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3800" windowHeight="11856" activeTab="0"/>
  </bookViews>
  <sheets>
    <sheet name="Rekapitulace stavby" sheetId="1" r:id="rId1"/>
    <sheet name="110 - SO 01  Škola - fasáda" sheetId="2" r:id="rId2"/>
    <sheet name="120 - SO 01  Škola - výpl..." sheetId="3" r:id="rId3"/>
    <sheet name="130 - SO 01  Škola - střecha" sheetId="4" r:id="rId4"/>
    <sheet name="141 - Vytápění - stavební..." sheetId="5" r:id="rId5"/>
    <sheet name="142 - Vytápění - stavební..." sheetId="6" r:id="rId6"/>
    <sheet name="143 - Vytápění  PK" sheetId="7" r:id="rId7"/>
    <sheet name="144 - Technologie vytápění" sheetId="8" r:id="rId8"/>
    <sheet name="145 - Vzduchotechnika" sheetId="9" r:id="rId9"/>
    <sheet name="146 - Elektroinstalace a MaR" sheetId="10" r:id="rId10"/>
    <sheet name="147 - Datové sítě" sheetId="11" r:id="rId11"/>
    <sheet name="148 - Kotelna - elektroin..." sheetId="12" r:id="rId12"/>
    <sheet name="149 - Kotelna - plyn" sheetId="13" r:id="rId13"/>
    <sheet name="241 - Vytápění - stavební..." sheetId="14" r:id="rId14"/>
    <sheet name="242 - Vytápění PK" sheetId="15" r:id="rId15"/>
    <sheet name="243 - Elektroinstalace a MaR" sheetId="16" r:id="rId16"/>
    <sheet name="244 - Fotovoltaika" sheetId="17" r:id="rId17"/>
    <sheet name="245 - Plyn" sheetId="18" r:id="rId18"/>
    <sheet name="310 - SO 03  Dílna - fasáda" sheetId="19" r:id="rId19"/>
    <sheet name="320 - SO 03  Dílna - výpl..." sheetId="20" r:id="rId20"/>
    <sheet name="330 - SO 03  Dílna - střecha" sheetId="21" r:id="rId21"/>
    <sheet name="341 - Vytápění - stavební..." sheetId="22" r:id="rId22"/>
    <sheet name="342 - Technologie vytápění" sheetId="23" r:id="rId23"/>
    <sheet name="343 - Vzduchotechnika" sheetId="24" r:id="rId24"/>
    <sheet name="344 - Elektroinstalace a MaR" sheetId="25" r:id="rId25"/>
    <sheet name="Pokyny pro vyplnění" sheetId="26" r:id="rId26"/>
  </sheets>
  <definedNames>
    <definedName name="_xlnm._FilterDatabase" localSheetId="1" hidden="1">'110 - SO 01  Škola - fasáda'!$C$100:$K$100</definedName>
    <definedName name="_xlnm._FilterDatabase" localSheetId="2" hidden="1">'120 - SO 01  Škola - výpl...'!$C$92:$K$92</definedName>
    <definedName name="_xlnm._FilterDatabase" localSheetId="3" hidden="1">'130 - SO 01  Škola - střecha'!$C$84:$K$84</definedName>
    <definedName name="_xlnm._FilterDatabase" localSheetId="4" hidden="1">'141 - Vytápění - stavební...'!$C$93:$K$93</definedName>
    <definedName name="_xlnm._FilterDatabase" localSheetId="5" hidden="1">'142 - Vytápění - stavební...'!$C$100:$K$100</definedName>
    <definedName name="_xlnm._FilterDatabase" localSheetId="6" hidden="1">'143 - Vytápění  PK'!$C$99:$K$99</definedName>
    <definedName name="_xlnm._FilterDatabase" localSheetId="7" hidden="1">'144 - Technologie vytápění'!$C$95:$K$95</definedName>
    <definedName name="_xlnm._FilterDatabase" localSheetId="8" hidden="1">'145 - Vzduchotechnika'!$C$93:$K$93</definedName>
    <definedName name="_xlnm._FilterDatabase" localSheetId="9" hidden="1">'146 - Elektroinstalace a MaR'!$C$90:$K$90</definedName>
    <definedName name="_xlnm._FilterDatabase" localSheetId="10" hidden="1">'147 - Datové sítě'!$C$93:$K$93</definedName>
    <definedName name="_xlnm._FilterDatabase" localSheetId="11" hidden="1">'148 - Kotelna - elektroin...'!$C$90:$K$90</definedName>
    <definedName name="_xlnm._FilterDatabase" localSheetId="12" hidden="1">'149 - Kotelna - plyn'!$C$93:$K$93</definedName>
    <definedName name="_xlnm._FilterDatabase" localSheetId="13" hidden="1">'241 - Vytápění - stavební...'!$C$93:$K$93</definedName>
    <definedName name="_xlnm._FilterDatabase" localSheetId="14" hidden="1">'242 - Vytápění PK'!$C$99:$K$99</definedName>
    <definedName name="_xlnm._FilterDatabase" localSheetId="15" hidden="1">'243 - Elektroinstalace a MaR'!$C$90:$K$90</definedName>
    <definedName name="_xlnm._FilterDatabase" localSheetId="16" hidden="1">'244 - Fotovoltaika'!$C$90:$K$90</definedName>
    <definedName name="_xlnm._FilterDatabase" localSheetId="17" hidden="1">'245 - Plyn'!$C$93:$K$93</definedName>
    <definedName name="_xlnm._FilterDatabase" localSheetId="18" hidden="1">'310 - SO 03  Dílna - fasáda'!$C$95:$K$95</definedName>
    <definedName name="_xlnm._FilterDatabase" localSheetId="19" hidden="1">'320 - SO 03  Dílna - výpl...'!$C$93:$K$93</definedName>
    <definedName name="_xlnm._FilterDatabase" localSheetId="20" hidden="1">'330 - SO 03  Dílna - střecha'!$C$84:$K$84</definedName>
    <definedName name="_xlnm._FilterDatabase" localSheetId="21" hidden="1">'341 - Vytápění - stavební...'!$C$93:$K$93</definedName>
    <definedName name="_xlnm._FilterDatabase" localSheetId="22" hidden="1">'342 - Technologie vytápění'!$C$92:$K$92</definedName>
    <definedName name="_xlnm._FilterDatabase" localSheetId="23" hidden="1">'343 - Vzduchotechnika'!$C$89:$K$89</definedName>
    <definedName name="_xlnm._FilterDatabase" localSheetId="24" hidden="1">'344 - Elektroinstalace a MaR'!$C$90:$K$90</definedName>
    <definedName name="_xlnm.Print_Area" localSheetId="1">'110 - SO 01  Škola - fasáda'!$C$4:$J$38,'110 - SO 01  Škola - fasáda'!$C$44:$J$80,'110 - SO 01  Škola - fasáda'!$C$86:$K$264</definedName>
    <definedName name="_xlnm.Print_Area" localSheetId="2">'120 - SO 01  Škola - výpl...'!$C$4:$J$38,'120 - SO 01  Škola - výpl...'!$C$44:$J$72,'120 - SO 01  Škola - výpl...'!$C$78:$K$194</definedName>
    <definedName name="_xlnm.Print_Area" localSheetId="3">'130 - SO 01  Škola - střecha'!$C$4:$J$38,'130 - SO 01  Škola - střecha'!$C$44:$J$64,'130 - SO 01  Škola - střecha'!$C$70:$K$94</definedName>
    <definedName name="_xlnm.Print_Area" localSheetId="4">'141 - Vytápění - stavební...'!$C$4:$J$40,'141 - Vytápění - stavební...'!$C$46:$J$71,'141 - Vytápění - stavební...'!$C$77:$K$111</definedName>
    <definedName name="_xlnm.Print_Area" localSheetId="5">'142 - Vytápění - stavební...'!$C$4:$J$40,'142 - Vytápění - stavební...'!$C$46:$J$78,'142 - Vytápění - stavební...'!$C$84:$K$137</definedName>
    <definedName name="_xlnm.Print_Area" localSheetId="6">'143 - Vytápění  PK'!$C$4:$J$40,'143 - Vytápění  PK'!$C$46:$J$77,'143 - Vytápění  PK'!$C$83:$K$183</definedName>
    <definedName name="_xlnm.Print_Area" localSheetId="7">'144 - Technologie vytápění'!$C$4:$J$40,'144 - Technologie vytápění'!$C$46:$J$73,'144 - Technologie vytápění'!$C$79:$K$154</definedName>
    <definedName name="_xlnm.Print_Area" localSheetId="8">'145 - Vzduchotechnika'!$C$4:$J$40,'145 - Vzduchotechnika'!$C$46:$J$71,'145 - Vzduchotechnika'!$C$77:$K$148</definedName>
    <definedName name="_xlnm.Print_Area" localSheetId="9">'146 - Elektroinstalace a MaR'!$C$4:$J$40,'146 - Elektroinstalace a MaR'!$C$46:$J$68,'146 - Elektroinstalace a MaR'!$C$74:$K$126</definedName>
    <definedName name="_xlnm.Print_Area" localSheetId="10">'147 - Datové sítě'!$C$4:$J$40,'147 - Datové sítě'!$C$46:$J$71,'147 - Datové sítě'!$C$77:$K$142</definedName>
    <definedName name="_xlnm.Print_Area" localSheetId="11">'148 - Kotelna - elektroin...'!$C$4:$J$40,'148 - Kotelna - elektroin...'!$C$46:$J$68,'148 - Kotelna - elektroin...'!$C$74:$K$165</definedName>
    <definedName name="_xlnm.Print_Area" localSheetId="12">'149 - Kotelna - plyn'!$C$4:$J$40,'149 - Kotelna - plyn'!$C$46:$J$71,'149 - Kotelna - plyn'!$C$77:$K$122</definedName>
    <definedName name="_xlnm.Print_Area" localSheetId="13">'241 - Vytápění - stavební...'!$C$4:$J$40,'241 - Vytápění - stavební...'!$C$46:$J$71,'241 - Vytápění - stavební...'!$C$77:$K$105</definedName>
    <definedName name="_xlnm.Print_Area" localSheetId="14">'242 - Vytápění PK'!$C$4:$J$40,'242 - Vytápění PK'!$C$46:$J$77,'242 - Vytápění PK'!$C$83:$K$184</definedName>
    <definedName name="_xlnm.Print_Area" localSheetId="15">'243 - Elektroinstalace a MaR'!$C$4:$J$40,'243 - Elektroinstalace a MaR'!$C$46:$J$68,'243 - Elektroinstalace a MaR'!$C$74:$K$161</definedName>
    <definedName name="_xlnm.Print_Area" localSheetId="16">'244 - Fotovoltaika'!$C$4:$J$40,'244 - Fotovoltaika'!$C$46:$J$68,'244 - Fotovoltaika'!$C$74:$K$136</definedName>
    <definedName name="_xlnm.Print_Area" localSheetId="17">'245 - Plyn'!$C$4:$J$40,'245 - Plyn'!$C$46:$J$71,'245 - Plyn'!$C$77:$K$121</definedName>
    <definedName name="_xlnm.Print_Area" localSheetId="18">'310 - SO 03  Dílna - fasáda'!$C$4:$J$38,'310 - SO 03  Dílna - fasáda'!$C$44:$J$75,'310 - SO 03  Dílna - fasáda'!$C$81:$K$201</definedName>
    <definedName name="_xlnm.Print_Area" localSheetId="19">'320 - SO 03  Dílna - výpl...'!$C$4:$J$38,'320 - SO 03  Dílna - výpl...'!$C$44:$J$73,'320 - SO 03  Dílna - výpl...'!$C$79:$K$168</definedName>
    <definedName name="_xlnm.Print_Area" localSheetId="20">'330 - SO 03  Dílna - střecha'!$C$4:$J$38,'330 - SO 03  Dílna - střecha'!$C$44:$J$64,'330 - SO 03  Dílna - střecha'!$C$70:$K$95</definedName>
    <definedName name="_xlnm.Print_Area" localSheetId="21">'341 - Vytápění - stavební...'!$C$4:$J$40,'341 - Vytápění - stavební...'!$C$46:$J$71,'341 - Vytápění - stavební...'!$C$77:$K$108</definedName>
    <definedName name="_xlnm.Print_Area" localSheetId="22">'342 - Technologie vytápění'!$C$4:$J$40,'342 - Technologie vytápění'!$C$46:$J$70,'342 - Technologie vytápění'!$C$76:$K$116</definedName>
    <definedName name="_xlnm.Print_Area" localSheetId="23">'343 - Vzduchotechnika'!$C$4:$J$40,'343 - Vzduchotechnika'!$C$46:$J$67,'343 - Vzduchotechnika'!$C$73:$K$105</definedName>
    <definedName name="_xlnm.Print_Area" localSheetId="24">'344 - Elektroinstalace a MaR'!$C$4:$J$40,'344 - Elektroinstalace a MaR'!$C$46:$J$68,'344 - Elektroinstalace a MaR'!$C$74:$K$105</definedName>
    <definedName name="_xlnm.Print_Area" localSheetId="2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Titles" localSheetId="0">'Rekapitulace stavby'!$49:$49</definedName>
    <definedName name="_xlnm.Print_Titles" localSheetId="1">'110 - SO 01  Škola - fasáda'!$100:$100</definedName>
    <definedName name="_xlnm.Print_Titles" localSheetId="2">'120 - SO 01  Škola - výpl...'!$92:$92</definedName>
    <definedName name="_xlnm.Print_Titles" localSheetId="3">'130 - SO 01  Škola - střecha'!$84:$84</definedName>
    <definedName name="_xlnm.Print_Titles" localSheetId="4">'141 - Vytápění - stavební...'!$93:$93</definedName>
    <definedName name="_xlnm.Print_Titles" localSheetId="5">'142 - Vytápění - stavební...'!$100:$100</definedName>
    <definedName name="_xlnm.Print_Titles" localSheetId="6">'143 - Vytápění  PK'!$99:$99</definedName>
    <definedName name="_xlnm.Print_Titles" localSheetId="7">'144 - Technologie vytápění'!$95:$95</definedName>
    <definedName name="_xlnm.Print_Titles" localSheetId="8">'145 - Vzduchotechnika'!$93:$93</definedName>
    <definedName name="_xlnm.Print_Titles" localSheetId="9">'146 - Elektroinstalace a MaR'!$90:$90</definedName>
    <definedName name="_xlnm.Print_Titles" localSheetId="10">'147 - Datové sítě'!$93:$93</definedName>
    <definedName name="_xlnm.Print_Titles" localSheetId="11">'148 - Kotelna - elektroin...'!$90:$90</definedName>
    <definedName name="_xlnm.Print_Titles" localSheetId="12">'149 - Kotelna - plyn'!$93:$93</definedName>
    <definedName name="_xlnm.Print_Titles" localSheetId="13">'241 - Vytápění - stavební...'!$93:$93</definedName>
    <definedName name="_xlnm.Print_Titles" localSheetId="14">'242 - Vytápění PK'!$99:$99</definedName>
    <definedName name="_xlnm.Print_Titles" localSheetId="15">'243 - Elektroinstalace a MaR'!$90:$90</definedName>
    <definedName name="_xlnm.Print_Titles" localSheetId="16">'244 - Fotovoltaika'!$90:$90</definedName>
    <definedName name="_xlnm.Print_Titles" localSheetId="17">'245 - Plyn'!$93:$93</definedName>
    <definedName name="_xlnm.Print_Titles" localSheetId="18">'310 - SO 03  Dílna - fasáda'!$95:$95</definedName>
    <definedName name="_xlnm.Print_Titles" localSheetId="19">'320 - SO 03  Dílna - výpl...'!$93:$93</definedName>
    <definedName name="_xlnm.Print_Titles" localSheetId="20">'330 - SO 03  Dílna - střecha'!$84:$84</definedName>
    <definedName name="_xlnm.Print_Titles" localSheetId="21">'341 - Vytápění - stavební...'!$93:$93</definedName>
    <definedName name="_xlnm.Print_Titles" localSheetId="22">'342 - Technologie vytápění'!$92:$92</definedName>
    <definedName name="_xlnm.Print_Titles" localSheetId="23">'343 - Vzduchotechnika'!$89:$89</definedName>
    <definedName name="_xlnm.Print_Titles" localSheetId="24">'344 - Elektroinstalace a MaR'!$90:$90</definedName>
  </definedNames>
  <calcPr calcId="125725"/>
</workbook>
</file>

<file path=xl/sharedStrings.xml><?xml version="1.0" encoding="utf-8"?>
<sst xmlns="http://schemas.openxmlformats.org/spreadsheetml/2006/main" count="20231" uniqueCount="3105">
  <si>
    <t>Export VZ</t>
  </si>
  <si>
    <t>List obsahuje:</t>
  </si>
  <si>
    <t>3.0</t>
  </si>
  <si>
    <t/>
  </si>
  <si>
    <t>False</t>
  </si>
  <si>
    <t>{93a8a5cc-fff0-412a-8098-06e8bfb4f7df}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</si>
  <si>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</si>
  <si>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</si>
  <si>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</si>
  <si>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</si>
  <si>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</si>
  <si>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</si>
  <si>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</si>
  <si>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</si>
  <si>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</si>
  <si>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</si>
  <si>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2016/019d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</si>
  <si>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</si>
  <si>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</si>
  <si>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Objekt školy a dílen, U Kapličky 761/II, Sušice, stavební úpravy - návrh úspor energie</t>
  </si>
  <si>
    <t>0,1</t>
  </si>
  <si>
    <t>KSO:</t>
  </si>
  <si>
    <t>CC-CZ:</t>
  </si>
  <si>
    <t>Místo:</t>
  </si>
  <si>
    <t>Sušice</t>
  </si>
  <si>
    <t>Datum:</t>
  </si>
  <si>
    <t>10</t>
  </si>
  <si>
    <t>100</t>
  </si>
  <si>
    <t>Zadavatel:</t>
  </si>
  <si>
    <t>IČ:</t>
  </si>
  <si>
    <t xml:space="preserve"> SOŠ a SOU Sušice</t>
  </si>
  <si>
    <t>DIČ:</t>
  </si>
  <si>
    <t>Uchazeč:</t>
  </si>
  <si>
    <t>Vyplň údaj</t>
  </si>
  <si>
    <t>Projektant:</t>
  </si>
  <si>
    <t xml:space="preserve"> Ing. Lejsek Jiří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</si>
  <si>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</si>
  <si>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</si>
  <si>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</si>
  <si>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</si>
  <si>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</si>
  <si>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</si>
  <si>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</si>
  <si>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</si>
  <si>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</si>
  <si>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</si>
  <si>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</si>
  <si>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</si>
  <si>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</si>
  <si>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</si>
  <si>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</si>
  <si>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</si>
  <si>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</si>
  <si>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</si>
  <si>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</si>
  <si>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</si>
  <si>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</si>
  <si>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</si>
  <si>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</si>
  <si>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</si>
  <si>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</si>
  <si>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</si>
  <si>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</si>
  <si>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</si>
  <si>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</si>
  <si>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</si>
  <si>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</si>
  <si>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</si>
  <si>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</si>
  <si>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</si>
  <si>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</si>
  <si>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</si>
  <si>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</si>
  <si>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</si>
  <si>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</si>
  <si>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</si>
  <si>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 Škola</t>
  </si>
  <si>
    <t>STA</t>
  </si>
  <si>
    <t>{bc9fb67d-3743-4616-8b38-af22b9f66f00}</t>
  </si>
  <si>
    <t>2</t>
  </si>
  <si>
    <t>110</t>
  </si>
  <si>
    <t>SO 01  Škola - fasáda</t>
  </si>
  <si>
    <t>Soupis</t>
  </si>
  <si>
    <t>{33549324-c369-4dd5-ad3a-7f7679d6053d}</t>
  </si>
  <si>
    <t>120</t>
  </si>
  <si>
    <t>SO 01  Škola - výplně otvorů</t>
  </si>
  <si>
    <t>{f13790e3-bd40-4c7f-835c-408faf22ad2e}</t>
  </si>
  <si>
    <t>130</t>
  </si>
  <si>
    <t>SO 01  Škola - střecha</t>
  </si>
  <si>
    <t>{0a279e68-147c-4404-9912-8456b0cd6fe9}</t>
  </si>
  <si>
    <t>140</t>
  </si>
  <si>
    <t>SO 01  Škola - vytápění</t>
  </si>
  <si>
    <t>{8b752380-5a0b-4746-93db-aafd09efe69f}</t>
  </si>
  <si>
    <t>141</t>
  </si>
  <si>
    <t>Vytápění - stavební část</t>
  </si>
  <si>
    <t>3</t>
  </si>
  <si>
    <t>{ed412c70-e920-4019-898e-5f87248e8a14}</t>
  </si>
  <si>
    <t>142</t>
  </si>
  <si>
    <t>Vytápění - stavební část - kotelna</t>
  </si>
  <si>
    <t>{6b4b08c2-5e0d-47a5-8831-6bbc41eab1ce}</t>
  </si>
  <si>
    <t>143</t>
  </si>
  <si>
    <t>Vytápění  PK</t>
  </si>
  <si>
    <t>{daa115c3-f99b-4909-b6aa-f36b4d84eebc}</t>
  </si>
  <si>
    <t>144</t>
  </si>
  <si>
    <t>Technologie vytápění</t>
  </si>
  <si>
    <t>{e78b8bc7-bee9-4e4b-84c7-0894b9b92e05}</t>
  </si>
  <si>
    <t>145</t>
  </si>
  <si>
    <t>Vzduchotechnika</t>
  </si>
  <si>
    <t>{3976a8a9-2367-48d2-86a5-8324b4fc21d7}</t>
  </si>
  <si>
    <t>146</t>
  </si>
  <si>
    <t>Elektroinstalace a MaR</t>
  </si>
  <si>
    <t>{ed84aeb6-d21d-4f95-8fbc-8cbd8cd01317}</t>
  </si>
  <si>
    <t>147</t>
  </si>
  <si>
    <t>Datové sítě</t>
  </si>
  <si>
    <t>{24336bde-826a-474f-8709-e04716a192ec}</t>
  </si>
  <si>
    <t>148</t>
  </si>
  <si>
    <t>Kotelna - elektrointalace a MaR</t>
  </si>
  <si>
    <t>{213d4d8c-2022-4cc8-b399-734c0dcd4a88}</t>
  </si>
  <si>
    <t>149</t>
  </si>
  <si>
    <t>Kotelna - plyn</t>
  </si>
  <si>
    <t>{516cfe77-a342-4a6c-8ed5-3585eebdcb31}</t>
  </si>
  <si>
    <t>200</t>
  </si>
  <si>
    <t>SO 02  Dílna</t>
  </si>
  <si>
    <t>{88efeef1-723e-4830-91e3-c0a7c19bf4c6}</t>
  </si>
  <si>
    <t>240</t>
  </si>
  <si>
    <t>SO 02  Dílna - vytápění</t>
  </si>
  <si>
    <t>{a47c2ba1-e30d-46ba-bcce-14659df9ec01}</t>
  </si>
  <si>
    <t>241</t>
  </si>
  <si>
    <t>{0953f8cd-5199-4d37-b633-0e5f6059ddd2}</t>
  </si>
  <si>
    <t>242</t>
  </si>
  <si>
    <t>Vytápění PK</t>
  </si>
  <si>
    <t>{a2ec7601-8d56-40e8-be67-e352e7eab80a}</t>
  </si>
  <si>
    <t>243</t>
  </si>
  <si>
    <t>{c66873f6-6e4a-496c-87a6-1dd1cb060c5b}</t>
  </si>
  <si>
    <t>244</t>
  </si>
  <si>
    <t>Fotovoltaika</t>
  </si>
  <si>
    <t>{ee860a87-541d-419d-a4c6-a0e60ed092c9}</t>
  </si>
  <si>
    <t>245</t>
  </si>
  <si>
    <t>Plyn</t>
  </si>
  <si>
    <t>{9aecf988-bd8d-4ae8-bdde-3fa9c277a8b6}</t>
  </si>
  <si>
    <t>300</t>
  </si>
  <si>
    <t>SO 03  Dílna</t>
  </si>
  <si>
    <t>{0414f0e9-76fa-4453-bb74-d170453cf495}</t>
  </si>
  <si>
    <t>310</t>
  </si>
  <si>
    <t>SO 03  Dílna - fasáda</t>
  </si>
  <si>
    <t>{f4341df3-e64f-433d-9fb6-fc40a14caeb9}</t>
  </si>
  <si>
    <t>320</t>
  </si>
  <si>
    <t xml:space="preserve">SO 03  Dílna - výplně otvorů </t>
  </si>
  <si>
    <t>{fc43b3c4-2151-4b3d-bd3c-81b3f167ff84}</t>
  </si>
  <si>
    <t>330</t>
  </si>
  <si>
    <t>SO 03  Dílna - střecha</t>
  </si>
  <si>
    <t>{1ebfa9e4-a5fe-4832-a95c-f61643a1323b}</t>
  </si>
  <si>
    <t>340</t>
  </si>
  <si>
    <t>SO 03  Dílna - vytápění</t>
  </si>
  <si>
    <t>{acfa3613-bee1-41d1-a472-b8e79e5aaf79}</t>
  </si>
  <si>
    <t>341</t>
  </si>
  <si>
    <t>{c373fb64-2b50-46e8-9105-3a721ac04518}</t>
  </si>
  <si>
    <t>342</t>
  </si>
  <si>
    <t>{7653d8bd-51ad-46c9-8706-a574b8875b52}</t>
  </si>
  <si>
    <t>343</t>
  </si>
  <si>
    <t>{a43ecdb9-f2a6-45fe-b6ab-846974ff9962}</t>
  </si>
  <si>
    <t>344</t>
  </si>
  <si>
    <t>{3c5e5d0e-3300-4e1d-9337-413597e218af}</t>
  </si>
  <si>
    <t>Zpět na list:</t>
  </si>
  <si>
    <t>KRYCÍ LIST SOUPISU</t>
  </si>
  <si>
    <t>Objekt:</t>
  </si>
  <si>
    <t>100 - SO 01  Škola</t>
  </si>
  <si>
    <t>Soupis:</t>
  </si>
  <si>
    <t>110 - SO 01  Škola - fasáda</t>
  </si>
  <si>
    <t>REKAPITULACE ČLENĚNÍ SOUPISU PRACÍ</t>
  </si>
  <si>
    <t>Kód dílu - Popis</t>
  </si>
  <si>
    <t>Cena celkem [CZK]</t>
  </si>
  <si>
    <t>Náklady soupisu celkem</t>
  </si>
  <si>
    <t>-1</t>
  </si>
  <si>
    <t>001 - Zemní práce</t>
  </si>
  <si>
    <t>002 - Základy</t>
  </si>
  <si>
    <t>004 - Vodorovné konstrukce</t>
  </si>
  <si>
    <t>005 - Komunikace</t>
  </si>
  <si>
    <t>0062 - Vnější omítky</t>
  </si>
  <si>
    <t>0063 - Podlahy a podlahové konstrukce</t>
  </si>
  <si>
    <t>0064 - Osazování výplní otvorů</t>
  </si>
  <si>
    <t>0094 - Lešení</t>
  </si>
  <si>
    <t>00960 - Bourání konstrukcí</t>
  </si>
  <si>
    <t>021 - Silnoproud</t>
  </si>
  <si>
    <t>099 - Přesun hmot HSV</t>
  </si>
  <si>
    <t>711 - Izolace proti vodě</t>
  </si>
  <si>
    <t>713 - Izolace tepelné</t>
  </si>
  <si>
    <t>764 - Konstrukce klempířské</t>
  </si>
  <si>
    <t>767 - Konstrukce zámečnické</t>
  </si>
  <si>
    <t>771 - Podlahy z dlaždic</t>
  </si>
  <si>
    <t>772 - Podlahy z kamene</t>
  </si>
  <si>
    <t>783 - Nátěry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</si>
  <si>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</si>
  <si>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</si>
  <si>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</si>
  <si>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</si>
  <si>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</si>
  <si>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</si>
  <si>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</si>
  <si>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</si>
  <si>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</si>
  <si>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</si>
  <si>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</si>
  <si>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</si>
  <si>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</si>
  <si>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</si>
  <si>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</si>
  <si>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001</t>
  </si>
  <si>
    <t>Zemní práce</t>
  </si>
  <si>
    <t>ROZPOCET</t>
  </si>
  <si>
    <t>K</t>
  </si>
  <si>
    <t>131203101/00</t>
  </si>
  <si>
    <t>Hloubení jam ručním nebo pneum nářadím v soudržných horninách tř. 3</t>
  </si>
  <si>
    <t>m3</t>
  </si>
  <si>
    <t>4</t>
  </si>
  <si>
    <t>-72934841</t>
  </si>
  <si>
    <t>132202101/00</t>
  </si>
  <si>
    <t>Hloubení rýh š do 600 mm ručním nebo pneum nářadím v soudržných horninách tř. 3</t>
  </si>
  <si>
    <t>-2127301449</t>
  </si>
  <si>
    <t>162701105/00</t>
  </si>
  <si>
    <t>Vodorovné přemístění do 10000 m výkopku z horniny tř. 1 až 4</t>
  </si>
  <si>
    <t>1594359568</t>
  </si>
  <si>
    <t>171201201/00</t>
  </si>
  <si>
    <t>Uložení sypaniny na skládky</t>
  </si>
  <si>
    <t>1514923471</t>
  </si>
  <si>
    <t>5</t>
  </si>
  <si>
    <t>181101102/00</t>
  </si>
  <si>
    <t>Úprava pláně v zářezech v hornině tř. 1 až 4 se zhutněním</t>
  </si>
  <si>
    <t>m2</t>
  </si>
  <si>
    <t>1065325165</t>
  </si>
  <si>
    <t>6</t>
  </si>
  <si>
    <t>1999-0010</t>
  </si>
  <si>
    <t>Poplatek za uložení zeminy na skládku</t>
  </si>
  <si>
    <t>692066656</t>
  </si>
  <si>
    <t>002</t>
  </si>
  <si>
    <t>Základy</t>
  </si>
  <si>
    <t>7</t>
  </si>
  <si>
    <t>271532212/00</t>
  </si>
  <si>
    <t>Násyp pod základové konstrukce se zhutněním z hrubého kameniva frakce 16 až 32 mm</t>
  </si>
  <si>
    <t>-1513063277</t>
  </si>
  <si>
    <t>8</t>
  </si>
  <si>
    <t>279113134/00</t>
  </si>
  <si>
    <t>Základová zeď tl do 300 mm z tvárnic ztraceného bednění včetně výplně z betonu tř. C 16/20</t>
  </si>
  <si>
    <t>899535674</t>
  </si>
  <si>
    <t>9</t>
  </si>
  <si>
    <t>279361821/00</t>
  </si>
  <si>
    <t>Výztuž základových zdí nosných betonářskou ocelí 10 505</t>
  </si>
  <si>
    <t>t</t>
  </si>
  <si>
    <t>1018030692</t>
  </si>
  <si>
    <t>004</t>
  </si>
  <si>
    <t>Vodorovné konstrukce</t>
  </si>
  <si>
    <t>434311113/00</t>
  </si>
  <si>
    <t>Schodišťové stupně dusané na terén z betonu tř. C 12/15 bez potěru</t>
  </si>
  <si>
    <t>m</t>
  </si>
  <si>
    <t>-525901004</t>
  </si>
  <si>
    <t>11</t>
  </si>
  <si>
    <t>434351141/00</t>
  </si>
  <si>
    <t>Zřízení bednění stupňů přímočarých schodišť</t>
  </si>
  <si>
    <t>1489511232</t>
  </si>
  <si>
    <t>12</t>
  </si>
  <si>
    <t>434351142/00</t>
  </si>
  <si>
    <t>Odstranění bednění stupňů přímočarých schodišť</t>
  </si>
  <si>
    <t>-1365870879</t>
  </si>
  <si>
    <t>005</t>
  </si>
  <si>
    <t>Komunikace</t>
  </si>
  <si>
    <t>13</t>
  </si>
  <si>
    <t>566904111/00</t>
  </si>
  <si>
    <t>Vyspravení podkladu po překopech obalovaným kamenivem OK</t>
  </si>
  <si>
    <t>-1720633344</t>
  </si>
  <si>
    <t>14</t>
  </si>
  <si>
    <t>572952111/00</t>
  </si>
  <si>
    <t>Vyspravení krytu vozovky po překopech asfaltovým betonem tl 50 mm</t>
  </si>
  <si>
    <t>-97797238</t>
  </si>
  <si>
    <t>0062</t>
  </si>
  <si>
    <t>Vnější omítky</t>
  </si>
  <si>
    <t>620411135/00</t>
  </si>
  <si>
    <t>Nátěr vnější omítky silikonovou barvou jedno nebo dvoubarevný z lešení</t>
  </si>
  <si>
    <t>-1196846509</t>
  </si>
  <si>
    <t>16</t>
  </si>
  <si>
    <t>620471122/00</t>
  </si>
  <si>
    <t>447885839</t>
  </si>
  <si>
    <t>17</t>
  </si>
  <si>
    <t>620471821/00</t>
  </si>
  <si>
    <t>1781309666</t>
  </si>
  <si>
    <t>18</t>
  </si>
  <si>
    <t>620991121/00</t>
  </si>
  <si>
    <t>Zakrývání výplní venkovních otvorů před nástřikem plastických maltovin z lešení</t>
  </si>
  <si>
    <t>2064744238</t>
  </si>
  <si>
    <t>19</t>
  </si>
  <si>
    <t>622421131/00</t>
  </si>
  <si>
    <t>Vnější omítka stěn a štítů vápenná nebo vápenocementová hladká složitosti II</t>
  </si>
  <si>
    <t>1967491375</t>
  </si>
  <si>
    <t>20</t>
  </si>
  <si>
    <t>622422111/00</t>
  </si>
  <si>
    <t>Oprava vnějších omítek hladkých MV nebo MVC členitosti I nebo II v rozsahu do 10 %</t>
  </si>
  <si>
    <t>2089201225</t>
  </si>
  <si>
    <t>622451122/00</t>
  </si>
  <si>
    <t>Vnější omítka stěn a štítů cementová hrubá zatřená</t>
  </si>
  <si>
    <t>1919884496</t>
  </si>
  <si>
    <t>22</t>
  </si>
  <si>
    <t>622481118/00</t>
  </si>
  <si>
    <t>Potažení vnějších stěn sklovláknitým pletivem vtlačením do tmele</t>
  </si>
  <si>
    <t>1256334209</t>
  </si>
  <si>
    <t>23</t>
  </si>
  <si>
    <t>622711614/00</t>
  </si>
  <si>
    <t>334902695</t>
  </si>
  <si>
    <t>24</t>
  </si>
  <si>
    <t>622711622/00</t>
  </si>
  <si>
    <t>-1691992826</t>
  </si>
  <si>
    <t>25</t>
  </si>
  <si>
    <t>622711624/00</t>
  </si>
  <si>
    <t>358133649</t>
  </si>
  <si>
    <t>26</t>
  </si>
  <si>
    <t>622712214/00</t>
  </si>
  <si>
    <t>KZS stěn budov pod omítku deskami z polystyrénu XPS tl 40 mm s hmoždinkami s kovovým trnem</t>
  </si>
  <si>
    <t>2083907492</t>
  </si>
  <si>
    <t>27</t>
  </si>
  <si>
    <t>622712222/00</t>
  </si>
  <si>
    <t>KZS stěn budov pod omítku deskami z polystyrénu XPS tl 120 mm s hmoždinkami s kovovým trnem</t>
  </si>
  <si>
    <t>1589327642</t>
  </si>
  <si>
    <t>28</t>
  </si>
  <si>
    <t>622712224/00</t>
  </si>
  <si>
    <t>KZS stěn budov pod omítku deskami z polystyrénu XPS tl 140 mm s hmoždinkami s kovovým trnem</t>
  </si>
  <si>
    <t>-445310023</t>
  </si>
  <si>
    <t>29</t>
  </si>
  <si>
    <t>622751320/00</t>
  </si>
  <si>
    <t>KZS lišta zakládací soklová Al tl 1 mm šířky 103 mm</t>
  </si>
  <si>
    <t>489234436</t>
  </si>
  <si>
    <t>30</t>
  </si>
  <si>
    <t>622752135/00</t>
  </si>
  <si>
    <t>KZS lišta rohová  PVC s tkaninou a okapničkou</t>
  </si>
  <si>
    <t>-2025368152</t>
  </si>
  <si>
    <t>31</t>
  </si>
  <si>
    <t>622752221/00</t>
  </si>
  <si>
    <t>KZS lišta rohová stěnová Al s tkaninou 10/10 mm</t>
  </si>
  <si>
    <t>-941394744</t>
  </si>
  <si>
    <t>32</t>
  </si>
  <si>
    <t>622753211/00</t>
  </si>
  <si>
    <t>KZS lišta dilatační rohová</t>
  </si>
  <si>
    <t>1848275831</t>
  </si>
  <si>
    <t>33</t>
  </si>
  <si>
    <t>622754111/00</t>
  </si>
  <si>
    <t>KZS lišta začišťovací s tkaninou u oken, dveří, výloh</t>
  </si>
  <si>
    <t>-864095151</t>
  </si>
  <si>
    <t>34</t>
  </si>
  <si>
    <t>622755111/00</t>
  </si>
  <si>
    <t>KZS lišta připojovací PVC parapetní</t>
  </si>
  <si>
    <t>1879703817</t>
  </si>
  <si>
    <t>35</t>
  </si>
  <si>
    <t>622903110/00</t>
  </si>
  <si>
    <t>Mytí s odmaštěním vnějších omítek stupně složitosti 1 a 2 tlakovou vodou</t>
  </si>
  <si>
    <t>-258129137</t>
  </si>
  <si>
    <t>36</t>
  </si>
  <si>
    <t>622903111/00</t>
  </si>
  <si>
    <t>Očištění zdiva nebo betonu zdí a valů před započetím oprav ručně</t>
  </si>
  <si>
    <t>927604713</t>
  </si>
  <si>
    <t>37</t>
  </si>
  <si>
    <t>6999-0010</t>
  </si>
  <si>
    <t>Vyspravení případných prasklin ve zdivu</t>
  </si>
  <si>
    <t>soubor</t>
  </si>
  <si>
    <t>283066487</t>
  </si>
  <si>
    <t>0063</t>
  </si>
  <si>
    <t>Podlahy a podlahové konstrukce</t>
  </si>
  <si>
    <t>38</t>
  </si>
  <si>
    <t>631311114/00</t>
  </si>
  <si>
    <t>Mazanina tl do 80 mm z betonu prostého tř. C 16/20</t>
  </si>
  <si>
    <t>-1824425996</t>
  </si>
  <si>
    <t>39</t>
  </si>
  <si>
    <t>631311125/00</t>
  </si>
  <si>
    <t>Mazanina tl do 120 mm z betonu prostého tř. C 20/25</t>
  </si>
  <si>
    <t>1352508335</t>
  </si>
  <si>
    <t>40</t>
  </si>
  <si>
    <t>631311134/00</t>
  </si>
  <si>
    <t>Mazanina tl do 240 mm z betonu prostého tř. C 16/20</t>
  </si>
  <si>
    <t>-1266893420</t>
  </si>
  <si>
    <t>41</t>
  </si>
  <si>
    <t>631319011/00</t>
  </si>
  <si>
    <t>Příplatek k mazanině tl do 80 mm za přehlazení povrchu</t>
  </si>
  <si>
    <t>-872238790</t>
  </si>
  <si>
    <t>42</t>
  </si>
  <si>
    <t>631319023/00</t>
  </si>
  <si>
    <t>Příplatek k mazanině tl do 240 mm za přehlazení s poprášením cementem</t>
  </si>
  <si>
    <t>1949212159</t>
  </si>
  <si>
    <t>43</t>
  </si>
  <si>
    <t>631319171/00</t>
  </si>
  <si>
    <t>Příplatek k mazanině tl do 80 mm za stržení povrchu spodní vrstvy před vložením výztuže</t>
  </si>
  <si>
    <t>-1533052297</t>
  </si>
  <si>
    <t>44</t>
  </si>
  <si>
    <t>631319173/00</t>
  </si>
  <si>
    <t>Příplatek k mazanině tl do 120 mm za stržení povrchu spodní vrstvy před vložením výztuže</t>
  </si>
  <si>
    <t>2016552047</t>
  </si>
  <si>
    <t>45</t>
  </si>
  <si>
    <t>631319175/00</t>
  </si>
  <si>
    <t>Příplatek k mazanině tl do 240 mm za stržení povrchu spodní vrstvy před vložením výztuže</t>
  </si>
  <si>
    <t>2043042263</t>
  </si>
  <si>
    <t>46</t>
  </si>
  <si>
    <t>631362021/00</t>
  </si>
  <si>
    <t>Výztuž mazanin svařovanými sítěmi Kari</t>
  </si>
  <si>
    <t>-1763454626</t>
  </si>
  <si>
    <t>47</t>
  </si>
  <si>
    <t>632450132/00</t>
  </si>
  <si>
    <t>Vyrovnávací cementový potěr tl do 30 mm ze suchých směsí provedený v ploše</t>
  </si>
  <si>
    <t>-1542022988</t>
  </si>
  <si>
    <t>48</t>
  </si>
  <si>
    <t>635111242/00</t>
  </si>
  <si>
    <t>Násyp pod podlahy z hrubého kameniva 16-32 se zhutněním</t>
  </si>
  <si>
    <t>-1940891393</t>
  </si>
  <si>
    <t>49</t>
  </si>
  <si>
    <t>637121111/00</t>
  </si>
  <si>
    <t>Okapový chodník z oblázků tl 100 mm s udusáním</t>
  </si>
  <si>
    <t>-976012046</t>
  </si>
  <si>
    <t>0064</t>
  </si>
  <si>
    <t>Osazování výplní otvorů</t>
  </si>
  <si>
    <t>50</t>
  </si>
  <si>
    <t>644941111/00</t>
  </si>
  <si>
    <t>Osazování ventilačních mřížek velikosti do 150 x 150 mm</t>
  </si>
  <si>
    <t>kus</t>
  </si>
  <si>
    <t>1834743458</t>
  </si>
  <si>
    <t>51</t>
  </si>
  <si>
    <t>644941112/00</t>
  </si>
  <si>
    <t>Osazování ventilačních mřížek</t>
  </si>
  <si>
    <t>-349655226</t>
  </si>
  <si>
    <t>0094</t>
  </si>
  <si>
    <t>Lešení</t>
  </si>
  <si>
    <t>52</t>
  </si>
  <si>
    <t>941111122/00</t>
  </si>
  <si>
    <t>Montáž lešení řadového trubkového lehkého s podlahami zatížení do 200 kg/m2 š do 1,2 m v do 25 m</t>
  </si>
  <si>
    <t>-1638011192</t>
  </si>
  <si>
    <t>53</t>
  </si>
  <si>
    <t>941111222/00</t>
  </si>
  <si>
    <t>Příplatek k lešení řadovému trubkovému lehkému s podlahami š 1,2 m v 25 m za první a ZKD den použití</t>
  </si>
  <si>
    <t>958497010</t>
  </si>
  <si>
    <t>54</t>
  </si>
  <si>
    <t>941111822/00</t>
  </si>
  <si>
    <t>Demontáž lešení řadového trubkového lehkého s podlahami zatížení do 200 kg/m2 š do 1,2 m v do 25 m</t>
  </si>
  <si>
    <t>-355344823</t>
  </si>
  <si>
    <t>55</t>
  </si>
  <si>
    <t>949111112/00</t>
  </si>
  <si>
    <t>Lešení lehké pomocné kozové trubkové o výšce lešeňové podlahy do 1,9 m</t>
  </si>
  <si>
    <t>2010904183</t>
  </si>
  <si>
    <t>56</t>
  </si>
  <si>
    <t>9499-3010</t>
  </si>
  <si>
    <t>Ochrana střešní krytiny při práci na fasádě</t>
  </si>
  <si>
    <t>-1196784381</t>
  </si>
  <si>
    <t>00960</t>
  </si>
  <si>
    <t>Bourání konstrukcí</t>
  </si>
  <si>
    <t>57</t>
  </si>
  <si>
    <t>113107131/00</t>
  </si>
  <si>
    <t>Odstranění podkladu pl do 50 m2 z betonu prostého tl 150 mm</t>
  </si>
  <si>
    <t>-1585854230</t>
  </si>
  <si>
    <t>58</t>
  </si>
  <si>
    <t>113107143/00</t>
  </si>
  <si>
    <t>Odstranění podkladu pl do 50 m2 živičných tl 150 mm</t>
  </si>
  <si>
    <t>-1114414941</t>
  </si>
  <si>
    <t>59</t>
  </si>
  <si>
    <t>919735112/00</t>
  </si>
  <si>
    <t>Řezání stávajícího živičného krytu hl do 100 mm</t>
  </si>
  <si>
    <t>-1160230010</t>
  </si>
  <si>
    <t>60</t>
  </si>
  <si>
    <t>919735122/00</t>
  </si>
  <si>
    <t>Řezání stávajícího betonového krytu hl do 100 mm</t>
  </si>
  <si>
    <t>692277161</t>
  </si>
  <si>
    <t>61</t>
  </si>
  <si>
    <t>966032911/00</t>
  </si>
  <si>
    <t>Odsekání říms podokenních nebo předokenních předsazených do 80 mm</t>
  </si>
  <si>
    <t>1563464808</t>
  </si>
  <si>
    <t>62</t>
  </si>
  <si>
    <t>967033962/00</t>
  </si>
  <si>
    <t>Odsekání okenních obrub předsazených před líc zdiva 50 mm</t>
  </si>
  <si>
    <t>2069907850</t>
  </si>
  <si>
    <t>63</t>
  </si>
  <si>
    <t>978015221/00</t>
  </si>
  <si>
    <t>Otlučení vnějších omítek MV nebo MVC stupeň složitosti I až IV o rozsahu do 10 %</t>
  </si>
  <si>
    <t>1189277944</t>
  </si>
  <si>
    <t>64</t>
  </si>
  <si>
    <t>978015291/00</t>
  </si>
  <si>
    <t>Otlučení vnějších omítek MV nebo MVC stupeň složitosti I až IV o rozsahu do 100 %</t>
  </si>
  <si>
    <t>-1273122482</t>
  </si>
  <si>
    <t>65</t>
  </si>
  <si>
    <t>978023411/00</t>
  </si>
  <si>
    <t>Vysekání a vyčištění spár zdiva cihelného mimo komínového</t>
  </si>
  <si>
    <t>307182652</t>
  </si>
  <si>
    <t>66</t>
  </si>
  <si>
    <t>979011111/00</t>
  </si>
  <si>
    <t>Svislá doprava suti a vybouraných hmot za prvé podlaží</t>
  </si>
  <si>
    <t>-748513816</t>
  </si>
  <si>
    <t>67</t>
  </si>
  <si>
    <t>979011121/00</t>
  </si>
  <si>
    <t>Svislá doprava suti a vybouraných hmot ZKD podlaží</t>
  </si>
  <si>
    <t>-1292253272</t>
  </si>
  <si>
    <t>68</t>
  </si>
  <si>
    <t>979081111/00</t>
  </si>
  <si>
    <t>Odvoz suti a vybouraných hmot na skládku do 1 km</t>
  </si>
  <si>
    <t>-36434766</t>
  </si>
  <si>
    <t>69</t>
  </si>
  <si>
    <t>979081121/00</t>
  </si>
  <si>
    <t>Odvoz suti a vybouraných hmot na skládku ZKD 1 km přes 1 km</t>
  </si>
  <si>
    <t>-1545724920</t>
  </si>
  <si>
    <t>70</t>
  </si>
  <si>
    <t>979082111/00</t>
  </si>
  <si>
    <t>Vnitrostaveništní vodorovná doprava suti a vybouraných hmot do 10 m</t>
  </si>
  <si>
    <t>700306529</t>
  </si>
  <si>
    <t>71</t>
  </si>
  <si>
    <t>979082121/00</t>
  </si>
  <si>
    <t>Vnitrostaveništní vodorovná doprava suti a vybouraných hmot ZKD 5 m přes 10 m</t>
  </si>
  <si>
    <t>1378395832</t>
  </si>
  <si>
    <t>72</t>
  </si>
  <si>
    <t>979086112/00</t>
  </si>
  <si>
    <t>Nakládání nebo překládání suti a vybouraných hmot</t>
  </si>
  <si>
    <t>1668897999</t>
  </si>
  <si>
    <t>73</t>
  </si>
  <si>
    <t>979093111/00</t>
  </si>
  <si>
    <t>Uložení suti na skládku s hrubým urovnáním bez zhutnění</t>
  </si>
  <si>
    <t>-1807726471</t>
  </si>
  <si>
    <t>74</t>
  </si>
  <si>
    <t>979098231/00</t>
  </si>
  <si>
    <t>Poplatek za uložení stavebního směsného odpadu na skládce (skládkovné)</t>
  </si>
  <si>
    <t>-1334953403</t>
  </si>
  <si>
    <t>75</t>
  </si>
  <si>
    <t>9999-1010</t>
  </si>
  <si>
    <t>Odstranění okenních mříží</t>
  </si>
  <si>
    <t>-2060498773</t>
  </si>
  <si>
    <t>76</t>
  </si>
  <si>
    <t>9999-1020</t>
  </si>
  <si>
    <t>Odstranění ventilačních mřížek</t>
  </si>
  <si>
    <t>-2031705750</t>
  </si>
  <si>
    <t>77</t>
  </si>
  <si>
    <t>9999-1030</t>
  </si>
  <si>
    <t>Odstranění ocelového žebříku dl.cca 7,5m</t>
  </si>
  <si>
    <t>-1507886772</t>
  </si>
  <si>
    <t>78</t>
  </si>
  <si>
    <t>9999-1040</t>
  </si>
  <si>
    <t>Odstranění odfukového potrubí plynových kotlů</t>
  </si>
  <si>
    <t>-124562329</t>
  </si>
  <si>
    <t>021</t>
  </si>
  <si>
    <t>Silnoproud</t>
  </si>
  <si>
    <t>79</t>
  </si>
  <si>
    <t>0229-0010</t>
  </si>
  <si>
    <t>Demontáž svislých svodů hromosvodu</t>
  </si>
  <si>
    <t>-1737397873</t>
  </si>
  <si>
    <t>80</t>
  </si>
  <si>
    <t>0229-0020</t>
  </si>
  <si>
    <t>Dodávka a montáž nových svislých svodů hromosvodu</t>
  </si>
  <si>
    <t>-2047716206</t>
  </si>
  <si>
    <t>81</t>
  </si>
  <si>
    <t>0229-0030</t>
  </si>
  <si>
    <t>Dodávka a montáž ochranných úhelníků hromosvodu</t>
  </si>
  <si>
    <t>1010404877</t>
  </si>
  <si>
    <t>82</t>
  </si>
  <si>
    <t>0229-0040</t>
  </si>
  <si>
    <t>Revize hromosvodu</t>
  </si>
  <si>
    <t>-1836355386</t>
  </si>
  <si>
    <t>83</t>
  </si>
  <si>
    <t>0229-0050</t>
  </si>
  <si>
    <t>Úprava kabelů na fasádě</t>
  </si>
  <si>
    <t>360512936</t>
  </si>
  <si>
    <t>099</t>
  </si>
  <si>
    <t>Přesun hmot HSV</t>
  </si>
  <si>
    <t>84</t>
  </si>
  <si>
    <t>999281211/00</t>
  </si>
  <si>
    <t>Přesun hmot pro opravy a údržbu vnějších plášťů budov v do 25 m</t>
  </si>
  <si>
    <t>1995668261</t>
  </si>
  <si>
    <t>711</t>
  </si>
  <si>
    <t>Izolace proti vodě</t>
  </si>
  <si>
    <t>85</t>
  </si>
  <si>
    <t>M</t>
  </si>
  <si>
    <t>11163150</t>
  </si>
  <si>
    <t>-830243150</t>
  </si>
  <si>
    <t>86</t>
  </si>
  <si>
    <t>62833159</t>
  </si>
  <si>
    <t>-936285084</t>
  </si>
  <si>
    <t>87</t>
  </si>
  <si>
    <t>711111001/00</t>
  </si>
  <si>
    <t>Provedení izolace proti zemní vlhkosti vodorovné za studena nátěrem penetračním</t>
  </si>
  <si>
    <t>918299818</t>
  </si>
  <si>
    <t>88</t>
  </si>
  <si>
    <t>711112001/00</t>
  </si>
  <si>
    <t>Provedení izolace proti zemní vlhkosti svislé za studena nátěrem penetračním</t>
  </si>
  <si>
    <t>693029511</t>
  </si>
  <si>
    <t>89</t>
  </si>
  <si>
    <t>711132230/00</t>
  </si>
  <si>
    <t>-694187790</t>
  </si>
  <si>
    <t>90</t>
  </si>
  <si>
    <t>711141559/00</t>
  </si>
  <si>
    <t>Provedení izolace proti zemní vlhkosti pásy přitavením vodorovné NAIP</t>
  </si>
  <si>
    <t>887871799</t>
  </si>
  <si>
    <t>91</t>
  </si>
  <si>
    <t>711142559/00</t>
  </si>
  <si>
    <t>Provedení izolace proti zemní vlhkosti pásy přitavením svislé NAIP</t>
  </si>
  <si>
    <t>-589597857</t>
  </si>
  <si>
    <t>92</t>
  </si>
  <si>
    <t>998711102/00</t>
  </si>
  <si>
    <t>Přesun hmot pro izolace proti vodě, vlhkosti a plynům v objektech výšky do 12 m</t>
  </si>
  <si>
    <t>-785227295</t>
  </si>
  <si>
    <t>713</t>
  </si>
  <si>
    <t>Izolace tepelné</t>
  </si>
  <si>
    <t>93</t>
  </si>
  <si>
    <t>28375881</t>
  </si>
  <si>
    <t>Deska z pěnového polystyrenu bílá EPS 100 Z 1000 x 1000 x 60 mm</t>
  </si>
  <si>
    <t>933802689</t>
  </si>
  <si>
    <t>94</t>
  </si>
  <si>
    <t>28376034</t>
  </si>
  <si>
    <t>-507020301</t>
  </si>
  <si>
    <t>95</t>
  </si>
  <si>
    <t>713121111/00</t>
  </si>
  <si>
    <t>Montáž izolace tepelné podlah volně kladenými rohožemi, pásy, dílci, deskami 1 vrstva</t>
  </si>
  <si>
    <t>298196139</t>
  </si>
  <si>
    <t>96</t>
  </si>
  <si>
    <t>713131135/00</t>
  </si>
  <si>
    <t>Montáž izolace tepelné stěn nastřelením rohoží, pásů, dílců, desek vně objektu</t>
  </si>
  <si>
    <t>-2082699144</t>
  </si>
  <si>
    <t>97</t>
  </si>
  <si>
    <t>713191132/00</t>
  </si>
  <si>
    <t>Překrytí izolace tepelné separační fólií tl 0,2 mm u podlah, střech nebo vrchem stropů</t>
  </si>
  <si>
    <t>-329936214</t>
  </si>
  <si>
    <t>98</t>
  </si>
  <si>
    <t>998713102/00</t>
  </si>
  <si>
    <t>Přesun hmot pro izolace tepelné v objektech v do 12 m</t>
  </si>
  <si>
    <t>-2058349631</t>
  </si>
  <si>
    <t>764</t>
  </si>
  <si>
    <t>Konstrukce klempířské</t>
  </si>
  <si>
    <t>99</t>
  </si>
  <si>
    <t>764171671/00</t>
  </si>
  <si>
    <t>-1897032788</t>
  </si>
  <si>
    <t>764331220/00</t>
  </si>
  <si>
    <t>Lemování Pz plech zdí tvrdá krytina rš 250 mm</t>
  </si>
  <si>
    <t>-1207139635</t>
  </si>
  <si>
    <t>101</t>
  </si>
  <si>
    <t>764410850/00</t>
  </si>
  <si>
    <t>Demontáž oplechování parapetu rš do 330 mm</t>
  </si>
  <si>
    <t>541402044</t>
  </si>
  <si>
    <t>102</t>
  </si>
  <si>
    <t>764454801/00</t>
  </si>
  <si>
    <t>Demontáž trouby kruhové průměr 75 a 100 mm</t>
  </si>
  <si>
    <t>1853793298</t>
  </si>
  <si>
    <t>103</t>
  </si>
  <si>
    <t>764455201/00</t>
  </si>
  <si>
    <t>Montáž Pz odpad trouby kruhové D 100 mm</t>
  </si>
  <si>
    <t>-603343146</t>
  </si>
  <si>
    <t>104</t>
  </si>
  <si>
    <t>764456211/00</t>
  </si>
  <si>
    <t>Montáž Pz zděře kruhové</t>
  </si>
  <si>
    <t>-2064598277</t>
  </si>
  <si>
    <t>105</t>
  </si>
  <si>
    <t>764456242/00</t>
  </si>
  <si>
    <t>Montáž Pz kolena horní kruhová D 100 mm</t>
  </si>
  <si>
    <t>480752579</t>
  </si>
  <si>
    <t>106</t>
  </si>
  <si>
    <t>764456252/00</t>
  </si>
  <si>
    <t>Montáž Pz kolena výtok kruhová D 100 mm</t>
  </si>
  <si>
    <t>-1155244111</t>
  </si>
  <si>
    <t>107</t>
  </si>
  <si>
    <t>764456852/00</t>
  </si>
  <si>
    <t>Demontáž kolen výtokových kruhových průměr 75 a 100 mm</t>
  </si>
  <si>
    <t>-1734302134</t>
  </si>
  <si>
    <t>108</t>
  </si>
  <si>
    <t>764711114/00</t>
  </si>
  <si>
    <t>-2000069923</t>
  </si>
  <si>
    <t>109</t>
  </si>
  <si>
    <t>764721114/00</t>
  </si>
  <si>
    <t>635292525</t>
  </si>
  <si>
    <t>7649-0010</t>
  </si>
  <si>
    <t>Úprava do tvaru U na boku parapetu</t>
  </si>
  <si>
    <t>1459286198</t>
  </si>
  <si>
    <t>111</t>
  </si>
  <si>
    <t>7649-0011</t>
  </si>
  <si>
    <t>Antirezonanční pruhy pod parapetním plechem</t>
  </si>
  <si>
    <t>449301906</t>
  </si>
  <si>
    <t>112</t>
  </si>
  <si>
    <t>7649-0020</t>
  </si>
  <si>
    <t>Prodloužení držáků dešťových svodů</t>
  </si>
  <si>
    <t>-2004304881</t>
  </si>
  <si>
    <t>113</t>
  </si>
  <si>
    <t>998764102/00</t>
  </si>
  <si>
    <t>Přesun hmot pro konstrukce klempířské v objektech v do 12 m</t>
  </si>
  <si>
    <t>1056930916</t>
  </si>
  <si>
    <t>767</t>
  </si>
  <si>
    <t>Konstrukce zámečnické</t>
  </si>
  <si>
    <t>114</t>
  </si>
  <si>
    <t>7679-0010</t>
  </si>
  <si>
    <t>Dodávka protidešťové mřížky 400/400mm poz. m1</t>
  </si>
  <si>
    <t>720687306</t>
  </si>
  <si>
    <t>115</t>
  </si>
  <si>
    <t>7679-0110</t>
  </si>
  <si>
    <t>Dodávka a montáž plechových skříněk elektro zateplených</t>
  </si>
  <si>
    <t>-1566113977</t>
  </si>
  <si>
    <t>116</t>
  </si>
  <si>
    <t>7679-1010</t>
  </si>
  <si>
    <t>Dodávka a montáž konstrukce závětří poz. p5</t>
  </si>
  <si>
    <t>1621787613</t>
  </si>
  <si>
    <t>117</t>
  </si>
  <si>
    <t>7679-1020</t>
  </si>
  <si>
    <t>Dodávka a montáž zábradlí u vstupu na severovýchodní straně - pozink</t>
  </si>
  <si>
    <t>-1544486047</t>
  </si>
  <si>
    <t>118</t>
  </si>
  <si>
    <t>7679-1030</t>
  </si>
  <si>
    <t>Dodávka a montáž zábradlí u rampy pro invalidy - pozink</t>
  </si>
  <si>
    <t>1140587722</t>
  </si>
  <si>
    <t>119</t>
  </si>
  <si>
    <t>7679-1040</t>
  </si>
  <si>
    <t>Dodávka a montáž rohožky u severovýchodního vstupu cca 1600/600mm</t>
  </si>
  <si>
    <t>1394729366</t>
  </si>
  <si>
    <t>7679-3040</t>
  </si>
  <si>
    <t>Posunutí odfukové ocelové trubky z kotelny o cca 100mm od štítové stěny viz. pozn. 10</t>
  </si>
  <si>
    <t>1908210754</t>
  </si>
  <si>
    <t>121</t>
  </si>
  <si>
    <t>998767202</t>
  </si>
  <si>
    <t>Přesun hmot pro zámečnické konstrukce v objektech v do 12 m</t>
  </si>
  <si>
    <t>%</t>
  </si>
  <si>
    <t>-521559545</t>
  </si>
  <si>
    <t>771</t>
  </si>
  <si>
    <t>Podlahy z dlaždic</t>
  </si>
  <si>
    <t>122</t>
  </si>
  <si>
    <t>59761410</t>
  </si>
  <si>
    <t>Dlaždice keramické slinuté neglazované mrazuvzdorné</t>
  </si>
  <si>
    <t>-310240257</t>
  </si>
  <si>
    <t>123</t>
  </si>
  <si>
    <t>771473810/00</t>
  </si>
  <si>
    <t>Demontáž soklíků z dlaždic keramických lepených rovných</t>
  </si>
  <si>
    <t>-1696344757</t>
  </si>
  <si>
    <t>124</t>
  </si>
  <si>
    <t>771474112/00</t>
  </si>
  <si>
    <t>Montáž soklíků z dlaždic keramických rovných flexibilní lepidlo v do 90 mm</t>
  </si>
  <si>
    <t>-13032443</t>
  </si>
  <si>
    <t>125</t>
  </si>
  <si>
    <t>771573810/00</t>
  </si>
  <si>
    <t>Demontáž podlah z dlaždic keramických lepených</t>
  </si>
  <si>
    <t>-1677152267</t>
  </si>
  <si>
    <t>126</t>
  </si>
  <si>
    <t>771574113/00</t>
  </si>
  <si>
    <t>Montáž podlah keramických režných hladkých lepených flexibilním lepidlem do 12 ks/m2</t>
  </si>
  <si>
    <t>445876663</t>
  </si>
  <si>
    <t>127</t>
  </si>
  <si>
    <t>771579191/00</t>
  </si>
  <si>
    <t>Příplatek k montáž podlah keramických za plochu do 5 m2</t>
  </si>
  <si>
    <t>-301709641</t>
  </si>
  <si>
    <t>128</t>
  </si>
  <si>
    <t>771591111/00</t>
  </si>
  <si>
    <t>Podlahy penetrace podkladu</t>
  </si>
  <si>
    <t>1779977192</t>
  </si>
  <si>
    <t>129</t>
  </si>
  <si>
    <t>771990111/00</t>
  </si>
  <si>
    <t>Vyrovnání podkladu samonivelační stěrkou tl 4 mm pevnosti 15 Mpa</t>
  </si>
  <si>
    <t>580532348</t>
  </si>
  <si>
    <t>998771102/00</t>
  </si>
  <si>
    <t>Přesun hmot pro podlahy z dlaždic v objektech v do 12 m</t>
  </si>
  <si>
    <t>646535562</t>
  </si>
  <si>
    <t>772</t>
  </si>
  <si>
    <t>Podlahy z kamene</t>
  </si>
  <si>
    <t>131</t>
  </si>
  <si>
    <t>58381172</t>
  </si>
  <si>
    <t>Deska dlažební, žula tryskaná, 60x30 tl 3 cm</t>
  </si>
  <si>
    <t>1588607676</t>
  </si>
  <si>
    <t>132</t>
  </si>
  <si>
    <t>58386630</t>
  </si>
  <si>
    <t>Podstupnice tryskaná, žula tl 2 cm</t>
  </si>
  <si>
    <t>1033130219</t>
  </si>
  <si>
    <t>133</t>
  </si>
  <si>
    <t>58387621</t>
  </si>
  <si>
    <t>Nástupnice tryskaná, žula š 35 cm tl 3 cm</t>
  </si>
  <si>
    <t>-1262905773</t>
  </si>
  <si>
    <t>134</t>
  </si>
  <si>
    <t>772231302/00</t>
  </si>
  <si>
    <t>Montáž obkladu stupňů deskami z kamene tvrdého tl 30 mm</t>
  </si>
  <si>
    <t>-910442720</t>
  </si>
  <si>
    <t>135</t>
  </si>
  <si>
    <t>772231413/00</t>
  </si>
  <si>
    <t>Montáž obkladu stupňů deskami podstupnicovými z kamene tvrdého tl do 30 mm</t>
  </si>
  <si>
    <t>-274548835</t>
  </si>
  <si>
    <t>136</t>
  </si>
  <si>
    <t>772521140/00</t>
  </si>
  <si>
    <t>Kladení dlažby z kamene pravoúhlých desek a dlaždic tl do 30 mm</t>
  </si>
  <si>
    <t>1950580382</t>
  </si>
  <si>
    <t>137</t>
  </si>
  <si>
    <t>998772102/00</t>
  </si>
  <si>
    <t>Přesun hmot pro podlahy z kamene v objektech v do 12 m</t>
  </si>
  <si>
    <t>2086756895</t>
  </si>
  <si>
    <t>783</t>
  </si>
  <si>
    <t>Nátěry</t>
  </si>
  <si>
    <t>138</t>
  </si>
  <si>
    <t>783201811/00</t>
  </si>
  <si>
    <t>Odstranění nátěrů ze zámečnických konstrukcí oškrabáním</t>
  </si>
  <si>
    <t>3730388</t>
  </si>
  <si>
    <t>139</t>
  </si>
  <si>
    <t>783222100/00</t>
  </si>
  <si>
    <t>Nátěry syntetické kovových doplňkových konstrukcí barva standardní dvojnásobné</t>
  </si>
  <si>
    <t>-147210014</t>
  </si>
  <si>
    <t>783226100/00</t>
  </si>
  <si>
    <t>Nátěry syntetické kovových doplňkových konstrukcí barva standardní základní</t>
  </si>
  <si>
    <t>-1519355609</t>
  </si>
  <si>
    <t>783521900/00</t>
  </si>
  <si>
    <t>Opravy nátěrů syntetických klempířských konstrukcí jednonásobné</t>
  </si>
  <si>
    <t>-488633629</t>
  </si>
  <si>
    <t>783522221/00</t>
  </si>
  <si>
    <t>Nátěry syntetické klempířských kcí barva dražší matný povrch 1x reaktivní, 1x základní, 1x email</t>
  </si>
  <si>
    <t>1402638131</t>
  </si>
  <si>
    <t>783626200/00</t>
  </si>
  <si>
    <t>Nátěry syntetické truhlářských konstrukcí barva standardní lazurovacím lakem 2x lakování</t>
  </si>
  <si>
    <t>1003070965</t>
  </si>
  <si>
    <t>VRN</t>
  </si>
  <si>
    <t>Vedlejší rozpočtové náklady</t>
  </si>
  <si>
    <t>07</t>
  </si>
  <si>
    <t>Zařízení staveniště</t>
  </si>
  <si>
    <t>-1101820673</t>
  </si>
  <si>
    <t>120 - SO 01  Škola - výplně otvorů</t>
  </si>
  <si>
    <t>003 - Svislé konstrukce</t>
  </si>
  <si>
    <t>0061 - Vnitřní omítky</t>
  </si>
  <si>
    <t>763 - Konstrukce montované</t>
  </si>
  <si>
    <t>766 - Konstrukce truhlářské</t>
  </si>
  <si>
    <t>781 - Obklady keramické</t>
  </si>
  <si>
    <t>784 - Malby</t>
  </si>
  <si>
    <t>003</t>
  </si>
  <si>
    <t>Svislé konstrukce</t>
  </si>
  <si>
    <t>310238211/00</t>
  </si>
  <si>
    <t>Zazdívka otvorů pl do 1 m2 ve zdivu nadzákladovém cihlami pálenými na MVC</t>
  </si>
  <si>
    <t>-691204027</t>
  </si>
  <si>
    <t>310239211/00</t>
  </si>
  <si>
    <t>Zazdívka otvorů pl do 4 m2 ve zdivu nadzákladovém cihlami pálenými na MVC</t>
  </si>
  <si>
    <t>-609325021</t>
  </si>
  <si>
    <t>342248112/00</t>
  </si>
  <si>
    <t>1167840633</t>
  </si>
  <si>
    <t>342291122/00</t>
  </si>
  <si>
    <t>Ukotvení příček k cihelným konstrukcím plochými nerezovými kotvami tl příčky přes 100 mm</t>
  </si>
  <si>
    <t>-1546145515</t>
  </si>
  <si>
    <t>0061</t>
  </si>
  <si>
    <t>Vnitřní omítky</t>
  </si>
  <si>
    <t>610991111/00</t>
  </si>
  <si>
    <t>Zakrývání vnitřních a vnějších výplní otvorů, předmětů a konstrukcí folií a páskou</t>
  </si>
  <si>
    <t>-2106586772</t>
  </si>
  <si>
    <t>612409991/00</t>
  </si>
  <si>
    <t>Začištění omítek kolem oken, dveří, podlah nebo obkladů</t>
  </si>
  <si>
    <t>-1994226025</t>
  </si>
  <si>
    <t>612425931/00</t>
  </si>
  <si>
    <t>Omítka vápenná štuková vnitřního ostění okenního nebo dveřního</t>
  </si>
  <si>
    <t>-1014204391</t>
  </si>
  <si>
    <t>612473182/00</t>
  </si>
  <si>
    <t>Vnitřní omítka zdiva vápenocementová ze suchých směsí štuková</t>
  </si>
  <si>
    <t>145582086</t>
  </si>
  <si>
    <t>612473186/00</t>
  </si>
  <si>
    <t>Příplatek k vnitřní omítce zdiva vápenocementové ze suchých směsí za zabudované rohovníky</t>
  </si>
  <si>
    <t>-1592260009</t>
  </si>
  <si>
    <t>632451023/00</t>
  </si>
  <si>
    <t>Vyrovnávací potěr tl do 40 mm z MC 15 provedený v pásu</t>
  </si>
  <si>
    <t>1709714688</t>
  </si>
  <si>
    <t>6990-0010</t>
  </si>
  <si>
    <t>Začištění podlahy u osazených dveří, vrat a stěn</t>
  </si>
  <si>
    <t>-1513078230</t>
  </si>
  <si>
    <t>949111111/00</t>
  </si>
  <si>
    <t>Lešení lehké pomocné kozové trubkové o výšce lešeňové podlahy do 1,2 m</t>
  </si>
  <si>
    <t>1852680370</t>
  </si>
  <si>
    <t>967031132/00</t>
  </si>
  <si>
    <t>Přisekání rovných ostění v cihelném zdivu na MV nebo MVC</t>
  </si>
  <si>
    <t>-1646636636</t>
  </si>
  <si>
    <t>968071125/00</t>
  </si>
  <si>
    <t>Vyvěšení nebo zavěšení kovových křídel dveří pl do 2 m2</t>
  </si>
  <si>
    <t>-177622231</t>
  </si>
  <si>
    <t>968072455/00</t>
  </si>
  <si>
    <t>Vybourání kovových dveřních zárubní pl do 2 m2</t>
  </si>
  <si>
    <t>-1244814881</t>
  </si>
  <si>
    <t>968072641/00</t>
  </si>
  <si>
    <t>Vybourání kovových stěn kromě výkladních</t>
  </si>
  <si>
    <t>-803785</t>
  </si>
  <si>
    <t>968082021/00</t>
  </si>
  <si>
    <t>Vybourání plastových zárubní dveří plochy do 2 m2</t>
  </si>
  <si>
    <t>-653859281</t>
  </si>
  <si>
    <t>1288281456</t>
  </si>
  <si>
    <t>857514840</t>
  </si>
  <si>
    <t>-456347395</t>
  </si>
  <si>
    <t>-451871254</t>
  </si>
  <si>
    <t>92162008</t>
  </si>
  <si>
    <t>-58319710</t>
  </si>
  <si>
    <t>1902989124</t>
  </si>
  <si>
    <t>668101798</t>
  </si>
  <si>
    <t>-340401962</t>
  </si>
  <si>
    <t>1128597905</t>
  </si>
  <si>
    <t>763</t>
  </si>
  <si>
    <t>Konstrukce montované</t>
  </si>
  <si>
    <t>763164646/00</t>
  </si>
  <si>
    <t>SDK obklad kovových kcí tvaru U š do 1,2 m desky 1xH2DF 15</t>
  </si>
  <si>
    <t>338759604</t>
  </si>
  <si>
    <t>763164746/00</t>
  </si>
  <si>
    <t>SDK obklad kovových kcí uzavřeného tvaru š do 1,6 m desky 1xH2DF 15</t>
  </si>
  <si>
    <t>-1379111954</t>
  </si>
  <si>
    <t>763231211/00</t>
  </si>
  <si>
    <t>Sádrovláknitý podhled desky 2x10 v kce 75 mm dvouvrstvá spodní kce profil CD+UD bez TI</t>
  </si>
  <si>
    <t>-1787958521</t>
  </si>
  <si>
    <t>998763302/00</t>
  </si>
  <si>
    <t>Přesun hmot pro sádrokartonové konstrukce v objektech v do 12 m</t>
  </si>
  <si>
    <t>1617621706</t>
  </si>
  <si>
    <t>766</t>
  </si>
  <si>
    <t>Konstrukce truhlářské</t>
  </si>
  <si>
    <t>60794100</t>
  </si>
  <si>
    <t>1735834157</t>
  </si>
  <si>
    <t>60794102</t>
  </si>
  <si>
    <t>1795603729</t>
  </si>
  <si>
    <t>60794105</t>
  </si>
  <si>
    <t>-1912826000</t>
  </si>
  <si>
    <t>60794121</t>
  </si>
  <si>
    <t>Koncovka PVC k parapetním deskám 600 mm</t>
  </si>
  <si>
    <t>46276962</t>
  </si>
  <si>
    <t>766441811/00</t>
  </si>
  <si>
    <t>Demontáž parapetních desek dřevěných, laminovaných šířky do 30 cm délky do 1,0 m</t>
  </si>
  <si>
    <t>2092669673</t>
  </si>
  <si>
    <t>766441821/00</t>
  </si>
  <si>
    <t>Demontáž parapetních desek dřevěných, laminovaných šířky do 30 cm délky přes 1,0 m</t>
  </si>
  <si>
    <t>1111496125</t>
  </si>
  <si>
    <t>766621841/00</t>
  </si>
  <si>
    <t>Demontáž rámu dvojitých oken včetně křídel do 1m2</t>
  </si>
  <si>
    <t>-859661968</t>
  </si>
  <si>
    <t>766621842/00</t>
  </si>
  <si>
    <t>Demontáž rámu dvojitých oken včetně křídel do 2m2</t>
  </si>
  <si>
    <t>309982601</t>
  </si>
  <si>
    <t>766621843/00</t>
  </si>
  <si>
    <t>Demontáž rámu dvojitých oken včetně křídel do 4m2</t>
  </si>
  <si>
    <t>-376345144</t>
  </si>
  <si>
    <t>766621854/00</t>
  </si>
  <si>
    <t>Demontáž rámu zdvojených oken včetně křídel přes 4m2</t>
  </si>
  <si>
    <t>-577453982</t>
  </si>
  <si>
    <t>766660411/00</t>
  </si>
  <si>
    <t>Montáž vchodových dveří 1křídlových bez nadsvětlíku do zdiva</t>
  </si>
  <si>
    <t>-300823407</t>
  </si>
  <si>
    <t>766691911/00</t>
  </si>
  <si>
    <t>Vyvěšení nebo zavěšení dřevěných křídel oken pl do 1,5 m2</t>
  </si>
  <si>
    <t>1937430576</t>
  </si>
  <si>
    <t>766691912/00</t>
  </si>
  <si>
    <t>Vyvěšení nebo zavěšení dřevěných křídel oken pl přes 1,5 m2</t>
  </si>
  <si>
    <t>-492826430</t>
  </si>
  <si>
    <t>766691914/00</t>
  </si>
  <si>
    <t>Vyvěšení nebo zavěšení dřevěných křídel dveří pl do 2 m2</t>
  </si>
  <si>
    <t>33251327</t>
  </si>
  <si>
    <t>766691924/00</t>
  </si>
  <si>
    <t>Vyvěšení nebo zavěšení křídel plastových dveří plochy do 2 m2</t>
  </si>
  <si>
    <t>-1593417718</t>
  </si>
  <si>
    <t>766694112/00</t>
  </si>
  <si>
    <t>Montáž parapetních desek dřevěných, laminovaných šířky do 30 cm délky do 1,6 m</t>
  </si>
  <si>
    <t>1995287101</t>
  </si>
  <si>
    <t>766694121/00</t>
  </si>
  <si>
    <t>Montáž parapetních desek dřevěných, laminovaných šířky přes 30 cm délky do 1,0 m</t>
  </si>
  <si>
    <t>639149677</t>
  </si>
  <si>
    <t>766694122/00</t>
  </si>
  <si>
    <t>Montáž parapetních desek dřevěných, laminovaných šířky přes 30 cm délky do 1,6 m</t>
  </si>
  <si>
    <t>700863147</t>
  </si>
  <si>
    <t>766694123/00</t>
  </si>
  <si>
    <t>Montáž parapetních desek dřevěných, laminovaných šířky přes 30 cm délky do 2,6 m</t>
  </si>
  <si>
    <t>984932635</t>
  </si>
  <si>
    <t>7669-1011</t>
  </si>
  <si>
    <t>Dod. a montáž plastového okna 870/560mm poz.o5</t>
  </si>
  <si>
    <t>248681656</t>
  </si>
  <si>
    <t>7669-1012</t>
  </si>
  <si>
    <t>Dod. a montáž plastového okna 2060/1460mm poz.o12</t>
  </si>
  <si>
    <t>-2143569728</t>
  </si>
  <si>
    <t>7669-1013</t>
  </si>
  <si>
    <t>Dod. a montáž plastového okna 790/600mm poz.o17</t>
  </si>
  <si>
    <t>-1518793736</t>
  </si>
  <si>
    <t>7669-1014</t>
  </si>
  <si>
    <t>Dod. a montáž plastového okna 2060/730mm poz.o14</t>
  </si>
  <si>
    <t>1483174119</t>
  </si>
  <si>
    <t>7669-1014a</t>
  </si>
  <si>
    <t>Dod. a montáž plastového okna 2060/730mm s výplní pro VZT poz.zo14</t>
  </si>
  <si>
    <t>1684223998</t>
  </si>
  <si>
    <t>7669-1015</t>
  </si>
  <si>
    <t>Dod. a montáž plastového okna 1300/1810mm poz.o1</t>
  </si>
  <si>
    <t>266843964</t>
  </si>
  <si>
    <t>7669-1015a</t>
  </si>
  <si>
    <t>Dod. a montáž plastového okna 1300/1810mm s výplní pro VZT poz.zo1</t>
  </si>
  <si>
    <t>-2056252897</t>
  </si>
  <si>
    <t>7669-1016</t>
  </si>
  <si>
    <t>Dod. a montáž plastového okna 560/1180mm poz.o2</t>
  </si>
  <si>
    <t>1755598251</t>
  </si>
  <si>
    <t>7669-1017</t>
  </si>
  <si>
    <t>Dod. a montáž plastového okna 1340/1420mm poz.o8</t>
  </si>
  <si>
    <t>-1075424807</t>
  </si>
  <si>
    <t>7669-1018</t>
  </si>
  <si>
    <t>Dod. a montáž plastového francouzského okna 1460/2620mm poz.o9</t>
  </si>
  <si>
    <t>-708766597</t>
  </si>
  <si>
    <t>7669-1019</t>
  </si>
  <si>
    <t>Dod. a montáž plastového okna 2060/2040mm poz.o11</t>
  </si>
  <si>
    <t>1144885672</t>
  </si>
  <si>
    <t>7669-1019a</t>
  </si>
  <si>
    <t>Dod. a montáž plastového okna 2060/2040mm s výplní pro VZT poz.zo11</t>
  </si>
  <si>
    <t>1354091301</t>
  </si>
  <si>
    <t>7669-10201</t>
  </si>
  <si>
    <t>Dod. a montáž plastového okna 2010/1660mm poz.o13</t>
  </si>
  <si>
    <t>1360483743</t>
  </si>
  <si>
    <t>7669-1021</t>
  </si>
  <si>
    <t>Dod. a montáž plastového okna 850/2070mm poz.o15</t>
  </si>
  <si>
    <t>-933873952</t>
  </si>
  <si>
    <t>7669-1021a</t>
  </si>
  <si>
    <t>Dod. a montáž plastového okna 850/2070mm s výplní pro VZT poz.zo15</t>
  </si>
  <si>
    <t>1169299806</t>
  </si>
  <si>
    <t>7669-1022</t>
  </si>
  <si>
    <t>Dod. a montáž plastového okna 1150/2070mm poz.o16</t>
  </si>
  <si>
    <t>-1127855283</t>
  </si>
  <si>
    <t>7669-1023</t>
  </si>
  <si>
    <t>Dod. a montáž plastového okna 2360/2110mm poz.o18</t>
  </si>
  <si>
    <t>1384296157</t>
  </si>
  <si>
    <t>7669-1024</t>
  </si>
  <si>
    <t>Dod. a montáž plastového okna 2360/1350mm poz.o19</t>
  </si>
  <si>
    <t>-38455707</t>
  </si>
  <si>
    <t>7669-1025</t>
  </si>
  <si>
    <t>Dod. a montáž plastového okna 2360/2040mm poz.o20</t>
  </si>
  <si>
    <t>-267845420</t>
  </si>
  <si>
    <t>7669-10251</t>
  </si>
  <si>
    <t>Dod. a montáž plastového okna 1340/1460mm včetně demontáže poz.o25</t>
  </si>
  <si>
    <t>152987781</t>
  </si>
  <si>
    <t>7669-1026</t>
  </si>
  <si>
    <t>Dod. a montáž plastových dveří 910/2050mm poz.o31</t>
  </si>
  <si>
    <t>-360929427</t>
  </si>
  <si>
    <t>7679-1051</t>
  </si>
  <si>
    <t>-117654951</t>
  </si>
  <si>
    <t>7679-1052</t>
  </si>
  <si>
    <t>-619778004</t>
  </si>
  <si>
    <t>7679-1053</t>
  </si>
  <si>
    <t>-1938246803</t>
  </si>
  <si>
    <t>7679-1054</t>
  </si>
  <si>
    <t>779558438</t>
  </si>
  <si>
    <t>7679-1055</t>
  </si>
  <si>
    <t>-369796528</t>
  </si>
  <si>
    <t>7679-1056</t>
  </si>
  <si>
    <t>1055453182</t>
  </si>
  <si>
    <t>7679-1057</t>
  </si>
  <si>
    <t>1718918311</t>
  </si>
  <si>
    <t>7679-1058</t>
  </si>
  <si>
    <t>1848149838</t>
  </si>
  <si>
    <t>7679-1059</t>
  </si>
  <si>
    <t>-2074230484</t>
  </si>
  <si>
    <t>7679-1060</t>
  </si>
  <si>
    <t>-497592604</t>
  </si>
  <si>
    <t>7679-1061</t>
  </si>
  <si>
    <t>305231200</t>
  </si>
  <si>
    <t>998766102/00</t>
  </si>
  <si>
    <t>Přesun hmot pro konstrukce truhlářské v objektech v do 12 m</t>
  </si>
  <si>
    <t>-1438775677</t>
  </si>
  <si>
    <t>781</t>
  </si>
  <si>
    <t>Obklady keramické</t>
  </si>
  <si>
    <t>59761297</t>
  </si>
  <si>
    <t>Dlaždice keramické  44,5 x 44,5 x 1 cm I. j.</t>
  </si>
  <si>
    <t>-289395034</t>
  </si>
  <si>
    <t>781411810/00</t>
  </si>
  <si>
    <t>Demontáž obkladů z obkladaček pórovinových kladených do malty</t>
  </si>
  <si>
    <t>671044895</t>
  </si>
  <si>
    <t>781474112/00</t>
  </si>
  <si>
    <t>Montáž obkladů vnitřních keramických hladkých do 12 ks/m2 lepených flexibilním lepidlem</t>
  </si>
  <si>
    <t>1802045454</t>
  </si>
  <si>
    <t>781479191/00</t>
  </si>
  <si>
    <t>Příplatek k montáži obkladů vnitřních keramických hladkých za plochu do 10 m2</t>
  </si>
  <si>
    <t>-1640266548</t>
  </si>
  <si>
    <t>998781102/00</t>
  </si>
  <si>
    <t>Přesun hmot pro obklady keramické v objektech v do 12 m</t>
  </si>
  <si>
    <t>207670110</t>
  </si>
  <si>
    <t>784</t>
  </si>
  <si>
    <t>Malby</t>
  </si>
  <si>
    <t>784453661/00</t>
  </si>
  <si>
    <t>-1606974849</t>
  </si>
  <si>
    <t>-1417562964</t>
  </si>
  <si>
    <t>130 - SO 01  Škola - střecha</t>
  </si>
  <si>
    <t>762 - Konstrukce tesařské</t>
  </si>
  <si>
    <t>713111111/00</t>
  </si>
  <si>
    <t>Montáž izolace tepelné vrchem stropů volně kladenými rohožemi, pásy, dílci, deskami</t>
  </si>
  <si>
    <t>535294070</t>
  </si>
  <si>
    <t>63155112</t>
  </si>
  <si>
    <t>Deska izolační z minerální vlny 600x1000x220 mm</t>
  </si>
  <si>
    <t>-1694427455</t>
  </si>
  <si>
    <t>765901125/00</t>
  </si>
  <si>
    <t>382941646</t>
  </si>
  <si>
    <t>-497594112</t>
  </si>
  <si>
    <t>762</t>
  </si>
  <si>
    <t>Konstrukce tesařské</t>
  </si>
  <si>
    <t>7629-0010</t>
  </si>
  <si>
    <t>-1194750826</t>
  </si>
  <si>
    <t>-176103385</t>
  </si>
  <si>
    <t>140 - SO 01  Škola - vytápění</t>
  </si>
  <si>
    <t>Úroveň 3:</t>
  </si>
  <si>
    <t>141 - Vytápění - stavební část</t>
  </si>
  <si>
    <t>HSV -  Práce a dodávky HSV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</si>
  <si>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</si>
  <si>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</si>
  <si>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</si>
  <si>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>PSV -  Práce a dodávky PSV</t>
  </si>
  <si>
    <t xml:space="preserve">    784 -  Dokončovací práce</t>
  </si>
  <si>
    <t>HSV</t>
  </si>
  <si>
    <t xml:space="preserve"> Práce a dodávky HSV</t>
  </si>
  <si>
    <t xml:space="preserve"> Úpravy povrchů, podlahy a osazování výplní</t>
  </si>
  <si>
    <t>619995001</t>
  </si>
  <si>
    <t>Začištění omítek kolem oken, dveří, podlah nebo obkladů apod.</t>
  </si>
  <si>
    <t>843800837</t>
  </si>
  <si>
    <t xml:space="preserve"> Ostatní konstrukce a práce, bourání</t>
  </si>
  <si>
    <t>952902021</t>
  </si>
  <si>
    <t>Čištění budov zametení hladkých podlah</t>
  </si>
  <si>
    <t>854054263</t>
  </si>
  <si>
    <t>952902031</t>
  </si>
  <si>
    <t>Čištění budov omytí hladkých podlah</t>
  </si>
  <si>
    <t>-1407129989</t>
  </si>
  <si>
    <t>977151124</t>
  </si>
  <si>
    <t>Jádrové vrty diamantovými korunkami do D 180 mm do stavebních materiálů</t>
  </si>
  <si>
    <t>682982093</t>
  </si>
  <si>
    <t>977151129</t>
  </si>
  <si>
    <t>Jádrové vrty diamantovými korunkami do D 350 mm do stavebních materiálů</t>
  </si>
  <si>
    <t>863507529</t>
  </si>
  <si>
    <t>977151131</t>
  </si>
  <si>
    <t>Jádrové vrty diamantovými korunkami do D 400 mm do stavebních materiálů</t>
  </si>
  <si>
    <t>-1678667283</t>
  </si>
  <si>
    <t>997</t>
  </si>
  <si>
    <t xml:space="preserve"> Přesun sutě</t>
  </si>
  <si>
    <t>997013113</t>
  </si>
  <si>
    <t>Vnitrostaveništní doprava suti a vybouraných hmot pro budovy v do 12 m s použitím mechanizace</t>
  </si>
  <si>
    <t>-364617159</t>
  </si>
  <si>
    <t>997013501</t>
  </si>
  <si>
    <t>Odvoz suti a vybouraných hmot na skládku nebo meziskládku do 1 km se složením</t>
  </si>
  <si>
    <t>-156523646</t>
  </si>
  <si>
    <t>997013509</t>
  </si>
  <si>
    <t>Příplatek k odvozu suti a vybouraných hmot na skládku ZKD 1 km přes 1 km</t>
  </si>
  <si>
    <t>791328771</t>
  </si>
  <si>
    <t>997013803</t>
  </si>
  <si>
    <t>Poplatek za uložení stavebního odpadu z keramických materiálů na skládce (skládkovné)</t>
  </si>
  <si>
    <t>1553925651</t>
  </si>
  <si>
    <t>PSV</t>
  </si>
  <si>
    <t xml:space="preserve"> Práce a dodávky PSV</t>
  </si>
  <si>
    <t xml:space="preserve"> Dokončovací práce</t>
  </si>
  <si>
    <t>784211121</t>
  </si>
  <si>
    <t>Dvojnásobné bílé malby ze směsí za mokra středně otěruvzdorných v místnostech výšky do 3,80 m</t>
  </si>
  <si>
    <t>-460259786</t>
  </si>
  <si>
    <t>142 - Vytápění - stavební část - kotelna</t>
  </si>
  <si>
    <t xml:space="preserve">    3 -  Svislé a kompletní konstrukce</t>
  </si>
  <si>
    <t xml:space="preserve">    998 -  Přesun hmot</t>
  </si>
  <si>
    <t xml:space="preserve">    721 -  Zdravotechnika</t>
  </si>
  <si>
    <t xml:space="preserve">    751 -  Vzduchotechnika</t>
  </si>
  <si>
    <t xml:space="preserve">    767 -  Konstrukce zámečnické</t>
  </si>
  <si>
    <t xml:space="preserve">    777 -  Podlahy lité</t>
  </si>
  <si>
    <t xml:space="preserve">    783 -  Dokončovací práce</t>
  </si>
  <si>
    <t xml:space="preserve"> Svislé a kompletní konstrukce</t>
  </si>
  <si>
    <t>312231116</t>
  </si>
  <si>
    <t>Zdivo výplňové z cihel dl 290 mm pevnosti P 7 až 15 na MC 10</t>
  </si>
  <si>
    <t>-350961567</t>
  </si>
  <si>
    <t>314273711R</t>
  </si>
  <si>
    <t>Demontáž spalinové cesty a komínové vložky do d=200mm; l=10m</t>
  </si>
  <si>
    <t>702562905</t>
  </si>
  <si>
    <t>612325413</t>
  </si>
  <si>
    <t>Oprava vnitřní vápenocementové hladké omítky stěn v rozsahu plochy do 50%</t>
  </si>
  <si>
    <t>-1955047947</t>
  </si>
  <si>
    <t>631311121</t>
  </si>
  <si>
    <t>Doplnění dosavadních mazanin betonem prostým plochy do 1 m2 tloušťky do 80 mm</t>
  </si>
  <si>
    <t>1410764608</t>
  </si>
  <si>
    <t>632451411</t>
  </si>
  <si>
    <t>Doplnění cementového potěru hlazeného pl do 1 m2 tl do 10 mm</t>
  </si>
  <si>
    <t>593157601</t>
  </si>
  <si>
    <t>397034715</t>
  </si>
  <si>
    <t>953845113R</t>
  </si>
  <si>
    <t>Vyvložkování stávajícího komínového tělesa nerezovými vložkami pevnými D do 160 mm</t>
  </si>
  <si>
    <t>1087510330</t>
  </si>
  <si>
    <t>961044111</t>
  </si>
  <si>
    <t>Bourání základů z betonu prostého</t>
  </si>
  <si>
    <t>-1681476516</t>
  </si>
  <si>
    <t>962032230</t>
  </si>
  <si>
    <t>Bourání zdiva z cihel pálených nebo vápenopískových na MV nebo MVC do 1 m3</t>
  </si>
  <si>
    <t>475396829</t>
  </si>
  <si>
    <t>985111111</t>
  </si>
  <si>
    <t>Otlučení omítek stěn</t>
  </si>
  <si>
    <t>1200872497</t>
  </si>
  <si>
    <t>997013111</t>
  </si>
  <si>
    <t>Vnitrostaveništní doprava suti a vybouraných hmot pro budovy v do 6 m s použitím mechanizace</t>
  </si>
  <si>
    <t>508553625</t>
  </si>
  <si>
    <t>-1732335459</t>
  </si>
  <si>
    <t>-465070277</t>
  </si>
  <si>
    <t>1922022147</t>
  </si>
  <si>
    <t>998</t>
  </si>
  <si>
    <t xml:space="preserve"> Přesun hmot</t>
  </si>
  <si>
    <t>998011001</t>
  </si>
  <si>
    <t>Přesun hmot pro budovy zděné v do 6 m</t>
  </si>
  <si>
    <t>228984168</t>
  </si>
  <si>
    <t>721</t>
  </si>
  <si>
    <t xml:space="preserve"> Zdravotechnika</t>
  </si>
  <si>
    <t>721300943</t>
  </si>
  <si>
    <t>Pročištění vpusť podlahová do DN 70</t>
  </si>
  <si>
    <t>179155774</t>
  </si>
  <si>
    <t>751</t>
  </si>
  <si>
    <t xml:space="preserve"> Vzduchotechnika</t>
  </si>
  <si>
    <t>751398025R</t>
  </si>
  <si>
    <t>Dodávka a montáž větrací mřížky stěnové přes 0,200 m2</t>
  </si>
  <si>
    <t>2119594763</t>
  </si>
  <si>
    <t xml:space="preserve"> Konstrukce zámečnické</t>
  </si>
  <si>
    <t>998767101</t>
  </si>
  <si>
    <t>Přesun hmot tonážní pro zámečnické konstrukce v objektech v do 6 m</t>
  </si>
  <si>
    <t>852207569</t>
  </si>
  <si>
    <t>777</t>
  </si>
  <si>
    <t xml:space="preserve"> Podlahy lité</t>
  </si>
  <si>
    <t>777615213</t>
  </si>
  <si>
    <t>Nátěry epoxidové podlah betonových dvojnásobné Sadurit Z 1-A</t>
  </si>
  <si>
    <t>-1981010639</t>
  </si>
  <si>
    <t>783195115</t>
  </si>
  <si>
    <t>Nátěry vodou ředitelné OK těžkých "A" barva standardní lesklý povrch 3x antikorozní a 1x email</t>
  </si>
  <si>
    <t>509797886</t>
  </si>
  <si>
    <t>783301303</t>
  </si>
  <si>
    <t>Bezoplachové odrezivění zámečnických konstrukcí</t>
  </si>
  <si>
    <t>1727873118</t>
  </si>
  <si>
    <t>783301311</t>
  </si>
  <si>
    <t>Odmaštění zámečnických konstrukcí vodou ředitelným odmašťovačem</t>
  </si>
  <si>
    <t>-1386110928</t>
  </si>
  <si>
    <t>-809262090</t>
  </si>
  <si>
    <t>143 - Vytápění  PK</t>
  </si>
  <si>
    <t xml:space="preserve">    713 -  Izolace tepelné</t>
  </si>
  <si>
    <t xml:space="preserve">    722 -  Zdravotechnika</t>
  </si>
  <si>
    <t xml:space="preserve">    731 -  Ústřední vytápění</t>
  </si>
  <si>
    <t xml:space="preserve">    732 -  Ústřední vytápění</t>
  </si>
  <si>
    <t xml:space="preserve">    733 -  Ústřední vytápění</t>
  </si>
  <si>
    <t xml:space="preserve">    734 -  Ústřední vytápění</t>
  </si>
  <si>
    <t>952901110R</t>
  </si>
  <si>
    <t>Požární dohled</t>
  </si>
  <si>
    <t>hod</t>
  </si>
  <si>
    <t>1287314748</t>
  </si>
  <si>
    <t>585489910</t>
  </si>
  <si>
    <t xml:space="preserve"> Izolace tepelné</t>
  </si>
  <si>
    <t>713300921</t>
  </si>
  <si>
    <t>Příplatek k opravě izolací tepelných těles vyspravení foliemi za správkový kus</t>
  </si>
  <si>
    <t>-483148641</t>
  </si>
  <si>
    <t>713463211</t>
  </si>
  <si>
    <t>Montáž izolace tepelné potrubí potrubními pouzdry s Al fólií staženými Al páskou 1x D do 50 mm</t>
  </si>
  <si>
    <t>1063582735</t>
  </si>
  <si>
    <t>631545120</t>
  </si>
  <si>
    <t>pouzdro potrubní izolační min.plsť+al.fólie 35/25 mm (řezaná potrubní pouzdra z kamenné vlny kašírovaná hliníkovou fólií se sklleněnou mřížkou, délka 1m, souč.tep.vodivosti při 0°C=0,033 W m.-1 K-1)</t>
  </si>
  <si>
    <t>128411870</t>
  </si>
  <si>
    <t>631545730</t>
  </si>
  <si>
    <t>pouzdro potrubní izolační min. plsť + AL fólie 42/40 mm (řezaná potrubní pouzdra z kamenné vlny kašírovaná hliníkovou fólií se sklleněnou mřížkou, délka 1m, souč.tep.vodivosti při 0°C=0,033 W m.-1 K-1)</t>
  </si>
  <si>
    <t>384158503</t>
  </si>
  <si>
    <t>631546040</t>
  </si>
  <si>
    <t>pouzdro potrubní izolační min. plsť + ALfólie 49/50 mm (řezaná potrubní pouzdra z kamenné vlny kašírovaná hliníkovou fólií se sklleněnou mřížkou, délka 1m, souč.tep.vodivosti při 0°C=0,033 W m.-1 K-1)</t>
  </si>
  <si>
    <t>-1428102001</t>
  </si>
  <si>
    <t>631545720</t>
  </si>
  <si>
    <t>pouzdro potrubní izolační min. plsť + ALfólie 35/40 mm  (řezaná potrubní pouzdra z kamenné vlny kašírovaná hliníkovou fólií se sklleněnou mřížkou, délka 1m, souč.tep.vodivosti při 0°C=0,033 W m.-1 K-1)</t>
  </si>
  <si>
    <t>1962728886</t>
  </si>
  <si>
    <t>631546200</t>
  </si>
  <si>
    <t>páska samolepící ALS šířka 50 mm, délka 50 m</t>
  </si>
  <si>
    <t>-782284902</t>
  </si>
  <si>
    <t>631545310</t>
  </si>
  <si>
    <t>pouzdro potrubní izolační min. plsť + AL fólie 28/30 mm  (řezaná potrubní pouzdra z kamenné vlny kašírovaná hliníkovou fólií se sklleněnou mřížkou, délka 1m, souč.tep.vodivosti při 0°C=0,033 W m.-1 K-1)</t>
  </si>
  <si>
    <t>857357773</t>
  </si>
  <si>
    <t>713463212</t>
  </si>
  <si>
    <t>Montáž izolace tepelné potrubí potrubními pouzdry s Al fólií staženými Al páskou 1x D do 100 mm</t>
  </si>
  <si>
    <t>1767977922</t>
  </si>
  <si>
    <t>631546050</t>
  </si>
  <si>
    <t>pouzdro potrubní izolační min.plsť+AL fólie 60/50 mm(řezaná potrubní pouzdra z kamenné vlny kašírovaná hliníkovou fólií se sklleněnou mřížkou, délka 1m, souč.tep.vodivosti při 0°C=0,033 W m.-1 K-1)</t>
  </si>
  <si>
    <t>574807617</t>
  </si>
  <si>
    <t>631545770</t>
  </si>
  <si>
    <t>pouzdro potrubní izolační min.plsť+al.fólie 76/40 mm(řezaná potrubní pouzdra z kamenné vlny kašírovaná hliníkovou fólií se sklleněnou mřížkou, délka 1m, souč.tep.vodivosti při 0°C=0,033 W m.-1 K-1)</t>
  </si>
  <si>
    <t>1564698114</t>
  </si>
  <si>
    <t>890614937</t>
  </si>
  <si>
    <t>721174042</t>
  </si>
  <si>
    <t>Potrubí kanalizační z PP připojovací systém HT DN 40</t>
  </si>
  <si>
    <t>-1296801942</t>
  </si>
  <si>
    <t>-283816574</t>
  </si>
  <si>
    <t>998721101</t>
  </si>
  <si>
    <t>Přesun hmot tonážní pro vnitřní kanalizace v objektech v do 6 m</t>
  </si>
  <si>
    <t>689255203</t>
  </si>
  <si>
    <t>722</t>
  </si>
  <si>
    <t>722174003</t>
  </si>
  <si>
    <t>Potrubí vodovodní plastové PPR svar polyfuze PN 16 D 25 x 3,5 mm</t>
  </si>
  <si>
    <t>1607971462</t>
  </si>
  <si>
    <t>722174004</t>
  </si>
  <si>
    <t>Potrubí vodovodní plastové PPR svar polyfuze PN 16 D 32 x 4,4 mm</t>
  </si>
  <si>
    <t>-831355586</t>
  </si>
  <si>
    <t>722220232</t>
  </si>
  <si>
    <t>Přechodka dGK PPR PN 20 D 25 x G 3/4 s kovovým vnitřním závitem</t>
  </si>
  <si>
    <t>1612763821</t>
  </si>
  <si>
    <t>722220233</t>
  </si>
  <si>
    <t>Přechodka dGK PPR PN 20 D 32 x G 1 s kovovým vnitřním závitem</t>
  </si>
  <si>
    <t>1520871190</t>
  </si>
  <si>
    <t>722224152</t>
  </si>
  <si>
    <t>Kulový kohout zahradní s vnějším závitem a páčkou PN 15, T 120 °C G 1/2 - 3/4"</t>
  </si>
  <si>
    <t>315912676</t>
  </si>
  <si>
    <t>722290226</t>
  </si>
  <si>
    <t>Zkouška těsnosti vodovodního potrubí závitového do DN 50</t>
  </si>
  <si>
    <t>-1135303494</t>
  </si>
  <si>
    <t>722290234</t>
  </si>
  <si>
    <t>Proplach a dezinfekce vodovodního potrubí do DN 80</t>
  </si>
  <si>
    <t>688362214</t>
  </si>
  <si>
    <t>998722101</t>
  </si>
  <si>
    <t>Přesun hmot tonážní pro vnitřní vodovod v objektech v do 6 m</t>
  </si>
  <si>
    <t>544363979</t>
  </si>
  <si>
    <t>731</t>
  </si>
  <si>
    <t xml:space="preserve"> Ústřední vytápění</t>
  </si>
  <si>
    <t>731139630R</t>
  </si>
  <si>
    <t>Montáž kotle kondenzačního stacionárního na kapalná nebo plynná paliva o výkonu do 200 kW</t>
  </si>
  <si>
    <t>270261153</t>
  </si>
  <si>
    <t>484176932R</t>
  </si>
  <si>
    <t>neutralizační box pro kotel plynový kondenzační do 200 kW</t>
  </si>
  <si>
    <t>-1004678105</t>
  </si>
  <si>
    <t>484176933R</t>
  </si>
  <si>
    <t>kotel plynový kondenzační  35 - 176 kW, včetně příslušenství</t>
  </si>
  <si>
    <t>-73688596</t>
  </si>
  <si>
    <t>731341130</t>
  </si>
  <si>
    <t>Hadice napouštěcí pryžové D 16/23</t>
  </si>
  <si>
    <t>578759314</t>
  </si>
  <si>
    <t>998731101</t>
  </si>
  <si>
    <t>Přesun hmot tonážní pro kotelny v objektech v do 6 m</t>
  </si>
  <si>
    <t>-1931795028</t>
  </si>
  <si>
    <t>732</t>
  </si>
  <si>
    <t>732100101R</t>
  </si>
  <si>
    <t>Tlaková a topná zkouška</t>
  </si>
  <si>
    <t>h</t>
  </si>
  <si>
    <t>-659347458</t>
  </si>
  <si>
    <t>732100103R</t>
  </si>
  <si>
    <t>Proplach potrubí vodou</t>
  </si>
  <si>
    <t>-1401422992</t>
  </si>
  <si>
    <t>732100104R</t>
  </si>
  <si>
    <t>Napuštění topného systému</t>
  </si>
  <si>
    <t>-1112115668</t>
  </si>
  <si>
    <t>732100106R</t>
  </si>
  <si>
    <t>Uvedení kompaktní předávací stanice do provozu</t>
  </si>
  <si>
    <t>1735348599</t>
  </si>
  <si>
    <t>732100107R</t>
  </si>
  <si>
    <t>Zaškolení obsluhy kompaktní předávací stanice</t>
  </si>
  <si>
    <t>646456191</t>
  </si>
  <si>
    <t>732199100</t>
  </si>
  <si>
    <t>Montáž orientačních štítků</t>
  </si>
  <si>
    <t>-302713571</t>
  </si>
  <si>
    <t>358225911R</t>
  </si>
  <si>
    <t>Štítek popisovací pro technologii PS a kotelen</t>
  </si>
  <si>
    <t>1603554507</t>
  </si>
  <si>
    <t>732227821R</t>
  </si>
  <si>
    <t>Demontáž stávající technologie PS a její ekologická likvidace</t>
  </si>
  <si>
    <t>-631011642</t>
  </si>
  <si>
    <t>732229660R</t>
  </si>
  <si>
    <t>Montáž kompaktních předávacích stanic</t>
  </si>
  <si>
    <t>-1224874261</t>
  </si>
  <si>
    <t>484877423R</t>
  </si>
  <si>
    <t>Kompaktní předávací stanice tepla VZV ÚT 187kW TV 30kW, včetně kmponntů MaR</t>
  </si>
  <si>
    <t>-580955821</t>
  </si>
  <si>
    <t>631546300R</t>
  </si>
  <si>
    <t>Snímatelná tepelná izolace KPS (dodávka a montáž)</t>
  </si>
  <si>
    <t>-1417793159</t>
  </si>
  <si>
    <t>998732101</t>
  </si>
  <si>
    <t>Přesun hmot tonážní pro strojovny v objektech v do 6 m</t>
  </si>
  <si>
    <t>-1639111309</t>
  </si>
  <si>
    <t>733</t>
  </si>
  <si>
    <t>733111114</t>
  </si>
  <si>
    <t>Potrubí ocelové závitové bezešvé běžné v kotelnách nebo strojovnách DN 20</t>
  </si>
  <si>
    <t>2082506129</t>
  </si>
  <si>
    <t>733111115</t>
  </si>
  <si>
    <t>Potrubí ocelové závitové bezešvé běžné v kotelnách nebo strojovnách DN 25</t>
  </si>
  <si>
    <t>1576089388</t>
  </si>
  <si>
    <t>733111116</t>
  </si>
  <si>
    <t>Potrubí ocelové závitové bezešvé běžné v kotelnách nebo strojovnách DN 32</t>
  </si>
  <si>
    <t>-995524628</t>
  </si>
  <si>
    <t>733111117</t>
  </si>
  <si>
    <t>Potrubí ocelové závitové bezešvé běžné v kotelnách nebo strojovnách DN 40</t>
  </si>
  <si>
    <t>-714945257</t>
  </si>
  <si>
    <t>733111118</t>
  </si>
  <si>
    <t>Potrubí ocelové závitové bezešvé běžné v kotelnách nebo strojovnách DN 50</t>
  </si>
  <si>
    <t>-1671120765</t>
  </si>
  <si>
    <t>733113115</t>
  </si>
  <si>
    <t>Příplatek k porubí z trubek ocelových závitových za zhotovení závitové ocelové přípojky DN 25</t>
  </si>
  <si>
    <t>1139017086</t>
  </si>
  <si>
    <t>733121222</t>
  </si>
  <si>
    <t>Potrubí ocelové hladké bezešvé v kotelnách nebo strojovnách D 76x3,2</t>
  </si>
  <si>
    <t>-1973600273</t>
  </si>
  <si>
    <t>733124113</t>
  </si>
  <si>
    <t>Příplatek k potrubí ocelovému hladkému za zhotovení přechodů z trubek hladkých kováním DN 25/15</t>
  </si>
  <si>
    <t>701999198</t>
  </si>
  <si>
    <t>733124115</t>
  </si>
  <si>
    <t>Příplatek k potrubí ocelovému hladkému za zhotovení přechodů z trubek hladkých kováním DN 40/25</t>
  </si>
  <si>
    <t>1754321458</t>
  </si>
  <si>
    <t>733190107</t>
  </si>
  <si>
    <t>Zkouška těsnosti potrubí ocelové závitové do DN 40</t>
  </si>
  <si>
    <t>1079216413</t>
  </si>
  <si>
    <t>733190108</t>
  </si>
  <si>
    <t>Zkouška těsnosti potrubí ocelové závitové do DN 50</t>
  </si>
  <si>
    <t>900883413</t>
  </si>
  <si>
    <t>733190225</t>
  </si>
  <si>
    <t>Zkouška těsnosti potrubí ocelové hladké přes D 60,3x2,9 do D 89x5,0</t>
  </si>
  <si>
    <t>1133757189</t>
  </si>
  <si>
    <t>998733101</t>
  </si>
  <si>
    <t>Přesun hmot tonážní pro rozvody potrubí v objektech v do 6 m</t>
  </si>
  <si>
    <t>722746717</t>
  </si>
  <si>
    <t>734</t>
  </si>
  <si>
    <t>734173216</t>
  </si>
  <si>
    <t>Spoj přírubový PN 6/I do 200°C DN 65</t>
  </si>
  <si>
    <t>175829577</t>
  </si>
  <si>
    <t>734211127</t>
  </si>
  <si>
    <t xml:space="preserve">Ventil závitový odvzdušňovací G 1/2 PN 14 do 120°C automatický se zpětnou klapkou </t>
  </si>
  <si>
    <t>-2003804173</t>
  </si>
  <si>
    <t>734261235</t>
  </si>
  <si>
    <t>Šroubení topenářské přímé G 1 PN 16 do 120°C</t>
  </si>
  <si>
    <t>250121195</t>
  </si>
  <si>
    <t>734291123</t>
  </si>
  <si>
    <t>Kohout plnící a vypouštěcí G 1/2 PN 10 do 110°C závitový</t>
  </si>
  <si>
    <t>-1647482512</t>
  </si>
  <si>
    <t>734494213</t>
  </si>
  <si>
    <t>Návarek s trubkovým závitem G 1/2</t>
  </si>
  <si>
    <t>1945245347</t>
  </si>
  <si>
    <t>998734101</t>
  </si>
  <si>
    <t>Přesun hmot tonážní pro armatury v objektech v do 6 m</t>
  </si>
  <si>
    <t>887507147</t>
  </si>
  <si>
    <t>767995111</t>
  </si>
  <si>
    <t>Montáž atypických zámečnických konstrukcí hmotnosti do 5 kg</t>
  </si>
  <si>
    <t>kg</t>
  </si>
  <si>
    <t>-1641675324</t>
  </si>
  <si>
    <t>423920451R</t>
  </si>
  <si>
    <t>Systém uložení potrubí (třmen, objímka, závěsná tyč, kluzná podpěra, atd.)</t>
  </si>
  <si>
    <t>-1555020733</t>
  </si>
  <si>
    <t>-447781528</t>
  </si>
  <si>
    <t>633523545</t>
  </si>
  <si>
    <t>783317105</t>
  </si>
  <si>
    <t>Krycí jednonásobný syntetický samozákladující nátěr zámečnických konstrukcí</t>
  </si>
  <si>
    <t>514466971</t>
  </si>
  <si>
    <t>783401311</t>
  </si>
  <si>
    <t>Odmaštění klempířských konstrukcí vodou ředitelným odmašťovačem před provedením nátěru</t>
  </si>
  <si>
    <t>-855141830</t>
  </si>
  <si>
    <t>783601713</t>
  </si>
  <si>
    <t>Odmaštění vodou ředitelným odmašťovačem potrubí do DN 50 mm</t>
  </si>
  <si>
    <t>2029879683</t>
  </si>
  <si>
    <t>783601731</t>
  </si>
  <si>
    <t>Odmaštění vodou ředitelným odmašťovačem potrubí do DN 100 mm</t>
  </si>
  <si>
    <t>-466286686</t>
  </si>
  <si>
    <t>783617613</t>
  </si>
  <si>
    <t>Krycí dvojnásobný syntetický samozákladující nátěr potrubí do DN 50 mm</t>
  </si>
  <si>
    <t>-1863622922</t>
  </si>
  <si>
    <t>783617633</t>
  </si>
  <si>
    <t>Krycí dvojnásobný syntetický samozákladující nátěr potrubí do DN 100 mm</t>
  </si>
  <si>
    <t>-616924594</t>
  </si>
  <si>
    <t>144 - Technologie vytápění</t>
  </si>
  <si>
    <t xml:space="preserve">    735 -  Ústřední vytápění</t>
  </si>
  <si>
    <t>611491130R</t>
  </si>
  <si>
    <t>Stavební práce pomocné (zazdění otvorů, průrazy, začištění, apod.)</t>
  </si>
  <si>
    <t>1379102158</t>
  </si>
  <si>
    <t>-837012389</t>
  </si>
  <si>
    <t>-1161690004</t>
  </si>
  <si>
    <t>628859250</t>
  </si>
  <si>
    <t>1631103709</t>
  </si>
  <si>
    <t>733110803</t>
  </si>
  <si>
    <t>Demontáž potrubí ocelového závitového do DN 15</t>
  </si>
  <si>
    <t>-1061785215</t>
  </si>
  <si>
    <t>733110806</t>
  </si>
  <si>
    <t>Demontáž potrubí ocelového závitového do DN 32</t>
  </si>
  <si>
    <t>24607848</t>
  </si>
  <si>
    <t>733122222</t>
  </si>
  <si>
    <t>Potrubí z pozinkované oceli hladké spojované lisováním DN 12</t>
  </si>
  <si>
    <t>341737520</t>
  </si>
  <si>
    <t>733122223</t>
  </si>
  <si>
    <t>Potrubí z pozinkované oceli hladké spojované lisováním DN 15</t>
  </si>
  <si>
    <t>1937262365</t>
  </si>
  <si>
    <t>733122224</t>
  </si>
  <si>
    <t>Potrubí z pozinkované oceli hladké spojované lisováním DN 20</t>
  </si>
  <si>
    <t>1844967562</t>
  </si>
  <si>
    <t>733122225</t>
  </si>
  <si>
    <t>Potrubí z pozinkované oceli hladké spojované lisováním DN 25</t>
  </si>
  <si>
    <t>1897408574</t>
  </si>
  <si>
    <t>1867262702</t>
  </si>
  <si>
    <t>733191111</t>
  </si>
  <si>
    <t>Manžeta prostupová pro ocelové potrubí do DN 20</t>
  </si>
  <si>
    <t>-1311443500</t>
  </si>
  <si>
    <t>733191112</t>
  </si>
  <si>
    <t>Manžeta prostupová pro ocelové potrubí přes 20 do DN 32</t>
  </si>
  <si>
    <t>-1058312930</t>
  </si>
  <si>
    <t>1329051442</t>
  </si>
  <si>
    <t>734200811</t>
  </si>
  <si>
    <t>Demontáž armatury závitové s jedním závitem do G 1/2</t>
  </si>
  <si>
    <t>-571801790</t>
  </si>
  <si>
    <t>734200821</t>
  </si>
  <si>
    <t>Demontáž armatury závitové se dvěma závity do G 1/2</t>
  </si>
  <si>
    <t>897659618</t>
  </si>
  <si>
    <t>734200822</t>
  </si>
  <si>
    <t>Demontáž armatury závitové se dvěma závity do G 1</t>
  </si>
  <si>
    <t>-443484374</t>
  </si>
  <si>
    <t>734200823</t>
  </si>
  <si>
    <t>Demontáž armatury závitové se dvěma závity do G 6/4</t>
  </si>
  <si>
    <t>-145932512</t>
  </si>
  <si>
    <t>734221412</t>
  </si>
  <si>
    <t>Ventil závitový regulační přímý G 3/8 PN 10 do 120°C s nastavitelnou regulací</t>
  </si>
  <si>
    <t>-713148738</t>
  </si>
  <si>
    <t>734221413</t>
  </si>
  <si>
    <t>Ventil závitový regulační přímý G 1/2 PN 10 do 120°C s nastavitelnou regulací</t>
  </si>
  <si>
    <t>630622450</t>
  </si>
  <si>
    <t>734221414</t>
  </si>
  <si>
    <t>Ventil závitový regulační přímý G 3/4 PN 10 do 120°C s nastavitelnou regulací</t>
  </si>
  <si>
    <t>-1131191398</t>
  </si>
  <si>
    <t>734221422</t>
  </si>
  <si>
    <t>Ventil závitový regulační rohový G 3/8 PN 10 do 120°C s nastavitelnou regulací</t>
  </si>
  <si>
    <t>-213617717</t>
  </si>
  <si>
    <t>734221423</t>
  </si>
  <si>
    <t>Ventil závitový regulační rohový G 1/2 PN 10 do 120°C s nastavitelnou regulací</t>
  </si>
  <si>
    <t>-723107790</t>
  </si>
  <si>
    <t>734221424</t>
  </si>
  <si>
    <t>Ventil závitový regulační rohový G 3/4 PN 10 do 120°C s nastavitelnou regulací</t>
  </si>
  <si>
    <t>194475205</t>
  </si>
  <si>
    <t>734221685R</t>
  </si>
  <si>
    <t>Hlavice termostatická k ovládání TRV ventilů pro veřejné prostory</t>
  </si>
  <si>
    <t>-1249122294</t>
  </si>
  <si>
    <t>734221686R</t>
  </si>
  <si>
    <t>Elektrotermické pohony pro radiátory (Napájení AC/DC 24V; ŘS: 2-polohový PDM)</t>
  </si>
  <si>
    <t>-2084381009</t>
  </si>
  <si>
    <t>734261413</t>
  </si>
  <si>
    <t>Šroubení regulační radiátorové rohové G 3/4 bez vypouštění</t>
  </si>
  <si>
    <t>-1123265943</t>
  </si>
  <si>
    <t>734261712</t>
  </si>
  <si>
    <t>Šroubení regulační radiátorové přímé G 1/2 bez vypouštění</t>
  </si>
  <si>
    <t>-2007630285</t>
  </si>
  <si>
    <t>-1623403773</t>
  </si>
  <si>
    <t>734292713</t>
  </si>
  <si>
    <t>Kohout kulový přímý G 1/2 PN 42 do 185°C vnitřní závit</t>
  </si>
  <si>
    <t>1505352160</t>
  </si>
  <si>
    <t>734292714</t>
  </si>
  <si>
    <t>Kohout kulový přímý G 3/4 PN 42 do 185°C vnitřní závit</t>
  </si>
  <si>
    <t>-1384714228</t>
  </si>
  <si>
    <t>734292715</t>
  </si>
  <si>
    <t>Kohout kulový přímý G 1 PN 42 do 185°C vnitřní závit</t>
  </si>
  <si>
    <t>1838564573</t>
  </si>
  <si>
    <t>734292716</t>
  </si>
  <si>
    <t>Kohout kulový přímý G 1 1/4 PN 42 do 185°C vnitřní závit</t>
  </si>
  <si>
    <t>506547343</t>
  </si>
  <si>
    <t>716858864</t>
  </si>
  <si>
    <t>734494214</t>
  </si>
  <si>
    <t>Návarek s trubkovým závitem G 3/4</t>
  </si>
  <si>
    <t>1614444583</t>
  </si>
  <si>
    <t>734494215</t>
  </si>
  <si>
    <t>Návarek s trubkovým závitem G 1</t>
  </si>
  <si>
    <t>-1587922564</t>
  </si>
  <si>
    <t>-2124674383</t>
  </si>
  <si>
    <t>735</t>
  </si>
  <si>
    <t>734261412</t>
  </si>
  <si>
    <t>Šroubení regulační radiátorové rohové G 1/2 bez vypouštění</t>
  </si>
  <si>
    <t>1787953705</t>
  </si>
  <si>
    <t>734295132R</t>
  </si>
  <si>
    <t>Nastavení druhé regulace rad. armatur</t>
  </si>
  <si>
    <t>1861503413</t>
  </si>
  <si>
    <t>735111810</t>
  </si>
  <si>
    <t>Demontáž otopného tělesa litinového článkového</t>
  </si>
  <si>
    <t>1058603491</t>
  </si>
  <si>
    <t>735151173</t>
  </si>
  <si>
    <t>Otopné těleso panelové Korado Radik Klasik typ 10 výška/délka 600/600 mm</t>
  </si>
  <si>
    <t>-2085983806</t>
  </si>
  <si>
    <t>735151582</t>
  </si>
  <si>
    <t>Otopné těleso panelové Korado Radik Klasik typ 22 výška/délka 600/1800 mm</t>
  </si>
  <si>
    <t>-270979392</t>
  </si>
  <si>
    <t>735151682</t>
  </si>
  <si>
    <t>Otopné těleso panelové Korado Radik Klasik typ 33 výška/délka 600/1800 mm</t>
  </si>
  <si>
    <t>507279066</t>
  </si>
  <si>
    <t>735151683</t>
  </si>
  <si>
    <t>Otopné těleso panelové Korado Radik Klasik typ 33 výška/délka 600/2000 mm</t>
  </si>
  <si>
    <t>537022005</t>
  </si>
  <si>
    <t>735151701R</t>
  </si>
  <si>
    <t>Otopné těleso panelové Korado Radik Klasik typ 33 výška/délka 900/1600 mm</t>
  </si>
  <si>
    <t>56716404</t>
  </si>
  <si>
    <t>735151821</t>
  </si>
  <si>
    <t>Demontáž otopného tělesa panelového dvouřadého délka do 1500 mm</t>
  </si>
  <si>
    <t>135714774</t>
  </si>
  <si>
    <t>735151822</t>
  </si>
  <si>
    <t>Demontáž otopného tělesa panelového dvouřadého délka do 2820 mm</t>
  </si>
  <si>
    <t>1274002118</t>
  </si>
  <si>
    <t>735221812</t>
  </si>
  <si>
    <t>Demontáž registru trubkového hladkého DN 50 délka do 3 m dvoupramenný</t>
  </si>
  <si>
    <t>1077856842</t>
  </si>
  <si>
    <t>998735101</t>
  </si>
  <si>
    <t>Přesun hmot tonážní pro otopná tělesa v objektech v do 6 m</t>
  </si>
  <si>
    <t>-1942876625</t>
  </si>
  <si>
    <t>145 - Vzduchotechnika</t>
  </si>
  <si>
    <t>M -  Práce a dodávky M</t>
  </si>
  <si>
    <t xml:space="preserve">    21-M -  Elektromontáže</t>
  </si>
  <si>
    <t>713411111</t>
  </si>
  <si>
    <t>Montáž izolace tepelné potrubí pásy nebo rohožemi bez úpravy staženými drátem 1x</t>
  </si>
  <si>
    <t>-492245627</t>
  </si>
  <si>
    <t>283770562R</t>
  </si>
  <si>
    <t>Plošná kaučuková izolace samolepicí o tl.40mm pro izolace větracích a klimatizačních zařízení (š=1,5m; tep.vodivost při 0°C=0,036 W/m.K)</t>
  </si>
  <si>
    <t>1161544999</t>
  </si>
  <si>
    <t>733222303</t>
  </si>
  <si>
    <t>Potrubí měděné polotvrdé spojované lisováním DN 15 ÚT</t>
  </si>
  <si>
    <t>-387798116</t>
  </si>
  <si>
    <t>751111012</t>
  </si>
  <si>
    <t>Mtž vent ax ntl nástěnného základního D do 200 mm</t>
  </si>
  <si>
    <t>1182047573</t>
  </si>
  <si>
    <t>10.042.643R</t>
  </si>
  <si>
    <t>Ventilátor axiální k montáži na stěnu (Q=150 m3/h; dp=17 Pa; IP44; max.45 dB)</t>
  </si>
  <si>
    <t>KS</t>
  </si>
  <si>
    <t>1367156839</t>
  </si>
  <si>
    <t>751111013</t>
  </si>
  <si>
    <t>Mtž vent ax ntl nástěnného základního D do 300 mm</t>
  </si>
  <si>
    <t>699981283</t>
  </si>
  <si>
    <t>61100687</t>
  </si>
  <si>
    <t>Ventilátor axiální k montáži na stěnu (Q=400 m3/h; dp=17 Pa; IP44; max.43 dB)</t>
  </si>
  <si>
    <t>ks</t>
  </si>
  <si>
    <t>1219323365</t>
  </si>
  <si>
    <t>751111014</t>
  </si>
  <si>
    <t>Mtž vent ax ntl nástěnného základního D do 400 mm</t>
  </si>
  <si>
    <t>506541160</t>
  </si>
  <si>
    <t>429141490</t>
  </si>
  <si>
    <t>ventilátor axiální k montáži na stěnu, skříň z ocelového plechu TREB/2-250  IP44</t>
  </si>
  <si>
    <t>-669383196</t>
  </si>
  <si>
    <t>751111813</t>
  </si>
  <si>
    <t>Demontáž ventilátoru axiálního nízkotlakého kruhové potrubí D do 600 mm</t>
  </si>
  <si>
    <t>-1731595484</t>
  </si>
  <si>
    <t>751344112</t>
  </si>
  <si>
    <t>Mtž tlumiče hluku pro kruhové potrubí D do 200 mm</t>
  </si>
  <si>
    <t>-1234055426</t>
  </si>
  <si>
    <t>61100648</t>
  </si>
  <si>
    <t>TLUMIC HLUKU d=200mm; l=600mm; útlum 5-23 dB</t>
  </si>
  <si>
    <t>-781576908</t>
  </si>
  <si>
    <t>429760005R</t>
  </si>
  <si>
    <t>vložka tlumící kruhová (z koženky) velikost 200</t>
  </si>
  <si>
    <t>-470658709</t>
  </si>
  <si>
    <t>751344113</t>
  </si>
  <si>
    <t>Mtž tlumiče hluku pro kruhové potrubí D do 300 mm</t>
  </si>
  <si>
    <t>2147178905</t>
  </si>
  <si>
    <t>61100718</t>
  </si>
  <si>
    <t>TLUMIC HLUKU d=250mm; l=600mm; útlum 4-19 dB</t>
  </si>
  <si>
    <t>1508022537</t>
  </si>
  <si>
    <t>429760000</t>
  </si>
  <si>
    <t>vložka tlumící kruhová (z koženky) velikost 250</t>
  </si>
  <si>
    <t>1267963742</t>
  </si>
  <si>
    <t>751344171</t>
  </si>
  <si>
    <t>Mtž tlumiče vibrací pryžového D od 18 do 58 mm</t>
  </si>
  <si>
    <t>-1041500658</t>
  </si>
  <si>
    <t>751355060R</t>
  </si>
  <si>
    <t>Mtž vzduchotechnocké větrací jednotky do 600m3/h</t>
  </si>
  <si>
    <t>-573327814</t>
  </si>
  <si>
    <t>429176480R</t>
  </si>
  <si>
    <t>Vzduchotechnická jednotka o průtoku 400m3/h, účinnost rekuperace min. 78%, IP44, tl. ztráta do 450Pa</t>
  </si>
  <si>
    <t>-1474794653</t>
  </si>
  <si>
    <t>429176481R</t>
  </si>
  <si>
    <t>Vzduchotechnická jednotka o průtoku 600m3/h, účinnost rekuperace min. 78%, IP44, tl. ztráta do 450Pa</t>
  </si>
  <si>
    <t>1741066876</t>
  </si>
  <si>
    <t>751355061R</t>
  </si>
  <si>
    <t>Mtž vzduchotechnocké větrací jednotky do 1000m3/h</t>
  </si>
  <si>
    <t>-543549223</t>
  </si>
  <si>
    <t>429176482R</t>
  </si>
  <si>
    <t>Vzduchotechnická jednotka o průtoku 800m3/h, účinnost rekuperace min. 78%, IP44, tl. ztráta do 450Pa</t>
  </si>
  <si>
    <t>-401318058</t>
  </si>
  <si>
    <t>429176483R</t>
  </si>
  <si>
    <t>Vzduchotechnická jednotka o průtoku 1000m3/h, účinnost rekuperace min. 78%, IP44, tl. ztráta do 450Pa</t>
  </si>
  <si>
    <t>759187245</t>
  </si>
  <si>
    <t>751398012</t>
  </si>
  <si>
    <t>Mtž větrací mřížky na kruhové potrubí D do 200 mm</t>
  </si>
  <si>
    <t>-1130655524</t>
  </si>
  <si>
    <t>562456030</t>
  </si>
  <si>
    <t>mřížka větrací plast VM 200x200 B bílá se síťovinou</t>
  </si>
  <si>
    <t>876151872</t>
  </si>
  <si>
    <t>751398013</t>
  </si>
  <si>
    <t>Mtž větrací mřížky na kruhové potrubí D do 300 mm</t>
  </si>
  <si>
    <t>-1307704644</t>
  </si>
  <si>
    <t>562456010</t>
  </si>
  <si>
    <t>mřížka větrací plast VM 300x300 B bílá se síťovinou</t>
  </si>
  <si>
    <t>48237621</t>
  </si>
  <si>
    <t>751398021</t>
  </si>
  <si>
    <t>Mtž větrací mřížky stěnové do 0,040 m2</t>
  </si>
  <si>
    <t>-1400764757</t>
  </si>
  <si>
    <t>429731200R</t>
  </si>
  <si>
    <t>Přívodní prvek čerstvého vzduchu Q=120 m3/h; dpz=90 Pa; útlum 25 dB</t>
  </si>
  <si>
    <t>1533324959</t>
  </si>
  <si>
    <t>751398041</t>
  </si>
  <si>
    <t>Mtž protidešťové žaluzie potrubí D do 300 mm</t>
  </si>
  <si>
    <t>1400961796</t>
  </si>
  <si>
    <t>429729439R</t>
  </si>
  <si>
    <t>žaluzie protidešťové velikost 320x320 mm</t>
  </si>
  <si>
    <t>1278815856</t>
  </si>
  <si>
    <t>751511122</t>
  </si>
  <si>
    <t>Mtž potrubí plech skupiny I kruh s přírubou tloušťky plechu 0,6 mm D do 200 mm</t>
  </si>
  <si>
    <t>-660240401</t>
  </si>
  <si>
    <t>429810150</t>
  </si>
  <si>
    <t>trouba kruhová spirálně vinutá pozinkované D 200 mm  tl. 0,50</t>
  </si>
  <si>
    <t>-617655183</t>
  </si>
  <si>
    <t>429810500</t>
  </si>
  <si>
    <t>spojka kruhová pozinkovaná d1=200 mm</t>
  </si>
  <si>
    <t>-472492328</t>
  </si>
  <si>
    <t>429810850</t>
  </si>
  <si>
    <t>oblouk segmentový OS.90.d1 d1=200 mm</t>
  </si>
  <si>
    <t>586454745</t>
  </si>
  <si>
    <t>751511123</t>
  </si>
  <si>
    <t>Mtž potrubí plech skupiny I kruh s přírubou tloušťky plechu 0,6 mm D do 300 mm</t>
  </si>
  <si>
    <t>268704742</t>
  </si>
  <si>
    <t>429810190</t>
  </si>
  <si>
    <t>trouba kruhová spirálně vinutá pozinkované D 300 mm  tl. 0,60</t>
  </si>
  <si>
    <t>1330392386</t>
  </si>
  <si>
    <t>429810540</t>
  </si>
  <si>
    <t>spojka kruhová pozinkovaná d1=300 mm</t>
  </si>
  <si>
    <t>414834166</t>
  </si>
  <si>
    <t>429810860</t>
  </si>
  <si>
    <t>oblouk segmentový OS.90.d1 d1=300 mm</t>
  </si>
  <si>
    <t>-1254637803</t>
  </si>
  <si>
    <t>751514900R</t>
  </si>
  <si>
    <t>Zkoušky VZT zařízení, seřízení</t>
  </si>
  <si>
    <t>29121308</t>
  </si>
  <si>
    <t>751525062R</t>
  </si>
  <si>
    <t>Mtž potrubí textilní kruhD přes 100 mm do 200 mm</t>
  </si>
  <si>
    <t>1250119410</t>
  </si>
  <si>
    <t>429810350R</t>
  </si>
  <si>
    <t>textilní kruhové potrubí D 200 mm (kpl dodávka včetně uchycení, kolen, napojení)</t>
  </si>
  <si>
    <t>-356673293</t>
  </si>
  <si>
    <t>751525063R</t>
  </si>
  <si>
    <t>Mtž potrubí textilní kruh D přes 200 mm do 300 mm</t>
  </si>
  <si>
    <t>1582684999</t>
  </si>
  <si>
    <t>429810351R</t>
  </si>
  <si>
    <t>textilní kruhové potrubí D 250 mm  (kpl dodávka včetně uchycení, kolen, napojení)</t>
  </si>
  <si>
    <t>774314607</t>
  </si>
  <si>
    <t>998751101</t>
  </si>
  <si>
    <t>Přesun hmot tonážní pro vzduchotechniku v objektech v do 12 m</t>
  </si>
  <si>
    <t>1755119728</t>
  </si>
  <si>
    <t>998751181</t>
  </si>
  <si>
    <t>Příplatek k přesunu hmot tonážní 751 prováděný bez použití mechanizace</t>
  </si>
  <si>
    <t>220207659</t>
  </si>
  <si>
    <t xml:space="preserve"> Práce a dodávky M</t>
  </si>
  <si>
    <t>21-M</t>
  </si>
  <si>
    <t xml:space="preserve"> Elektromontáže</t>
  </si>
  <si>
    <t>210102345</t>
  </si>
  <si>
    <t>Propojení kabelů topného a přívodního studeného vodiče bez stínění</t>
  </si>
  <si>
    <t>2024557608</t>
  </si>
  <si>
    <t>341095171R</t>
  </si>
  <si>
    <t>Odporový topný kabel (výkon 10W/1m; délka 11m, včetně průmyslového termostatu s odděleným čidlem)</t>
  </si>
  <si>
    <t>-227123743</t>
  </si>
  <si>
    <t>146 - Elektroinstalace a MaR</t>
  </si>
  <si>
    <t xml:space="preserve">    742 -  Elektromontáže</t>
  </si>
  <si>
    <t xml:space="preserve">    749 -  Elektromontáže</t>
  </si>
  <si>
    <t>742</t>
  </si>
  <si>
    <t>742111144R</t>
  </si>
  <si>
    <t>Rozvaděč D (viz projekt VZT) - cena součástí VZT jednotky - montáž a dodávka</t>
  </si>
  <si>
    <t>-1455544488</t>
  </si>
  <si>
    <t>357116645R</t>
  </si>
  <si>
    <t>Rozvaděč D2 (viz projekt VZT) - cena součástí VZT jednotky - dodávka</t>
  </si>
  <si>
    <t>1701381347</t>
  </si>
  <si>
    <t>742111145R</t>
  </si>
  <si>
    <t>Prostorový regulátor (CO2, teplota, vlhkost) - montáž</t>
  </si>
  <si>
    <t>2001570104</t>
  </si>
  <si>
    <t>357116646R</t>
  </si>
  <si>
    <t>Prostorový regulátor (CO2, teplota, vlhkost)  - dodávka</t>
  </si>
  <si>
    <t>504329584</t>
  </si>
  <si>
    <t>742111146R</t>
  </si>
  <si>
    <t>Čidlo pohybu - montáž</t>
  </si>
  <si>
    <t>-1330419825</t>
  </si>
  <si>
    <t>357116647R</t>
  </si>
  <si>
    <t>Čidlo pohybu - dodávka</t>
  </si>
  <si>
    <t>-1906652779</t>
  </si>
  <si>
    <t>742111147R</t>
  </si>
  <si>
    <t>Jistič 16A/1 char. C - montáž</t>
  </si>
  <si>
    <t>380841888</t>
  </si>
  <si>
    <t>357116648R</t>
  </si>
  <si>
    <t>Jistič 16A/1 char. C - dodávka</t>
  </si>
  <si>
    <t>-595683764</t>
  </si>
  <si>
    <t>742111148R</t>
  </si>
  <si>
    <t>Nový rozvaděč D3 (chodba 2.NP, viz výkres) - montáž</t>
  </si>
  <si>
    <t>-1617563454</t>
  </si>
  <si>
    <t>357116649R</t>
  </si>
  <si>
    <t>Nový rozvaděč D3 (chodba 2.NP, viz výkres) - dodávka</t>
  </si>
  <si>
    <t>-765610574</t>
  </si>
  <si>
    <t>742111149R</t>
  </si>
  <si>
    <t>Nový rozvaděč D4 (šatna 1.PP, viz výkres)- montáž</t>
  </si>
  <si>
    <t>-1782696069</t>
  </si>
  <si>
    <t>357116650R</t>
  </si>
  <si>
    <t>Nový rozvaděč D4 (šatna 1.PP, viz výkres) - dodávka</t>
  </si>
  <si>
    <t>1544512029</t>
  </si>
  <si>
    <t>742111150R</t>
  </si>
  <si>
    <t>Ekvipotenciální svorkovnice s krytem - montáž</t>
  </si>
  <si>
    <t>-466069666</t>
  </si>
  <si>
    <t>357116659R</t>
  </si>
  <si>
    <t>Ekvipotenciální svorkovnice s krytem - dodávka</t>
  </si>
  <si>
    <t>-640968469</t>
  </si>
  <si>
    <t>742111151R</t>
  </si>
  <si>
    <t>Lišta plastová bílá 40x20 elektroinstalační - montáž</t>
  </si>
  <si>
    <t>1776282609</t>
  </si>
  <si>
    <t>357116652R1</t>
  </si>
  <si>
    <t>Lišta plastová bílá 40x20 elektroinstalační - dodávka</t>
  </si>
  <si>
    <t>-1774491138</t>
  </si>
  <si>
    <t>742111152R</t>
  </si>
  <si>
    <t>Kabel J-Y(St)Y Lg 2x2x0.8 - montáž</t>
  </si>
  <si>
    <t>-968597848</t>
  </si>
  <si>
    <t>357116653R</t>
  </si>
  <si>
    <t>Kabel J-Y(St)Y Lg 2x2x0.8 - dodávka</t>
  </si>
  <si>
    <t>1458684205</t>
  </si>
  <si>
    <t>742111153R1</t>
  </si>
  <si>
    <t>Kabel YY-OB 3x0,5 - montáž</t>
  </si>
  <si>
    <t>-1794602388</t>
  </si>
  <si>
    <t>357116654R</t>
  </si>
  <si>
    <t>Kabel YY-OB 3x0,5 - dodávka</t>
  </si>
  <si>
    <t>-684116262</t>
  </si>
  <si>
    <t>742111154R</t>
  </si>
  <si>
    <t>Kabel YY-JB 3G2,5 - montáž</t>
  </si>
  <si>
    <t>145648373</t>
  </si>
  <si>
    <t>357116655R1</t>
  </si>
  <si>
    <t>Kabel YY-JB 3G2,5 - dodávka</t>
  </si>
  <si>
    <t>1297820258</t>
  </si>
  <si>
    <t>742111155R</t>
  </si>
  <si>
    <t>Kabel YY-JB 5G2,5 - montáž</t>
  </si>
  <si>
    <t>-1070131967</t>
  </si>
  <si>
    <t>357116656R1</t>
  </si>
  <si>
    <t>Kabel YY-JB 5G2,5 - dodávka</t>
  </si>
  <si>
    <t>-1705146216</t>
  </si>
  <si>
    <t>742111156R1</t>
  </si>
  <si>
    <t>Zásuvka nástěnná 230V IP44 - montáž</t>
  </si>
  <si>
    <t>11264979</t>
  </si>
  <si>
    <t>357116657R1</t>
  </si>
  <si>
    <t>Zásuvka nástěnná 230V IP44 - dodávka</t>
  </si>
  <si>
    <t>146927470</t>
  </si>
  <si>
    <t>742111157R</t>
  </si>
  <si>
    <t>Zásuvka 400V 16A - montáž</t>
  </si>
  <si>
    <t>-450932676</t>
  </si>
  <si>
    <t>357116658R</t>
  </si>
  <si>
    <t>Zásuvka 400V 16A - dodávka</t>
  </si>
  <si>
    <t>-1258885920</t>
  </si>
  <si>
    <t>749</t>
  </si>
  <si>
    <t>740991101R2</t>
  </si>
  <si>
    <t>Drobný upevňovací a spojovací materiál - montáž</t>
  </si>
  <si>
    <t>-1706700988</t>
  </si>
  <si>
    <t>740991102R</t>
  </si>
  <si>
    <t>Montáž VZT (čidla a pohony k VZT)</t>
  </si>
  <si>
    <t>1161131161</t>
  </si>
  <si>
    <t>740991103R</t>
  </si>
  <si>
    <t>Demontáž stávajícího rozvaděče (třída 2.04) a osazení nového rozvaděče D3,D4</t>
  </si>
  <si>
    <t>1656804885</t>
  </si>
  <si>
    <t>740991104R</t>
  </si>
  <si>
    <t>Výchozí revize</t>
  </si>
  <si>
    <t>-994594615</t>
  </si>
  <si>
    <t>147 - Datové sítě</t>
  </si>
  <si>
    <t>311101213</t>
  </si>
  <si>
    <t>Vytvoření prostupů do 0,10 m2 ve zdech nosných osazením vložek z trub, dílců, tvarovek</t>
  </si>
  <si>
    <t>1779830353</t>
  </si>
  <si>
    <t>952901111R</t>
  </si>
  <si>
    <t>úklid</t>
  </si>
  <si>
    <t>1423932339</t>
  </si>
  <si>
    <t>963051113</t>
  </si>
  <si>
    <t>Bourání ŽB stropů deskových tl přes 80 mm</t>
  </si>
  <si>
    <t>-1694780844</t>
  </si>
  <si>
    <t>742111210R</t>
  </si>
  <si>
    <t>24 portový Gigabit Switch, management - montáž</t>
  </si>
  <si>
    <t>-795278514</t>
  </si>
  <si>
    <t>357116720R</t>
  </si>
  <si>
    <t>24 portový Gigabit Switch, management - dodávka</t>
  </si>
  <si>
    <t>-1766731273</t>
  </si>
  <si>
    <t>742111211R</t>
  </si>
  <si>
    <t>19" nástěnný rozvaděč v. 6U, š. 600 mm, h. 500mm jednodílný svařovaný rozvaděč s odnímatelnými bočnicemi.IP30, nosnost 30kg - montáž</t>
  </si>
  <si>
    <t>1498637826</t>
  </si>
  <si>
    <t>357116721R</t>
  </si>
  <si>
    <t>19" nástěnný rozvaděč v. 6U, š. 600 mm, h. 500mm jednodílný svařovaný rozvaděč s odnímatelnými bočnicemi.IP30, nosnost 30kg  - dodávka</t>
  </si>
  <si>
    <t>1595622300</t>
  </si>
  <si>
    <t>742111212R</t>
  </si>
  <si>
    <t>19" vyvazovací panel 1U - jednostranný, plastová oka 40 x 50 mm - montáž</t>
  </si>
  <si>
    <t>1800427445</t>
  </si>
  <si>
    <t>357116722R</t>
  </si>
  <si>
    <t>19" vyvazovací panel 1U - jednostranný, plastová oka 40 x 50 mm  - dodávka</t>
  </si>
  <si>
    <t>-1031804089</t>
  </si>
  <si>
    <t>742111213R</t>
  </si>
  <si>
    <t>4x montážní sada M6 - montáž</t>
  </si>
  <si>
    <t>1977510062</t>
  </si>
  <si>
    <t>357116723R</t>
  </si>
  <si>
    <t>4x montážní sada M6  - dodávka</t>
  </si>
  <si>
    <t>1998861606</t>
  </si>
  <si>
    <t>742111214R</t>
  </si>
  <si>
    <t>19" napájecí panel 6x230V, přepěťová ochrana - montáž</t>
  </si>
  <si>
    <t>1317975887</t>
  </si>
  <si>
    <t>357116724R</t>
  </si>
  <si>
    <t>19" napájecí panel 6x230V, přepěťová ochrana  - dodávka</t>
  </si>
  <si>
    <t>1367590066</t>
  </si>
  <si>
    <t>742111215R</t>
  </si>
  <si>
    <t>kabel datový , 100MHz, Cat.5E ,UTP, 4-pair, PVC  - montáž</t>
  </si>
  <si>
    <t>1189688792</t>
  </si>
  <si>
    <t>357116725R</t>
  </si>
  <si>
    <t>kabel datový , 100MHz, Cat.5E ,UTP, 4-pair, PVC  - dodávka</t>
  </si>
  <si>
    <t>210011642</t>
  </si>
  <si>
    <t>742111216R</t>
  </si>
  <si>
    <t>CY10žz,ze stávajícíro DR  - montáž</t>
  </si>
  <si>
    <t>-2092812617</t>
  </si>
  <si>
    <t>357116726R</t>
  </si>
  <si>
    <t>CY10žz,ze stávajícíro DR - dodávka</t>
  </si>
  <si>
    <t>-1990578576</t>
  </si>
  <si>
    <t>742111217R</t>
  </si>
  <si>
    <t>zapojení datového kabelu,rozpárování,náhození páru - montáž</t>
  </si>
  <si>
    <t>420712284</t>
  </si>
  <si>
    <t>742111218R</t>
  </si>
  <si>
    <t>štítek kabelový, páska Casio 9mm černá na bílé - montáž</t>
  </si>
  <si>
    <t>172849661</t>
  </si>
  <si>
    <t>357116727R</t>
  </si>
  <si>
    <t>štítek kabelový, páska Casio 9mm černá na bílé - dodávka</t>
  </si>
  <si>
    <t>230540839</t>
  </si>
  <si>
    <t>742111219R</t>
  </si>
  <si>
    <t>patch cord-UTP100, šedá, 2xRJ45,1m;přípojná šňůra - montáž</t>
  </si>
  <si>
    <t>200377637</t>
  </si>
  <si>
    <t>357116728R</t>
  </si>
  <si>
    <t>patch cord-UTP100, šedá, 2xRJ45,1m;přípojná šňůra - dodávka</t>
  </si>
  <si>
    <t>-2133824430</t>
  </si>
  <si>
    <t>742111220R</t>
  </si>
  <si>
    <t>patch cord-UTP100, šedá, 2xRJ45, 3 m; přípojná šňůra - montáž</t>
  </si>
  <si>
    <t>-831006494</t>
  </si>
  <si>
    <t>357116729R</t>
  </si>
  <si>
    <t>patch cord-UTP100, šedá, 2xRJ45, 3 m; přípojná šňůra - dodávka</t>
  </si>
  <si>
    <t>1710017083</t>
  </si>
  <si>
    <t>742111221R</t>
  </si>
  <si>
    <t>19“ patch panel  24xRJ45, cat.5e,1U, UTP - montáž</t>
  </si>
  <si>
    <t>-587934748</t>
  </si>
  <si>
    <t>357116730R</t>
  </si>
  <si>
    <t>19“ patch panel  24xRJ45, cat.5e,1U, UTP - dodávka</t>
  </si>
  <si>
    <t>-58078446</t>
  </si>
  <si>
    <t>742111222R</t>
  </si>
  <si>
    <t>zásuvka datová,Cat.5e, UTP ,1xRJ45, na omítku,  - montáž</t>
  </si>
  <si>
    <t>1488908809</t>
  </si>
  <si>
    <t>357116731R</t>
  </si>
  <si>
    <t>zásuvka datová,Cat.5e, UTP ,1xRJ45, na omítku,  - dodávka</t>
  </si>
  <si>
    <t>-1614588356</t>
  </si>
  <si>
    <t>742111223R</t>
  </si>
  <si>
    <t>krabička na omítku 80x80x32mm  - montáž</t>
  </si>
  <si>
    <t>-130376574</t>
  </si>
  <si>
    <t>357116732R</t>
  </si>
  <si>
    <t>krabička na omítku 80x80x32mm  - dodávka</t>
  </si>
  <si>
    <t>890311457</t>
  </si>
  <si>
    <t>742111224R</t>
  </si>
  <si>
    <t>Lišta PVC 40x20 vč.příslušenství krytů  odbočný,vnější ,vnitřní - montáž</t>
  </si>
  <si>
    <t>1321018609</t>
  </si>
  <si>
    <t>357116733R</t>
  </si>
  <si>
    <t>Lišta PVC 40x20 vč.příslušenství krytů  odbočný,vnější ,vnitřní - dodávka</t>
  </si>
  <si>
    <t>-1705573195</t>
  </si>
  <si>
    <t>742111225R</t>
  </si>
  <si>
    <t>Lišta PVC 60x40 vč.příslušenství krytů odbočný,vnější ,vnitřní - montáž</t>
  </si>
  <si>
    <t>1740166383</t>
  </si>
  <si>
    <t>357116734R</t>
  </si>
  <si>
    <t>Lišta PVC 60x40 vč.příslušenství krytů odbočný,vnější ,vnitřní - dodávka</t>
  </si>
  <si>
    <t>-456098635</t>
  </si>
  <si>
    <t>740991113R</t>
  </si>
  <si>
    <t>značení trasy vedení</t>
  </si>
  <si>
    <t>-187519353</t>
  </si>
  <si>
    <t>740991114R</t>
  </si>
  <si>
    <t>měření kabelové linky,vytištění protokolu</t>
  </si>
  <si>
    <t>-1161402508</t>
  </si>
  <si>
    <t>740991115R</t>
  </si>
  <si>
    <t>Drobný upevňovací a spojovací materiál (hmoždinky, šrouby)  - montáž a dodávka</t>
  </si>
  <si>
    <t>2129196352</t>
  </si>
  <si>
    <t>740991116R</t>
  </si>
  <si>
    <t>drobný instalační materiál  - montáž a dodávka</t>
  </si>
  <si>
    <t>1703851457</t>
  </si>
  <si>
    <t>740991117R</t>
  </si>
  <si>
    <t>manipulace ve stávajících sítí</t>
  </si>
  <si>
    <t>-792941617</t>
  </si>
  <si>
    <t>740991118R</t>
  </si>
  <si>
    <t>stěhování nábytku pro realizaci kabelových tras</t>
  </si>
  <si>
    <t>451908448</t>
  </si>
  <si>
    <t>740991119R</t>
  </si>
  <si>
    <t>příplatek za práci při provozu zařízení</t>
  </si>
  <si>
    <t>-2007223314</t>
  </si>
  <si>
    <t>740991120R</t>
  </si>
  <si>
    <t>provozní náklady</t>
  </si>
  <si>
    <t>-1488999688</t>
  </si>
  <si>
    <t>148 - Kotelna - elektrointalace a MaR</t>
  </si>
  <si>
    <t>-764046781</t>
  </si>
  <si>
    <t>357116651R</t>
  </si>
  <si>
    <t>985376658</t>
  </si>
  <si>
    <t>211367206</t>
  </si>
  <si>
    <t>357116652R</t>
  </si>
  <si>
    <t>-1333157308</t>
  </si>
  <si>
    <t>742111153R</t>
  </si>
  <si>
    <t>-240919502</t>
  </si>
  <si>
    <t>-793569620</t>
  </si>
  <si>
    <t>-1104627736</t>
  </si>
  <si>
    <t>357116655R</t>
  </si>
  <si>
    <t>88800688</t>
  </si>
  <si>
    <t>906850858</t>
  </si>
  <si>
    <t>357116656R</t>
  </si>
  <si>
    <t>646546114</t>
  </si>
  <si>
    <t>742111156R</t>
  </si>
  <si>
    <t>761085230</t>
  </si>
  <si>
    <t>357116657R</t>
  </si>
  <si>
    <t>1984586667</t>
  </si>
  <si>
    <t>742111158R</t>
  </si>
  <si>
    <t>Kabel YY-JB 3G1,5 - montáž</t>
  </si>
  <si>
    <t>-41809248</t>
  </si>
  <si>
    <t>357116660R</t>
  </si>
  <si>
    <t>Kabel YY-JB 3G1,5 - dodávka</t>
  </si>
  <si>
    <t>1941722765</t>
  </si>
  <si>
    <t>742111162R</t>
  </si>
  <si>
    <t>Rozvaděč D1 (viz projekt MaR) - včetně GSM - montáž</t>
  </si>
  <si>
    <t>1090834338</t>
  </si>
  <si>
    <t>357116663R1</t>
  </si>
  <si>
    <t>Rozvaděč D1 (viz projekt MaR) - včetně GSM - dodávka</t>
  </si>
  <si>
    <t>1092572788</t>
  </si>
  <si>
    <t>742111167R</t>
  </si>
  <si>
    <t>Spínač jednopólový, řazení 6 - montáž</t>
  </si>
  <si>
    <t>-810275324</t>
  </si>
  <si>
    <t>357116665R</t>
  </si>
  <si>
    <t>Spínač jednopólový, řazení 6 - dodávka</t>
  </si>
  <si>
    <t>-345034027</t>
  </si>
  <si>
    <t>742111168R</t>
  </si>
  <si>
    <t>Nouzové zařivkové svítidlo IP65 1x8W+akumulátor 1 hod/1,0Ah - montáž</t>
  </si>
  <si>
    <t>1161398920</t>
  </si>
  <si>
    <t>357116666R</t>
  </si>
  <si>
    <t>Nouzové zařivkové svítidlo IP65 1x8W+akumulátor 1 hod/1,0Ah - dodávka</t>
  </si>
  <si>
    <t>1955661078</t>
  </si>
  <si>
    <t>742111169R</t>
  </si>
  <si>
    <t>Detektor hořlavých plynů (CO) - montáž</t>
  </si>
  <si>
    <t>1147905797</t>
  </si>
  <si>
    <t>357116667R</t>
  </si>
  <si>
    <t>Detektor hořlavých plynů (CO) - dodávka</t>
  </si>
  <si>
    <t>1330420169</t>
  </si>
  <si>
    <t>742111170R</t>
  </si>
  <si>
    <t>Detektor hořlavých plynů (Methan) - montáž</t>
  </si>
  <si>
    <t>-247035836</t>
  </si>
  <si>
    <t>357116668R</t>
  </si>
  <si>
    <t>Detektor hořlavých plynů (Methan) - dodávka</t>
  </si>
  <si>
    <t>-820477904</t>
  </si>
  <si>
    <t>742111171R</t>
  </si>
  <si>
    <t>Maják červený IP45 - montáž</t>
  </si>
  <si>
    <t>2001759199</t>
  </si>
  <si>
    <t>357116669R</t>
  </si>
  <si>
    <t>Maják červený IP45 - dodávka</t>
  </si>
  <si>
    <t>2121781717</t>
  </si>
  <si>
    <t>742111172R</t>
  </si>
  <si>
    <t>Siréna 80dB, IP45 - montáž</t>
  </si>
  <si>
    <t>-2019873989</t>
  </si>
  <si>
    <t>357116670R</t>
  </si>
  <si>
    <t>Siréna 80dB, IP45 - dodávka</t>
  </si>
  <si>
    <t>1688331460</t>
  </si>
  <si>
    <t>742111173R</t>
  </si>
  <si>
    <t>Tlačítko odstavení elektřiny celého objektu v krabici - montáž</t>
  </si>
  <si>
    <t>1938647053</t>
  </si>
  <si>
    <t>357116671R</t>
  </si>
  <si>
    <t>Tlačítko odstavení elektřiny celého objektu v krabici - dodávka</t>
  </si>
  <si>
    <t>-153977280</t>
  </si>
  <si>
    <t>742111174R</t>
  </si>
  <si>
    <t>Jistič 25A/3 char. C - montáž</t>
  </si>
  <si>
    <t>1727048242</t>
  </si>
  <si>
    <t>357116672R</t>
  </si>
  <si>
    <t>Jistič 25A/3 char. C - dodávka</t>
  </si>
  <si>
    <t>254743907</t>
  </si>
  <si>
    <t>742111175R</t>
  </si>
  <si>
    <t>Hlavní vypínač objektu s podpěťovou spouští - montáž</t>
  </si>
  <si>
    <t>-94844420</t>
  </si>
  <si>
    <t>357116673R</t>
  </si>
  <si>
    <t>Hlavní vypínač objektu s podpěťovou spouští -  dodávka</t>
  </si>
  <si>
    <t>-1683649958</t>
  </si>
  <si>
    <t>742111176R</t>
  </si>
  <si>
    <t>Kabel CYKY 5J 4 - montáž</t>
  </si>
  <si>
    <t>-1496067553</t>
  </si>
  <si>
    <t>357116674R</t>
  </si>
  <si>
    <t>Kabel CYKY 5J 4 -  dodávka</t>
  </si>
  <si>
    <t>-1291590699</t>
  </si>
  <si>
    <t>742111177R</t>
  </si>
  <si>
    <t>Kabel CYKY 3J 1,5 - montáž</t>
  </si>
  <si>
    <t>-2139048413</t>
  </si>
  <si>
    <t>357116675R</t>
  </si>
  <si>
    <t>Kabel CYKY 3J 1,5 - dodávka</t>
  </si>
  <si>
    <t>-485145410</t>
  </si>
  <si>
    <t>742111178R</t>
  </si>
  <si>
    <t>Kabel CYKY 2O 1,5 - montáž</t>
  </si>
  <si>
    <t>2001606980</t>
  </si>
  <si>
    <t>357116676R</t>
  </si>
  <si>
    <t>Kabel CYKY 2O 1,5 - dodávka</t>
  </si>
  <si>
    <t>-2008299502</t>
  </si>
  <si>
    <t>742111179R</t>
  </si>
  <si>
    <t>-1416013106</t>
  </si>
  <si>
    <t>357116677R</t>
  </si>
  <si>
    <t>1093817991</t>
  </si>
  <si>
    <t>742111180R</t>
  </si>
  <si>
    <t>Kabel LiYCY 3x0,5 - montáž</t>
  </si>
  <si>
    <t>-1208163768</t>
  </si>
  <si>
    <t>357116678R</t>
  </si>
  <si>
    <t>Kabel LiYCY 3x0,5 - dodávka</t>
  </si>
  <si>
    <t>808386940</t>
  </si>
  <si>
    <t>742111181R</t>
  </si>
  <si>
    <t>Kabel LiYCY 2x0,5 - montáž</t>
  </si>
  <si>
    <t>-1871829834</t>
  </si>
  <si>
    <t>357116679R</t>
  </si>
  <si>
    <t>Kabel LiYCY 2x0,5 - dodávka</t>
  </si>
  <si>
    <t>2137175987</t>
  </si>
  <si>
    <t>742111182R</t>
  </si>
  <si>
    <t>Kabel YY-JB 5G1,5 - montáž</t>
  </si>
  <si>
    <t>-945931110</t>
  </si>
  <si>
    <t>357116680R</t>
  </si>
  <si>
    <t>Kabel YY-JB 5G1,5 - dodávka</t>
  </si>
  <si>
    <t>-886481087</t>
  </si>
  <si>
    <t>742111183R</t>
  </si>
  <si>
    <t>Kabel YY-JB 5G0,5 - montáž</t>
  </si>
  <si>
    <t>1369580955</t>
  </si>
  <si>
    <t>357116681R</t>
  </si>
  <si>
    <t>Kabel YY-JB 5G0,5 - dodávka</t>
  </si>
  <si>
    <t>-512028519</t>
  </si>
  <si>
    <t>742111189R</t>
  </si>
  <si>
    <t>Kabel YY-JB 3G1 - montáž</t>
  </si>
  <si>
    <t>-400331902</t>
  </si>
  <si>
    <t>357116682R</t>
  </si>
  <si>
    <t>Kabel YY-JB 3G1 - dodávka</t>
  </si>
  <si>
    <t>-2054569520</t>
  </si>
  <si>
    <t>742111190R</t>
  </si>
  <si>
    <t>Kabel YY-OB 2x0,5 - montáž</t>
  </si>
  <si>
    <t>1387781811</t>
  </si>
  <si>
    <t>357116690R</t>
  </si>
  <si>
    <t>Kabel YY-OB 2x0,5 - dodávka</t>
  </si>
  <si>
    <t>1441904846</t>
  </si>
  <si>
    <t>742111195R</t>
  </si>
  <si>
    <t>Kabel UTP4x2x0,52 CAT5e - montáž</t>
  </si>
  <si>
    <t>451189514</t>
  </si>
  <si>
    <t>357116691R</t>
  </si>
  <si>
    <t>Kabel UTP4x2x0,52 CAT5e - dodávka</t>
  </si>
  <si>
    <t>1613484713</t>
  </si>
  <si>
    <t>742111198R</t>
  </si>
  <si>
    <t>Drátěný kabelový žlab 54x50mm - montáž</t>
  </si>
  <si>
    <t>1822990005</t>
  </si>
  <si>
    <t>357116698R</t>
  </si>
  <si>
    <t>Drátěný kabelový žlab 54x50mm - dodávka</t>
  </si>
  <si>
    <t>-442495617</t>
  </si>
  <si>
    <t>742111199R</t>
  </si>
  <si>
    <t>Drátěný kabelový žlab 200x50mm - montáž</t>
  </si>
  <si>
    <t>-138825240</t>
  </si>
  <si>
    <t>357116699R</t>
  </si>
  <si>
    <t>Drátěný kabelový žlab 200x50mm - dodávka</t>
  </si>
  <si>
    <t>1020467642</t>
  </si>
  <si>
    <t>742111200R</t>
  </si>
  <si>
    <t>Vodič CYA 4mm2 ž/z - montáž</t>
  </si>
  <si>
    <t>-1348140150</t>
  </si>
  <si>
    <t>357116700R</t>
  </si>
  <si>
    <t>Vodič CYA 4mm2 ž/z - dodávka</t>
  </si>
  <si>
    <t>-803398015</t>
  </si>
  <si>
    <t>742111201R</t>
  </si>
  <si>
    <t>Vodič CYA 6mm2 ž/z - montáž</t>
  </si>
  <si>
    <t>-777922016</t>
  </si>
  <si>
    <t>357116701R</t>
  </si>
  <si>
    <t>Vodič CYA 6mm2 ž/z - dodávka</t>
  </si>
  <si>
    <t>492179463</t>
  </si>
  <si>
    <t>742111202R</t>
  </si>
  <si>
    <t>Vodič CYA 10mm2 ž/z - montáž</t>
  </si>
  <si>
    <t>199345821</t>
  </si>
  <si>
    <t>357116702R</t>
  </si>
  <si>
    <t>Vodič CYA 10mm2 ž/z - dodávka</t>
  </si>
  <si>
    <t>1187710370</t>
  </si>
  <si>
    <t>740991101R3</t>
  </si>
  <si>
    <t>-428505333</t>
  </si>
  <si>
    <t>-841449527</t>
  </si>
  <si>
    <t>740991110R</t>
  </si>
  <si>
    <t>Demontáž stávajícího zařízení PS</t>
  </si>
  <si>
    <t>1577740351</t>
  </si>
  <si>
    <t>740991111R</t>
  </si>
  <si>
    <t>Montáž a zapojení PS ostatní</t>
  </si>
  <si>
    <t>-807615581</t>
  </si>
  <si>
    <t>740991112R</t>
  </si>
  <si>
    <t>-1024462821</t>
  </si>
  <si>
    <t>149 - Kotelna - plyn</t>
  </si>
  <si>
    <t xml:space="preserve">    723 -  Zdravotechnika</t>
  </si>
  <si>
    <t xml:space="preserve">    58-M -  Revize vyhrazených technických zařízení</t>
  </si>
  <si>
    <t>723</t>
  </si>
  <si>
    <t>723111202</t>
  </si>
  <si>
    <t>Potrubí ocelové závitové černé bezešvé svařované běžné DN 15</t>
  </si>
  <si>
    <t>845663808</t>
  </si>
  <si>
    <t>723111205</t>
  </si>
  <si>
    <t>Potrubí ocelové závitové černé bezešvé svařované běžné DN 32</t>
  </si>
  <si>
    <t>-639491646</t>
  </si>
  <si>
    <t>723111207R</t>
  </si>
  <si>
    <t>Potrubí ocelové závitové černé bezešvé svařované běžné DN 50</t>
  </si>
  <si>
    <t>1836045807</t>
  </si>
  <si>
    <t>723111208R</t>
  </si>
  <si>
    <t>oblouk DN 50</t>
  </si>
  <si>
    <t>-1353940905</t>
  </si>
  <si>
    <t>723150344</t>
  </si>
  <si>
    <t>Redukce zhotovená kováním přes 1 DN DN 65/40</t>
  </si>
  <si>
    <t>-1192173348</t>
  </si>
  <si>
    <t>723150365</t>
  </si>
  <si>
    <t>Chránička D 38x2,6 mm</t>
  </si>
  <si>
    <t>1631353647</t>
  </si>
  <si>
    <t>723181024</t>
  </si>
  <si>
    <t>Potrubí měděné tvrdé spojované lisováním DN 25 ZTI</t>
  </si>
  <si>
    <t>-945203067</t>
  </si>
  <si>
    <t>723190205</t>
  </si>
  <si>
    <t>Přípojka plynovodní ocelová závitová černá bezešvá spojovaná na závit běžná DN 32</t>
  </si>
  <si>
    <t>-1582504540</t>
  </si>
  <si>
    <t>723219102</t>
  </si>
  <si>
    <t>Montáž armatur plynovodních přírubových DN 50 ostatní typ</t>
  </si>
  <si>
    <t>-650363992</t>
  </si>
  <si>
    <t>1812730122</t>
  </si>
  <si>
    <t>723231167</t>
  </si>
  <si>
    <t>Kohout kulový přímý G 2 PN 42 do 185°C plnoprůtokový s koulí DADO vnitřní závit těžká řada</t>
  </si>
  <si>
    <t>1858620685</t>
  </si>
  <si>
    <t>405629642R</t>
  </si>
  <si>
    <t>ventil elektromagnetický DN 50 PN 16, 230V, 50 Hz, bez napětí uzavřen</t>
  </si>
  <si>
    <t>-1989232245</t>
  </si>
  <si>
    <t>723239500R</t>
  </si>
  <si>
    <t>Revize plynového zařízení</t>
  </si>
  <si>
    <t>-1872718727</t>
  </si>
  <si>
    <t>723239502R</t>
  </si>
  <si>
    <t>DMTZ stáv.potrubí včetně likvidace</t>
  </si>
  <si>
    <t>-559897365</t>
  </si>
  <si>
    <t>723261915</t>
  </si>
  <si>
    <t>Montáž plynoměrů PS 30</t>
  </si>
  <si>
    <t>2073687526</t>
  </si>
  <si>
    <t>388222760</t>
  </si>
  <si>
    <t>plynoměr membránový BK G 16, PN 0,05 MPa, DN 40</t>
  </si>
  <si>
    <t>1915161412</t>
  </si>
  <si>
    <t>998723101</t>
  </si>
  <si>
    <t>Přesun hmot tonážní pro vnitřní plynovod v objektech v do 6 m</t>
  </si>
  <si>
    <t>765651193</t>
  </si>
  <si>
    <t>-1541597654</t>
  </si>
  <si>
    <t>862960268</t>
  </si>
  <si>
    <t>-467474343</t>
  </si>
  <si>
    <t>1044303319</t>
  </si>
  <si>
    <t>58-M</t>
  </si>
  <si>
    <t xml:space="preserve"> Revize vyhrazených technických zařízení</t>
  </si>
  <si>
    <t>580506311</t>
  </si>
  <si>
    <t>Tlakování plynovodu DN do 80 dl do 100 m při tlakové zkoušce</t>
  </si>
  <si>
    <t>úsek</t>
  </si>
  <si>
    <t>-1473457768</t>
  </si>
  <si>
    <t>200 - SO 02  Dílna</t>
  </si>
  <si>
    <t>240 - SO 02  Dílna - vytápění</t>
  </si>
  <si>
    <t>241 - Vytápění - stavební část</t>
  </si>
  <si>
    <t>-667617346</t>
  </si>
  <si>
    <t>389842163R</t>
  </si>
  <si>
    <t>Kouřovod třísložkový nerezový do D 25 cm v 3 m na konzolách dl do 450 mm</t>
  </si>
  <si>
    <t>-1434045572</t>
  </si>
  <si>
    <t>1007686453</t>
  </si>
  <si>
    <t>-1866046811</t>
  </si>
  <si>
    <t>1368882863</t>
  </si>
  <si>
    <t>242 - Vytápění PK</t>
  </si>
  <si>
    <t>1420394627</t>
  </si>
  <si>
    <t>594692163</t>
  </si>
  <si>
    <t>862554756</t>
  </si>
  <si>
    <t>1290907283</t>
  </si>
  <si>
    <t>754638940</t>
  </si>
  <si>
    <t>547217776</t>
  </si>
  <si>
    <t>-868436476</t>
  </si>
  <si>
    <t>631545300</t>
  </si>
  <si>
    <t>pouzdro potrubní izolační min.plsť+AL fólie 22/30 mm  (řezaná potrubní pouzdra z kamenné vlny kašírovaná hliníkovou fólií se sklleněnou mřížkou, délka 1m, souč.tep.vodivosti při 0°C=0,033 W m.-1 K-1)</t>
  </si>
  <si>
    <t>-1552277204</t>
  </si>
  <si>
    <t>1737175338</t>
  </si>
  <si>
    <t>62463609</t>
  </si>
  <si>
    <t>-465767180</t>
  </si>
  <si>
    <t>-654158459</t>
  </si>
  <si>
    <t>591701677</t>
  </si>
  <si>
    <t>998713101</t>
  </si>
  <si>
    <t>Přesun hmot tonážní pro izolace tepelné v objektech v do 6 m</t>
  </si>
  <si>
    <t>1738379894</t>
  </si>
  <si>
    <t>-1772602088</t>
  </si>
  <si>
    <t>1373704748</t>
  </si>
  <si>
    <t>722174002</t>
  </si>
  <si>
    <t>Potrubí vodovodní plastové PPR svar polyfuze PN 16 D 20 x 2,8 mm</t>
  </si>
  <si>
    <t>235266829</t>
  </si>
  <si>
    <t>-607283419</t>
  </si>
  <si>
    <t>2081026049</t>
  </si>
  <si>
    <t>1981345031</t>
  </si>
  <si>
    <t>-1719193138</t>
  </si>
  <si>
    <t>1785159083</t>
  </si>
  <si>
    <t>1051886683</t>
  </si>
  <si>
    <t>731139630R1</t>
  </si>
  <si>
    <t>1833302324</t>
  </si>
  <si>
    <t>-1445679368</t>
  </si>
  <si>
    <t>484176933R1</t>
  </si>
  <si>
    <t>1696267322</t>
  </si>
  <si>
    <t>-897749635</t>
  </si>
  <si>
    <t>-64534045</t>
  </si>
  <si>
    <t>1218766154</t>
  </si>
  <si>
    <t>620624122</t>
  </si>
  <si>
    <t>195938861</t>
  </si>
  <si>
    <t>-1694849211</t>
  </si>
  <si>
    <t>-2053114730</t>
  </si>
  <si>
    <t>973321976</t>
  </si>
  <si>
    <t>717779165</t>
  </si>
  <si>
    <t>732227821R1</t>
  </si>
  <si>
    <t>-1393952816</t>
  </si>
  <si>
    <t>732229660R1</t>
  </si>
  <si>
    <t>2104602457</t>
  </si>
  <si>
    <t>484877423R1</t>
  </si>
  <si>
    <t>-1009728762</t>
  </si>
  <si>
    <t>631546300R1</t>
  </si>
  <si>
    <t>1803915799</t>
  </si>
  <si>
    <t>-386169979</t>
  </si>
  <si>
    <t>-474212990</t>
  </si>
  <si>
    <t>-1071213288</t>
  </si>
  <si>
    <t>1804208829</t>
  </si>
  <si>
    <t>-1600249929</t>
  </si>
  <si>
    <t>-15857838</t>
  </si>
  <si>
    <t>1406099985</t>
  </si>
  <si>
    <t>733124117</t>
  </si>
  <si>
    <t>Příplatek k potrubí ocelovému hladkému za zhotovení přechodů z trubek hladkých kováním DN 50/32</t>
  </si>
  <si>
    <t>-44880996</t>
  </si>
  <si>
    <t>1032215720</t>
  </si>
  <si>
    <t>1552119993</t>
  </si>
  <si>
    <t>-1498132548</t>
  </si>
  <si>
    <t>733222304</t>
  </si>
  <si>
    <t>Potrubí měděné polotvrdé spojované lisováním DN 20 ÚT</t>
  </si>
  <si>
    <t>218533366</t>
  </si>
  <si>
    <t>733222305</t>
  </si>
  <si>
    <t>Potrubí měděné polotvrdé spojované lisováním DN 25 ÚT</t>
  </si>
  <si>
    <t>2374212</t>
  </si>
  <si>
    <t>733224204</t>
  </si>
  <si>
    <t>Příplatek k potrubí měděnému za potrubí vedené v kotelnách nebo strojovnách D 22x1</t>
  </si>
  <si>
    <t>-2036463</t>
  </si>
  <si>
    <t>733224205</t>
  </si>
  <si>
    <t>Příplatek k potrubí měděnému za potrubí vedené v kotelnách nebo strojovnách D 28x1,5</t>
  </si>
  <si>
    <t>1047264215</t>
  </si>
  <si>
    <t>733291101</t>
  </si>
  <si>
    <t>Zkouška těsnosti potrubí měděné do D 35x1,5</t>
  </si>
  <si>
    <t>248010996</t>
  </si>
  <si>
    <t>-597887114</t>
  </si>
  <si>
    <t>71851089</t>
  </si>
  <si>
    <t>-2011628496</t>
  </si>
  <si>
    <t>2145669166</t>
  </si>
  <si>
    <t>1674746617</t>
  </si>
  <si>
    <t>-621612151</t>
  </si>
  <si>
    <t>-1724057610</t>
  </si>
  <si>
    <t>1703163503</t>
  </si>
  <si>
    <t>1327371757</t>
  </si>
  <si>
    <t>116559199</t>
  </si>
  <si>
    <t>948094031</t>
  </si>
  <si>
    <t>1237445311</t>
  </si>
  <si>
    <t>1852632704</t>
  </si>
  <si>
    <t>252461639</t>
  </si>
  <si>
    <t>-1667132448</t>
  </si>
  <si>
    <t>100397369</t>
  </si>
  <si>
    <t>-2121419906</t>
  </si>
  <si>
    <t>243 - Elektroinstalace a MaR</t>
  </si>
  <si>
    <t>-1010988360</t>
  </si>
  <si>
    <t>1854200461</t>
  </si>
  <si>
    <t>858101143</t>
  </si>
  <si>
    <t>-2102388557</t>
  </si>
  <si>
    <t>-1827407859</t>
  </si>
  <si>
    <t>1505604907</t>
  </si>
  <si>
    <t>-1531748121</t>
  </si>
  <si>
    <t>407712744</t>
  </si>
  <si>
    <t>1604667106</t>
  </si>
  <si>
    <t>1574838370</t>
  </si>
  <si>
    <t>-1243167712</t>
  </si>
  <si>
    <t>1854922321</t>
  </si>
  <si>
    <t>-1059078992</t>
  </si>
  <si>
    <t>1054003889</t>
  </si>
  <si>
    <t>524829024</t>
  </si>
  <si>
    <t>357116663R</t>
  </si>
  <si>
    <t>-1453631418</t>
  </si>
  <si>
    <t>-1026580066</t>
  </si>
  <si>
    <t>1115525499</t>
  </si>
  <si>
    <t>-1975783266</t>
  </si>
  <si>
    <t>-298629925</t>
  </si>
  <si>
    <t>-1326857908</t>
  </si>
  <si>
    <t>1907618466</t>
  </si>
  <si>
    <t>-2105019144</t>
  </si>
  <si>
    <t>240706201</t>
  </si>
  <si>
    <t>-1424406543</t>
  </si>
  <si>
    <t>-154306256</t>
  </si>
  <si>
    <t>-145878250</t>
  </si>
  <si>
    <t>-1671252460</t>
  </si>
  <si>
    <t>980966478</t>
  </si>
  <si>
    <t>-648733195</t>
  </si>
  <si>
    <t>946626325</t>
  </si>
  <si>
    <t>1888298416</t>
  </si>
  <si>
    <t>1538532907</t>
  </si>
  <si>
    <t>197085646</t>
  </si>
  <si>
    <t>-102691706</t>
  </si>
  <si>
    <t>-86961474</t>
  </si>
  <si>
    <t>1424697842</t>
  </si>
  <si>
    <t>1818462553</t>
  </si>
  <si>
    <t>-893457809</t>
  </si>
  <si>
    <t>1150531853</t>
  </si>
  <si>
    <t>-1929141522</t>
  </si>
  <si>
    <t>1639680132</t>
  </si>
  <si>
    <t>-320948396</t>
  </si>
  <si>
    <t>1586217685</t>
  </si>
  <si>
    <t>175949400</t>
  </si>
  <si>
    <t>-933072267</t>
  </si>
  <si>
    <t>762130715</t>
  </si>
  <si>
    <t>944842702</t>
  </si>
  <si>
    <t>-1261564913</t>
  </si>
  <si>
    <t>-537931894</t>
  </si>
  <si>
    <t>1414572875</t>
  </si>
  <si>
    <t>-1550456238</t>
  </si>
  <si>
    <t>-1821659921</t>
  </si>
  <si>
    <t>-1046240404</t>
  </si>
  <si>
    <t>-1587209881</t>
  </si>
  <si>
    <t>-1965355431</t>
  </si>
  <si>
    <t>-846534791</t>
  </si>
  <si>
    <t>541588637</t>
  </si>
  <si>
    <t>203846443</t>
  </si>
  <si>
    <t>919125625</t>
  </si>
  <si>
    <t>-793775527</t>
  </si>
  <si>
    <t>-1701241729</t>
  </si>
  <si>
    <t>740991101R1</t>
  </si>
  <si>
    <t>706583366</t>
  </si>
  <si>
    <t>1152113348</t>
  </si>
  <si>
    <t>-1472771500</t>
  </si>
  <si>
    <t>-1475274540</t>
  </si>
  <si>
    <t>1562729161</t>
  </si>
  <si>
    <t>244 - Fotovoltaika</t>
  </si>
  <si>
    <t>-1134385848</t>
  </si>
  <si>
    <t>742111230R</t>
  </si>
  <si>
    <t>FV monokrystalický křemíkový panel o výkonu 285 Wp</t>
  </si>
  <si>
    <t>672088013</t>
  </si>
  <si>
    <t>742111231R</t>
  </si>
  <si>
    <t>Solární kabel o průřezu 6mm2</t>
  </si>
  <si>
    <t>-2037821051</t>
  </si>
  <si>
    <t>742111232R</t>
  </si>
  <si>
    <t>Kabel CYA 1Jx16mm2 zž</t>
  </si>
  <si>
    <t>-833631612</t>
  </si>
  <si>
    <t>742111233R</t>
  </si>
  <si>
    <t>Chránička UV průměru min.35 mm</t>
  </si>
  <si>
    <t>2040301436</t>
  </si>
  <si>
    <t>742111234R</t>
  </si>
  <si>
    <t>Solární konektor MC4 samec</t>
  </si>
  <si>
    <t>-766098039</t>
  </si>
  <si>
    <t>742111235R</t>
  </si>
  <si>
    <t>Solární konektor MC4 samice</t>
  </si>
  <si>
    <t>700768640</t>
  </si>
  <si>
    <t>742111236R</t>
  </si>
  <si>
    <t>Montáž a napojení konektorů, montáž kabelů do chráničky</t>
  </si>
  <si>
    <t>2115986700</t>
  </si>
  <si>
    <t>742111237R</t>
  </si>
  <si>
    <t>Montáž DC kabelů a uzemnění od generátoru k rozvaděčům R1</t>
  </si>
  <si>
    <t>-2146320940</t>
  </si>
  <si>
    <t>742111238R</t>
  </si>
  <si>
    <t>Přepěťová DC ochrana 2.stupně s napětím min.1000 V</t>
  </si>
  <si>
    <t>-91769687</t>
  </si>
  <si>
    <t>742111239R</t>
  </si>
  <si>
    <t>Jistič DC B10/2</t>
  </si>
  <si>
    <t>-1929960987</t>
  </si>
  <si>
    <t>742111241R</t>
  </si>
  <si>
    <t>Sestavení a montáž rozvadeče</t>
  </si>
  <si>
    <t>306436540</t>
  </si>
  <si>
    <t>742111242R</t>
  </si>
  <si>
    <t>Certifikace rozvaděče</t>
  </si>
  <si>
    <t>149001935</t>
  </si>
  <si>
    <t>1961370016</t>
  </si>
  <si>
    <t>742111243R</t>
  </si>
  <si>
    <t>Střídač třífázový, se symetrickým výstupem o max. výstupním výkonu 30kW, se 2 MPPT</t>
  </si>
  <si>
    <t>46404956</t>
  </si>
  <si>
    <t>742111244R</t>
  </si>
  <si>
    <t>Kabel CYKY 5Jx6mm2</t>
  </si>
  <si>
    <t>-1208496971</t>
  </si>
  <si>
    <t>742111245R</t>
  </si>
  <si>
    <t>Jistič AC B50/3</t>
  </si>
  <si>
    <t>-1362868102</t>
  </si>
  <si>
    <t>742111246R</t>
  </si>
  <si>
    <t>Plastová rozvodnice se základním příslušenstvím</t>
  </si>
  <si>
    <t>-1799813232</t>
  </si>
  <si>
    <t>742111247R</t>
  </si>
  <si>
    <t>Stykač 230V pro spínání 40A na ovládání HDO signálem</t>
  </si>
  <si>
    <t>-28115858</t>
  </si>
  <si>
    <t>742111248R</t>
  </si>
  <si>
    <t>Jistič AC B6/1</t>
  </si>
  <si>
    <t>-1698150848</t>
  </si>
  <si>
    <t>742111249R</t>
  </si>
  <si>
    <t>Přepěťová ochrana AC 2.stupně</t>
  </si>
  <si>
    <t>861579448</t>
  </si>
  <si>
    <t>742111250R</t>
  </si>
  <si>
    <t>Elektroměr třífázový cejchovaný pro měření výroby FVE</t>
  </si>
  <si>
    <t>2055107227</t>
  </si>
  <si>
    <t>742111251R</t>
  </si>
  <si>
    <t>Kabel CYKY-O 2x2,5 mm2</t>
  </si>
  <si>
    <t>191162743</t>
  </si>
  <si>
    <t>742111252R</t>
  </si>
  <si>
    <t>Kabel CYKY 5Jx16mm2</t>
  </si>
  <si>
    <t>-597952708</t>
  </si>
  <si>
    <t>742111253R</t>
  </si>
  <si>
    <t>Jistič AC B63/3</t>
  </si>
  <si>
    <t>660444060</t>
  </si>
  <si>
    <t>742111254R</t>
  </si>
  <si>
    <t>Sestavení a montáž rozvaděče</t>
  </si>
  <si>
    <t>-64072130</t>
  </si>
  <si>
    <t>742111255R</t>
  </si>
  <si>
    <t>Montáž propojovacích kabelů mezi rozvodnicemi a připojovacím rozvaděčem</t>
  </si>
  <si>
    <t>1498771613</t>
  </si>
  <si>
    <t>742111256R</t>
  </si>
  <si>
    <t>4.Q hlavní fakturační elektroměr - vymění distributor v SR1</t>
  </si>
  <si>
    <t>776234806</t>
  </si>
  <si>
    <t>742111257R</t>
  </si>
  <si>
    <t>Monitor statistiky výroby a časového přehledu, napojení do internetu, včetně ukládání dat, čtení dat pro výukové a prezentační účely, vč.propojovacích kabelů</t>
  </si>
  <si>
    <t>-1263571732</t>
  </si>
  <si>
    <t>742111258R</t>
  </si>
  <si>
    <t>Montáž monitoru, oživení a nastavení</t>
  </si>
  <si>
    <t>1383341421</t>
  </si>
  <si>
    <t>742111259R</t>
  </si>
  <si>
    <t>Montážní práce připojení internetu k monitoru</t>
  </si>
  <si>
    <t>1617992419</t>
  </si>
  <si>
    <t>742111260R</t>
  </si>
  <si>
    <t>Lišta vkládací 20x20</t>
  </si>
  <si>
    <t>1922828672</t>
  </si>
  <si>
    <t>742111261R</t>
  </si>
  <si>
    <t xml:space="preserve">Kabel UTP CAT 5E LSZH stíněný </t>
  </si>
  <si>
    <t>366699253</t>
  </si>
  <si>
    <t>742111262R</t>
  </si>
  <si>
    <t>Konektor RJ45 lisovací 8/8 UTP</t>
  </si>
  <si>
    <t>1902105102</t>
  </si>
  <si>
    <t>742111240R</t>
  </si>
  <si>
    <t xml:space="preserve">Plastová rozvodnice se základním příslušenstvím </t>
  </si>
  <si>
    <t>-1657543836</t>
  </si>
  <si>
    <t>767995120R</t>
  </si>
  <si>
    <t>Hliníková nosná konstrukce FVS na trapézový plech opatřené samolepící folií, kotevními prky</t>
  </si>
  <si>
    <t>sada</t>
  </si>
  <si>
    <t>-543452356</t>
  </si>
  <si>
    <t>76799512R</t>
  </si>
  <si>
    <t>Středové FV svorky pro upevnění panelů 70mm AL</t>
  </si>
  <si>
    <t>500391642</t>
  </si>
  <si>
    <t>76799513R</t>
  </si>
  <si>
    <t>Krajové FV svorky pro upevnění panelů 40mm AL</t>
  </si>
  <si>
    <t>341415821</t>
  </si>
  <si>
    <t>76799514R</t>
  </si>
  <si>
    <t>Páska vázací UV na upevnění kabelů ke konstrukci (nebo ekv.příchytka k nosníku pro upevnění kabelu)</t>
  </si>
  <si>
    <t>-470599328</t>
  </si>
  <si>
    <t>76799515R</t>
  </si>
  <si>
    <t>Montáž nosné konstrukce, upevnění kabelů a panelů</t>
  </si>
  <si>
    <t>1703657893</t>
  </si>
  <si>
    <t>76799516R</t>
  </si>
  <si>
    <t>Šrouby M8/35 imbusový A2 s ozubením</t>
  </si>
  <si>
    <t>703409907</t>
  </si>
  <si>
    <t>76799517R</t>
  </si>
  <si>
    <t>Matice M8 A2 otočná rýhovaná</t>
  </si>
  <si>
    <t>580483640</t>
  </si>
  <si>
    <t>245 - Plyn</t>
  </si>
  <si>
    <t>-271332999</t>
  </si>
  <si>
    <t>723111206</t>
  </si>
  <si>
    <t>Potrubí ocelové závitové černé bezešvé svařované běžné DN 40</t>
  </si>
  <si>
    <t>-1359031118</t>
  </si>
  <si>
    <t>1946746123</t>
  </si>
  <si>
    <t>1455580478</t>
  </si>
  <si>
    <t>723111209R</t>
  </si>
  <si>
    <t>oblouk DN 40</t>
  </si>
  <si>
    <t>334607548</t>
  </si>
  <si>
    <t>723150343</t>
  </si>
  <si>
    <t>Redukce zhotovená kováním přes 1 DN DN 50/32</t>
  </si>
  <si>
    <t>1500696933</t>
  </si>
  <si>
    <t>723190206</t>
  </si>
  <si>
    <t>Přípojka plynovodní ocelová závitová černá bezešvá spojovaná na závit běžná DN 40</t>
  </si>
  <si>
    <t>1455294189</t>
  </si>
  <si>
    <t>286009392</t>
  </si>
  <si>
    <t>370850336</t>
  </si>
  <si>
    <t>-1868440623</t>
  </si>
  <si>
    <t>1239383580</t>
  </si>
  <si>
    <t>-1895609513</t>
  </si>
  <si>
    <t>269997545</t>
  </si>
  <si>
    <t>786493368</t>
  </si>
  <si>
    <t>1627184452</t>
  </si>
  <si>
    <t>177473095</t>
  </si>
  <si>
    <t>423920451R1</t>
  </si>
  <si>
    <t>-526669334</t>
  </si>
  <si>
    <t>423920452R</t>
  </si>
  <si>
    <t>Krycí skříň pro plynoměr</t>
  </si>
  <si>
    <t>2029860379</t>
  </si>
  <si>
    <t>-822964523</t>
  </si>
  <si>
    <t>434793717</t>
  </si>
  <si>
    <t>725990543</t>
  </si>
  <si>
    <t>300 - SO 03  Dílna</t>
  </si>
  <si>
    <t>310 - SO 03  Dílna - fasáda</t>
  </si>
  <si>
    <t>1346464049</t>
  </si>
  <si>
    <t>1224287744</t>
  </si>
  <si>
    <t>314500710</t>
  </si>
  <si>
    <t>162451062</t>
  </si>
  <si>
    <t>1708150614</t>
  </si>
  <si>
    <t>-666643079</t>
  </si>
  <si>
    <t>32441346</t>
  </si>
  <si>
    <t>1404595618</t>
  </si>
  <si>
    <t>1425959529</t>
  </si>
  <si>
    <t>-459429730</t>
  </si>
  <si>
    <t>1782072940</t>
  </si>
  <si>
    <t>219631554</t>
  </si>
  <si>
    <t>1722729226</t>
  </si>
  <si>
    <t>622711620/00</t>
  </si>
  <si>
    <t>-1255277698</t>
  </si>
  <si>
    <t>622712218/00</t>
  </si>
  <si>
    <t>KZS stěn budov pod omítku deskami z polystyrénu XPS tl 80 mm s hmoždinkami s kovovým trnem</t>
  </si>
  <si>
    <t>34639868</t>
  </si>
  <si>
    <t>622712220/00</t>
  </si>
  <si>
    <t>KZS stěn budov pod omítku deskami z polystyrénu XPS tl 100 mm s hmoždinkami s kovovým trnem</t>
  </si>
  <si>
    <t>708647428</t>
  </si>
  <si>
    <t>896247253</t>
  </si>
  <si>
    <t>498711443</t>
  </si>
  <si>
    <t>1805828816</t>
  </si>
  <si>
    <t>622753111/00</t>
  </si>
  <si>
    <t>KZS lišta dilatační stěnová průběžná</t>
  </si>
  <si>
    <t>981467147</t>
  </si>
  <si>
    <t>2090199975</t>
  </si>
  <si>
    <t>951914946</t>
  </si>
  <si>
    <t>-1514079049</t>
  </si>
  <si>
    <t>918877688</t>
  </si>
  <si>
    <t>314593075</t>
  </si>
  <si>
    <t>623421131/00</t>
  </si>
  <si>
    <t>Vnější omítka pilířů a sloupů vápenná nebo vápenocementová ploch rovných hladká složitosti II</t>
  </si>
  <si>
    <t>-1800313947</t>
  </si>
  <si>
    <t>185429711</t>
  </si>
  <si>
    <t>1331919908</t>
  </si>
  <si>
    <t>-1479917835</t>
  </si>
  <si>
    <t>-1299892751</t>
  </si>
  <si>
    <t>-554167953</t>
  </si>
  <si>
    <t>-1995228721</t>
  </si>
  <si>
    <t>941111121/00</t>
  </si>
  <si>
    <t>Montáž lešení řadového trubkového lehkého s podlahami zatížení do 200 kg/m2 š do 1,2 m v do 10 m</t>
  </si>
  <si>
    <t>1358997877</t>
  </si>
  <si>
    <t>941111221/00</t>
  </si>
  <si>
    <t>Příplatek k lešení řadovému trubkovému lehkému s podlahami š 1,2 m v 10 m za první a ZKD den použití</t>
  </si>
  <si>
    <t>-1055290013</t>
  </si>
  <si>
    <t>941111821/00</t>
  </si>
  <si>
    <t>Demontáž lešení řadového trubkového lehkého s podlahami zatížení do 200 kg/m2 š do 1,2 m v do 10 m</t>
  </si>
  <si>
    <t>370109115</t>
  </si>
  <si>
    <t>-166786366</t>
  </si>
  <si>
    <t>332761786</t>
  </si>
  <si>
    <t>941833708</t>
  </si>
  <si>
    <t>-1306317638</t>
  </si>
  <si>
    <t>975022241/00</t>
  </si>
  <si>
    <t>Podchycení nadzákladového zdiva tl do 450 mm dřevěnou výztuhou v do 3 m dl podchycení do 3 m</t>
  </si>
  <si>
    <t>1144699087</t>
  </si>
  <si>
    <t>1679774916</t>
  </si>
  <si>
    <t>2038467098</t>
  </si>
  <si>
    <t>-1191604113</t>
  </si>
  <si>
    <t>978023471/00</t>
  </si>
  <si>
    <t>Vysekání a vyčištění spár zdiva cihelného komínového</t>
  </si>
  <si>
    <t>2071502607</t>
  </si>
  <si>
    <t>-1919169652</t>
  </si>
  <si>
    <t>1575561556</t>
  </si>
  <si>
    <t>265437759</t>
  </si>
  <si>
    <t>521053289</t>
  </si>
  <si>
    <t>62301946</t>
  </si>
  <si>
    <t>1109807388</t>
  </si>
  <si>
    <t>1959052313</t>
  </si>
  <si>
    <t>449213212</t>
  </si>
  <si>
    <t>1832624051</t>
  </si>
  <si>
    <t>404687591</t>
  </si>
  <si>
    <t>-606813060</t>
  </si>
  <si>
    <t>769380680</t>
  </si>
  <si>
    <t>1623358912</t>
  </si>
  <si>
    <t>-2132548421</t>
  </si>
  <si>
    <t>400909640</t>
  </si>
  <si>
    <t>172430732</t>
  </si>
  <si>
    <t>679495658</t>
  </si>
  <si>
    <t>-531560357</t>
  </si>
  <si>
    <t>2065347376</t>
  </si>
  <si>
    <t>764352203/00</t>
  </si>
  <si>
    <t>Žlab Pz podokapní půlkruhový rš 330 mm</t>
  </si>
  <si>
    <t>1753232015</t>
  </si>
  <si>
    <t>764352811/00</t>
  </si>
  <si>
    <t>Demontáž žlab podokapní půlkruhový rovný rš 330 mm do 45°</t>
  </si>
  <si>
    <t>532091704</t>
  </si>
  <si>
    <t>764359216/00</t>
  </si>
  <si>
    <t>Žlab Pz - kotlík kulatý vel. 330/100 mm</t>
  </si>
  <si>
    <t>1673216381</t>
  </si>
  <si>
    <t>764359811/00</t>
  </si>
  <si>
    <t>Demontáž kotlík kónický do 45°</t>
  </si>
  <si>
    <t>-651311010</t>
  </si>
  <si>
    <t>764391240/00</t>
  </si>
  <si>
    <t>Střešní prvky Pz - závětrná lišta rš 500 mm</t>
  </si>
  <si>
    <t>744562664</t>
  </si>
  <si>
    <t>764391821/00</t>
  </si>
  <si>
    <t>Demontáž závětrná lišta rš 330 mm do 45°</t>
  </si>
  <si>
    <t>1766315206</t>
  </si>
  <si>
    <t>1293998470</t>
  </si>
  <si>
    <t>764454202/00</t>
  </si>
  <si>
    <t>Odpadní trouby Pz kruhové D 100 mm</t>
  </si>
  <si>
    <t>-986863903</t>
  </si>
  <si>
    <t>-927730741</t>
  </si>
  <si>
    <t>133522250</t>
  </si>
  <si>
    <t>2007487495</t>
  </si>
  <si>
    <t>-1189649623</t>
  </si>
  <si>
    <t>636584631</t>
  </si>
  <si>
    <t>-25978573</t>
  </si>
  <si>
    <t>2118804006</t>
  </si>
  <si>
    <t>250681870</t>
  </si>
  <si>
    <t>1085440343</t>
  </si>
  <si>
    <t>545297469</t>
  </si>
  <si>
    <t>1499683857</t>
  </si>
  <si>
    <t>7679-0020</t>
  </si>
  <si>
    <t>Dodávka protidešťové mřížky průměru 550mm poz. m2</t>
  </si>
  <si>
    <t>1625134846</t>
  </si>
  <si>
    <t>-745153005</t>
  </si>
  <si>
    <t>-942468967</t>
  </si>
  <si>
    <t>-1959927835</t>
  </si>
  <si>
    <t>1687267644</t>
  </si>
  <si>
    <t>1074581560</t>
  </si>
  <si>
    <t>1514354102</t>
  </si>
  <si>
    <t>1396501216</t>
  </si>
  <si>
    <t>672368520</t>
  </si>
  <si>
    <t xml:space="preserve">320 - SO 03  Dílna - výplně otvorů </t>
  </si>
  <si>
    <t>-1785891073</t>
  </si>
  <si>
    <t>317234410/00</t>
  </si>
  <si>
    <t>Vyzdívka mezi nosníky z cihel pálených na MC</t>
  </si>
  <si>
    <t>-4493748</t>
  </si>
  <si>
    <t>317944323/00</t>
  </si>
  <si>
    <t>Válcované nosníky č.14 až 22 dodatečně osazované do připravených otvorů</t>
  </si>
  <si>
    <t>-453417899</t>
  </si>
  <si>
    <t>319202321/00</t>
  </si>
  <si>
    <t>Vyrovnání nerovného povrchu zdiva tl do 80 mm přizděním</t>
  </si>
  <si>
    <t>-1561342655</t>
  </si>
  <si>
    <t>346244381/00</t>
  </si>
  <si>
    <t>Plentování jednostranné v do 200 mm válcovaných nosníků cihlami</t>
  </si>
  <si>
    <t>-1553447622</t>
  </si>
  <si>
    <t>2133490322</t>
  </si>
  <si>
    <t>-1080407537</t>
  </si>
  <si>
    <t>-2021708470</t>
  </si>
  <si>
    <t>-176342455</t>
  </si>
  <si>
    <t>-1655756701</t>
  </si>
  <si>
    <t>615481111/00</t>
  </si>
  <si>
    <t>Potažení válcovaných nosníků rabicovým pletivem s postřikem MC</t>
  </si>
  <si>
    <t>920569921</t>
  </si>
  <si>
    <t>-314222898</t>
  </si>
  <si>
    <t>-77512088</t>
  </si>
  <si>
    <t>642942331/00</t>
  </si>
  <si>
    <t>Osazování zárubní nebo rámů dveřních kovových do 10 m2 na MC</t>
  </si>
  <si>
    <t>1106776062</t>
  </si>
  <si>
    <t>642943111/00</t>
  </si>
  <si>
    <t>Osazování úhelníkových rámů s dveřními křídly do 2,5 m2</t>
  </si>
  <si>
    <t>-1435178861</t>
  </si>
  <si>
    <t>1660592607</t>
  </si>
  <si>
    <t>962081131/00</t>
  </si>
  <si>
    <t>Bourání příček ze skleněných tvárnic tl do 100 mm</t>
  </si>
  <si>
    <t>1404672185</t>
  </si>
  <si>
    <t>1220706391</t>
  </si>
  <si>
    <t>968062455/00</t>
  </si>
  <si>
    <t>Vybourání dřevěných dveřních zárubní pl do 2 m2</t>
  </si>
  <si>
    <t>1515334094</t>
  </si>
  <si>
    <t>968062559/00</t>
  </si>
  <si>
    <t>Vybourání dřevěných vrat pl přes 5 m2</t>
  </si>
  <si>
    <t>-316289301</t>
  </si>
  <si>
    <t>968071112/00</t>
  </si>
  <si>
    <t>Vyvěšení nebo zavěšení kovových křídel oken pl do 1,5 m2</t>
  </si>
  <si>
    <t>-614259593</t>
  </si>
  <si>
    <t>-1926490562</t>
  </si>
  <si>
    <t>968071136/00</t>
  </si>
  <si>
    <t>Vyvěšení nebo zavěšení kovových křídel vrat pl do 4 m2</t>
  </si>
  <si>
    <t>575349874</t>
  </si>
  <si>
    <t>968071137/00</t>
  </si>
  <si>
    <t>Vyvěšení nebo zavěšení kovových křídel vrat pl přes 4 m2</t>
  </si>
  <si>
    <t>985134343</t>
  </si>
  <si>
    <t>968072357/00</t>
  </si>
  <si>
    <t>Vybourání kovových rámů oken dvojitých pl přes 4 m2</t>
  </si>
  <si>
    <t>881007158</t>
  </si>
  <si>
    <t>-2035669</t>
  </si>
  <si>
    <t>968072558/00</t>
  </si>
  <si>
    <t>Vybourání kovových vrat pl do 5 m2</t>
  </si>
  <si>
    <t>-1227285753</t>
  </si>
  <si>
    <t>968072559/00</t>
  </si>
  <si>
    <t>Vybourání kovových vrat pl přes 5 m2</t>
  </si>
  <si>
    <t>-1794672517</t>
  </si>
  <si>
    <t>971033641/00</t>
  </si>
  <si>
    <t>Vybourání otvorů ve zdivu cihelném pl do 4 m2 na MVC nebo MV tl do 300 mm</t>
  </si>
  <si>
    <t>1358599413</t>
  </si>
  <si>
    <t>973031345/00</t>
  </si>
  <si>
    <t>Vysekání kapes ve zdivu cihelném na MV nebo MVC pl do 0,25 m2 hl do 300 mm</t>
  </si>
  <si>
    <t>-1373317652</t>
  </si>
  <si>
    <t>1544913694</t>
  </si>
  <si>
    <t>-126243945</t>
  </si>
  <si>
    <t>1521302413</t>
  </si>
  <si>
    <t>1941825069</t>
  </si>
  <si>
    <t>-1458317619</t>
  </si>
  <si>
    <t>-407529155</t>
  </si>
  <si>
    <t>-584218493</t>
  </si>
  <si>
    <t>1144531060</t>
  </si>
  <si>
    <t>281115458</t>
  </si>
  <si>
    <t>60794103</t>
  </si>
  <si>
    <t>-1278163150</t>
  </si>
  <si>
    <t>-614844679</t>
  </si>
  <si>
    <t>948070090</t>
  </si>
  <si>
    <t>766691918/00</t>
  </si>
  <si>
    <t>Vyvěšení nebo zavěšení dřevěných křídel vrat pl přes 4 m2</t>
  </si>
  <si>
    <t>215536959</t>
  </si>
  <si>
    <t>766694113/00</t>
  </si>
  <si>
    <t>Montáž parapetních desek dřevěných, laminovaných šířky do 30 cm délky do 2,6 m</t>
  </si>
  <si>
    <t>605928385</t>
  </si>
  <si>
    <t>7669-0010</t>
  </si>
  <si>
    <t>1342336638</t>
  </si>
  <si>
    <t>7679-0100</t>
  </si>
  <si>
    <t>-1861062594</t>
  </si>
  <si>
    <t>-2119208740</t>
  </si>
  <si>
    <t>7679-0030</t>
  </si>
  <si>
    <t>Dodávka ocelových dveří zateplených 900/1000mm poz. o122</t>
  </si>
  <si>
    <t>-232127192</t>
  </si>
  <si>
    <t>7679-0040</t>
  </si>
  <si>
    <t>Dodávka ocelových dveří zateplených 950/1250mm poz. o124</t>
  </si>
  <si>
    <t>1789508853</t>
  </si>
  <si>
    <t>7679-0050</t>
  </si>
  <si>
    <t>Dodávka ocelových vrat zateplených 2330/2300mm poz. o125</t>
  </si>
  <si>
    <t>1953558345</t>
  </si>
  <si>
    <t>7679-0060</t>
  </si>
  <si>
    <t>Dodávka ocelových vrat zateplených 2750/2300mm poz. o126</t>
  </si>
  <si>
    <t>230477353</t>
  </si>
  <si>
    <t>7679-0070</t>
  </si>
  <si>
    <t>Dodávka a montáž sekčních vrat zateplených s dveřmi 2500/2500mm poz. o127</t>
  </si>
  <si>
    <t>-1515890894</t>
  </si>
  <si>
    <t>7679-0080</t>
  </si>
  <si>
    <t>Dodávka a montáž sekčních vrat zateplených  2500/2500mm poz. o127</t>
  </si>
  <si>
    <t>-1959399251</t>
  </si>
  <si>
    <t>-890998559</t>
  </si>
  <si>
    <t>1242989993</t>
  </si>
  <si>
    <t>-1042023032</t>
  </si>
  <si>
    <t>1878729024</t>
  </si>
  <si>
    <t>801867400</t>
  </si>
  <si>
    <t>1405131611</t>
  </si>
  <si>
    <t>784422272/00</t>
  </si>
  <si>
    <t>Malby vápenné bílé dvojnásobné se začištěním a 2x pačokováním v místnostech v do 5 m</t>
  </si>
  <si>
    <t>-188957698</t>
  </si>
  <si>
    <t>1407750573</t>
  </si>
  <si>
    <t>330 - SO 03  Dílna - střecha</t>
  </si>
  <si>
    <t>-1157976734</t>
  </si>
  <si>
    <t>63155111</t>
  </si>
  <si>
    <t>Deska izolační z minerální vlny 600x1000x200 mm</t>
  </si>
  <si>
    <t>-856138549</t>
  </si>
  <si>
    <t>631551130</t>
  </si>
  <si>
    <t>deska izolační z minerální vlny 600x1000x240 mm</t>
  </si>
  <si>
    <t>-552760106</t>
  </si>
  <si>
    <t>-940409924</t>
  </si>
  <si>
    <t>1625926669</t>
  </si>
  <si>
    <t>735320841</t>
  </si>
  <si>
    <t>-1108706237</t>
  </si>
  <si>
    <t>340 - SO 03  Dílna - vytápění</t>
  </si>
  <si>
    <t>341 - Vytápění - stavební část</t>
  </si>
  <si>
    <t>869298114</t>
  </si>
  <si>
    <t>1576577557</t>
  </si>
  <si>
    <t>-590840164</t>
  </si>
  <si>
    <t>1729544184</t>
  </si>
  <si>
    <t>-2017091370</t>
  </si>
  <si>
    <t>1005664872</t>
  </si>
  <si>
    <t>1419803050</t>
  </si>
  <si>
    <t>257278696</t>
  </si>
  <si>
    <t>342 - Technologie vytápění</t>
  </si>
  <si>
    <t>1516582494</t>
  </si>
  <si>
    <t>439364814</t>
  </si>
  <si>
    <t>771216564</t>
  </si>
  <si>
    <t>-614727239</t>
  </si>
  <si>
    <t>367536166</t>
  </si>
  <si>
    <t>733111103</t>
  </si>
  <si>
    <t>Potrubí ocelové závitové bezešvé běžné nízkotlaké DN 15</t>
  </si>
  <si>
    <t>-638852967</t>
  </si>
  <si>
    <t>733111104</t>
  </si>
  <si>
    <t>Potrubí ocelové závitové bezešvé běžné nízkotlaké DN 20</t>
  </si>
  <si>
    <t>513939227</t>
  </si>
  <si>
    <t>733113113</t>
  </si>
  <si>
    <t>Příplatek k porubí z trubek ocelových závitových za zhotovení závitové ocelové přípojky DN 15</t>
  </si>
  <si>
    <t>-351410151</t>
  </si>
  <si>
    <t>-1637207815</t>
  </si>
  <si>
    <t>374053202</t>
  </si>
  <si>
    <t>-2031744605</t>
  </si>
  <si>
    <t>316913954</t>
  </si>
  <si>
    <t>-1265483804</t>
  </si>
  <si>
    <t>-1269491887</t>
  </si>
  <si>
    <t>249199963</t>
  </si>
  <si>
    <t>171590055</t>
  </si>
  <si>
    <t>-2145679774</t>
  </si>
  <si>
    <t>1450852605</t>
  </si>
  <si>
    <t>343 - Vzduchotechnika</t>
  </si>
  <si>
    <t>1577508459</t>
  </si>
  <si>
    <t>-742865819</t>
  </si>
  <si>
    <t>751111081</t>
  </si>
  <si>
    <t>Mtž vent ax ntl stropního závěsného rozpětí lopatek do 800 mm</t>
  </si>
  <si>
    <t>-1860854875</t>
  </si>
  <si>
    <t>429141500</t>
  </si>
  <si>
    <t>ventilátor axiální k montáži na strop, skříň z ocelového plechu Q=690m3/h; dp=40 Pa; IP54; max.45dB</t>
  </si>
  <si>
    <t>1454645718</t>
  </si>
  <si>
    <t>1280077728</t>
  </si>
  <si>
    <t>942107171</t>
  </si>
  <si>
    <t>160959213</t>
  </si>
  <si>
    <t>751510815</t>
  </si>
  <si>
    <t>Demontáž vzduchotechnického potrubí pozink čtyřhranného průřezu do 0,50 m2</t>
  </si>
  <si>
    <t>-1308473867</t>
  </si>
  <si>
    <t>751511023</t>
  </si>
  <si>
    <t>Mtž potrubí plech skupiny I s přírubou tloušťky plechu 0,8 mm do 0,50 m2</t>
  </si>
  <si>
    <t>-609278258</t>
  </si>
  <si>
    <t>429821100</t>
  </si>
  <si>
    <t>potrubí čtyřhranné pozinkované průřez do 0,5 m2</t>
  </si>
  <si>
    <t>-801048836</t>
  </si>
  <si>
    <t>1100916173</t>
  </si>
  <si>
    <t>-200435927</t>
  </si>
  <si>
    <t>-1611445494</t>
  </si>
  <si>
    <t>344 - Elektroinstalace a MaR</t>
  </si>
  <si>
    <t>1760178563</t>
  </si>
  <si>
    <t>421599546</t>
  </si>
  <si>
    <t>2075789079</t>
  </si>
  <si>
    <t>4830914</t>
  </si>
  <si>
    <t>742111160R</t>
  </si>
  <si>
    <t>Jistič 2A/1 char. C - montáž</t>
  </si>
  <si>
    <t>-1772140841</t>
  </si>
  <si>
    <t>357116661R</t>
  </si>
  <si>
    <t>Jistič 2A/1 char. C - dodávka</t>
  </si>
  <si>
    <t>2046222634</t>
  </si>
  <si>
    <t>742111161R</t>
  </si>
  <si>
    <t>Spínač jednopólový, řazení 1 - montáž</t>
  </si>
  <si>
    <t>2013551891</t>
  </si>
  <si>
    <t>357116662R</t>
  </si>
  <si>
    <t>Spínač jednopólový, řazení 1 - dodávka</t>
  </si>
  <si>
    <t>-1870445269</t>
  </si>
  <si>
    <t>740991101R</t>
  </si>
  <si>
    <t>903758308</t>
  </si>
  <si>
    <t>-442481309</t>
  </si>
  <si>
    <t>740991105R</t>
  </si>
  <si>
    <t>Montáž ventilátorů</t>
  </si>
  <si>
    <t>-1073473620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</si>
  <si>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</si>
  <si>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</si>
  <si>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</si>
  <si>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</si>
  <si>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</si>
  <si>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</si>
  <si>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</si>
  <si>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</si>
  <si>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</si>
  <si>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</si>
  <si>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</si>
  <si>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</si>
  <si>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</si>
  <si>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</si>
  <si>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</si>
  <si>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</si>
  <si>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</si>
  <si>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</si>
  <si>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</si>
  <si>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</si>
  <si>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</si>
  <si>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</si>
  <si>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</si>
  <si>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</si>
  <si>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</si>
  <si>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</si>
  <si>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</si>
  <si>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</si>
  <si>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</si>
  <si>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</si>
  <si>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</si>
  <si>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</si>
  <si>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</si>
  <si>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</si>
  <si>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</si>
  <si>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</si>
  <si>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</si>
  <si>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</si>
  <si>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</si>
  <si>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</si>
  <si>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</si>
  <si>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</si>
  <si>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</si>
  <si>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</si>
  <si>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</si>
  <si>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</si>
  <si>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</si>
  <si>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</si>
  <si>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</si>
  <si>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</si>
  <si>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</si>
  <si>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</si>
  <si>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</si>
  <si>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</si>
  <si>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</si>
  <si>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</si>
  <si>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</si>
  <si>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</si>
  <si>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</si>
  <si>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</si>
  <si>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</si>
  <si>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</si>
  <si>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</si>
  <si>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</si>
  <si>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</si>
  <si>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</si>
  <si>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</si>
  <si>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</si>
  <si>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</si>
  <si>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</si>
  <si>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</si>
  <si>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</si>
  <si>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</si>
  <si>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</si>
  <si>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</si>
  <si>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</si>
  <si>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</si>
  <si>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</si>
  <si>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</si>
  <si>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</si>
  <si>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</si>
  <si>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</si>
  <si>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</si>
  <si>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</si>
  <si>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</si>
  <si>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</si>
  <si>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</si>
  <si>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</si>
  <si>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</si>
  <si>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</si>
  <si>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</si>
  <si>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</si>
  <si>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</si>
  <si>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</si>
  <si>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</si>
  <si>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</si>
  <si>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</si>
  <si>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</si>
  <si>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</si>
  <si>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</si>
  <si>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</si>
  <si>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</si>
  <si>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</si>
  <si>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</si>
  <si>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</si>
  <si>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</si>
  <si>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</si>
  <si>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</si>
  <si>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</si>
  <si>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</si>
  <si>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</si>
  <si>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</si>
  <si>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</si>
  <si>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</si>
  <si>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</si>
  <si>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</si>
  <si>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</si>
  <si>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</si>
  <si>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</si>
  <si>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</si>
  <si>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</si>
  <si>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</si>
  <si>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</si>
  <si>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</si>
  <si>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</si>
  <si>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</si>
  <si>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</si>
  <si>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</si>
  <si>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</si>
  <si>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</si>
  <si>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</si>
  <si>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</si>
  <si>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</si>
  <si>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</si>
  <si>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</si>
  <si>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</si>
  <si>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</si>
  <si>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</si>
  <si>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</si>
  <si>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</si>
  <si>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</si>
  <si>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</si>
  <si>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</si>
  <si>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</si>
  <si>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</si>
  <si>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</si>
  <si>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</si>
  <si>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</si>
  <si>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</si>
  <si>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</si>
  <si>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</si>
  <si>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</si>
  <si>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</si>
  <si>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</si>
  <si>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</si>
  <si>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</si>
  <si>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</si>
  <si>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</si>
  <si>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</si>
  <si>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</si>
  <si>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</si>
  <si>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</si>
  <si>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</si>
  <si>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</si>
  <si>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</si>
  <si>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</si>
  <si>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</si>
  <si>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</si>
  <si>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</si>
  <si>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</si>
  <si>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</si>
  <si>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</si>
  <si>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</si>
  <si>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</si>
  <si>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</si>
  <si>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</si>
  <si>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</si>
  <si>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</si>
  <si>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</si>
  <si>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</si>
  <si>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</si>
  <si>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</si>
  <si>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</si>
  <si>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</si>
  <si>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</si>
  <si>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</si>
  <si>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</si>
  <si>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</si>
  <si>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</si>
  <si>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SW, oživení, zaškolení, vizualizace na CD, dispečerské pracoviště</t>
  </si>
  <si>
    <t>Vnější omítka silikonová tenkovrstvá probarvená zatřená (zrnitá) tl 1,5 mm</t>
  </si>
  <si>
    <t>Nátěr základní penetrační pod tenkovrstvé omítky</t>
  </si>
  <si>
    <t>KZS stěn budov pod omítku deskami z polystyrénu EPS  tl 80 mm s hmoždinkami s kovovým trnem</t>
  </si>
  <si>
    <t>KZS stěn budov pod omítku deskami z polystyrénu EPS tl 120 mm s hmoždinkami s kovovým trnem</t>
  </si>
  <si>
    <t>KZS stěn budov pod omítku deskami z polystyrénu EPS tl 140 mm s hmoždinkami s kovovým trnem</t>
  </si>
  <si>
    <t>Lak asfaltový penetrační ALP- 9 kg</t>
  </si>
  <si>
    <t>Pás těžký asfaltovaný G 200 S40</t>
  </si>
  <si>
    <t>Izolace proti zemní vlhkosti na svislé ploše na sucho nopovou folií</t>
  </si>
  <si>
    <t>Deska fasádní polystyrénová EPS 70 1000 x 500 x 60 mm</t>
  </si>
  <si>
    <t>Oplechování parapetu poplastovaným plechem rš 250 mm</t>
  </si>
  <si>
    <t>Oplechování říms poplastovaným plechem rš 250 mm</t>
  </si>
  <si>
    <t>Poplastovaný trapézový plech  v. 45 š 900 mm tl 0,55 mm do 30°</t>
  </si>
  <si>
    <t>Příčky z cihel pálených děrovaných tl 115 mm pevnosti P 10 na MVC</t>
  </si>
  <si>
    <t>Deska parapetní dřevotřísková vnitřní  0,15 x 1 m</t>
  </si>
  <si>
    <t>Deska parapetní dřevotřísková vnitřní  0,26 x 1 m</t>
  </si>
  <si>
    <t>Deska parapetní dřevotřísková vnitřní  0,4 x 1 m</t>
  </si>
  <si>
    <t>Malby ze směsi  tekuté disperzní tónované otěruvzdorné dvojnásobné s penetrací místnost v do 3,8m</t>
  </si>
  <si>
    <t xml:space="preserve">Zakrytí izolace podstřešní hydroizolační folií </t>
  </si>
  <si>
    <t>Vnější omítka silikonová tenkovrstvá probarvená  zatřená (zrnitá) tl 1,5 mm</t>
  </si>
  <si>
    <t>KZS stěn budov pod omítku deskami z polystyrénu EPS tl 100 mm s hmoždinkami s kovovým trnem</t>
  </si>
  <si>
    <t>Lak asfaltový penetrační - 9 kg</t>
  </si>
  <si>
    <t>Pás těžký asfaltovaný  G 200 S40</t>
  </si>
  <si>
    <t>Izolace proti zemní vlhkosti na svislé ploše na sucho pásy nopovou folií</t>
  </si>
  <si>
    <t>Deska parapetní dřevotřísková vnitřní  0,3 x 1 m</t>
  </si>
  <si>
    <t>VRN1</t>
  </si>
  <si>
    <t>Průzkumné, geodetické a projektové práce</t>
  </si>
  <si>
    <t>013244000</t>
  </si>
  <si>
    <t>Průzkumné, geodetické a projektové práce projektové práce dokumentace stavby (výkresová a textová) pro provádění stavby</t>
  </si>
  <si>
    <t>…</t>
  </si>
  <si>
    <t>013254000</t>
  </si>
  <si>
    <t>Průzkumné, geodetické a projektové práce projektové práce dokumentace stavby (výkresová a textová) skutečného provedení stavby</t>
  </si>
  <si>
    <t>043002000</t>
  </si>
  <si>
    <t>Zkoušky a ostatní měření - měření hluku v interiéru objektu</t>
  </si>
  <si>
    <t>Vyspravení případných prasklin ve zdivu (předpoklad 100bm)</t>
  </si>
  <si>
    <t>Dod. a montáž hliníkových dveří 1510/2040mm poz.o30</t>
  </si>
  <si>
    <t>Dod. a montáž hliníkové stěny s dveřmi 3030/2750mm poz.o32</t>
  </si>
  <si>
    <t>Dod. a montáž hliníkové stěny s dveřmi 3130/2750mm poz.o33</t>
  </si>
  <si>
    <t>Dod. a montáž hliníkové stěny pevné 2920/2750mm poz.o34</t>
  </si>
  <si>
    <t>Dod. a montáž hliníkové stěny pevné 1290/2750mm poz.o35</t>
  </si>
  <si>
    <t>Dod. a montáž hliníkové stěny s dveřmi 3100/2720mm poz.o36</t>
  </si>
  <si>
    <t>Dod. a montáž hliníkové stěny pevné 1300/2670mm poz.o37</t>
  </si>
  <si>
    <t>Dod. a montáž hliníkových dveří 1300/2670mm poz.o38</t>
  </si>
  <si>
    <t>Dod. a montáž hliníkové stěny s dveřmi 2700/3000mm poz.o39</t>
  </si>
  <si>
    <t>Dod. a montáž hliníkové stěny s dveřmi 5180/3360mm poz.o40</t>
  </si>
  <si>
    <t>Dod. a montáž hliníkové stěny pevné 1780/3360mm poz.o41</t>
  </si>
  <si>
    <t>Posouzení stavu krovu - plošná kontrola vazníků krovu, krokviček,ztužení a uložení na zdi - odhalení případného napadení hnilobou, dřevokaznými brouky apod.</t>
  </si>
  <si>
    <t>Dodávka a montáž plastového okna otevíracího 2380/2380mm poz. o100</t>
  </si>
  <si>
    <t>Dodávka a montáž hliníkového okna   2380/1800mm poz. o111</t>
  </si>
  <si>
    <t>CS ÚRS 2016 02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</si>
  <si>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</si>
  <si>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Dodávka a montáž hliníkového okna pevného 2380/2380mm poz. o110</t>
  </si>
  <si>
    <t>Posouzení stavu krovu - plošná kontrola ocel. vazníků krovu, krokviček,ztužení a uložení na zdi - odhalení případného prorezivění, zkorodovaných styků, apod.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</si>
</sst>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 locked="0"/>
    </xf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2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6" fillId="0" borderId="21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9" fillId="0" borderId="13" xfId="0" applyNumberFormat="1" applyFont="1" applyBorder="1" applyAlignment="1">
      <alignment/>
    </xf>
    <xf numFmtId="166" fontId="29" fillId="0" borderId="14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31" fillId="0" borderId="23" xfId="0" applyFont="1" applyBorder="1" applyAlignment="1">
      <alignment horizontal="center" vertical="center"/>
    </xf>
    <xf numFmtId="0" fontId="32" fillId="2" borderId="0" xfId="20" applyFill="1"/>
    <xf numFmtId="0" fontId="33" fillId="0" borderId="0" xfId="20" applyFont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5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7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3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0" fillId="0" borderId="0" xfId="0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35" fillId="2" borderId="0" xfId="20" applyFont="1" applyFill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21" applyFont="1" applyBorder="1" applyAlignment="1" applyProtection="1">
      <alignment horizontal="left" vertical="top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3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228600</xdr:colOff>
      <xdr:row>0</xdr:row>
      <xdr:rowOff>228600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3"/>
  <sheetViews>
    <sheetView showGridLines="0" tabSelected="1" workbookViewId="0" topLeftCell="A1">
      <pane ySplit="1" topLeftCell="A2" activePane="bottomLeft" state="frozen"/>
      <selection pane="bottomLeft" activeCell="AR37" sqref="AR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202" t="s">
        <v>0</v>
      </c>
      <c r="B1" s="203"/>
      <c r="C1" s="203"/>
      <c r="D1" s="204" t="s">
        <v>1</v>
      </c>
      <c r="E1" s="203"/>
      <c r="F1" s="203"/>
      <c r="G1" s="203"/>
      <c r="H1" s="203"/>
      <c r="I1" s="203"/>
      <c r="J1" s="203"/>
      <c r="K1" s="205" t="s">
        <v>2863</v>
      </c>
      <c r="L1" s="205"/>
      <c r="M1" s="205"/>
      <c r="N1" s="205"/>
      <c r="O1" s="205"/>
      <c r="P1" s="205"/>
      <c r="Q1" s="205"/>
      <c r="R1" s="205"/>
      <c r="S1" s="205"/>
      <c r="T1" s="203"/>
      <c r="U1" s="203"/>
      <c r="V1" s="203"/>
      <c r="W1" s="205" t="s">
        <v>2864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197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9" customHeight="1">
      <c r="AR2" s="326" t="s">
        <v>6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5" t="s">
        <v>7</v>
      </c>
      <c r="BT2" s="15" t="s">
        <v>8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9</v>
      </c>
      <c r="BT3" s="15" t="s">
        <v>10</v>
      </c>
    </row>
    <row r="4" spans="2:71" ht="36.9" customHeight="1">
      <c r="B4" s="19"/>
      <c r="C4" s="20"/>
      <c r="D4" s="21" t="s">
        <v>11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12</v>
      </c>
      <c r="BE4" s="24" t="s">
        <v>13</v>
      </c>
      <c r="BS4" s="15" t="s">
        <v>14</v>
      </c>
    </row>
    <row r="5" spans="2:71" ht="14.4" customHeight="1">
      <c r="B5" s="19"/>
      <c r="C5" s="20"/>
      <c r="D5" s="25" t="s">
        <v>15</v>
      </c>
      <c r="E5" s="20"/>
      <c r="F5" s="20"/>
      <c r="G5" s="20"/>
      <c r="H5" s="20"/>
      <c r="I5" s="20"/>
      <c r="J5" s="20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0"/>
      <c r="AQ5" s="22"/>
      <c r="BE5" s="354" t="s">
        <v>17</v>
      </c>
      <c r="BS5" s="15" t="s">
        <v>7</v>
      </c>
    </row>
    <row r="6" spans="2:71" ht="36.9" customHeight="1">
      <c r="B6" s="19"/>
      <c r="C6" s="20"/>
      <c r="D6" s="27" t="s">
        <v>18</v>
      </c>
      <c r="E6" s="20"/>
      <c r="F6" s="20"/>
      <c r="G6" s="20"/>
      <c r="H6" s="20"/>
      <c r="I6" s="20"/>
      <c r="J6" s="20"/>
      <c r="K6" s="358" t="s">
        <v>19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0"/>
      <c r="AQ6" s="22"/>
      <c r="BE6" s="327"/>
      <c r="BS6" s="15" t="s">
        <v>20</v>
      </c>
    </row>
    <row r="7" spans="2:71" ht="14.4" customHeight="1">
      <c r="B7" s="19"/>
      <c r="C7" s="20"/>
      <c r="D7" s="28" t="s">
        <v>21</v>
      </c>
      <c r="E7" s="20"/>
      <c r="F7" s="20"/>
      <c r="G7" s="20"/>
      <c r="H7" s="20"/>
      <c r="I7" s="20"/>
      <c r="J7" s="20"/>
      <c r="K7" s="26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22</v>
      </c>
      <c r="AL7" s="20"/>
      <c r="AM7" s="20"/>
      <c r="AN7" s="26" t="s">
        <v>3</v>
      </c>
      <c r="AO7" s="20"/>
      <c r="AP7" s="20"/>
      <c r="AQ7" s="22"/>
      <c r="BE7" s="327"/>
      <c r="BS7" s="15" t="s">
        <v>9</v>
      </c>
    </row>
    <row r="8" spans="2:71" ht="14.4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322">
        <v>43063</v>
      </c>
      <c r="AO8" s="20"/>
      <c r="AP8" s="20"/>
      <c r="AQ8" s="22"/>
      <c r="BE8" s="327"/>
      <c r="BS8" s="15" t="s">
        <v>26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327"/>
      <c r="BS9" s="15" t="s">
        <v>27</v>
      </c>
    </row>
    <row r="10" spans="2:71" ht="14.4" customHeight="1">
      <c r="B10" s="19"/>
      <c r="C10" s="20"/>
      <c r="D10" s="28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29</v>
      </c>
      <c r="AL10" s="20"/>
      <c r="AM10" s="20"/>
      <c r="AN10" s="26" t="s">
        <v>3</v>
      </c>
      <c r="AO10" s="20"/>
      <c r="AP10" s="20"/>
      <c r="AQ10" s="22"/>
      <c r="BE10" s="327"/>
      <c r="BS10" s="15" t="s">
        <v>20</v>
      </c>
    </row>
    <row r="11" spans="2:71" ht="18.45" customHeight="1">
      <c r="B11" s="19"/>
      <c r="C11" s="20"/>
      <c r="D11" s="20"/>
      <c r="E11" s="26" t="s">
        <v>30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31</v>
      </c>
      <c r="AL11" s="20"/>
      <c r="AM11" s="20"/>
      <c r="AN11" s="26" t="s">
        <v>3</v>
      </c>
      <c r="AO11" s="20"/>
      <c r="AP11" s="20"/>
      <c r="AQ11" s="22"/>
      <c r="BE11" s="327"/>
      <c r="BS11" s="15" t="s">
        <v>20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327"/>
      <c r="BS12" s="15" t="s">
        <v>20</v>
      </c>
    </row>
    <row r="13" spans="2:71" ht="14.4" customHeight="1">
      <c r="B13" s="19"/>
      <c r="C13" s="20"/>
      <c r="D13" s="28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29</v>
      </c>
      <c r="AL13" s="20"/>
      <c r="AM13" s="20"/>
      <c r="AN13" s="29" t="s">
        <v>33</v>
      </c>
      <c r="AO13" s="20"/>
      <c r="AP13" s="20"/>
      <c r="AQ13" s="22"/>
      <c r="BE13" s="327"/>
      <c r="BS13" s="15" t="s">
        <v>20</v>
      </c>
    </row>
    <row r="14" spans="2:71" ht="13.2">
      <c r="B14" s="19"/>
      <c r="C14" s="20"/>
      <c r="D14" s="20"/>
      <c r="E14" s="359" t="s">
        <v>33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28" t="s">
        <v>31</v>
      </c>
      <c r="AL14" s="20"/>
      <c r="AM14" s="20"/>
      <c r="AN14" s="29" t="s">
        <v>33</v>
      </c>
      <c r="AO14" s="20"/>
      <c r="AP14" s="20"/>
      <c r="AQ14" s="22"/>
      <c r="BE14" s="327"/>
      <c r="BS14" s="15" t="s">
        <v>20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327"/>
      <c r="BS15" s="15" t="s">
        <v>4</v>
      </c>
    </row>
    <row r="16" spans="2:71" ht="14.4" customHeight="1">
      <c r="B16" s="19"/>
      <c r="C16" s="20"/>
      <c r="D16" s="28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29</v>
      </c>
      <c r="AL16" s="20"/>
      <c r="AM16" s="20"/>
      <c r="AN16" s="26" t="s">
        <v>3</v>
      </c>
      <c r="AO16" s="20"/>
      <c r="AP16" s="20"/>
      <c r="AQ16" s="22"/>
      <c r="BE16" s="327"/>
      <c r="BS16" s="15" t="s">
        <v>4</v>
      </c>
    </row>
    <row r="17" spans="2:71" ht="18.45" customHeight="1">
      <c r="B17" s="19"/>
      <c r="C17" s="20"/>
      <c r="D17" s="20"/>
      <c r="E17" s="26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31</v>
      </c>
      <c r="AL17" s="20"/>
      <c r="AM17" s="20"/>
      <c r="AN17" s="26" t="s">
        <v>3</v>
      </c>
      <c r="AO17" s="20"/>
      <c r="AP17" s="20"/>
      <c r="AQ17" s="22"/>
      <c r="BE17" s="327"/>
      <c r="BS17" s="15" t="s">
        <v>36</v>
      </c>
    </row>
    <row r="18" spans="2:7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327"/>
      <c r="BS18" s="15" t="s">
        <v>7</v>
      </c>
    </row>
    <row r="19" spans="2:71" ht="21" customHeight="1">
      <c r="B19" s="19"/>
      <c r="C19" s="20"/>
      <c r="D19" s="28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327"/>
      <c r="BS19" s="15" t="s">
        <v>7</v>
      </c>
    </row>
    <row r="20" spans="2:71" ht="59.25" customHeight="1">
      <c r="B20" s="19"/>
      <c r="C20" s="20"/>
      <c r="D20" s="353" t="s">
        <v>3102</v>
      </c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23"/>
      <c r="AO20" s="20"/>
      <c r="AP20" s="20"/>
      <c r="AQ20" s="22"/>
      <c r="BE20" s="327"/>
      <c r="BS20" s="15" t="s">
        <v>36</v>
      </c>
    </row>
    <row r="21" spans="2:57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327"/>
    </row>
    <row r="22" spans="2:57" ht="6.9" customHeight="1">
      <c r="B22" s="19"/>
      <c r="C22" s="2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0"/>
      <c r="AQ22" s="22"/>
      <c r="BE22" s="327"/>
    </row>
    <row r="23" spans="2:57" s="1" customFormat="1" ht="25.95" customHeight="1">
      <c r="B23" s="31"/>
      <c r="C23" s="32"/>
      <c r="D23" s="33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60">
        <f>ROUND(AG51,2)</f>
        <v>0</v>
      </c>
      <c r="AL23" s="361"/>
      <c r="AM23" s="361"/>
      <c r="AN23" s="361"/>
      <c r="AO23" s="361"/>
      <c r="AP23" s="32"/>
      <c r="AQ23" s="35"/>
      <c r="BE23" s="343"/>
    </row>
    <row r="24" spans="2:57" s="1" customFormat="1" ht="6.9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343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62" t="s">
        <v>39</v>
      </c>
      <c r="M25" s="348"/>
      <c r="N25" s="348"/>
      <c r="O25" s="348"/>
      <c r="P25" s="32"/>
      <c r="Q25" s="32"/>
      <c r="R25" s="32"/>
      <c r="S25" s="32"/>
      <c r="T25" s="32"/>
      <c r="U25" s="32"/>
      <c r="V25" s="32"/>
      <c r="W25" s="362" t="s">
        <v>40</v>
      </c>
      <c r="X25" s="348"/>
      <c r="Y25" s="348"/>
      <c r="Z25" s="348"/>
      <c r="AA25" s="348"/>
      <c r="AB25" s="348"/>
      <c r="AC25" s="348"/>
      <c r="AD25" s="348"/>
      <c r="AE25" s="348"/>
      <c r="AF25" s="32"/>
      <c r="AG25" s="32"/>
      <c r="AH25" s="32"/>
      <c r="AI25" s="32"/>
      <c r="AJ25" s="32"/>
      <c r="AK25" s="362" t="s">
        <v>41</v>
      </c>
      <c r="AL25" s="348"/>
      <c r="AM25" s="348"/>
      <c r="AN25" s="348"/>
      <c r="AO25" s="348"/>
      <c r="AP25" s="32"/>
      <c r="AQ25" s="35"/>
      <c r="BE25" s="343"/>
    </row>
    <row r="26" spans="2:57" s="2" customFormat="1" ht="14.4" customHeight="1">
      <c r="B26" s="37"/>
      <c r="C26" s="38"/>
      <c r="D26" s="39" t="s">
        <v>42</v>
      </c>
      <c r="E26" s="38"/>
      <c r="F26" s="39" t="s">
        <v>43</v>
      </c>
      <c r="G26" s="38"/>
      <c r="H26" s="38"/>
      <c r="I26" s="38"/>
      <c r="J26" s="38"/>
      <c r="K26" s="38"/>
      <c r="L26" s="363">
        <v>0.21</v>
      </c>
      <c r="M26" s="364"/>
      <c r="N26" s="364"/>
      <c r="O26" s="364"/>
      <c r="P26" s="38"/>
      <c r="Q26" s="38"/>
      <c r="R26" s="38"/>
      <c r="S26" s="38"/>
      <c r="T26" s="38"/>
      <c r="U26" s="38"/>
      <c r="V26" s="38"/>
      <c r="W26" s="365">
        <f>ROUND(AZ51,2)</f>
        <v>0</v>
      </c>
      <c r="X26" s="364"/>
      <c r="Y26" s="364"/>
      <c r="Z26" s="364"/>
      <c r="AA26" s="364"/>
      <c r="AB26" s="364"/>
      <c r="AC26" s="364"/>
      <c r="AD26" s="364"/>
      <c r="AE26" s="364"/>
      <c r="AF26" s="38"/>
      <c r="AG26" s="38"/>
      <c r="AH26" s="38"/>
      <c r="AI26" s="38"/>
      <c r="AJ26" s="38"/>
      <c r="AK26" s="365">
        <f>ROUND(AV51,2)</f>
        <v>0</v>
      </c>
      <c r="AL26" s="364"/>
      <c r="AM26" s="364"/>
      <c r="AN26" s="364"/>
      <c r="AO26" s="364"/>
      <c r="AP26" s="38"/>
      <c r="AQ26" s="40"/>
      <c r="BE26" s="355"/>
    </row>
    <row r="27" spans="2:57" s="2" customFormat="1" ht="14.4" customHeight="1">
      <c r="B27" s="37"/>
      <c r="C27" s="38"/>
      <c r="D27" s="38"/>
      <c r="E27" s="38"/>
      <c r="F27" s="39" t="s">
        <v>44</v>
      </c>
      <c r="G27" s="38"/>
      <c r="H27" s="38"/>
      <c r="I27" s="38"/>
      <c r="J27" s="38"/>
      <c r="K27" s="38"/>
      <c r="L27" s="363">
        <v>0.15</v>
      </c>
      <c r="M27" s="364"/>
      <c r="N27" s="364"/>
      <c r="O27" s="364"/>
      <c r="P27" s="38"/>
      <c r="Q27" s="38"/>
      <c r="R27" s="38"/>
      <c r="S27" s="38"/>
      <c r="T27" s="38"/>
      <c r="U27" s="38"/>
      <c r="V27" s="38"/>
      <c r="W27" s="365">
        <f>ROUND(BA51,2)</f>
        <v>0</v>
      </c>
      <c r="X27" s="364"/>
      <c r="Y27" s="364"/>
      <c r="Z27" s="364"/>
      <c r="AA27" s="364"/>
      <c r="AB27" s="364"/>
      <c r="AC27" s="364"/>
      <c r="AD27" s="364"/>
      <c r="AE27" s="364"/>
      <c r="AF27" s="38"/>
      <c r="AG27" s="38"/>
      <c r="AH27" s="38"/>
      <c r="AI27" s="38"/>
      <c r="AJ27" s="38"/>
      <c r="AK27" s="365">
        <f>ROUND(AW51,2)</f>
        <v>0</v>
      </c>
      <c r="AL27" s="364"/>
      <c r="AM27" s="364"/>
      <c r="AN27" s="364"/>
      <c r="AO27" s="364"/>
      <c r="AP27" s="38"/>
      <c r="AQ27" s="40"/>
      <c r="BE27" s="355"/>
    </row>
    <row r="28" spans="2:57" s="2" customFormat="1" ht="14.4" customHeight="1" hidden="1">
      <c r="B28" s="37"/>
      <c r="C28" s="38"/>
      <c r="D28" s="38"/>
      <c r="E28" s="38"/>
      <c r="F28" s="39" t="s">
        <v>45</v>
      </c>
      <c r="G28" s="38"/>
      <c r="H28" s="38"/>
      <c r="I28" s="38"/>
      <c r="J28" s="38"/>
      <c r="K28" s="38"/>
      <c r="L28" s="363">
        <v>0.21</v>
      </c>
      <c r="M28" s="364"/>
      <c r="N28" s="364"/>
      <c r="O28" s="364"/>
      <c r="P28" s="38"/>
      <c r="Q28" s="38"/>
      <c r="R28" s="38"/>
      <c r="S28" s="38"/>
      <c r="T28" s="38"/>
      <c r="U28" s="38"/>
      <c r="V28" s="38"/>
      <c r="W28" s="365">
        <f>ROUND(BB51,2)</f>
        <v>0</v>
      </c>
      <c r="X28" s="364"/>
      <c r="Y28" s="364"/>
      <c r="Z28" s="364"/>
      <c r="AA28" s="364"/>
      <c r="AB28" s="364"/>
      <c r="AC28" s="364"/>
      <c r="AD28" s="364"/>
      <c r="AE28" s="364"/>
      <c r="AF28" s="38"/>
      <c r="AG28" s="38"/>
      <c r="AH28" s="38"/>
      <c r="AI28" s="38"/>
      <c r="AJ28" s="38"/>
      <c r="AK28" s="365">
        <v>0</v>
      </c>
      <c r="AL28" s="364"/>
      <c r="AM28" s="364"/>
      <c r="AN28" s="364"/>
      <c r="AO28" s="364"/>
      <c r="AP28" s="38"/>
      <c r="AQ28" s="40"/>
      <c r="BE28" s="355"/>
    </row>
    <row r="29" spans="2:57" s="2" customFormat="1" ht="14.4" customHeight="1" hidden="1">
      <c r="B29" s="37"/>
      <c r="C29" s="38"/>
      <c r="D29" s="38"/>
      <c r="E29" s="38"/>
      <c r="F29" s="39" t="s">
        <v>46</v>
      </c>
      <c r="G29" s="38"/>
      <c r="H29" s="38"/>
      <c r="I29" s="38"/>
      <c r="J29" s="38"/>
      <c r="K29" s="38"/>
      <c r="L29" s="363">
        <v>0.15</v>
      </c>
      <c r="M29" s="364"/>
      <c r="N29" s="364"/>
      <c r="O29" s="364"/>
      <c r="P29" s="38"/>
      <c r="Q29" s="38"/>
      <c r="R29" s="38"/>
      <c r="S29" s="38"/>
      <c r="T29" s="38"/>
      <c r="U29" s="38"/>
      <c r="V29" s="38"/>
      <c r="W29" s="365">
        <f>ROUND(BC51,2)</f>
        <v>0</v>
      </c>
      <c r="X29" s="364"/>
      <c r="Y29" s="364"/>
      <c r="Z29" s="364"/>
      <c r="AA29" s="364"/>
      <c r="AB29" s="364"/>
      <c r="AC29" s="364"/>
      <c r="AD29" s="364"/>
      <c r="AE29" s="364"/>
      <c r="AF29" s="38"/>
      <c r="AG29" s="38"/>
      <c r="AH29" s="38"/>
      <c r="AI29" s="38"/>
      <c r="AJ29" s="38"/>
      <c r="AK29" s="365">
        <v>0</v>
      </c>
      <c r="AL29" s="364"/>
      <c r="AM29" s="364"/>
      <c r="AN29" s="364"/>
      <c r="AO29" s="364"/>
      <c r="AP29" s="38"/>
      <c r="AQ29" s="40"/>
      <c r="BE29" s="355"/>
    </row>
    <row r="30" spans="2:57" s="2" customFormat="1" ht="14.4" customHeight="1" hidden="1">
      <c r="B30" s="37"/>
      <c r="C30" s="38"/>
      <c r="D30" s="38"/>
      <c r="E30" s="38"/>
      <c r="F30" s="39" t="s">
        <v>47</v>
      </c>
      <c r="G30" s="38"/>
      <c r="H30" s="38"/>
      <c r="I30" s="38"/>
      <c r="J30" s="38"/>
      <c r="K30" s="38"/>
      <c r="L30" s="363">
        <v>0</v>
      </c>
      <c r="M30" s="364"/>
      <c r="N30" s="364"/>
      <c r="O30" s="364"/>
      <c r="P30" s="38"/>
      <c r="Q30" s="38"/>
      <c r="R30" s="38"/>
      <c r="S30" s="38"/>
      <c r="T30" s="38"/>
      <c r="U30" s="38"/>
      <c r="V30" s="38"/>
      <c r="W30" s="365">
        <f>ROUND(BD51,2)</f>
        <v>0</v>
      </c>
      <c r="X30" s="364"/>
      <c r="Y30" s="364"/>
      <c r="Z30" s="364"/>
      <c r="AA30" s="364"/>
      <c r="AB30" s="364"/>
      <c r="AC30" s="364"/>
      <c r="AD30" s="364"/>
      <c r="AE30" s="364"/>
      <c r="AF30" s="38"/>
      <c r="AG30" s="38"/>
      <c r="AH30" s="38"/>
      <c r="AI30" s="38"/>
      <c r="AJ30" s="38"/>
      <c r="AK30" s="365">
        <v>0</v>
      </c>
      <c r="AL30" s="364"/>
      <c r="AM30" s="364"/>
      <c r="AN30" s="364"/>
      <c r="AO30" s="364"/>
      <c r="AP30" s="38"/>
      <c r="AQ30" s="40"/>
      <c r="BE30" s="355"/>
    </row>
    <row r="31" spans="2:57" s="1" customFormat="1" ht="6.9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343"/>
    </row>
    <row r="32" spans="2:57" s="1" customFormat="1" ht="25.95" customHeight="1">
      <c r="B32" s="31"/>
      <c r="C32" s="41"/>
      <c r="D32" s="42" t="s">
        <v>48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49</v>
      </c>
      <c r="U32" s="43"/>
      <c r="V32" s="43"/>
      <c r="W32" s="43"/>
      <c r="X32" s="336" t="s">
        <v>50</v>
      </c>
      <c r="Y32" s="337"/>
      <c r="Z32" s="337"/>
      <c r="AA32" s="337"/>
      <c r="AB32" s="337"/>
      <c r="AC32" s="43"/>
      <c r="AD32" s="43"/>
      <c r="AE32" s="43"/>
      <c r="AF32" s="43"/>
      <c r="AG32" s="43"/>
      <c r="AH32" s="43"/>
      <c r="AI32" s="43"/>
      <c r="AJ32" s="43"/>
      <c r="AK32" s="338">
        <f>SUM(AK23:AK30)</f>
        <v>0</v>
      </c>
      <c r="AL32" s="337"/>
      <c r="AM32" s="337"/>
      <c r="AN32" s="337"/>
      <c r="AO32" s="339"/>
      <c r="AP32" s="41"/>
      <c r="AQ32" s="45"/>
      <c r="BE32" s="343"/>
    </row>
    <row r="33" spans="2:43" s="1" customFormat="1" ht="6.9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9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9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9" customHeight="1">
      <c r="B39" s="31"/>
      <c r="C39" s="51" t="s">
        <v>51</v>
      </c>
      <c r="AR39" s="31"/>
    </row>
    <row r="40" spans="2:44" s="1" customFormat="1" ht="6.9" customHeight="1">
      <c r="B40" s="31"/>
      <c r="AR40" s="31"/>
    </row>
    <row r="41" spans="2:44" s="3" customFormat="1" ht="14.4" customHeight="1">
      <c r="B41" s="52"/>
      <c r="C41" s="53" t="s">
        <v>15</v>
      </c>
      <c r="L41" s="3" t="str">
        <f>K5</f>
        <v>2016/019d</v>
      </c>
      <c r="AR41" s="52"/>
    </row>
    <row r="42" spans="2:44" s="4" customFormat="1" ht="36.9" customHeight="1">
      <c r="B42" s="54"/>
      <c r="C42" s="55" t="s">
        <v>18</v>
      </c>
      <c r="L42" s="340" t="str">
        <f>K6</f>
        <v>Objekt školy a dílen, U Kapličky 761/II, Sušice, stavební úpravy - návrh úspor energie</v>
      </c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R42" s="54"/>
    </row>
    <row r="43" spans="2:44" s="1" customFormat="1" ht="6.9" customHeight="1">
      <c r="B43" s="31"/>
      <c r="AR43" s="31"/>
    </row>
    <row r="44" spans="2:44" s="1" customFormat="1" ht="13.2">
      <c r="B44" s="31"/>
      <c r="C44" s="53" t="s">
        <v>23</v>
      </c>
      <c r="L44" s="56" t="str">
        <f>IF(K8="","",K8)</f>
        <v>Sušice</v>
      </c>
      <c r="AI44" s="53" t="s">
        <v>25</v>
      </c>
      <c r="AM44" s="342">
        <f>IF(AN8="","",AN8)</f>
        <v>43063</v>
      </c>
      <c r="AN44" s="343"/>
      <c r="AR44" s="31"/>
    </row>
    <row r="45" spans="2:44" s="1" customFormat="1" ht="6.9" customHeight="1">
      <c r="B45" s="31"/>
      <c r="AR45" s="31"/>
    </row>
    <row r="46" spans="2:56" s="1" customFormat="1" ht="13.2">
      <c r="B46" s="31"/>
      <c r="C46" s="53" t="s">
        <v>28</v>
      </c>
      <c r="L46" s="3" t="str">
        <f>IF(E11="","",E11)</f>
        <v xml:space="preserve"> SOŠ a SOU Sušice</v>
      </c>
      <c r="AI46" s="53" t="s">
        <v>34</v>
      </c>
      <c r="AM46" s="344" t="str">
        <f>IF(E17="","",E17)</f>
        <v xml:space="preserve"> Ing. Lejsek Jiří</v>
      </c>
      <c r="AN46" s="343"/>
      <c r="AO46" s="343"/>
      <c r="AP46" s="343"/>
      <c r="AR46" s="31"/>
      <c r="AS46" s="345" t="s">
        <v>52</v>
      </c>
      <c r="AT46" s="346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3.2">
      <c r="B47" s="31"/>
      <c r="C47" s="53" t="s">
        <v>32</v>
      </c>
      <c r="L47" s="3" t="str">
        <f>IF(E14="Vyplň údaj","",E14)</f>
        <v/>
      </c>
      <c r="AR47" s="31"/>
      <c r="AS47" s="347"/>
      <c r="AT47" s="348"/>
      <c r="AU47" s="32"/>
      <c r="AV47" s="32"/>
      <c r="AW47" s="32"/>
      <c r="AX47" s="32"/>
      <c r="AY47" s="32"/>
      <c r="AZ47" s="32"/>
      <c r="BA47" s="32"/>
      <c r="BB47" s="32"/>
      <c r="BC47" s="32"/>
      <c r="BD47" s="60"/>
    </row>
    <row r="48" spans="2:56" s="1" customFormat="1" ht="10.95" customHeight="1">
      <c r="B48" s="31"/>
      <c r="AR48" s="31"/>
      <c r="AS48" s="347"/>
      <c r="AT48" s="348"/>
      <c r="AU48" s="32"/>
      <c r="AV48" s="32"/>
      <c r="AW48" s="32"/>
      <c r="AX48" s="32"/>
      <c r="AY48" s="32"/>
      <c r="AZ48" s="32"/>
      <c r="BA48" s="32"/>
      <c r="BB48" s="32"/>
      <c r="BC48" s="32"/>
      <c r="BD48" s="60"/>
    </row>
    <row r="49" spans="2:56" s="1" customFormat="1" ht="29.25" customHeight="1">
      <c r="B49" s="31"/>
      <c r="C49" s="349" t="s">
        <v>53</v>
      </c>
      <c r="D49" s="350"/>
      <c r="E49" s="350"/>
      <c r="F49" s="350"/>
      <c r="G49" s="350"/>
      <c r="H49" s="61"/>
      <c r="I49" s="351" t="s">
        <v>54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 t="s">
        <v>55</v>
      </c>
      <c r="AH49" s="350"/>
      <c r="AI49" s="350"/>
      <c r="AJ49" s="350"/>
      <c r="AK49" s="350"/>
      <c r="AL49" s="350"/>
      <c r="AM49" s="350"/>
      <c r="AN49" s="351" t="s">
        <v>56</v>
      </c>
      <c r="AO49" s="350"/>
      <c r="AP49" s="350"/>
      <c r="AQ49" s="62" t="s">
        <v>57</v>
      </c>
      <c r="AR49" s="31"/>
      <c r="AS49" s="63" t="s">
        <v>58</v>
      </c>
      <c r="AT49" s="64" t="s">
        <v>59</v>
      </c>
      <c r="AU49" s="64" t="s">
        <v>60</v>
      </c>
      <c r="AV49" s="64" t="s">
        <v>61</v>
      </c>
      <c r="AW49" s="64" t="s">
        <v>62</v>
      </c>
      <c r="AX49" s="64" t="s">
        <v>63</v>
      </c>
      <c r="AY49" s="64" t="s">
        <v>64</v>
      </c>
      <c r="AZ49" s="64" t="s">
        <v>65</v>
      </c>
      <c r="BA49" s="64" t="s">
        <v>66</v>
      </c>
      <c r="BB49" s="64" t="s">
        <v>67</v>
      </c>
      <c r="BC49" s="64" t="s">
        <v>68</v>
      </c>
      <c r="BD49" s="65" t="s">
        <v>69</v>
      </c>
    </row>
    <row r="50" spans="2:56" s="1" customFormat="1" ht="10.95" customHeight="1">
      <c r="B50" s="31"/>
      <c r="AR50" s="31"/>
      <c r="AS50" s="66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4" customHeight="1">
      <c r="B51" s="54"/>
      <c r="C51" s="67" t="s">
        <v>70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324">
        <f>ROUND(AG52+AG66+AG73,2)</f>
        <v>0</v>
      </c>
      <c r="AH51" s="324"/>
      <c r="AI51" s="324"/>
      <c r="AJ51" s="324"/>
      <c r="AK51" s="324"/>
      <c r="AL51" s="324"/>
      <c r="AM51" s="324"/>
      <c r="AN51" s="325">
        <f aca="true" t="shared" si="0" ref="AN51:AN81">SUM(AG51,AT51)</f>
        <v>0</v>
      </c>
      <c r="AO51" s="325"/>
      <c r="AP51" s="325"/>
      <c r="AQ51" s="69" t="s">
        <v>3</v>
      </c>
      <c r="AR51" s="54"/>
      <c r="AS51" s="70">
        <f>ROUND(AS52+AS66+AS73,2)</f>
        <v>0</v>
      </c>
      <c r="AT51" s="71">
        <f aca="true" t="shared" si="1" ref="AT51:AT81">ROUND(SUM(AV51:AW51),2)</f>
        <v>0</v>
      </c>
      <c r="AU51" s="72">
        <f>ROUND(AU52+AU66+AU73,5)</f>
        <v>0</v>
      </c>
      <c r="AV51" s="71">
        <f>ROUND(AZ51*L26,2)</f>
        <v>0</v>
      </c>
      <c r="AW51" s="71">
        <f>ROUND(BA51*L27,2)</f>
        <v>0</v>
      </c>
      <c r="AX51" s="71">
        <f>ROUND(BB51*L26,2)</f>
        <v>0</v>
      </c>
      <c r="AY51" s="71">
        <f>ROUND(BC51*L27,2)</f>
        <v>0</v>
      </c>
      <c r="AZ51" s="71">
        <f>ROUND(AZ52+AZ66+AZ73,2)</f>
        <v>0</v>
      </c>
      <c r="BA51" s="71">
        <f>ROUND(BA52+BA66+BA73,2)</f>
        <v>0</v>
      </c>
      <c r="BB51" s="71">
        <f>ROUND(BB52+BB66+BB73,2)</f>
        <v>0</v>
      </c>
      <c r="BC51" s="71">
        <f>ROUND(BC52+BC66+BC73,2)</f>
        <v>0</v>
      </c>
      <c r="BD51" s="73">
        <f>ROUND(BD52+BD66+BD73,2)</f>
        <v>0</v>
      </c>
      <c r="BS51" s="55" t="s">
        <v>71</v>
      </c>
      <c r="BT51" s="55" t="s">
        <v>72</v>
      </c>
      <c r="BU51" s="74" t="s">
        <v>73</v>
      </c>
      <c r="BV51" s="55" t="s">
        <v>74</v>
      </c>
      <c r="BW51" s="55" t="s">
        <v>5</v>
      </c>
      <c r="BX51" s="55" t="s">
        <v>75</v>
      </c>
      <c r="CL51" s="55" t="s">
        <v>3</v>
      </c>
    </row>
    <row r="52" spans="2:91" s="5" customFormat="1" ht="22.5" customHeight="1">
      <c r="B52" s="75"/>
      <c r="C52" s="76"/>
      <c r="D52" s="334" t="s">
        <v>27</v>
      </c>
      <c r="E52" s="332"/>
      <c r="F52" s="332"/>
      <c r="G52" s="332"/>
      <c r="H52" s="332"/>
      <c r="I52" s="77"/>
      <c r="J52" s="334" t="s">
        <v>76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3">
        <f>ROUND(AG53+SUM(AG54:AG56),2)</f>
        <v>0</v>
      </c>
      <c r="AH52" s="332"/>
      <c r="AI52" s="332"/>
      <c r="AJ52" s="332"/>
      <c r="AK52" s="332"/>
      <c r="AL52" s="332"/>
      <c r="AM52" s="332"/>
      <c r="AN52" s="331">
        <f t="shared" si="0"/>
        <v>0</v>
      </c>
      <c r="AO52" s="332"/>
      <c r="AP52" s="332"/>
      <c r="AQ52" s="78" t="s">
        <v>77</v>
      </c>
      <c r="AR52" s="75"/>
      <c r="AS52" s="79">
        <f>ROUND(AS53+SUM(AS54:AS56),2)</f>
        <v>0</v>
      </c>
      <c r="AT52" s="80">
        <f t="shared" si="1"/>
        <v>0</v>
      </c>
      <c r="AU52" s="81">
        <f>ROUND(AU53+SUM(AU54:AU56),5)</f>
        <v>0</v>
      </c>
      <c r="AV52" s="80">
        <f>ROUND(AZ52*L26,2)</f>
        <v>0</v>
      </c>
      <c r="AW52" s="80">
        <f>ROUND(BA52*L27,2)</f>
        <v>0</v>
      </c>
      <c r="AX52" s="80">
        <f>ROUND(BB52*L26,2)</f>
        <v>0</v>
      </c>
      <c r="AY52" s="80">
        <f>ROUND(BC52*L27,2)</f>
        <v>0</v>
      </c>
      <c r="AZ52" s="80">
        <f>ROUND(AZ53+SUM(AZ54:AZ56),2)</f>
        <v>0</v>
      </c>
      <c r="BA52" s="80">
        <f>ROUND(BA53+SUM(BA54:BA56),2)</f>
        <v>0</v>
      </c>
      <c r="BB52" s="80">
        <f>ROUND(BB53+SUM(BB54:BB56),2)</f>
        <v>0</v>
      </c>
      <c r="BC52" s="80">
        <f>ROUND(BC53+SUM(BC54:BC56),2)</f>
        <v>0</v>
      </c>
      <c r="BD52" s="82">
        <f>ROUND(BD53+SUM(BD54:BD56),2)</f>
        <v>0</v>
      </c>
      <c r="BS52" s="83" t="s">
        <v>71</v>
      </c>
      <c r="BT52" s="83" t="s">
        <v>9</v>
      </c>
      <c r="BU52" s="83" t="s">
        <v>73</v>
      </c>
      <c r="BV52" s="83" t="s">
        <v>74</v>
      </c>
      <c r="BW52" s="83" t="s">
        <v>78</v>
      </c>
      <c r="BX52" s="83" t="s">
        <v>5</v>
      </c>
      <c r="CL52" s="83" t="s">
        <v>3</v>
      </c>
      <c r="CM52" s="83" t="s">
        <v>79</v>
      </c>
    </row>
    <row r="53" spans="1:90" s="6" customFormat="1" ht="22.5" customHeight="1">
      <c r="A53" s="198" t="s">
        <v>2865</v>
      </c>
      <c r="B53" s="84"/>
      <c r="C53" s="11"/>
      <c r="D53" s="11"/>
      <c r="E53" s="330" t="s">
        <v>80</v>
      </c>
      <c r="F53" s="329"/>
      <c r="G53" s="329"/>
      <c r="H53" s="329"/>
      <c r="I53" s="329"/>
      <c r="J53" s="11"/>
      <c r="K53" s="330" t="s">
        <v>81</v>
      </c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8">
        <f>'110 - SO 01  Škola - fasáda'!J29</f>
        <v>0</v>
      </c>
      <c r="AH53" s="329"/>
      <c r="AI53" s="329"/>
      <c r="AJ53" s="329"/>
      <c r="AK53" s="329"/>
      <c r="AL53" s="329"/>
      <c r="AM53" s="329"/>
      <c r="AN53" s="328">
        <f t="shared" si="0"/>
        <v>0</v>
      </c>
      <c r="AO53" s="329"/>
      <c r="AP53" s="329"/>
      <c r="AQ53" s="85" t="s">
        <v>82</v>
      </c>
      <c r="AR53" s="84"/>
      <c r="AS53" s="86">
        <v>0</v>
      </c>
      <c r="AT53" s="87">
        <f t="shared" si="1"/>
        <v>0</v>
      </c>
      <c r="AU53" s="88">
        <f>'110 - SO 01  Škola - fasáda'!P101</f>
        <v>0</v>
      </c>
      <c r="AV53" s="87">
        <f>'110 - SO 01  Škola - fasáda'!J32</f>
        <v>0</v>
      </c>
      <c r="AW53" s="87">
        <f>'110 - SO 01  Škola - fasáda'!J33</f>
        <v>0</v>
      </c>
      <c r="AX53" s="87">
        <f>'110 - SO 01  Škola - fasáda'!J34</f>
        <v>0</v>
      </c>
      <c r="AY53" s="87">
        <f>'110 - SO 01  Škola - fasáda'!J35</f>
        <v>0</v>
      </c>
      <c r="AZ53" s="87">
        <f>'110 - SO 01  Škola - fasáda'!F32</f>
        <v>0</v>
      </c>
      <c r="BA53" s="87">
        <f>'110 - SO 01  Škola - fasáda'!F33</f>
        <v>0</v>
      </c>
      <c r="BB53" s="87">
        <f>'110 - SO 01  Škola - fasáda'!F34</f>
        <v>0</v>
      </c>
      <c r="BC53" s="87">
        <f>'110 - SO 01  Škola - fasáda'!F35</f>
        <v>0</v>
      </c>
      <c r="BD53" s="89">
        <f>'110 - SO 01  Škola - fasáda'!F36</f>
        <v>0</v>
      </c>
      <c r="BT53" s="90" t="s">
        <v>79</v>
      </c>
      <c r="BV53" s="90" t="s">
        <v>74</v>
      </c>
      <c r="BW53" s="90" t="s">
        <v>83</v>
      </c>
      <c r="BX53" s="90" t="s">
        <v>78</v>
      </c>
      <c r="CL53" s="90" t="s">
        <v>3</v>
      </c>
    </row>
    <row r="54" spans="1:90" s="6" customFormat="1" ht="22.5" customHeight="1">
      <c r="A54" s="198" t="s">
        <v>2865</v>
      </c>
      <c r="B54" s="84"/>
      <c r="C54" s="11"/>
      <c r="D54" s="11"/>
      <c r="E54" s="330" t="s">
        <v>84</v>
      </c>
      <c r="F54" s="329"/>
      <c r="G54" s="329"/>
      <c r="H54" s="329"/>
      <c r="I54" s="329"/>
      <c r="J54" s="11"/>
      <c r="K54" s="330" t="s">
        <v>85</v>
      </c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8">
        <f>'120 - SO 01  Škola - výpl...'!J29</f>
        <v>0</v>
      </c>
      <c r="AH54" s="329"/>
      <c r="AI54" s="329"/>
      <c r="AJ54" s="329"/>
      <c r="AK54" s="329"/>
      <c r="AL54" s="329"/>
      <c r="AM54" s="329"/>
      <c r="AN54" s="328">
        <f t="shared" si="0"/>
        <v>0</v>
      </c>
      <c r="AO54" s="329"/>
      <c r="AP54" s="329"/>
      <c r="AQ54" s="85" t="s">
        <v>82</v>
      </c>
      <c r="AR54" s="84"/>
      <c r="AS54" s="86">
        <v>0</v>
      </c>
      <c r="AT54" s="87">
        <f t="shared" si="1"/>
        <v>0</v>
      </c>
      <c r="AU54" s="88">
        <f>'120 - SO 01  Škola - výpl...'!P93</f>
        <v>0</v>
      </c>
      <c r="AV54" s="87">
        <f>'120 - SO 01  Škola - výpl...'!J32</f>
        <v>0</v>
      </c>
      <c r="AW54" s="87">
        <f>'120 - SO 01  Škola - výpl...'!J33</f>
        <v>0</v>
      </c>
      <c r="AX54" s="87">
        <f>'120 - SO 01  Škola - výpl...'!J34</f>
        <v>0</v>
      </c>
      <c r="AY54" s="87">
        <f>'120 - SO 01  Škola - výpl...'!J35</f>
        <v>0</v>
      </c>
      <c r="AZ54" s="87">
        <f>'120 - SO 01  Škola - výpl...'!F32</f>
        <v>0</v>
      </c>
      <c r="BA54" s="87">
        <f>'120 - SO 01  Škola - výpl...'!F33</f>
        <v>0</v>
      </c>
      <c r="BB54" s="87">
        <f>'120 - SO 01  Škola - výpl...'!F34</f>
        <v>0</v>
      </c>
      <c r="BC54" s="87">
        <f>'120 - SO 01  Škola - výpl...'!F35</f>
        <v>0</v>
      </c>
      <c r="BD54" s="89">
        <f>'120 - SO 01  Škola - výpl...'!F36</f>
        <v>0</v>
      </c>
      <c r="BT54" s="90" t="s">
        <v>79</v>
      </c>
      <c r="BV54" s="90" t="s">
        <v>74</v>
      </c>
      <c r="BW54" s="90" t="s">
        <v>86</v>
      </c>
      <c r="BX54" s="90" t="s">
        <v>78</v>
      </c>
      <c r="CL54" s="90" t="s">
        <v>3</v>
      </c>
    </row>
    <row r="55" spans="1:90" s="6" customFormat="1" ht="22.5" customHeight="1">
      <c r="A55" s="198" t="s">
        <v>2865</v>
      </c>
      <c r="B55" s="84"/>
      <c r="C55" s="11"/>
      <c r="D55" s="11"/>
      <c r="E55" s="330" t="s">
        <v>87</v>
      </c>
      <c r="F55" s="329"/>
      <c r="G55" s="329"/>
      <c r="H55" s="329"/>
      <c r="I55" s="329"/>
      <c r="J55" s="11"/>
      <c r="K55" s="330" t="s">
        <v>88</v>
      </c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8">
        <f>'130 - SO 01  Škola - střecha'!J29</f>
        <v>0</v>
      </c>
      <c r="AH55" s="329"/>
      <c r="AI55" s="329"/>
      <c r="AJ55" s="329"/>
      <c r="AK55" s="329"/>
      <c r="AL55" s="329"/>
      <c r="AM55" s="329"/>
      <c r="AN55" s="328">
        <f t="shared" si="0"/>
        <v>0</v>
      </c>
      <c r="AO55" s="329"/>
      <c r="AP55" s="329"/>
      <c r="AQ55" s="85" t="s">
        <v>82</v>
      </c>
      <c r="AR55" s="84"/>
      <c r="AS55" s="86">
        <v>0</v>
      </c>
      <c r="AT55" s="87">
        <f t="shared" si="1"/>
        <v>0</v>
      </c>
      <c r="AU55" s="88">
        <f>'130 - SO 01  Škola - střecha'!P85</f>
        <v>0</v>
      </c>
      <c r="AV55" s="87">
        <f>'130 - SO 01  Škola - střecha'!J32</f>
        <v>0</v>
      </c>
      <c r="AW55" s="87">
        <f>'130 - SO 01  Škola - střecha'!J33</f>
        <v>0</v>
      </c>
      <c r="AX55" s="87">
        <f>'130 - SO 01  Škola - střecha'!J34</f>
        <v>0</v>
      </c>
      <c r="AY55" s="87">
        <f>'130 - SO 01  Škola - střecha'!J35</f>
        <v>0</v>
      </c>
      <c r="AZ55" s="87">
        <f>'130 - SO 01  Škola - střecha'!F32</f>
        <v>0</v>
      </c>
      <c r="BA55" s="87">
        <f>'130 - SO 01  Škola - střecha'!F33</f>
        <v>0</v>
      </c>
      <c r="BB55" s="87">
        <f>'130 - SO 01  Škola - střecha'!F34</f>
        <v>0</v>
      </c>
      <c r="BC55" s="87">
        <f>'130 - SO 01  Škola - střecha'!F35</f>
        <v>0</v>
      </c>
      <c r="BD55" s="89">
        <f>'130 - SO 01  Škola - střecha'!F36</f>
        <v>0</v>
      </c>
      <c r="BT55" s="90" t="s">
        <v>79</v>
      </c>
      <c r="BV55" s="90" t="s">
        <v>74</v>
      </c>
      <c r="BW55" s="90" t="s">
        <v>89</v>
      </c>
      <c r="BX55" s="90" t="s">
        <v>78</v>
      </c>
      <c r="CL55" s="90" t="s">
        <v>3</v>
      </c>
    </row>
    <row r="56" spans="2:90" s="6" customFormat="1" ht="22.5" customHeight="1">
      <c r="B56" s="84"/>
      <c r="C56" s="11"/>
      <c r="D56" s="11"/>
      <c r="E56" s="330" t="s">
        <v>90</v>
      </c>
      <c r="F56" s="329"/>
      <c r="G56" s="329"/>
      <c r="H56" s="329"/>
      <c r="I56" s="329"/>
      <c r="J56" s="11"/>
      <c r="K56" s="330" t="s">
        <v>91</v>
      </c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35">
        <f>ROUND(SUM(AG57:AG65),2)</f>
        <v>0</v>
      </c>
      <c r="AH56" s="329"/>
      <c r="AI56" s="329"/>
      <c r="AJ56" s="329"/>
      <c r="AK56" s="329"/>
      <c r="AL56" s="329"/>
      <c r="AM56" s="329"/>
      <c r="AN56" s="328">
        <f t="shared" si="0"/>
        <v>0</v>
      </c>
      <c r="AO56" s="329"/>
      <c r="AP56" s="329"/>
      <c r="AQ56" s="85" t="s">
        <v>82</v>
      </c>
      <c r="AR56" s="84"/>
      <c r="AS56" s="86">
        <f>ROUND(SUM(AS57:AS65),2)</f>
        <v>0</v>
      </c>
      <c r="AT56" s="87">
        <f t="shared" si="1"/>
        <v>0</v>
      </c>
      <c r="AU56" s="88">
        <f>ROUND(SUM(AU57:AU65),5)</f>
        <v>0</v>
      </c>
      <c r="AV56" s="87">
        <f>ROUND(AZ56*L26,2)</f>
        <v>0</v>
      </c>
      <c r="AW56" s="87">
        <f>ROUND(BA56*L27,2)</f>
        <v>0</v>
      </c>
      <c r="AX56" s="87">
        <f>ROUND(BB56*L26,2)</f>
        <v>0</v>
      </c>
      <c r="AY56" s="87">
        <f>ROUND(BC56*L27,2)</f>
        <v>0</v>
      </c>
      <c r="AZ56" s="87">
        <f>ROUND(SUM(AZ57:AZ65),2)</f>
        <v>0</v>
      </c>
      <c r="BA56" s="87">
        <f>ROUND(SUM(BA57:BA65),2)</f>
        <v>0</v>
      </c>
      <c r="BB56" s="87">
        <f>ROUND(SUM(BB57:BB65),2)</f>
        <v>0</v>
      </c>
      <c r="BC56" s="87">
        <f>ROUND(SUM(BC57:BC65),2)</f>
        <v>0</v>
      </c>
      <c r="BD56" s="89">
        <f>ROUND(SUM(BD57:BD65),2)</f>
        <v>0</v>
      </c>
      <c r="BS56" s="90" t="s">
        <v>71</v>
      </c>
      <c r="BT56" s="90" t="s">
        <v>79</v>
      </c>
      <c r="BU56" s="90" t="s">
        <v>73</v>
      </c>
      <c r="BV56" s="90" t="s">
        <v>74</v>
      </c>
      <c r="BW56" s="90" t="s">
        <v>92</v>
      </c>
      <c r="BX56" s="90" t="s">
        <v>78</v>
      </c>
      <c r="CL56" s="90" t="s">
        <v>3</v>
      </c>
    </row>
    <row r="57" spans="1:90" s="6" customFormat="1" ht="22.5" customHeight="1">
      <c r="A57" s="198" t="s">
        <v>2865</v>
      </c>
      <c r="B57" s="84"/>
      <c r="C57" s="11"/>
      <c r="D57" s="11"/>
      <c r="E57" s="11"/>
      <c r="F57" s="330" t="s">
        <v>93</v>
      </c>
      <c r="G57" s="329"/>
      <c r="H57" s="329"/>
      <c r="I57" s="329"/>
      <c r="J57" s="329"/>
      <c r="K57" s="11"/>
      <c r="L57" s="330" t="s">
        <v>94</v>
      </c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8">
        <f>'141 - Vytápění - stavební...'!J31</f>
        <v>0</v>
      </c>
      <c r="AH57" s="329"/>
      <c r="AI57" s="329"/>
      <c r="AJ57" s="329"/>
      <c r="AK57" s="329"/>
      <c r="AL57" s="329"/>
      <c r="AM57" s="329"/>
      <c r="AN57" s="328">
        <f t="shared" si="0"/>
        <v>0</v>
      </c>
      <c r="AO57" s="329"/>
      <c r="AP57" s="329"/>
      <c r="AQ57" s="85" t="s">
        <v>82</v>
      </c>
      <c r="AR57" s="84"/>
      <c r="AS57" s="86">
        <v>0</v>
      </c>
      <c r="AT57" s="87">
        <f t="shared" si="1"/>
        <v>0</v>
      </c>
      <c r="AU57" s="88">
        <f>'141 - Vytápění - stavební...'!P94</f>
        <v>0</v>
      </c>
      <c r="AV57" s="87">
        <f>'141 - Vytápění - stavební...'!J34</f>
        <v>0</v>
      </c>
      <c r="AW57" s="87">
        <f>'141 - Vytápění - stavební...'!J35</f>
        <v>0</v>
      </c>
      <c r="AX57" s="87">
        <f>'141 - Vytápění - stavební...'!J36</f>
        <v>0</v>
      </c>
      <c r="AY57" s="87">
        <f>'141 - Vytápění - stavební...'!J37</f>
        <v>0</v>
      </c>
      <c r="AZ57" s="87">
        <f>'141 - Vytápění - stavební...'!F34</f>
        <v>0</v>
      </c>
      <c r="BA57" s="87">
        <f>'141 - Vytápění - stavební...'!F35</f>
        <v>0</v>
      </c>
      <c r="BB57" s="87">
        <f>'141 - Vytápění - stavební...'!F36</f>
        <v>0</v>
      </c>
      <c r="BC57" s="87">
        <f>'141 - Vytápění - stavební...'!F37</f>
        <v>0</v>
      </c>
      <c r="BD57" s="89">
        <f>'141 - Vytápění - stavební...'!F38</f>
        <v>0</v>
      </c>
      <c r="BT57" s="90" t="s">
        <v>95</v>
      </c>
      <c r="BV57" s="90" t="s">
        <v>74</v>
      </c>
      <c r="BW57" s="90" t="s">
        <v>96</v>
      </c>
      <c r="BX57" s="90" t="s">
        <v>92</v>
      </c>
      <c r="CL57" s="90" t="s">
        <v>3</v>
      </c>
    </row>
    <row r="58" spans="1:90" s="6" customFormat="1" ht="22.5" customHeight="1">
      <c r="A58" s="198" t="s">
        <v>2865</v>
      </c>
      <c r="B58" s="84"/>
      <c r="C58" s="11"/>
      <c r="D58" s="11"/>
      <c r="E58" s="11"/>
      <c r="F58" s="330" t="s">
        <v>97</v>
      </c>
      <c r="G58" s="329"/>
      <c r="H58" s="329"/>
      <c r="I58" s="329"/>
      <c r="J58" s="329"/>
      <c r="K58" s="11"/>
      <c r="L58" s="330" t="s">
        <v>98</v>
      </c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8">
        <f>'142 - Vytápění - stavební...'!J31</f>
        <v>0</v>
      </c>
      <c r="AH58" s="329"/>
      <c r="AI58" s="329"/>
      <c r="AJ58" s="329"/>
      <c r="AK58" s="329"/>
      <c r="AL58" s="329"/>
      <c r="AM58" s="329"/>
      <c r="AN58" s="328">
        <f t="shared" si="0"/>
        <v>0</v>
      </c>
      <c r="AO58" s="329"/>
      <c r="AP58" s="329"/>
      <c r="AQ58" s="85" t="s">
        <v>82</v>
      </c>
      <c r="AR58" s="84"/>
      <c r="AS58" s="86">
        <v>0</v>
      </c>
      <c r="AT58" s="87">
        <f t="shared" si="1"/>
        <v>0</v>
      </c>
      <c r="AU58" s="88">
        <f>'142 - Vytápění - stavební...'!P101</f>
        <v>0</v>
      </c>
      <c r="AV58" s="87">
        <f>'142 - Vytápění - stavební...'!J34</f>
        <v>0</v>
      </c>
      <c r="AW58" s="87">
        <f>'142 - Vytápění - stavební...'!J35</f>
        <v>0</v>
      </c>
      <c r="AX58" s="87">
        <f>'142 - Vytápění - stavební...'!J36</f>
        <v>0</v>
      </c>
      <c r="AY58" s="87">
        <f>'142 - Vytápění - stavební...'!J37</f>
        <v>0</v>
      </c>
      <c r="AZ58" s="87">
        <f>'142 - Vytápění - stavební...'!F34</f>
        <v>0</v>
      </c>
      <c r="BA58" s="87">
        <f>'142 - Vytápění - stavební...'!F35</f>
        <v>0</v>
      </c>
      <c r="BB58" s="87">
        <f>'142 - Vytápění - stavební...'!F36</f>
        <v>0</v>
      </c>
      <c r="BC58" s="87">
        <f>'142 - Vytápění - stavební...'!F37</f>
        <v>0</v>
      </c>
      <c r="BD58" s="89">
        <f>'142 - Vytápění - stavební...'!F38</f>
        <v>0</v>
      </c>
      <c r="BT58" s="90" t="s">
        <v>95</v>
      </c>
      <c r="BV58" s="90" t="s">
        <v>74</v>
      </c>
      <c r="BW58" s="90" t="s">
        <v>99</v>
      </c>
      <c r="BX58" s="90" t="s">
        <v>92</v>
      </c>
      <c r="CL58" s="90" t="s">
        <v>3</v>
      </c>
    </row>
    <row r="59" spans="1:90" s="6" customFormat="1" ht="22.5" customHeight="1">
      <c r="A59" s="198" t="s">
        <v>2865</v>
      </c>
      <c r="B59" s="84"/>
      <c r="C59" s="11"/>
      <c r="D59" s="11"/>
      <c r="E59" s="11"/>
      <c r="F59" s="330" t="s">
        <v>100</v>
      </c>
      <c r="G59" s="329"/>
      <c r="H59" s="329"/>
      <c r="I59" s="329"/>
      <c r="J59" s="329"/>
      <c r="K59" s="11"/>
      <c r="L59" s="330" t="s">
        <v>101</v>
      </c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8">
        <f>'143 - Vytápění  PK'!J31</f>
        <v>0</v>
      </c>
      <c r="AH59" s="329"/>
      <c r="AI59" s="329"/>
      <c r="AJ59" s="329"/>
      <c r="AK59" s="329"/>
      <c r="AL59" s="329"/>
      <c r="AM59" s="329"/>
      <c r="AN59" s="328">
        <f t="shared" si="0"/>
        <v>0</v>
      </c>
      <c r="AO59" s="329"/>
      <c r="AP59" s="329"/>
      <c r="AQ59" s="85" t="s">
        <v>82</v>
      </c>
      <c r="AR59" s="84"/>
      <c r="AS59" s="86">
        <v>0</v>
      </c>
      <c r="AT59" s="87">
        <f t="shared" si="1"/>
        <v>0</v>
      </c>
      <c r="AU59" s="88">
        <f>'143 - Vytápění  PK'!P100</f>
        <v>0</v>
      </c>
      <c r="AV59" s="87">
        <f>'143 - Vytápění  PK'!J34</f>
        <v>0</v>
      </c>
      <c r="AW59" s="87">
        <f>'143 - Vytápění  PK'!J35</f>
        <v>0</v>
      </c>
      <c r="AX59" s="87">
        <f>'143 - Vytápění  PK'!J36</f>
        <v>0</v>
      </c>
      <c r="AY59" s="87">
        <f>'143 - Vytápění  PK'!J37</f>
        <v>0</v>
      </c>
      <c r="AZ59" s="87">
        <f>'143 - Vytápění  PK'!F34</f>
        <v>0</v>
      </c>
      <c r="BA59" s="87">
        <f>'143 - Vytápění  PK'!F35</f>
        <v>0</v>
      </c>
      <c r="BB59" s="87">
        <f>'143 - Vytápění  PK'!F36</f>
        <v>0</v>
      </c>
      <c r="BC59" s="87">
        <f>'143 - Vytápění  PK'!F37</f>
        <v>0</v>
      </c>
      <c r="BD59" s="89">
        <f>'143 - Vytápění  PK'!F38</f>
        <v>0</v>
      </c>
      <c r="BT59" s="90" t="s">
        <v>95</v>
      </c>
      <c r="BV59" s="90" t="s">
        <v>74</v>
      </c>
      <c r="BW59" s="90" t="s">
        <v>102</v>
      </c>
      <c r="BX59" s="90" t="s">
        <v>92</v>
      </c>
      <c r="CL59" s="90" t="s">
        <v>3</v>
      </c>
    </row>
    <row r="60" spans="1:90" s="6" customFormat="1" ht="22.5" customHeight="1">
      <c r="A60" s="198" t="s">
        <v>2865</v>
      </c>
      <c r="B60" s="84"/>
      <c r="C60" s="11"/>
      <c r="D60" s="11"/>
      <c r="E60" s="11"/>
      <c r="F60" s="330" t="s">
        <v>103</v>
      </c>
      <c r="G60" s="329"/>
      <c r="H60" s="329"/>
      <c r="I60" s="329"/>
      <c r="J60" s="329"/>
      <c r="K60" s="11"/>
      <c r="L60" s="330" t="s">
        <v>104</v>
      </c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8">
        <f>'144 - Technologie vytápění'!J31</f>
        <v>0</v>
      </c>
      <c r="AH60" s="329"/>
      <c r="AI60" s="329"/>
      <c r="AJ60" s="329"/>
      <c r="AK60" s="329"/>
      <c r="AL60" s="329"/>
      <c r="AM60" s="329"/>
      <c r="AN60" s="328">
        <f t="shared" si="0"/>
        <v>0</v>
      </c>
      <c r="AO60" s="329"/>
      <c r="AP60" s="329"/>
      <c r="AQ60" s="85" t="s">
        <v>82</v>
      </c>
      <c r="AR60" s="84"/>
      <c r="AS60" s="86">
        <v>0</v>
      </c>
      <c r="AT60" s="87">
        <f t="shared" si="1"/>
        <v>0</v>
      </c>
      <c r="AU60" s="88">
        <f>'144 - Technologie vytápění'!P96</f>
        <v>0</v>
      </c>
      <c r="AV60" s="87">
        <f>'144 - Technologie vytápění'!J34</f>
        <v>0</v>
      </c>
      <c r="AW60" s="87">
        <f>'144 - Technologie vytápění'!J35</f>
        <v>0</v>
      </c>
      <c r="AX60" s="87">
        <f>'144 - Technologie vytápění'!J36</f>
        <v>0</v>
      </c>
      <c r="AY60" s="87">
        <f>'144 - Technologie vytápění'!J37</f>
        <v>0</v>
      </c>
      <c r="AZ60" s="87">
        <f>'144 - Technologie vytápění'!F34</f>
        <v>0</v>
      </c>
      <c r="BA60" s="87">
        <f>'144 - Technologie vytápění'!F35</f>
        <v>0</v>
      </c>
      <c r="BB60" s="87">
        <f>'144 - Technologie vytápění'!F36</f>
        <v>0</v>
      </c>
      <c r="BC60" s="87">
        <f>'144 - Technologie vytápění'!F37</f>
        <v>0</v>
      </c>
      <c r="BD60" s="89">
        <f>'144 - Technologie vytápění'!F38</f>
        <v>0</v>
      </c>
      <c r="BT60" s="90" t="s">
        <v>95</v>
      </c>
      <c r="BV60" s="90" t="s">
        <v>74</v>
      </c>
      <c r="BW60" s="90" t="s">
        <v>105</v>
      </c>
      <c r="BX60" s="90" t="s">
        <v>92</v>
      </c>
      <c r="CL60" s="90" t="s">
        <v>3</v>
      </c>
    </row>
    <row r="61" spans="1:90" s="6" customFormat="1" ht="22.5" customHeight="1">
      <c r="A61" s="198" t="s">
        <v>2865</v>
      </c>
      <c r="B61" s="84"/>
      <c r="C61" s="11"/>
      <c r="D61" s="11"/>
      <c r="E61" s="11"/>
      <c r="F61" s="330" t="s">
        <v>106</v>
      </c>
      <c r="G61" s="329"/>
      <c r="H61" s="329"/>
      <c r="I61" s="329"/>
      <c r="J61" s="329"/>
      <c r="K61" s="11"/>
      <c r="L61" s="330" t="s">
        <v>107</v>
      </c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8">
        <f>'145 - Vzduchotechnika'!J31</f>
        <v>0</v>
      </c>
      <c r="AH61" s="329"/>
      <c r="AI61" s="329"/>
      <c r="AJ61" s="329"/>
      <c r="AK61" s="329"/>
      <c r="AL61" s="329"/>
      <c r="AM61" s="329"/>
      <c r="AN61" s="328">
        <f t="shared" si="0"/>
        <v>0</v>
      </c>
      <c r="AO61" s="329"/>
      <c r="AP61" s="329"/>
      <c r="AQ61" s="85" t="s">
        <v>82</v>
      </c>
      <c r="AR61" s="84"/>
      <c r="AS61" s="86">
        <v>0</v>
      </c>
      <c r="AT61" s="87">
        <f t="shared" si="1"/>
        <v>0</v>
      </c>
      <c r="AU61" s="88">
        <f>'145 - Vzduchotechnika'!P94</f>
        <v>0</v>
      </c>
      <c r="AV61" s="87">
        <f>'145 - Vzduchotechnika'!J34</f>
        <v>0</v>
      </c>
      <c r="AW61" s="87">
        <f>'145 - Vzduchotechnika'!J35</f>
        <v>0</v>
      </c>
      <c r="AX61" s="87">
        <f>'145 - Vzduchotechnika'!J36</f>
        <v>0</v>
      </c>
      <c r="AY61" s="87">
        <f>'145 - Vzduchotechnika'!J37</f>
        <v>0</v>
      </c>
      <c r="AZ61" s="87">
        <f>'145 - Vzduchotechnika'!F34</f>
        <v>0</v>
      </c>
      <c r="BA61" s="87">
        <f>'145 - Vzduchotechnika'!F35</f>
        <v>0</v>
      </c>
      <c r="BB61" s="87">
        <f>'145 - Vzduchotechnika'!F36</f>
        <v>0</v>
      </c>
      <c r="BC61" s="87">
        <f>'145 - Vzduchotechnika'!F37</f>
        <v>0</v>
      </c>
      <c r="BD61" s="89">
        <f>'145 - Vzduchotechnika'!F38</f>
        <v>0</v>
      </c>
      <c r="BT61" s="90" t="s">
        <v>95</v>
      </c>
      <c r="BV61" s="90" t="s">
        <v>74</v>
      </c>
      <c r="BW61" s="90" t="s">
        <v>108</v>
      </c>
      <c r="BX61" s="90" t="s">
        <v>92</v>
      </c>
      <c r="CL61" s="90" t="s">
        <v>3</v>
      </c>
    </row>
    <row r="62" spans="1:90" s="6" customFormat="1" ht="22.5" customHeight="1">
      <c r="A62" s="198" t="s">
        <v>2865</v>
      </c>
      <c r="B62" s="84"/>
      <c r="C62" s="11"/>
      <c r="D62" s="11"/>
      <c r="E62" s="11"/>
      <c r="F62" s="330" t="s">
        <v>109</v>
      </c>
      <c r="G62" s="329"/>
      <c r="H62" s="329"/>
      <c r="I62" s="329"/>
      <c r="J62" s="329"/>
      <c r="K62" s="11"/>
      <c r="L62" s="330" t="s">
        <v>110</v>
      </c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8">
        <f>'146 - Elektroinstalace a MaR'!J31</f>
        <v>0</v>
      </c>
      <c r="AH62" s="329"/>
      <c r="AI62" s="329"/>
      <c r="AJ62" s="329"/>
      <c r="AK62" s="329"/>
      <c r="AL62" s="329"/>
      <c r="AM62" s="329"/>
      <c r="AN62" s="328">
        <f t="shared" si="0"/>
        <v>0</v>
      </c>
      <c r="AO62" s="329"/>
      <c r="AP62" s="329"/>
      <c r="AQ62" s="85" t="s">
        <v>82</v>
      </c>
      <c r="AR62" s="84"/>
      <c r="AS62" s="86">
        <v>0</v>
      </c>
      <c r="AT62" s="87">
        <f t="shared" si="1"/>
        <v>0</v>
      </c>
      <c r="AU62" s="88">
        <f>'146 - Elektroinstalace a MaR'!P91</f>
        <v>0</v>
      </c>
      <c r="AV62" s="87">
        <f>'146 - Elektroinstalace a MaR'!J34</f>
        <v>0</v>
      </c>
      <c r="AW62" s="87">
        <f>'146 - Elektroinstalace a MaR'!J35</f>
        <v>0</v>
      </c>
      <c r="AX62" s="87">
        <f>'146 - Elektroinstalace a MaR'!J36</f>
        <v>0</v>
      </c>
      <c r="AY62" s="87">
        <f>'146 - Elektroinstalace a MaR'!J37</f>
        <v>0</v>
      </c>
      <c r="AZ62" s="87">
        <f>'146 - Elektroinstalace a MaR'!F34</f>
        <v>0</v>
      </c>
      <c r="BA62" s="87">
        <f>'146 - Elektroinstalace a MaR'!F35</f>
        <v>0</v>
      </c>
      <c r="BB62" s="87">
        <f>'146 - Elektroinstalace a MaR'!F36</f>
        <v>0</v>
      </c>
      <c r="BC62" s="87">
        <f>'146 - Elektroinstalace a MaR'!F37</f>
        <v>0</v>
      </c>
      <c r="BD62" s="89">
        <f>'146 - Elektroinstalace a MaR'!F38</f>
        <v>0</v>
      </c>
      <c r="BT62" s="90" t="s">
        <v>95</v>
      </c>
      <c r="BV62" s="90" t="s">
        <v>74</v>
      </c>
      <c r="BW62" s="90" t="s">
        <v>111</v>
      </c>
      <c r="BX62" s="90" t="s">
        <v>92</v>
      </c>
      <c r="CL62" s="90" t="s">
        <v>3</v>
      </c>
    </row>
    <row r="63" spans="1:90" s="6" customFormat="1" ht="22.5" customHeight="1">
      <c r="A63" s="198" t="s">
        <v>2865</v>
      </c>
      <c r="B63" s="84"/>
      <c r="C63" s="11"/>
      <c r="D63" s="11"/>
      <c r="E63" s="11"/>
      <c r="F63" s="330" t="s">
        <v>112</v>
      </c>
      <c r="G63" s="329"/>
      <c r="H63" s="329"/>
      <c r="I63" s="329"/>
      <c r="J63" s="329"/>
      <c r="K63" s="11"/>
      <c r="L63" s="330" t="s">
        <v>113</v>
      </c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8">
        <f>'147 - Datové sítě'!J31</f>
        <v>0</v>
      </c>
      <c r="AH63" s="329"/>
      <c r="AI63" s="329"/>
      <c r="AJ63" s="329"/>
      <c r="AK63" s="329"/>
      <c r="AL63" s="329"/>
      <c r="AM63" s="329"/>
      <c r="AN63" s="328">
        <f t="shared" si="0"/>
        <v>0</v>
      </c>
      <c r="AO63" s="329"/>
      <c r="AP63" s="329"/>
      <c r="AQ63" s="85" t="s">
        <v>82</v>
      </c>
      <c r="AR63" s="84"/>
      <c r="AS63" s="86">
        <v>0</v>
      </c>
      <c r="AT63" s="87">
        <f t="shared" si="1"/>
        <v>0</v>
      </c>
      <c r="AU63" s="88">
        <f>'147 - Datové sítě'!P94</f>
        <v>0</v>
      </c>
      <c r="AV63" s="87">
        <f>'147 - Datové sítě'!J34</f>
        <v>0</v>
      </c>
      <c r="AW63" s="87">
        <f>'147 - Datové sítě'!J35</f>
        <v>0</v>
      </c>
      <c r="AX63" s="87">
        <f>'147 - Datové sítě'!J36</f>
        <v>0</v>
      </c>
      <c r="AY63" s="87">
        <f>'147 - Datové sítě'!J37</f>
        <v>0</v>
      </c>
      <c r="AZ63" s="87">
        <f>'147 - Datové sítě'!F34</f>
        <v>0</v>
      </c>
      <c r="BA63" s="87">
        <f>'147 - Datové sítě'!F35</f>
        <v>0</v>
      </c>
      <c r="BB63" s="87">
        <f>'147 - Datové sítě'!F36</f>
        <v>0</v>
      </c>
      <c r="BC63" s="87">
        <f>'147 - Datové sítě'!F37</f>
        <v>0</v>
      </c>
      <c r="BD63" s="89">
        <f>'147 - Datové sítě'!F38</f>
        <v>0</v>
      </c>
      <c r="BT63" s="90" t="s">
        <v>95</v>
      </c>
      <c r="BV63" s="90" t="s">
        <v>74</v>
      </c>
      <c r="BW63" s="90" t="s">
        <v>114</v>
      </c>
      <c r="BX63" s="90" t="s">
        <v>92</v>
      </c>
      <c r="CL63" s="90" t="s">
        <v>3</v>
      </c>
    </row>
    <row r="64" spans="1:90" s="6" customFormat="1" ht="22.5" customHeight="1">
      <c r="A64" s="198" t="s">
        <v>2865</v>
      </c>
      <c r="B64" s="84"/>
      <c r="C64" s="11"/>
      <c r="D64" s="11"/>
      <c r="E64" s="11"/>
      <c r="F64" s="330" t="s">
        <v>115</v>
      </c>
      <c r="G64" s="329"/>
      <c r="H64" s="329"/>
      <c r="I64" s="329"/>
      <c r="J64" s="329"/>
      <c r="K64" s="11"/>
      <c r="L64" s="330" t="s">
        <v>116</v>
      </c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8">
        <f>'148 - Kotelna - elektroin...'!J31</f>
        <v>0</v>
      </c>
      <c r="AH64" s="329"/>
      <c r="AI64" s="329"/>
      <c r="AJ64" s="329"/>
      <c r="AK64" s="329"/>
      <c r="AL64" s="329"/>
      <c r="AM64" s="329"/>
      <c r="AN64" s="328">
        <f t="shared" si="0"/>
        <v>0</v>
      </c>
      <c r="AO64" s="329"/>
      <c r="AP64" s="329"/>
      <c r="AQ64" s="85" t="s">
        <v>82</v>
      </c>
      <c r="AR64" s="84"/>
      <c r="AS64" s="86">
        <v>0</v>
      </c>
      <c r="AT64" s="87">
        <f t="shared" si="1"/>
        <v>0</v>
      </c>
      <c r="AU64" s="88">
        <f>'148 - Kotelna - elektroin...'!P91</f>
        <v>0</v>
      </c>
      <c r="AV64" s="87">
        <f>'148 - Kotelna - elektroin...'!J34</f>
        <v>0</v>
      </c>
      <c r="AW64" s="87">
        <f>'148 - Kotelna - elektroin...'!J35</f>
        <v>0</v>
      </c>
      <c r="AX64" s="87">
        <f>'148 - Kotelna - elektroin...'!J36</f>
        <v>0</v>
      </c>
      <c r="AY64" s="87">
        <f>'148 - Kotelna - elektroin...'!J37</f>
        <v>0</v>
      </c>
      <c r="AZ64" s="87">
        <f>'148 - Kotelna - elektroin...'!F34</f>
        <v>0</v>
      </c>
      <c r="BA64" s="87">
        <f>'148 - Kotelna - elektroin...'!F35</f>
        <v>0</v>
      </c>
      <c r="BB64" s="87">
        <f>'148 - Kotelna - elektroin...'!F36</f>
        <v>0</v>
      </c>
      <c r="BC64" s="87">
        <f>'148 - Kotelna - elektroin...'!F37</f>
        <v>0</v>
      </c>
      <c r="BD64" s="89">
        <f>'148 - Kotelna - elektroin...'!F38</f>
        <v>0</v>
      </c>
      <c r="BT64" s="90" t="s">
        <v>95</v>
      </c>
      <c r="BV64" s="90" t="s">
        <v>74</v>
      </c>
      <c r="BW64" s="90" t="s">
        <v>117</v>
      </c>
      <c r="BX64" s="90" t="s">
        <v>92</v>
      </c>
      <c r="CL64" s="90" t="s">
        <v>3</v>
      </c>
    </row>
    <row r="65" spans="1:90" s="6" customFormat="1" ht="22.5" customHeight="1">
      <c r="A65" s="198" t="s">
        <v>2865</v>
      </c>
      <c r="B65" s="84"/>
      <c r="C65" s="11"/>
      <c r="D65" s="11"/>
      <c r="E65" s="11"/>
      <c r="F65" s="330" t="s">
        <v>118</v>
      </c>
      <c r="G65" s="329"/>
      <c r="H65" s="329"/>
      <c r="I65" s="329"/>
      <c r="J65" s="329"/>
      <c r="K65" s="11"/>
      <c r="L65" s="330" t="s">
        <v>119</v>
      </c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8">
        <f>'149 - Kotelna - plyn'!J31</f>
        <v>0</v>
      </c>
      <c r="AH65" s="329"/>
      <c r="AI65" s="329"/>
      <c r="AJ65" s="329"/>
      <c r="AK65" s="329"/>
      <c r="AL65" s="329"/>
      <c r="AM65" s="329"/>
      <c r="AN65" s="328">
        <f t="shared" si="0"/>
        <v>0</v>
      </c>
      <c r="AO65" s="329"/>
      <c r="AP65" s="329"/>
      <c r="AQ65" s="85" t="s">
        <v>82</v>
      </c>
      <c r="AR65" s="84"/>
      <c r="AS65" s="86">
        <v>0</v>
      </c>
      <c r="AT65" s="87">
        <f t="shared" si="1"/>
        <v>0</v>
      </c>
      <c r="AU65" s="88">
        <f>'149 - Kotelna - plyn'!P94</f>
        <v>0</v>
      </c>
      <c r="AV65" s="87">
        <f>'149 - Kotelna - plyn'!J34</f>
        <v>0</v>
      </c>
      <c r="AW65" s="87">
        <f>'149 - Kotelna - plyn'!J35</f>
        <v>0</v>
      </c>
      <c r="AX65" s="87">
        <f>'149 - Kotelna - plyn'!J36</f>
        <v>0</v>
      </c>
      <c r="AY65" s="87">
        <f>'149 - Kotelna - plyn'!J37</f>
        <v>0</v>
      </c>
      <c r="AZ65" s="87">
        <f>'149 - Kotelna - plyn'!F34</f>
        <v>0</v>
      </c>
      <c r="BA65" s="87">
        <f>'149 - Kotelna - plyn'!F35</f>
        <v>0</v>
      </c>
      <c r="BB65" s="87">
        <f>'149 - Kotelna - plyn'!F36</f>
        <v>0</v>
      </c>
      <c r="BC65" s="87">
        <f>'149 - Kotelna - plyn'!F37</f>
        <v>0</v>
      </c>
      <c r="BD65" s="89">
        <f>'149 - Kotelna - plyn'!F38</f>
        <v>0</v>
      </c>
      <c r="BT65" s="90" t="s">
        <v>95</v>
      </c>
      <c r="BV65" s="90" t="s">
        <v>74</v>
      </c>
      <c r="BW65" s="90" t="s">
        <v>120</v>
      </c>
      <c r="BX65" s="90" t="s">
        <v>92</v>
      </c>
      <c r="CL65" s="90" t="s">
        <v>3</v>
      </c>
    </row>
    <row r="66" spans="2:91" s="5" customFormat="1" ht="22.5" customHeight="1">
      <c r="B66" s="75"/>
      <c r="C66" s="76"/>
      <c r="D66" s="334" t="s">
        <v>121</v>
      </c>
      <c r="E66" s="332"/>
      <c r="F66" s="332"/>
      <c r="G66" s="332"/>
      <c r="H66" s="332"/>
      <c r="I66" s="77"/>
      <c r="J66" s="334" t="s">
        <v>122</v>
      </c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3">
        <f>ROUND(AG67,2)</f>
        <v>0</v>
      </c>
      <c r="AH66" s="332"/>
      <c r="AI66" s="332"/>
      <c r="AJ66" s="332"/>
      <c r="AK66" s="332"/>
      <c r="AL66" s="332"/>
      <c r="AM66" s="332"/>
      <c r="AN66" s="331">
        <f t="shared" si="0"/>
        <v>0</v>
      </c>
      <c r="AO66" s="332"/>
      <c r="AP66" s="332"/>
      <c r="AQ66" s="78" t="s">
        <v>77</v>
      </c>
      <c r="AR66" s="75"/>
      <c r="AS66" s="79">
        <f>ROUND(AS67,2)</f>
        <v>0</v>
      </c>
      <c r="AT66" s="80">
        <f t="shared" si="1"/>
        <v>0</v>
      </c>
      <c r="AU66" s="81">
        <f>ROUND(AU67,5)</f>
        <v>0</v>
      </c>
      <c r="AV66" s="80">
        <f>ROUND(AZ66*L26,2)</f>
        <v>0</v>
      </c>
      <c r="AW66" s="80">
        <f>ROUND(BA66*L27,2)</f>
        <v>0</v>
      </c>
      <c r="AX66" s="80">
        <f>ROUND(BB66*L26,2)</f>
        <v>0</v>
      </c>
      <c r="AY66" s="80">
        <f>ROUND(BC66*L27,2)</f>
        <v>0</v>
      </c>
      <c r="AZ66" s="80">
        <f>ROUND(AZ67,2)</f>
        <v>0</v>
      </c>
      <c r="BA66" s="80">
        <f>ROUND(BA67,2)</f>
        <v>0</v>
      </c>
      <c r="BB66" s="80">
        <f>ROUND(BB67,2)</f>
        <v>0</v>
      </c>
      <c r="BC66" s="80">
        <f>ROUND(BC67,2)</f>
        <v>0</v>
      </c>
      <c r="BD66" s="82">
        <f>ROUND(BD67,2)</f>
        <v>0</v>
      </c>
      <c r="BS66" s="83" t="s">
        <v>71</v>
      </c>
      <c r="BT66" s="83" t="s">
        <v>9</v>
      </c>
      <c r="BU66" s="83" t="s">
        <v>73</v>
      </c>
      <c r="BV66" s="83" t="s">
        <v>74</v>
      </c>
      <c r="BW66" s="83" t="s">
        <v>123</v>
      </c>
      <c r="BX66" s="83" t="s">
        <v>5</v>
      </c>
      <c r="CL66" s="83" t="s">
        <v>3</v>
      </c>
      <c r="CM66" s="83" t="s">
        <v>79</v>
      </c>
    </row>
    <row r="67" spans="2:90" s="6" customFormat="1" ht="22.5" customHeight="1">
      <c r="B67" s="84"/>
      <c r="C67" s="11"/>
      <c r="D67" s="11"/>
      <c r="E67" s="330" t="s">
        <v>124</v>
      </c>
      <c r="F67" s="329"/>
      <c r="G67" s="329"/>
      <c r="H67" s="329"/>
      <c r="I67" s="329"/>
      <c r="J67" s="11"/>
      <c r="K67" s="330" t="s">
        <v>125</v>
      </c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35">
        <f>ROUND(SUM(AG68:AG72),2)</f>
        <v>0</v>
      </c>
      <c r="AH67" s="329"/>
      <c r="AI67" s="329"/>
      <c r="AJ67" s="329"/>
      <c r="AK67" s="329"/>
      <c r="AL67" s="329"/>
      <c r="AM67" s="329"/>
      <c r="AN67" s="328">
        <f t="shared" si="0"/>
        <v>0</v>
      </c>
      <c r="AO67" s="329"/>
      <c r="AP67" s="329"/>
      <c r="AQ67" s="85" t="s">
        <v>82</v>
      </c>
      <c r="AR67" s="84"/>
      <c r="AS67" s="86">
        <f>ROUND(SUM(AS68:AS72),2)</f>
        <v>0</v>
      </c>
      <c r="AT67" s="87">
        <f t="shared" si="1"/>
        <v>0</v>
      </c>
      <c r="AU67" s="88">
        <f>ROUND(SUM(AU68:AU72),5)</f>
        <v>0</v>
      </c>
      <c r="AV67" s="87">
        <f>ROUND(AZ67*L26,2)</f>
        <v>0</v>
      </c>
      <c r="AW67" s="87">
        <f>ROUND(BA67*L27,2)</f>
        <v>0</v>
      </c>
      <c r="AX67" s="87">
        <f>ROUND(BB67*L26,2)</f>
        <v>0</v>
      </c>
      <c r="AY67" s="87">
        <f>ROUND(BC67*L27,2)</f>
        <v>0</v>
      </c>
      <c r="AZ67" s="87">
        <f>ROUND(SUM(AZ68:AZ72),2)</f>
        <v>0</v>
      </c>
      <c r="BA67" s="87">
        <f>ROUND(SUM(BA68:BA72),2)</f>
        <v>0</v>
      </c>
      <c r="BB67" s="87">
        <f>ROUND(SUM(BB68:BB72),2)</f>
        <v>0</v>
      </c>
      <c r="BC67" s="87">
        <f>ROUND(SUM(BC68:BC72),2)</f>
        <v>0</v>
      </c>
      <c r="BD67" s="89">
        <f>ROUND(SUM(BD68:BD72),2)</f>
        <v>0</v>
      </c>
      <c r="BS67" s="90" t="s">
        <v>71</v>
      </c>
      <c r="BT67" s="90" t="s">
        <v>79</v>
      </c>
      <c r="BU67" s="90" t="s">
        <v>73</v>
      </c>
      <c r="BV67" s="90" t="s">
        <v>74</v>
      </c>
      <c r="BW67" s="90" t="s">
        <v>126</v>
      </c>
      <c r="BX67" s="90" t="s">
        <v>123</v>
      </c>
      <c r="CL67" s="90" t="s">
        <v>3</v>
      </c>
    </row>
    <row r="68" spans="1:90" s="6" customFormat="1" ht="22.5" customHeight="1">
      <c r="A68" s="198" t="s">
        <v>2865</v>
      </c>
      <c r="B68" s="84"/>
      <c r="C68" s="11"/>
      <c r="D68" s="11"/>
      <c r="E68" s="11"/>
      <c r="F68" s="330" t="s">
        <v>127</v>
      </c>
      <c r="G68" s="329"/>
      <c r="H68" s="329"/>
      <c r="I68" s="329"/>
      <c r="J68" s="329"/>
      <c r="K68" s="11"/>
      <c r="L68" s="330" t="s">
        <v>94</v>
      </c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8">
        <f>'241 - Vytápění - stavební...'!J31</f>
        <v>0</v>
      </c>
      <c r="AH68" s="329"/>
      <c r="AI68" s="329"/>
      <c r="AJ68" s="329"/>
      <c r="AK68" s="329"/>
      <c r="AL68" s="329"/>
      <c r="AM68" s="329"/>
      <c r="AN68" s="328">
        <f t="shared" si="0"/>
        <v>0</v>
      </c>
      <c r="AO68" s="329"/>
      <c r="AP68" s="329"/>
      <c r="AQ68" s="85" t="s">
        <v>82</v>
      </c>
      <c r="AR68" s="84"/>
      <c r="AS68" s="86">
        <v>0</v>
      </c>
      <c r="AT68" s="87">
        <f t="shared" si="1"/>
        <v>0</v>
      </c>
      <c r="AU68" s="88">
        <f>'241 - Vytápění - stavební...'!P94</f>
        <v>0</v>
      </c>
      <c r="AV68" s="87">
        <f>'241 - Vytápění - stavební...'!J34</f>
        <v>0</v>
      </c>
      <c r="AW68" s="87">
        <f>'241 - Vytápění - stavební...'!J35</f>
        <v>0</v>
      </c>
      <c r="AX68" s="87">
        <f>'241 - Vytápění - stavební...'!J36</f>
        <v>0</v>
      </c>
      <c r="AY68" s="87">
        <f>'241 - Vytápění - stavební...'!J37</f>
        <v>0</v>
      </c>
      <c r="AZ68" s="87">
        <f>'241 - Vytápění - stavební...'!F34</f>
        <v>0</v>
      </c>
      <c r="BA68" s="87">
        <f>'241 - Vytápění - stavební...'!F35</f>
        <v>0</v>
      </c>
      <c r="BB68" s="87">
        <f>'241 - Vytápění - stavební...'!F36</f>
        <v>0</v>
      </c>
      <c r="BC68" s="87">
        <f>'241 - Vytápění - stavební...'!F37</f>
        <v>0</v>
      </c>
      <c r="BD68" s="89">
        <f>'241 - Vytápění - stavební...'!F38</f>
        <v>0</v>
      </c>
      <c r="BT68" s="90" t="s">
        <v>95</v>
      </c>
      <c r="BV68" s="90" t="s">
        <v>74</v>
      </c>
      <c r="BW68" s="90" t="s">
        <v>128</v>
      </c>
      <c r="BX68" s="90" t="s">
        <v>126</v>
      </c>
      <c r="CL68" s="90" t="s">
        <v>3</v>
      </c>
    </row>
    <row r="69" spans="1:90" s="6" customFormat="1" ht="22.5" customHeight="1">
      <c r="A69" s="198" t="s">
        <v>2865</v>
      </c>
      <c r="B69" s="84"/>
      <c r="C69" s="11"/>
      <c r="D69" s="11"/>
      <c r="E69" s="11"/>
      <c r="F69" s="330" t="s">
        <v>129</v>
      </c>
      <c r="G69" s="329"/>
      <c r="H69" s="329"/>
      <c r="I69" s="329"/>
      <c r="J69" s="329"/>
      <c r="K69" s="11"/>
      <c r="L69" s="330" t="s">
        <v>130</v>
      </c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8">
        <f>'242 - Vytápění PK'!J31</f>
        <v>0</v>
      </c>
      <c r="AH69" s="329"/>
      <c r="AI69" s="329"/>
      <c r="AJ69" s="329"/>
      <c r="AK69" s="329"/>
      <c r="AL69" s="329"/>
      <c r="AM69" s="329"/>
      <c r="AN69" s="328">
        <f t="shared" si="0"/>
        <v>0</v>
      </c>
      <c r="AO69" s="329"/>
      <c r="AP69" s="329"/>
      <c r="AQ69" s="85" t="s">
        <v>82</v>
      </c>
      <c r="AR69" s="84"/>
      <c r="AS69" s="86">
        <v>0</v>
      </c>
      <c r="AT69" s="87">
        <f t="shared" si="1"/>
        <v>0</v>
      </c>
      <c r="AU69" s="88">
        <f>'242 - Vytápění PK'!P100</f>
        <v>0</v>
      </c>
      <c r="AV69" s="87">
        <f>'242 - Vytápění PK'!J34</f>
        <v>0</v>
      </c>
      <c r="AW69" s="87">
        <f>'242 - Vytápění PK'!J35</f>
        <v>0</v>
      </c>
      <c r="AX69" s="87">
        <f>'242 - Vytápění PK'!J36</f>
        <v>0</v>
      </c>
      <c r="AY69" s="87">
        <f>'242 - Vytápění PK'!J37</f>
        <v>0</v>
      </c>
      <c r="AZ69" s="87">
        <f>'242 - Vytápění PK'!F34</f>
        <v>0</v>
      </c>
      <c r="BA69" s="87">
        <f>'242 - Vytápění PK'!F35</f>
        <v>0</v>
      </c>
      <c r="BB69" s="87">
        <f>'242 - Vytápění PK'!F36</f>
        <v>0</v>
      </c>
      <c r="BC69" s="87">
        <f>'242 - Vytápění PK'!F37</f>
        <v>0</v>
      </c>
      <c r="BD69" s="89">
        <f>'242 - Vytápění PK'!F38</f>
        <v>0</v>
      </c>
      <c r="BT69" s="90" t="s">
        <v>95</v>
      </c>
      <c r="BV69" s="90" t="s">
        <v>74</v>
      </c>
      <c r="BW69" s="90" t="s">
        <v>131</v>
      </c>
      <c r="BX69" s="90" t="s">
        <v>126</v>
      </c>
      <c r="CL69" s="90" t="s">
        <v>3</v>
      </c>
    </row>
    <row r="70" spans="1:90" s="6" customFormat="1" ht="22.5" customHeight="1">
      <c r="A70" s="198" t="s">
        <v>2865</v>
      </c>
      <c r="B70" s="84"/>
      <c r="C70" s="11"/>
      <c r="D70" s="11"/>
      <c r="E70" s="11"/>
      <c r="F70" s="330" t="s">
        <v>132</v>
      </c>
      <c r="G70" s="329"/>
      <c r="H70" s="329"/>
      <c r="I70" s="329"/>
      <c r="J70" s="329"/>
      <c r="K70" s="11"/>
      <c r="L70" s="330" t="s">
        <v>110</v>
      </c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8">
        <f>'243 - Elektroinstalace a MaR'!J31</f>
        <v>0</v>
      </c>
      <c r="AH70" s="329"/>
      <c r="AI70" s="329"/>
      <c r="AJ70" s="329"/>
      <c r="AK70" s="329"/>
      <c r="AL70" s="329"/>
      <c r="AM70" s="329"/>
      <c r="AN70" s="328">
        <f t="shared" si="0"/>
        <v>0</v>
      </c>
      <c r="AO70" s="329"/>
      <c r="AP70" s="329"/>
      <c r="AQ70" s="85" t="s">
        <v>82</v>
      </c>
      <c r="AR70" s="84"/>
      <c r="AS70" s="86">
        <v>0</v>
      </c>
      <c r="AT70" s="87">
        <f t="shared" si="1"/>
        <v>0</v>
      </c>
      <c r="AU70" s="88">
        <f>'243 - Elektroinstalace a MaR'!P91</f>
        <v>0</v>
      </c>
      <c r="AV70" s="87">
        <f>'243 - Elektroinstalace a MaR'!J34</f>
        <v>0</v>
      </c>
      <c r="AW70" s="87">
        <f>'243 - Elektroinstalace a MaR'!J35</f>
        <v>0</v>
      </c>
      <c r="AX70" s="87">
        <f>'243 - Elektroinstalace a MaR'!J36</f>
        <v>0</v>
      </c>
      <c r="AY70" s="87">
        <f>'243 - Elektroinstalace a MaR'!J37</f>
        <v>0</v>
      </c>
      <c r="AZ70" s="87">
        <f>'243 - Elektroinstalace a MaR'!F34</f>
        <v>0</v>
      </c>
      <c r="BA70" s="87">
        <f>'243 - Elektroinstalace a MaR'!F35</f>
        <v>0</v>
      </c>
      <c r="BB70" s="87">
        <f>'243 - Elektroinstalace a MaR'!F36</f>
        <v>0</v>
      </c>
      <c r="BC70" s="87">
        <f>'243 - Elektroinstalace a MaR'!F37</f>
        <v>0</v>
      </c>
      <c r="BD70" s="89">
        <f>'243 - Elektroinstalace a MaR'!F38</f>
        <v>0</v>
      </c>
      <c r="BT70" s="90" t="s">
        <v>95</v>
      </c>
      <c r="BV70" s="90" t="s">
        <v>74</v>
      </c>
      <c r="BW70" s="90" t="s">
        <v>133</v>
      </c>
      <c r="BX70" s="90" t="s">
        <v>126</v>
      </c>
      <c r="CL70" s="90" t="s">
        <v>3</v>
      </c>
    </row>
    <row r="71" spans="1:90" s="6" customFormat="1" ht="22.5" customHeight="1">
      <c r="A71" s="198" t="s">
        <v>2865</v>
      </c>
      <c r="B71" s="84"/>
      <c r="C71" s="11"/>
      <c r="D71" s="11"/>
      <c r="E71" s="11"/>
      <c r="F71" s="330" t="s">
        <v>134</v>
      </c>
      <c r="G71" s="329"/>
      <c r="H71" s="329"/>
      <c r="I71" s="329"/>
      <c r="J71" s="329"/>
      <c r="K71" s="11"/>
      <c r="L71" s="330" t="s">
        <v>135</v>
      </c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8">
        <f>'244 - Fotovoltaika'!J31</f>
        <v>0</v>
      </c>
      <c r="AH71" s="329"/>
      <c r="AI71" s="329"/>
      <c r="AJ71" s="329"/>
      <c r="AK71" s="329"/>
      <c r="AL71" s="329"/>
      <c r="AM71" s="329"/>
      <c r="AN71" s="328">
        <f t="shared" si="0"/>
        <v>0</v>
      </c>
      <c r="AO71" s="329"/>
      <c r="AP71" s="329"/>
      <c r="AQ71" s="85" t="s">
        <v>82</v>
      </c>
      <c r="AR71" s="84"/>
      <c r="AS71" s="86">
        <v>0</v>
      </c>
      <c r="AT71" s="87">
        <f t="shared" si="1"/>
        <v>0</v>
      </c>
      <c r="AU71" s="88">
        <f>'244 - Fotovoltaika'!P91</f>
        <v>0</v>
      </c>
      <c r="AV71" s="87">
        <f>'244 - Fotovoltaika'!J34</f>
        <v>0</v>
      </c>
      <c r="AW71" s="87">
        <f>'244 - Fotovoltaika'!J35</f>
        <v>0</v>
      </c>
      <c r="AX71" s="87">
        <f>'244 - Fotovoltaika'!J36</f>
        <v>0</v>
      </c>
      <c r="AY71" s="87">
        <f>'244 - Fotovoltaika'!J37</f>
        <v>0</v>
      </c>
      <c r="AZ71" s="87">
        <f>'244 - Fotovoltaika'!F34</f>
        <v>0</v>
      </c>
      <c r="BA71" s="87">
        <f>'244 - Fotovoltaika'!F35</f>
        <v>0</v>
      </c>
      <c r="BB71" s="87">
        <f>'244 - Fotovoltaika'!F36</f>
        <v>0</v>
      </c>
      <c r="BC71" s="87">
        <f>'244 - Fotovoltaika'!F37</f>
        <v>0</v>
      </c>
      <c r="BD71" s="89">
        <f>'244 - Fotovoltaika'!F38</f>
        <v>0</v>
      </c>
      <c r="BT71" s="90" t="s">
        <v>95</v>
      </c>
      <c r="BV71" s="90" t="s">
        <v>74</v>
      </c>
      <c r="BW71" s="90" t="s">
        <v>136</v>
      </c>
      <c r="BX71" s="90" t="s">
        <v>126</v>
      </c>
      <c r="CL71" s="90" t="s">
        <v>3</v>
      </c>
    </row>
    <row r="72" spans="1:90" s="6" customFormat="1" ht="22.5" customHeight="1">
      <c r="A72" s="198" t="s">
        <v>2865</v>
      </c>
      <c r="B72" s="84"/>
      <c r="C72" s="11"/>
      <c r="D72" s="11"/>
      <c r="E72" s="11"/>
      <c r="F72" s="330" t="s">
        <v>137</v>
      </c>
      <c r="G72" s="329"/>
      <c r="H72" s="329"/>
      <c r="I72" s="329"/>
      <c r="J72" s="329"/>
      <c r="K72" s="11"/>
      <c r="L72" s="330" t="s">
        <v>138</v>
      </c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8">
        <f>'245 - Plyn'!J31</f>
        <v>0</v>
      </c>
      <c r="AH72" s="329"/>
      <c r="AI72" s="329"/>
      <c r="AJ72" s="329"/>
      <c r="AK72" s="329"/>
      <c r="AL72" s="329"/>
      <c r="AM72" s="329"/>
      <c r="AN72" s="328">
        <f t="shared" si="0"/>
        <v>0</v>
      </c>
      <c r="AO72" s="329"/>
      <c r="AP72" s="329"/>
      <c r="AQ72" s="85" t="s">
        <v>82</v>
      </c>
      <c r="AR72" s="84"/>
      <c r="AS72" s="86">
        <v>0</v>
      </c>
      <c r="AT72" s="87">
        <f t="shared" si="1"/>
        <v>0</v>
      </c>
      <c r="AU72" s="88">
        <f>'245 - Plyn'!P94</f>
        <v>0</v>
      </c>
      <c r="AV72" s="87">
        <f>'245 - Plyn'!J34</f>
        <v>0</v>
      </c>
      <c r="AW72" s="87">
        <f>'245 - Plyn'!J35</f>
        <v>0</v>
      </c>
      <c r="AX72" s="87">
        <f>'245 - Plyn'!J36</f>
        <v>0</v>
      </c>
      <c r="AY72" s="87">
        <f>'245 - Plyn'!J37</f>
        <v>0</v>
      </c>
      <c r="AZ72" s="87">
        <f>'245 - Plyn'!F34</f>
        <v>0</v>
      </c>
      <c r="BA72" s="87">
        <f>'245 - Plyn'!F35</f>
        <v>0</v>
      </c>
      <c r="BB72" s="87">
        <f>'245 - Plyn'!F36</f>
        <v>0</v>
      </c>
      <c r="BC72" s="87">
        <f>'245 - Plyn'!F37</f>
        <v>0</v>
      </c>
      <c r="BD72" s="89">
        <f>'245 - Plyn'!F38</f>
        <v>0</v>
      </c>
      <c r="BT72" s="90" t="s">
        <v>95</v>
      </c>
      <c r="BV72" s="90" t="s">
        <v>74</v>
      </c>
      <c r="BW72" s="90" t="s">
        <v>139</v>
      </c>
      <c r="BX72" s="90" t="s">
        <v>126</v>
      </c>
      <c r="CL72" s="90" t="s">
        <v>3</v>
      </c>
    </row>
    <row r="73" spans="2:91" s="5" customFormat="1" ht="22.5" customHeight="1">
      <c r="B73" s="75"/>
      <c r="C73" s="76"/>
      <c r="D73" s="334" t="s">
        <v>140</v>
      </c>
      <c r="E73" s="332"/>
      <c r="F73" s="332"/>
      <c r="G73" s="332"/>
      <c r="H73" s="332"/>
      <c r="I73" s="77"/>
      <c r="J73" s="334" t="s">
        <v>141</v>
      </c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3">
        <f>ROUND(AG74+SUM(AG75:AG77),2)</f>
        <v>0</v>
      </c>
      <c r="AH73" s="332"/>
      <c r="AI73" s="332"/>
      <c r="AJ73" s="332"/>
      <c r="AK73" s="332"/>
      <c r="AL73" s="332"/>
      <c r="AM73" s="332"/>
      <c r="AN73" s="331">
        <f t="shared" si="0"/>
        <v>0</v>
      </c>
      <c r="AO73" s="332"/>
      <c r="AP73" s="332"/>
      <c r="AQ73" s="78" t="s">
        <v>77</v>
      </c>
      <c r="AR73" s="75"/>
      <c r="AS73" s="79">
        <f>ROUND(AS74+SUM(AS75:AS77),2)</f>
        <v>0</v>
      </c>
      <c r="AT73" s="80">
        <f t="shared" si="1"/>
        <v>0</v>
      </c>
      <c r="AU73" s="81">
        <f>ROUND(AU74+SUM(AU75:AU77),5)</f>
        <v>0</v>
      </c>
      <c r="AV73" s="80">
        <f>ROUND(AZ73*L26,2)</f>
        <v>0</v>
      </c>
      <c r="AW73" s="80">
        <f>ROUND(BA73*L27,2)</f>
        <v>0</v>
      </c>
      <c r="AX73" s="80">
        <f>ROUND(BB73*L26,2)</f>
        <v>0</v>
      </c>
      <c r="AY73" s="80">
        <f>ROUND(BC73*L27,2)</f>
        <v>0</v>
      </c>
      <c r="AZ73" s="80">
        <f>ROUND(AZ74+SUM(AZ75:AZ77),2)</f>
        <v>0</v>
      </c>
      <c r="BA73" s="80">
        <f>ROUND(BA74+SUM(BA75:BA77),2)</f>
        <v>0</v>
      </c>
      <c r="BB73" s="80">
        <f>ROUND(BB74+SUM(BB75:BB77),2)</f>
        <v>0</v>
      </c>
      <c r="BC73" s="80">
        <f>ROUND(BC74+SUM(BC75:BC77),2)</f>
        <v>0</v>
      </c>
      <c r="BD73" s="82">
        <f>ROUND(BD74+SUM(BD75:BD77),2)</f>
        <v>0</v>
      </c>
      <c r="BS73" s="83" t="s">
        <v>71</v>
      </c>
      <c r="BT73" s="83" t="s">
        <v>9</v>
      </c>
      <c r="BU73" s="83" t="s">
        <v>73</v>
      </c>
      <c r="BV73" s="83" t="s">
        <v>74</v>
      </c>
      <c r="BW73" s="83" t="s">
        <v>142</v>
      </c>
      <c r="BX73" s="83" t="s">
        <v>5</v>
      </c>
      <c r="CL73" s="83" t="s">
        <v>3</v>
      </c>
      <c r="CM73" s="83" t="s">
        <v>79</v>
      </c>
    </row>
    <row r="74" spans="1:90" s="6" customFormat="1" ht="22.5" customHeight="1">
      <c r="A74" s="198" t="s">
        <v>2865</v>
      </c>
      <c r="B74" s="84"/>
      <c r="C74" s="11"/>
      <c r="D74" s="11"/>
      <c r="E74" s="330" t="s">
        <v>143</v>
      </c>
      <c r="F74" s="329"/>
      <c r="G74" s="329"/>
      <c r="H74" s="329"/>
      <c r="I74" s="329"/>
      <c r="J74" s="11"/>
      <c r="K74" s="330" t="s">
        <v>144</v>
      </c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8">
        <f>'310 - SO 03  Dílna - fasáda'!J29</f>
        <v>0</v>
      </c>
      <c r="AH74" s="329"/>
      <c r="AI74" s="329"/>
      <c r="AJ74" s="329"/>
      <c r="AK74" s="329"/>
      <c r="AL74" s="329"/>
      <c r="AM74" s="329"/>
      <c r="AN74" s="328">
        <f t="shared" si="0"/>
        <v>0</v>
      </c>
      <c r="AO74" s="329"/>
      <c r="AP74" s="329"/>
      <c r="AQ74" s="85" t="s">
        <v>82</v>
      </c>
      <c r="AR74" s="84"/>
      <c r="AS74" s="86">
        <v>0</v>
      </c>
      <c r="AT74" s="87">
        <f t="shared" si="1"/>
        <v>0</v>
      </c>
      <c r="AU74" s="88">
        <f>'310 - SO 03  Dílna - fasáda'!P96</f>
        <v>0</v>
      </c>
      <c r="AV74" s="87">
        <f>'310 - SO 03  Dílna - fasáda'!J32</f>
        <v>0</v>
      </c>
      <c r="AW74" s="87">
        <f>'310 - SO 03  Dílna - fasáda'!J33</f>
        <v>0</v>
      </c>
      <c r="AX74" s="87">
        <f>'310 - SO 03  Dílna - fasáda'!J34</f>
        <v>0</v>
      </c>
      <c r="AY74" s="87">
        <f>'310 - SO 03  Dílna - fasáda'!J35</f>
        <v>0</v>
      </c>
      <c r="AZ74" s="87">
        <f>'310 - SO 03  Dílna - fasáda'!F32</f>
        <v>0</v>
      </c>
      <c r="BA74" s="87">
        <f>'310 - SO 03  Dílna - fasáda'!F33</f>
        <v>0</v>
      </c>
      <c r="BB74" s="87">
        <f>'310 - SO 03  Dílna - fasáda'!F34</f>
        <v>0</v>
      </c>
      <c r="BC74" s="87">
        <f>'310 - SO 03  Dílna - fasáda'!F35</f>
        <v>0</v>
      </c>
      <c r="BD74" s="89">
        <f>'310 - SO 03  Dílna - fasáda'!F36</f>
        <v>0</v>
      </c>
      <c r="BT74" s="90" t="s">
        <v>79</v>
      </c>
      <c r="BV74" s="90" t="s">
        <v>74</v>
      </c>
      <c r="BW74" s="90" t="s">
        <v>145</v>
      </c>
      <c r="BX74" s="90" t="s">
        <v>142</v>
      </c>
      <c r="CL74" s="90" t="s">
        <v>3</v>
      </c>
    </row>
    <row r="75" spans="1:90" s="6" customFormat="1" ht="22.5" customHeight="1">
      <c r="A75" s="198" t="s">
        <v>2865</v>
      </c>
      <c r="B75" s="84"/>
      <c r="C75" s="11"/>
      <c r="D75" s="11"/>
      <c r="E75" s="330" t="s">
        <v>146</v>
      </c>
      <c r="F75" s="329"/>
      <c r="G75" s="329"/>
      <c r="H75" s="329"/>
      <c r="I75" s="329"/>
      <c r="J75" s="11"/>
      <c r="K75" s="330" t="s">
        <v>147</v>
      </c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8">
        <f>'320 - SO 03  Dílna - výpl...'!J29</f>
        <v>0</v>
      </c>
      <c r="AH75" s="329"/>
      <c r="AI75" s="329"/>
      <c r="AJ75" s="329"/>
      <c r="AK75" s="329"/>
      <c r="AL75" s="329"/>
      <c r="AM75" s="329"/>
      <c r="AN75" s="328">
        <f t="shared" si="0"/>
        <v>0</v>
      </c>
      <c r="AO75" s="329"/>
      <c r="AP75" s="329"/>
      <c r="AQ75" s="85" t="s">
        <v>82</v>
      </c>
      <c r="AR75" s="84"/>
      <c r="AS75" s="86">
        <v>0</v>
      </c>
      <c r="AT75" s="87">
        <f t="shared" si="1"/>
        <v>0</v>
      </c>
      <c r="AU75" s="88">
        <f>'320 - SO 03  Dílna - výpl...'!P94</f>
        <v>0</v>
      </c>
      <c r="AV75" s="87">
        <f>'320 - SO 03  Dílna - výpl...'!J32</f>
        <v>0</v>
      </c>
      <c r="AW75" s="87">
        <f>'320 - SO 03  Dílna - výpl...'!J33</f>
        <v>0</v>
      </c>
      <c r="AX75" s="87">
        <f>'320 - SO 03  Dílna - výpl...'!J34</f>
        <v>0</v>
      </c>
      <c r="AY75" s="87">
        <f>'320 - SO 03  Dílna - výpl...'!J35</f>
        <v>0</v>
      </c>
      <c r="AZ75" s="87">
        <f>'320 - SO 03  Dílna - výpl...'!F32</f>
        <v>0</v>
      </c>
      <c r="BA75" s="87">
        <f>'320 - SO 03  Dílna - výpl...'!F33</f>
        <v>0</v>
      </c>
      <c r="BB75" s="87">
        <f>'320 - SO 03  Dílna - výpl...'!F34</f>
        <v>0</v>
      </c>
      <c r="BC75" s="87">
        <f>'320 - SO 03  Dílna - výpl...'!F35</f>
        <v>0</v>
      </c>
      <c r="BD75" s="89">
        <f>'320 - SO 03  Dílna - výpl...'!F36</f>
        <v>0</v>
      </c>
      <c r="BT75" s="90" t="s">
        <v>79</v>
      </c>
      <c r="BV75" s="90" t="s">
        <v>74</v>
      </c>
      <c r="BW75" s="90" t="s">
        <v>148</v>
      </c>
      <c r="BX75" s="90" t="s">
        <v>142</v>
      </c>
      <c r="CL75" s="90" t="s">
        <v>3</v>
      </c>
    </row>
    <row r="76" spans="1:90" s="6" customFormat="1" ht="22.5" customHeight="1">
      <c r="A76" s="198" t="s">
        <v>2865</v>
      </c>
      <c r="B76" s="84"/>
      <c r="C76" s="11"/>
      <c r="D76" s="11"/>
      <c r="E76" s="330" t="s">
        <v>149</v>
      </c>
      <c r="F76" s="329"/>
      <c r="G76" s="329"/>
      <c r="H76" s="329"/>
      <c r="I76" s="329"/>
      <c r="J76" s="11"/>
      <c r="K76" s="330" t="s">
        <v>150</v>
      </c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8">
        <f>'330 - SO 03  Dílna - střecha'!J29</f>
        <v>0</v>
      </c>
      <c r="AH76" s="329"/>
      <c r="AI76" s="329"/>
      <c r="AJ76" s="329"/>
      <c r="AK76" s="329"/>
      <c r="AL76" s="329"/>
      <c r="AM76" s="329"/>
      <c r="AN76" s="328">
        <f t="shared" si="0"/>
        <v>0</v>
      </c>
      <c r="AO76" s="329"/>
      <c r="AP76" s="329"/>
      <c r="AQ76" s="85" t="s">
        <v>82</v>
      </c>
      <c r="AR76" s="84"/>
      <c r="AS76" s="86">
        <v>0</v>
      </c>
      <c r="AT76" s="87">
        <f t="shared" si="1"/>
        <v>0</v>
      </c>
      <c r="AU76" s="88">
        <f>'330 - SO 03  Dílna - střecha'!P85</f>
        <v>0</v>
      </c>
      <c r="AV76" s="87">
        <f>'330 - SO 03  Dílna - střecha'!J32</f>
        <v>0</v>
      </c>
      <c r="AW76" s="87">
        <f>'330 - SO 03  Dílna - střecha'!J33</f>
        <v>0</v>
      </c>
      <c r="AX76" s="87">
        <f>'330 - SO 03  Dílna - střecha'!J34</f>
        <v>0</v>
      </c>
      <c r="AY76" s="87">
        <f>'330 - SO 03  Dílna - střecha'!J35</f>
        <v>0</v>
      </c>
      <c r="AZ76" s="87">
        <f>'330 - SO 03  Dílna - střecha'!F32</f>
        <v>0</v>
      </c>
      <c r="BA76" s="87">
        <f>'330 - SO 03  Dílna - střecha'!F33</f>
        <v>0</v>
      </c>
      <c r="BB76" s="87">
        <f>'330 - SO 03  Dílna - střecha'!F34</f>
        <v>0</v>
      </c>
      <c r="BC76" s="87">
        <f>'330 - SO 03  Dílna - střecha'!F35</f>
        <v>0</v>
      </c>
      <c r="BD76" s="89">
        <f>'330 - SO 03  Dílna - střecha'!F36</f>
        <v>0</v>
      </c>
      <c r="BT76" s="90" t="s">
        <v>79</v>
      </c>
      <c r="BV76" s="90" t="s">
        <v>74</v>
      </c>
      <c r="BW76" s="90" t="s">
        <v>151</v>
      </c>
      <c r="BX76" s="90" t="s">
        <v>142</v>
      </c>
      <c r="CL76" s="90" t="s">
        <v>3</v>
      </c>
    </row>
    <row r="77" spans="2:90" s="6" customFormat="1" ht="22.5" customHeight="1">
      <c r="B77" s="84"/>
      <c r="C77" s="11"/>
      <c r="D77" s="11"/>
      <c r="E77" s="330" t="s">
        <v>152</v>
      </c>
      <c r="F77" s="329"/>
      <c r="G77" s="329"/>
      <c r="H77" s="329"/>
      <c r="I77" s="329"/>
      <c r="J77" s="11"/>
      <c r="K77" s="330" t="s">
        <v>153</v>
      </c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35">
        <f>ROUND(SUM(AG78:AG81),2)</f>
        <v>0</v>
      </c>
      <c r="AH77" s="329"/>
      <c r="AI77" s="329"/>
      <c r="AJ77" s="329"/>
      <c r="AK77" s="329"/>
      <c r="AL77" s="329"/>
      <c r="AM77" s="329"/>
      <c r="AN77" s="328">
        <f t="shared" si="0"/>
        <v>0</v>
      </c>
      <c r="AO77" s="329"/>
      <c r="AP77" s="329"/>
      <c r="AQ77" s="85" t="s">
        <v>82</v>
      </c>
      <c r="AR77" s="84"/>
      <c r="AS77" s="86">
        <f>ROUND(SUM(AS78:AS81),2)</f>
        <v>0</v>
      </c>
      <c r="AT77" s="87">
        <f t="shared" si="1"/>
        <v>0</v>
      </c>
      <c r="AU77" s="88">
        <f>ROUND(SUM(AU78:AU81),5)</f>
        <v>0</v>
      </c>
      <c r="AV77" s="87">
        <f>ROUND(AZ77*L26,2)</f>
        <v>0</v>
      </c>
      <c r="AW77" s="87">
        <f>ROUND(BA77*L27,2)</f>
        <v>0</v>
      </c>
      <c r="AX77" s="87">
        <f>ROUND(BB77*L26,2)</f>
        <v>0</v>
      </c>
      <c r="AY77" s="87">
        <f>ROUND(BC77*L27,2)</f>
        <v>0</v>
      </c>
      <c r="AZ77" s="87">
        <f>ROUND(SUM(AZ78:AZ81),2)</f>
        <v>0</v>
      </c>
      <c r="BA77" s="87">
        <f>ROUND(SUM(BA78:BA81),2)</f>
        <v>0</v>
      </c>
      <c r="BB77" s="87">
        <f>ROUND(SUM(BB78:BB81),2)</f>
        <v>0</v>
      </c>
      <c r="BC77" s="87">
        <f>ROUND(SUM(BC78:BC81),2)</f>
        <v>0</v>
      </c>
      <c r="BD77" s="89">
        <f>ROUND(SUM(BD78:BD81),2)</f>
        <v>0</v>
      </c>
      <c r="BS77" s="90" t="s">
        <v>71</v>
      </c>
      <c r="BT77" s="90" t="s">
        <v>79</v>
      </c>
      <c r="BU77" s="90" t="s">
        <v>73</v>
      </c>
      <c r="BV77" s="90" t="s">
        <v>74</v>
      </c>
      <c r="BW77" s="90" t="s">
        <v>154</v>
      </c>
      <c r="BX77" s="90" t="s">
        <v>142</v>
      </c>
      <c r="CL77" s="90" t="s">
        <v>3</v>
      </c>
    </row>
    <row r="78" spans="1:90" s="6" customFormat="1" ht="22.5" customHeight="1">
      <c r="A78" s="198" t="s">
        <v>2865</v>
      </c>
      <c r="B78" s="84"/>
      <c r="C78" s="11"/>
      <c r="D78" s="11"/>
      <c r="E78" s="11"/>
      <c r="F78" s="330" t="s">
        <v>155</v>
      </c>
      <c r="G78" s="329"/>
      <c r="H78" s="329"/>
      <c r="I78" s="329"/>
      <c r="J78" s="329"/>
      <c r="K78" s="11"/>
      <c r="L78" s="330" t="s">
        <v>94</v>
      </c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8">
        <f>'341 - Vytápění - stavební...'!J31</f>
        <v>0</v>
      </c>
      <c r="AH78" s="329"/>
      <c r="AI78" s="329"/>
      <c r="AJ78" s="329"/>
      <c r="AK78" s="329"/>
      <c r="AL78" s="329"/>
      <c r="AM78" s="329"/>
      <c r="AN78" s="328">
        <f t="shared" si="0"/>
        <v>0</v>
      </c>
      <c r="AO78" s="329"/>
      <c r="AP78" s="329"/>
      <c r="AQ78" s="85" t="s">
        <v>82</v>
      </c>
      <c r="AR78" s="84"/>
      <c r="AS78" s="86">
        <v>0</v>
      </c>
      <c r="AT78" s="87">
        <f t="shared" si="1"/>
        <v>0</v>
      </c>
      <c r="AU78" s="88">
        <f>'341 - Vytápění - stavební...'!P94</f>
        <v>0</v>
      </c>
      <c r="AV78" s="87">
        <f>'341 - Vytápění - stavební...'!J34</f>
        <v>0</v>
      </c>
      <c r="AW78" s="87">
        <f>'341 - Vytápění - stavební...'!J35</f>
        <v>0</v>
      </c>
      <c r="AX78" s="87">
        <f>'341 - Vytápění - stavební...'!J36</f>
        <v>0</v>
      </c>
      <c r="AY78" s="87">
        <f>'341 - Vytápění - stavební...'!J37</f>
        <v>0</v>
      </c>
      <c r="AZ78" s="87">
        <f>'341 - Vytápění - stavební...'!F34</f>
        <v>0</v>
      </c>
      <c r="BA78" s="87">
        <f>'341 - Vytápění - stavební...'!F35</f>
        <v>0</v>
      </c>
      <c r="BB78" s="87">
        <f>'341 - Vytápění - stavební...'!F36</f>
        <v>0</v>
      </c>
      <c r="BC78" s="87">
        <f>'341 - Vytápění - stavební...'!F37</f>
        <v>0</v>
      </c>
      <c r="BD78" s="89">
        <f>'341 - Vytápění - stavební...'!F38</f>
        <v>0</v>
      </c>
      <c r="BT78" s="90" t="s">
        <v>95</v>
      </c>
      <c r="BV78" s="90" t="s">
        <v>74</v>
      </c>
      <c r="BW78" s="90" t="s">
        <v>156</v>
      </c>
      <c r="BX78" s="90" t="s">
        <v>154</v>
      </c>
      <c r="CL78" s="90" t="s">
        <v>3</v>
      </c>
    </row>
    <row r="79" spans="1:90" s="6" customFormat="1" ht="22.5" customHeight="1">
      <c r="A79" s="198" t="s">
        <v>2865</v>
      </c>
      <c r="B79" s="84"/>
      <c r="C79" s="11"/>
      <c r="D79" s="11"/>
      <c r="E79" s="11"/>
      <c r="F79" s="330" t="s">
        <v>157</v>
      </c>
      <c r="G79" s="329"/>
      <c r="H79" s="329"/>
      <c r="I79" s="329"/>
      <c r="J79" s="329"/>
      <c r="K79" s="11"/>
      <c r="L79" s="330" t="s">
        <v>104</v>
      </c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8">
        <f>'342 - Technologie vytápění'!J31</f>
        <v>0</v>
      </c>
      <c r="AH79" s="329"/>
      <c r="AI79" s="329"/>
      <c r="AJ79" s="329"/>
      <c r="AK79" s="329"/>
      <c r="AL79" s="329"/>
      <c r="AM79" s="329"/>
      <c r="AN79" s="328">
        <f t="shared" si="0"/>
        <v>0</v>
      </c>
      <c r="AO79" s="329"/>
      <c r="AP79" s="329"/>
      <c r="AQ79" s="85" t="s">
        <v>82</v>
      </c>
      <c r="AR79" s="84"/>
      <c r="AS79" s="86">
        <v>0</v>
      </c>
      <c r="AT79" s="87">
        <f t="shared" si="1"/>
        <v>0</v>
      </c>
      <c r="AU79" s="88">
        <f>'342 - Technologie vytápění'!P93</f>
        <v>0</v>
      </c>
      <c r="AV79" s="87">
        <f>'342 - Technologie vytápění'!J34</f>
        <v>0</v>
      </c>
      <c r="AW79" s="87">
        <f>'342 - Technologie vytápění'!J35</f>
        <v>0</v>
      </c>
      <c r="AX79" s="87">
        <f>'342 - Technologie vytápění'!J36</f>
        <v>0</v>
      </c>
      <c r="AY79" s="87">
        <f>'342 - Technologie vytápění'!J37</f>
        <v>0</v>
      </c>
      <c r="AZ79" s="87">
        <f>'342 - Technologie vytápění'!F34</f>
        <v>0</v>
      </c>
      <c r="BA79" s="87">
        <f>'342 - Technologie vytápění'!F35</f>
        <v>0</v>
      </c>
      <c r="BB79" s="87">
        <f>'342 - Technologie vytápění'!F36</f>
        <v>0</v>
      </c>
      <c r="BC79" s="87">
        <f>'342 - Technologie vytápění'!F37</f>
        <v>0</v>
      </c>
      <c r="BD79" s="89">
        <f>'342 - Technologie vytápění'!F38</f>
        <v>0</v>
      </c>
      <c r="BT79" s="90" t="s">
        <v>95</v>
      </c>
      <c r="BV79" s="90" t="s">
        <v>74</v>
      </c>
      <c r="BW79" s="90" t="s">
        <v>158</v>
      </c>
      <c r="BX79" s="90" t="s">
        <v>154</v>
      </c>
      <c r="CL79" s="90" t="s">
        <v>3</v>
      </c>
    </row>
    <row r="80" spans="1:90" s="6" customFormat="1" ht="22.5" customHeight="1">
      <c r="A80" s="198" t="s">
        <v>2865</v>
      </c>
      <c r="B80" s="84"/>
      <c r="C80" s="11"/>
      <c r="D80" s="11"/>
      <c r="E80" s="11"/>
      <c r="F80" s="330" t="s">
        <v>159</v>
      </c>
      <c r="G80" s="329"/>
      <c r="H80" s="329"/>
      <c r="I80" s="329"/>
      <c r="J80" s="329"/>
      <c r="K80" s="11"/>
      <c r="L80" s="330" t="s">
        <v>107</v>
      </c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8">
        <f>'343 - Vzduchotechnika'!J31</f>
        <v>0</v>
      </c>
      <c r="AH80" s="329"/>
      <c r="AI80" s="329"/>
      <c r="AJ80" s="329"/>
      <c r="AK80" s="329"/>
      <c r="AL80" s="329"/>
      <c r="AM80" s="329"/>
      <c r="AN80" s="328">
        <f t="shared" si="0"/>
        <v>0</v>
      </c>
      <c r="AO80" s="329"/>
      <c r="AP80" s="329"/>
      <c r="AQ80" s="85" t="s">
        <v>82</v>
      </c>
      <c r="AR80" s="84"/>
      <c r="AS80" s="86">
        <v>0</v>
      </c>
      <c r="AT80" s="87">
        <f t="shared" si="1"/>
        <v>0</v>
      </c>
      <c r="AU80" s="88">
        <f>'343 - Vzduchotechnika'!P90</f>
        <v>0</v>
      </c>
      <c r="AV80" s="87">
        <f>'343 - Vzduchotechnika'!J34</f>
        <v>0</v>
      </c>
      <c r="AW80" s="87">
        <f>'343 - Vzduchotechnika'!J35</f>
        <v>0</v>
      </c>
      <c r="AX80" s="87">
        <f>'343 - Vzduchotechnika'!J36</f>
        <v>0</v>
      </c>
      <c r="AY80" s="87">
        <f>'343 - Vzduchotechnika'!J37</f>
        <v>0</v>
      </c>
      <c r="AZ80" s="87">
        <f>'343 - Vzduchotechnika'!F34</f>
        <v>0</v>
      </c>
      <c r="BA80" s="87">
        <f>'343 - Vzduchotechnika'!F35</f>
        <v>0</v>
      </c>
      <c r="BB80" s="87">
        <f>'343 - Vzduchotechnika'!F36</f>
        <v>0</v>
      </c>
      <c r="BC80" s="87">
        <f>'343 - Vzduchotechnika'!F37</f>
        <v>0</v>
      </c>
      <c r="BD80" s="89">
        <f>'343 - Vzduchotechnika'!F38</f>
        <v>0</v>
      </c>
      <c r="BT80" s="90" t="s">
        <v>95</v>
      </c>
      <c r="BV80" s="90" t="s">
        <v>74</v>
      </c>
      <c r="BW80" s="90" t="s">
        <v>160</v>
      </c>
      <c r="BX80" s="90" t="s">
        <v>154</v>
      </c>
      <c r="CL80" s="90" t="s">
        <v>3</v>
      </c>
    </row>
    <row r="81" spans="1:90" s="6" customFormat="1" ht="22.5" customHeight="1">
      <c r="A81" s="198" t="s">
        <v>2865</v>
      </c>
      <c r="B81" s="84"/>
      <c r="C81" s="11"/>
      <c r="D81" s="11"/>
      <c r="E81" s="11"/>
      <c r="F81" s="330" t="s">
        <v>161</v>
      </c>
      <c r="G81" s="329"/>
      <c r="H81" s="329"/>
      <c r="I81" s="329"/>
      <c r="J81" s="329"/>
      <c r="K81" s="11"/>
      <c r="L81" s="330" t="s">
        <v>110</v>
      </c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8">
        <f>'344 - Elektroinstalace a MaR'!J31</f>
        <v>0</v>
      </c>
      <c r="AH81" s="329"/>
      <c r="AI81" s="329"/>
      <c r="AJ81" s="329"/>
      <c r="AK81" s="329"/>
      <c r="AL81" s="329"/>
      <c r="AM81" s="329"/>
      <c r="AN81" s="328">
        <f t="shared" si="0"/>
        <v>0</v>
      </c>
      <c r="AO81" s="329"/>
      <c r="AP81" s="329"/>
      <c r="AQ81" s="85" t="s">
        <v>82</v>
      </c>
      <c r="AR81" s="84"/>
      <c r="AS81" s="91">
        <v>0</v>
      </c>
      <c r="AT81" s="92">
        <f t="shared" si="1"/>
        <v>0</v>
      </c>
      <c r="AU81" s="93">
        <f>'344 - Elektroinstalace a MaR'!P91</f>
        <v>0</v>
      </c>
      <c r="AV81" s="92">
        <f>'344 - Elektroinstalace a MaR'!J34</f>
        <v>0</v>
      </c>
      <c r="AW81" s="92">
        <f>'344 - Elektroinstalace a MaR'!J35</f>
        <v>0</v>
      </c>
      <c r="AX81" s="92">
        <f>'344 - Elektroinstalace a MaR'!J36</f>
        <v>0</v>
      </c>
      <c r="AY81" s="92">
        <f>'344 - Elektroinstalace a MaR'!J37</f>
        <v>0</v>
      </c>
      <c r="AZ81" s="92">
        <f>'344 - Elektroinstalace a MaR'!F34</f>
        <v>0</v>
      </c>
      <c r="BA81" s="92">
        <f>'344 - Elektroinstalace a MaR'!F35</f>
        <v>0</v>
      </c>
      <c r="BB81" s="92">
        <f>'344 - Elektroinstalace a MaR'!F36</f>
        <v>0</v>
      </c>
      <c r="BC81" s="92">
        <f>'344 - Elektroinstalace a MaR'!F37</f>
        <v>0</v>
      </c>
      <c r="BD81" s="94">
        <f>'344 - Elektroinstalace a MaR'!F38</f>
        <v>0</v>
      </c>
      <c r="BT81" s="90" t="s">
        <v>95</v>
      </c>
      <c r="BV81" s="90" t="s">
        <v>74</v>
      </c>
      <c r="BW81" s="90" t="s">
        <v>162</v>
      </c>
      <c r="BX81" s="90" t="s">
        <v>154</v>
      </c>
      <c r="CL81" s="90" t="s">
        <v>3</v>
      </c>
    </row>
    <row r="82" spans="2:44" s="1" customFormat="1" ht="30" customHeight="1">
      <c r="B82" s="31"/>
      <c r="AR82" s="31"/>
    </row>
    <row r="83" spans="2:44" s="1" customFormat="1" ht="6.9" customHeight="1"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31"/>
    </row>
  </sheetData>
  <mergeCells count="157">
    <mergeCell ref="D20:AM20"/>
    <mergeCell ref="BE5:BE32"/>
    <mergeCell ref="K5:AO5"/>
    <mergeCell ref="K6:AO6"/>
    <mergeCell ref="E14:AJ14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F57:J57"/>
    <mergeCell ref="L57:AF57"/>
    <mergeCell ref="AN58:AP58"/>
    <mergeCell ref="AG58:AM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F60:J60"/>
    <mergeCell ref="L60:AF60"/>
    <mergeCell ref="AN61:AP61"/>
    <mergeCell ref="AG61:AM61"/>
    <mergeCell ref="F61:J61"/>
    <mergeCell ref="L61:AF61"/>
    <mergeCell ref="AN62:AP62"/>
    <mergeCell ref="AG62:AM62"/>
    <mergeCell ref="F62:J62"/>
    <mergeCell ref="L62:AF62"/>
    <mergeCell ref="AN63:AP63"/>
    <mergeCell ref="AG63:AM63"/>
    <mergeCell ref="F63:J63"/>
    <mergeCell ref="L63:AF63"/>
    <mergeCell ref="AN64:AP64"/>
    <mergeCell ref="AG64:AM64"/>
    <mergeCell ref="F64:J64"/>
    <mergeCell ref="L64:AF64"/>
    <mergeCell ref="AN65:AP65"/>
    <mergeCell ref="AG65:AM65"/>
    <mergeCell ref="F65:J65"/>
    <mergeCell ref="L65:AF65"/>
    <mergeCell ref="AN66:AP66"/>
    <mergeCell ref="AG66:AM66"/>
    <mergeCell ref="D66:H66"/>
    <mergeCell ref="J66:AF66"/>
    <mergeCell ref="AN67:AP67"/>
    <mergeCell ref="AG67:AM67"/>
    <mergeCell ref="E67:I67"/>
    <mergeCell ref="K67:AF67"/>
    <mergeCell ref="AN68:AP68"/>
    <mergeCell ref="AG68:AM68"/>
    <mergeCell ref="F68:J68"/>
    <mergeCell ref="L68:AF68"/>
    <mergeCell ref="AN69:AP69"/>
    <mergeCell ref="AG69:AM69"/>
    <mergeCell ref="F69:J69"/>
    <mergeCell ref="L69:AF69"/>
    <mergeCell ref="AG70:AM70"/>
    <mergeCell ref="F70:J70"/>
    <mergeCell ref="L70:AF70"/>
    <mergeCell ref="AN71:AP71"/>
    <mergeCell ref="AG71:AM71"/>
    <mergeCell ref="F71:J71"/>
    <mergeCell ref="L71:AF71"/>
    <mergeCell ref="AN72:AP72"/>
    <mergeCell ref="AG72:AM72"/>
    <mergeCell ref="F72:J72"/>
    <mergeCell ref="L72:AF72"/>
    <mergeCell ref="AN81:AP81"/>
    <mergeCell ref="AG81:AM81"/>
    <mergeCell ref="F81:J81"/>
    <mergeCell ref="L81:AF81"/>
    <mergeCell ref="AN76:AP76"/>
    <mergeCell ref="AG76:AM76"/>
    <mergeCell ref="E76:I76"/>
    <mergeCell ref="K76:AF76"/>
    <mergeCell ref="AN77:AP77"/>
    <mergeCell ref="AG77:AM77"/>
    <mergeCell ref="E77:I77"/>
    <mergeCell ref="K77:AF77"/>
    <mergeCell ref="AN78:AP78"/>
    <mergeCell ref="AG78:AM78"/>
    <mergeCell ref="F78:J78"/>
    <mergeCell ref="L78:AF78"/>
    <mergeCell ref="AG51:AM51"/>
    <mergeCell ref="AN51:AP51"/>
    <mergeCell ref="AR2:BE2"/>
    <mergeCell ref="AN79:AP79"/>
    <mergeCell ref="AG79:AM79"/>
    <mergeCell ref="F79:J79"/>
    <mergeCell ref="L79:AF79"/>
    <mergeCell ref="AN80:AP80"/>
    <mergeCell ref="AG80:AM80"/>
    <mergeCell ref="F80:J80"/>
    <mergeCell ref="L80:AF80"/>
    <mergeCell ref="AN73:AP73"/>
    <mergeCell ref="AG73:AM73"/>
    <mergeCell ref="D73:H73"/>
    <mergeCell ref="J73:AF73"/>
    <mergeCell ref="AN74:AP74"/>
    <mergeCell ref="AG74:AM74"/>
    <mergeCell ref="E74:I74"/>
    <mergeCell ref="K74:AF74"/>
    <mergeCell ref="AN75:AP75"/>
    <mergeCell ref="AG75:AM75"/>
    <mergeCell ref="E75:I75"/>
    <mergeCell ref="K75:AF75"/>
    <mergeCell ref="AN70:AP7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10 - SO 01  Škola - fasáda'!C2" tooltip="110 - SO 01  Škola - fasáda" display="/"/>
    <hyperlink ref="A54" location="'120 - SO 01  Škola - výpl...'!C2" tooltip="120 - SO 01  Škola - výpl..." display="/"/>
    <hyperlink ref="A55" location="'130 - SO 01  Škola - střecha'!C2" tooltip="130 - SO 01  Škola - střecha" display="/"/>
    <hyperlink ref="A57" location="'141 - Vytápění - stavební...'!C2" tooltip="141 - Vytápění - stavební..." display="/"/>
    <hyperlink ref="A58" location="'142 - Vytápění - stavební...'!C2" tooltip="142 - Vytápění - stavební..." display="/"/>
    <hyperlink ref="A59" location="'143 - Vytápění  PK'!C2" tooltip="143 - Vytápění  PK" display="/"/>
    <hyperlink ref="A60" location="'144 - Technologie vytápění'!C2" tooltip="144 - Technologie vytápění" display="/"/>
    <hyperlink ref="A61" location="'145 - Vzduchotechnika'!C2" tooltip="145 - Vzduchotechnika" display="/"/>
    <hyperlink ref="A62" location="'146 - Elektroinstalace a MaR'!C2" tooltip="146 - Elektroinstalace a MaR" display="/"/>
    <hyperlink ref="A63" location="'147 - Datové sítě'!C2" tooltip="147 - Datové sítě" display="/"/>
    <hyperlink ref="A64" location="'148 - Kotelna - elektroin...'!C2" tooltip="148 - Kotelna - elektroin..." display="/"/>
    <hyperlink ref="A65" location="'149 - Kotelna - plyn'!C2" tooltip="149 - Kotelna - plyn" display="/"/>
    <hyperlink ref="A68" location="'241 - Vytápění - stavební...'!C2" tooltip="241 - Vytápění - stavební..." display="/"/>
    <hyperlink ref="A69" location="'242 - Vytápění PK'!C2" tooltip="242 - Vytápění PK" display="/"/>
    <hyperlink ref="A70" location="'243 - Elektroinstalace a MaR'!C2" tooltip="243 - Elektroinstalace a MaR" display="/"/>
    <hyperlink ref="A71" location="'244 - Fotovoltaika'!C2" tooltip="244 - Fotovoltaika" display="/"/>
    <hyperlink ref="A72" location="'245 - Plyn'!C2" tooltip="245 - Plyn" display="/"/>
    <hyperlink ref="A74" location="'310 - SO 03  Dílna - fasáda'!C2" tooltip="310 - SO 03  Dílna - fasáda" display="/"/>
    <hyperlink ref="A75" location="'320 - SO 03  Dílna - výpl...'!C2" tooltip="320 - SO 03  Dílna - výpl..." display="/"/>
    <hyperlink ref="A76" location="'330 - SO 03  Dílna - střecha'!C2" tooltip="330 - SO 03  Dílna - střecha" display="/"/>
    <hyperlink ref="A78" location="'341 - Vytápění - stavební...'!C2" tooltip="341 - Vytápění - stavební..." display="/"/>
    <hyperlink ref="A79" location="'342 - Technologie vytápění'!C2" tooltip="342 - Technologie vytápění" display="/"/>
    <hyperlink ref="A80" location="'343 - Vzduchotechnika'!C2" tooltip="343 - Vzduchotechnika" display="/"/>
    <hyperlink ref="A81" location="'344 - Elektroinstalace a MaR'!C2" tooltip="344 - Elektroinstalace a MaR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workbookViewId="0" topLeftCell="A1">
      <pane ySplit="1" topLeftCell="A110" activePane="bottomLeft" state="frozen"/>
      <selection pane="bottomLeft" activeCell="F135" sqref="F1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199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111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18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22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22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22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22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22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22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22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5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5"/>
    </row>
    <row r="13" spans="2:11" s="1" customFormat="1" ht="36.9" customHeight="1">
      <c r="B13" s="31"/>
      <c r="C13" s="32"/>
      <c r="D13" s="32"/>
      <c r="E13" s="368" t="s">
        <v>1706</v>
      </c>
      <c r="F13" s="348"/>
      <c r="G13" s="348"/>
      <c r="H13" s="348"/>
      <c r="I13" s="98"/>
      <c r="J13" s="32"/>
      <c r="K13" s="35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5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5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5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5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5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5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5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5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5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5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5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5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5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5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104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5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106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ROUND(J91,2)</f>
        <v>0</v>
      </c>
      <c r="K31" s="35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106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5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ROUND(SUM(BE91:BE126),2)</f>
        <v>0</v>
      </c>
      <c r="G34" s="32"/>
      <c r="H34" s="32"/>
      <c r="I34" s="111">
        <v>0.21</v>
      </c>
      <c r="J34" s="110">
        <f>ROUND(ROUND((SUM(BE91:BE126)),2)*I34,2)</f>
        <v>0</v>
      </c>
      <c r="K34" s="35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ROUND(SUM(BF91:BF126),2)</f>
        <v>0</v>
      </c>
      <c r="G35" s="32"/>
      <c r="H35" s="32"/>
      <c r="I35" s="111">
        <v>0.15</v>
      </c>
      <c r="J35" s="110">
        <f>ROUND(ROUND((SUM(BF91:BF126)),2)*I35,2)</f>
        <v>0</v>
      </c>
      <c r="K35" s="35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ROUND(SUM(BG91:BG126),2)</f>
        <v>0</v>
      </c>
      <c r="G36" s="32"/>
      <c r="H36" s="32"/>
      <c r="I36" s="111">
        <v>0.21</v>
      </c>
      <c r="J36" s="110">
        <v>0</v>
      </c>
      <c r="K36" s="35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ROUND(SUM(BH91:BH126),2)</f>
        <v>0</v>
      </c>
      <c r="G37" s="32"/>
      <c r="H37" s="32"/>
      <c r="I37" s="111">
        <v>0.15</v>
      </c>
      <c r="J37" s="110">
        <v>0</v>
      </c>
      <c r="K37" s="35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ROUND(SUM(BI91:BI126),2)</f>
        <v>0</v>
      </c>
      <c r="G38" s="32"/>
      <c r="H38" s="32"/>
      <c r="I38" s="111">
        <v>0</v>
      </c>
      <c r="J38" s="110">
        <v>0</v>
      </c>
      <c r="K38" s="35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5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118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48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121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5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5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5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5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22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22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22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5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5"/>
    </row>
    <row r="55" spans="2:11" s="1" customFormat="1" ht="23.25" customHeight="1">
      <c r="B55" s="31"/>
      <c r="C55" s="32"/>
      <c r="D55" s="32"/>
      <c r="E55" s="368" t="str">
        <f>E13</f>
        <v>146 - Elektroinstalace a MaR</v>
      </c>
      <c r="F55" s="348"/>
      <c r="G55" s="348"/>
      <c r="H55" s="348"/>
      <c r="I55" s="98"/>
      <c r="J55" s="32"/>
      <c r="K55" s="35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5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5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5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5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5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5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125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5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J91</f>
        <v>0</v>
      </c>
      <c r="K64" s="35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J92</f>
        <v>0</v>
      </c>
      <c r="K65" s="133"/>
    </row>
    <row r="66" spans="2:11" s="11" customFormat="1" ht="19.95" customHeight="1">
      <c r="B66" s="185"/>
      <c r="C66" s="186"/>
      <c r="D66" s="187" t="s">
        <v>1707</v>
      </c>
      <c r="E66" s="188"/>
      <c r="F66" s="188"/>
      <c r="G66" s="188"/>
      <c r="H66" s="188"/>
      <c r="I66" s="189"/>
      <c r="J66" s="190">
        <f>J93</f>
        <v>0</v>
      </c>
      <c r="K66" s="191"/>
    </row>
    <row r="67" spans="2:11" s="11" customFormat="1" ht="19.95" customHeight="1">
      <c r="B67" s="185"/>
      <c r="C67" s="186"/>
      <c r="D67" s="187" t="s">
        <v>1708</v>
      </c>
      <c r="E67" s="188"/>
      <c r="F67" s="188"/>
      <c r="G67" s="188"/>
      <c r="H67" s="188"/>
      <c r="I67" s="189"/>
      <c r="J67" s="190">
        <f>J122</f>
        <v>0</v>
      </c>
      <c r="K67" s="191"/>
    </row>
    <row r="68" spans="2:11" s="1" customFormat="1" ht="21.75" customHeight="1">
      <c r="B68" s="31"/>
      <c r="C68" s="32"/>
      <c r="D68" s="32"/>
      <c r="E68" s="32"/>
      <c r="F68" s="32"/>
      <c r="G68" s="32"/>
      <c r="H68" s="32"/>
      <c r="I68" s="98"/>
      <c r="J68" s="32"/>
      <c r="K68" s="35"/>
    </row>
    <row r="69" spans="2:11" s="1" customFormat="1" ht="6.9" customHeight="1">
      <c r="B69" s="46"/>
      <c r="C69" s="47"/>
      <c r="D69" s="47"/>
      <c r="E69" s="47"/>
      <c r="F69" s="47"/>
      <c r="G69" s="47"/>
      <c r="H69" s="47"/>
      <c r="I69" s="119"/>
      <c r="J69" s="47"/>
      <c r="K69" s="48"/>
    </row>
    <row r="73" spans="2:12" s="1" customFormat="1" ht="6.9" customHeight="1">
      <c r="B73" s="49"/>
      <c r="C73" s="50"/>
      <c r="D73" s="50"/>
      <c r="E73" s="50"/>
      <c r="F73" s="50"/>
      <c r="G73" s="50"/>
      <c r="H73" s="50"/>
      <c r="I73" s="120"/>
      <c r="J73" s="50"/>
      <c r="K73" s="50"/>
      <c r="L73" s="31"/>
    </row>
    <row r="74" spans="2:12" s="1" customFormat="1" ht="36.9" customHeight="1">
      <c r="B74" s="31"/>
      <c r="C74" s="51" t="s">
        <v>193</v>
      </c>
      <c r="L74" s="31"/>
    </row>
    <row r="75" spans="2:12" s="1" customFormat="1" ht="6.9" customHeight="1">
      <c r="B75" s="31"/>
      <c r="L75" s="31"/>
    </row>
    <row r="76" spans="2:12" s="1" customFormat="1" ht="14.4" customHeight="1">
      <c r="B76" s="31"/>
      <c r="C76" s="53" t="s">
        <v>18</v>
      </c>
      <c r="L76" s="31"/>
    </row>
    <row r="77" spans="2:12" s="1" customFormat="1" ht="22.5" customHeight="1">
      <c r="B77" s="31"/>
      <c r="E77" s="369" t="str">
        <f>E7</f>
        <v>Objekt školy a dílen, U Kapličky 761/II, Sušice, stavební úpravy - návrh úspor energie</v>
      </c>
      <c r="F77" s="343"/>
      <c r="G77" s="343"/>
      <c r="H77" s="343"/>
      <c r="L77" s="31"/>
    </row>
    <row r="78" spans="2:12" ht="13.2">
      <c r="B78" s="19"/>
      <c r="C78" s="53" t="s">
        <v>165</v>
      </c>
      <c r="L78" s="19"/>
    </row>
    <row r="79" spans="2:12" ht="22.5" customHeight="1">
      <c r="B79" s="19"/>
      <c r="E79" s="369" t="s">
        <v>166</v>
      </c>
      <c r="F79" s="327"/>
      <c r="G79" s="327"/>
      <c r="H79" s="327"/>
      <c r="L79" s="19"/>
    </row>
    <row r="80" spans="2:12" ht="13.2">
      <c r="B80" s="19"/>
      <c r="C80" s="53" t="s">
        <v>167</v>
      </c>
      <c r="L80" s="19"/>
    </row>
    <row r="81" spans="2:12" s="1" customFormat="1" ht="22.5" customHeight="1">
      <c r="B81" s="31"/>
      <c r="E81" s="372" t="s">
        <v>1071</v>
      </c>
      <c r="F81" s="343"/>
      <c r="G81" s="343"/>
      <c r="H81" s="343"/>
      <c r="L81" s="31"/>
    </row>
    <row r="82" spans="2:12" s="1" customFormat="1" ht="14.4" customHeight="1">
      <c r="B82" s="31"/>
      <c r="C82" s="53" t="s">
        <v>1072</v>
      </c>
      <c r="L82" s="31"/>
    </row>
    <row r="83" spans="2:12" s="1" customFormat="1" ht="23.25" customHeight="1">
      <c r="B83" s="31"/>
      <c r="E83" s="340" t="str">
        <f>E13</f>
        <v>146 - Elektroinstalace a MaR</v>
      </c>
      <c r="F83" s="343"/>
      <c r="G83" s="343"/>
      <c r="H83" s="343"/>
      <c r="L83" s="31"/>
    </row>
    <row r="84" spans="2:12" s="1" customFormat="1" ht="6.9" customHeight="1">
      <c r="B84" s="31"/>
      <c r="L84" s="31"/>
    </row>
    <row r="85" spans="2:12" s="1" customFormat="1" ht="18" customHeight="1">
      <c r="B85" s="31"/>
      <c r="C85" s="53" t="s">
        <v>23</v>
      </c>
      <c r="F85" s="134" t="str">
        <f>F16</f>
        <v>Sušice</v>
      </c>
      <c r="I85" s="135" t="s">
        <v>25</v>
      </c>
      <c r="J85" s="57">
        <f>IF(J16="","",J16)</f>
        <v>43063</v>
      </c>
      <c r="L85" s="31"/>
    </row>
    <row r="86" spans="2:12" s="1" customFormat="1" ht="6.9" customHeight="1">
      <c r="B86" s="31"/>
      <c r="L86" s="31"/>
    </row>
    <row r="87" spans="2:12" s="1" customFormat="1" ht="13.2">
      <c r="B87" s="31"/>
      <c r="C87" s="53" t="s">
        <v>28</v>
      </c>
      <c r="F87" s="134" t="str">
        <f>E19</f>
        <v xml:space="preserve"> SOŠ a SOU Sušice</v>
      </c>
      <c r="I87" s="135" t="s">
        <v>34</v>
      </c>
      <c r="J87" s="134" t="str">
        <f>E25</f>
        <v xml:space="preserve"> Ing. Lejsek Jiří</v>
      </c>
      <c r="L87" s="31"/>
    </row>
    <row r="88" spans="2:12" s="1" customFormat="1" ht="14.4" customHeight="1">
      <c r="B88" s="31"/>
      <c r="C88" s="53" t="s">
        <v>32</v>
      </c>
      <c r="F88" s="134" t="str">
        <f>IF(E22="","",E22)</f>
        <v/>
      </c>
      <c r="L88" s="31"/>
    </row>
    <row r="89" spans="2:12" s="1" customFormat="1" ht="10.35" customHeight="1">
      <c r="B89" s="31"/>
      <c r="L89" s="31"/>
    </row>
    <row r="90" spans="2:20" s="9" customFormat="1" ht="29.25" customHeight="1">
      <c r="B90" s="136"/>
      <c r="C90" s="137" t="s">
        <v>194</v>
      </c>
      <c r="D90" s="138" t="s">
        <v>57</v>
      </c>
      <c r="E90" s="138" t="s">
        <v>53</v>
      </c>
      <c r="F90" s="138" t="s">
        <v>195</v>
      </c>
      <c r="G90" s="138" t="s">
        <v>196</v>
      </c>
      <c r="H90" s="138" t="s">
        <v>197</v>
      </c>
      <c r="I90" s="139" t="s">
        <v>198</v>
      </c>
      <c r="J90" s="138" t="s">
        <v>171</v>
      </c>
      <c r="K90" s="140" t="s">
        <v>199</v>
      </c>
      <c r="L90" s="136"/>
      <c r="M90" s="63" t="s">
        <v>200</v>
      </c>
      <c r="N90" s="64" t="s">
        <v>42</v>
      </c>
      <c r="O90" s="64" t="s">
        <v>201</v>
      </c>
      <c r="P90" s="64" t="s">
        <v>202</v>
      </c>
      <c r="Q90" s="64" t="s">
        <v>203</v>
      </c>
      <c r="R90" s="64" t="s">
        <v>204</v>
      </c>
      <c r="S90" s="64" t="s">
        <v>205</v>
      </c>
      <c r="T90" s="65" t="s">
        <v>206</v>
      </c>
    </row>
    <row r="91" spans="2:63" s="1" customFormat="1" ht="29.25" customHeight="1">
      <c r="B91" s="31"/>
      <c r="C91" s="67" t="s">
        <v>172</v>
      </c>
      <c r="J91" s="141">
        <f>BK91+J127</f>
        <v>0</v>
      </c>
      <c r="L91" s="31"/>
      <c r="M91" s="66"/>
      <c r="N91" s="58"/>
      <c r="O91" s="58"/>
      <c r="P91" s="142">
        <f>P92</f>
        <v>0</v>
      </c>
      <c r="Q91" s="58"/>
      <c r="R91" s="142">
        <f>R92</f>
        <v>21.013999999999996</v>
      </c>
      <c r="S91" s="58"/>
      <c r="T91" s="143">
        <f>T92</f>
        <v>0</v>
      </c>
      <c r="AT91" s="15" t="s">
        <v>71</v>
      </c>
      <c r="AU91" s="15" t="s">
        <v>173</v>
      </c>
      <c r="BK91" s="144">
        <f>BK92</f>
        <v>0</v>
      </c>
    </row>
    <row r="92" spans="2:63" s="10" customFormat="1" ht="37.35" customHeight="1">
      <c r="B92" s="145"/>
      <c r="D92" s="154" t="s">
        <v>71</v>
      </c>
      <c r="E92" s="192" t="s">
        <v>1116</v>
      </c>
      <c r="F92" s="192" t="s">
        <v>1117</v>
      </c>
      <c r="I92" s="148"/>
      <c r="J92" s="193">
        <f>BK92</f>
        <v>0</v>
      </c>
      <c r="L92" s="145"/>
      <c r="M92" s="150"/>
      <c r="N92" s="151"/>
      <c r="O92" s="151"/>
      <c r="P92" s="152">
        <f>P93+P122</f>
        <v>0</v>
      </c>
      <c r="Q92" s="151"/>
      <c r="R92" s="152">
        <f>R93+R122</f>
        <v>21.013999999999996</v>
      </c>
      <c r="S92" s="151"/>
      <c r="T92" s="153">
        <f>T93+T122</f>
        <v>0</v>
      </c>
      <c r="AR92" s="154" t="s">
        <v>79</v>
      </c>
      <c r="AT92" s="155" t="s">
        <v>71</v>
      </c>
      <c r="AU92" s="155" t="s">
        <v>72</v>
      </c>
      <c r="AY92" s="154" t="s">
        <v>209</v>
      </c>
      <c r="BK92" s="156">
        <f>BK93+BK122</f>
        <v>0</v>
      </c>
    </row>
    <row r="93" spans="2:63" s="10" customFormat="1" ht="19.95" customHeight="1">
      <c r="B93" s="145"/>
      <c r="D93" s="146" t="s">
        <v>71</v>
      </c>
      <c r="E93" s="194" t="s">
        <v>1709</v>
      </c>
      <c r="F93" s="194" t="s">
        <v>1699</v>
      </c>
      <c r="I93" s="148"/>
      <c r="J93" s="195">
        <f>BK93</f>
        <v>0</v>
      </c>
      <c r="L93" s="145"/>
      <c r="M93" s="150"/>
      <c r="N93" s="151"/>
      <c r="O93" s="151"/>
      <c r="P93" s="152">
        <f>SUM(P94:P121)</f>
        <v>0</v>
      </c>
      <c r="Q93" s="151"/>
      <c r="R93" s="152">
        <f>SUM(R94:R121)</f>
        <v>14.663999999999998</v>
      </c>
      <c r="S93" s="151"/>
      <c r="T93" s="153">
        <f>SUM(T94:T121)</f>
        <v>0</v>
      </c>
      <c r="AR93" s="154" t="s">
        <v>79</v>
      </c>
      <c r="AT93" s="155" t="s">
        <v>71</v>
      </c>
      <c r="AU93" s="155" t="s">
        <v>9</v>
      </c>
      <c r="AY93" s="154" t="s">
        <v>209</v>
      </c>
      <c r="BK93" s="156">
        <f>SUM(BK94:BK121)</f>
        <v>0</v>
      </c>
    </row>
    <row r="94" spans="2:65" s="1" customFormat="1" ht="22.5" customHeight="1">
      <c r="B94" s="157"/>
      <c r="C94" s="158" t="s">
        <v>9</v>
      </c>
      <c r="D94" s="158" t="s">
        <v>210</v>
      </c>
      <c r="E94" s="159" t="s">
        <v>1710</v>
      </c>
      <c r="F94" s="160" t="s">
        <v>1711</v>
      </c>
      <c r="G94" s="161" t="s">
        <v>416</v>
      </c>
      <c r="H94" s="162">
        <v>22</v>
      </c>
      <c r="I94" s="163"/>
      <c r="J94" s="164">
        <f aca="true" t="shared" si="0" ref="J94:J121">ROUND(I94*H94,0)</f>
        <v>0</v>
      </c>
      <c r="K94" s="160" t="s">
        <v>3</v>
      </c>
      <c r="L94" s="31"/>
      <c r="M94" s="165" t="s">
        <v>3</v>
      </c>
      <c r="N94" s="166" t="s">
        <v>43</v>
      </c>
      <c r="O94" s="32"/>
      <c r="P94" s="167">
        <f aca="true" t="shared" si="1" ref="P94:P121">O94*H94</f>
        <v>0</v>
      </c>
      <c r="Q94" s="167">
        <v>0</v>
      </c>
      <c r="R94" s="167">
        <f aca="true" t="shared" si="2" ref="R94:R121">Q94*H94</f>
        <v>0</v>
      </c>
      <c r="S94" s="167">
        <v>0</v>
      </c>
      <c r="T94" s="168">
        <f aca="true" t="shared" si="3" ref="T94:T121">S94*H94</f>
        <v>0</v>
      </c>
      <c r="AR94" s="15" t="s">
        <v>278</v>
      </c>
      <c r="AT94" s="15" t="s">
        <v>210</v>
      </c>
      <c r="AU94" s="15" t="s">
        <v>79</v>
      </c>
      <c r="AY94" s="15" t="s">
        <v>209</v>
      </c>
      <c r="BE94" s="169">
        <f aca="true" t="shared" si="4" ref="BE94:BE121">IF(N94="základní",J94,0)</f>
        <v>0</v>
      </c>
      <c r="BF94" s="169">
        <f aca="true" t="shared" si="5" ref="BF94:BF121">IF(N94="snížená",J94,0)</f>
        <v>0</v>
      </c>
      <c r="BG94" s="169">
        <f aca="true" t="shared" si="6" ref="BG94:BG121">IF(N94="zákl. přenesená",J94,0)</f>
        <v>0</v>
      </c>
      <c r="BH94" s="169">
        <f aca="true" t="shared" si="7" ref="BH94:BH121">IF(N94="sníž. přenesená",J94,0)</f>
        <v>0</v>
      </c>
      <c r="BI94" s="169">
        <f aca="true" t="shared" si="8" ref="BI94:BI121">IF(N94="nulová",J94,0)</f>
        <v>0</v>
      </c>
      <c r="BJ94" s="15" t="s">
        <v>9</v>
      </c>
      <c r="BK94" s="169">
        <f aca="true" t="shared" si="9" ref="BK94:BK121">ROUND(I94*H94,0)</f>
        <v>0</v>
      </c>
      <c r="BL94" s="15" t="s">
        <v>278</v>
      </c>
      <c r="BM94" s="15" t="s">
        <v>1712</v>
      </c>
    </row>
    <row r="95" spans="2:65" s="1" customFormat="1" ht="22.5" customHeight="1">
      <c r="B95" s="157"/>
      <c r="C95" s="170" t="s">
        <v>79</v>
      </c>
      <c r="D95" s="170" t="s">
        <v>565</v>
      </c>
      <c r="E95" s="171" t="s">
        <v>1713</v>
      </c>
      <c r="F95" s="172" t="s">
        <v>1714</v>
      </c>
      <c r="G95" s="173" t="s">
        <v>416</v>
      </c>
      <c r="H95" s="174">
        <v>22</v>
      </c>
      <c r="I95" s="175"/>
      <c r="J95" s="176">
        <f t="shared" si="0"/>
        <v>0</v>
      </c>
      <c r="K95" s="172" t="s">
        <v>3</v>
      </c>
      <c r="L95" s="177"/>
      <c r="M95" s="178" t="s">
        <v>3</v>
      </c>
      <c r="N95" s="179" t="s">
        <v>43</v>
      </c>
      <c r="O95" s="32"/>
      <c r="P95" s="167">
        <f t="shared" si="1"/>
        <v>0</v>
      </c>
      <c r="Q95" s="167">
        <v>0.008</v>
      </c>
      <c r="R95" s="167">
        <f t="shared" si="2"/>
        <v>0.176</v>
      </c>
      <c r="S95" s="167">
        <v>0</v>
      </c>
      <c r="T95" s="168">
        <f t="shared" si="3"/>
        <v>0</v>
      </c>
      <c r="AR95" s="15" t="s">
        <v>336</v>
      </c>
      <c r="AT95" s="15" t="s">
        <v>565</v>
      </c>
      <c r="AU95" s="15" t="s">
        <v>79</v>
      </c>
      <c r="AY95" s="15" t="s">
        <v>209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5" t="s">
        <v>9</v>
      </c>
      <c r="BK95" s="169">
        <f t="shared" si="9"/>
        <v>0</v>
      </c>
      <c r="BL95" s="15" t="s">
        <v>278</v>
      </c>
      <c r="BM95" s="15" t="s">
        <v>1715</v>
      </c>
    </row>
    <row r="96" spans="2:65" s="1" customFormat="1" ht="22.5" customHeight="1">
      <c r="B96" s="157"/>
      <c r="C96" s="158" t="s">
        <v>95</v>
      </c>
      <c r="D96" s="158" t="s">
        <v>210</v>
      </c>
      <c r="E96" s="159" t="s">
        <v>1716</v>
      </c>
      <c r="F96" s="160" t="s">
        <v>1717</v>
      </c>
      <c r="G96" s="161" t="s">
        <v>416</v>
      </c>
      <c r="H96" s="162">
        <v>22</v>
      </c>
      <c r="I96" s="163"/>
      <c r="J96" s="164">
        <f t="shared" si="0"/>
        <v>0</v>
      </c>
      <c r="K96" s="160" t="s">
        <v>3</v>
      </c>
      <c r="L96" s="31"/>
      <c r="M96" s="165" t="s">
        <v>3</v>
      </c>
      <c r="N96" s="166" t="s">
        <v>43</v>
      </c>
      <c r="O96" s="32"/>
      <c r="P96" s="167">
        <f t="shared" si="1"/>
        <v>0</v>
      </c>
      <c r="Q96" s="167">
        <v>0</v>
      </c>
      <c r="R96" s="167">
        <f t="shared" si="2"/>
        <v>0</v>
      </c>
      <c r="S96" s="167">
        <v>0</v>
      </c>
      <c r="T96" s="168">
        <f t="shared" si="3"/>
        <v>0</v>
      </c>
      <c r="AR96" s="15" t="s">
        <v>278</v>
      </c>
      <c r="AT96" s="15" t="s">
        <v>210</v>
      </c>
      <c r="AU96" s="15" t="s">
        <v>79</v>
      </c>
      <c r="AY96" s="15" t="s">
        <v>209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5" t="s">
        <v>9</v>
      </c>
      <c r="BK96" s="169">
        <f t="shared" si="9"/>
        <v>0</v>
      </c>
      <c r="BL96" s="15" t="s">
        <v>278</v>
      </c>
      <c r="BM96" s="15" t="s">
        <v>1718</v>
      </c>
    </row>
    <row r="97" spans="2:65" s="1" customFormat="1" ht="22.5" customHeight="1">
      <c r="B97" s="157"/>
      <c r="C97" s="170" t="s">
        <v>214</v>
      </c>
      <c r="D97" s="170" t="s">
        <v>565</v>
      </c>
      <c r="E97" s="171" t="s">
        <v>1719</v>
      </c>
      <c r="F97" s="172" t="s">
        <v>1720</v>
      </c>
      <c r="G97" s="173" t="s">
        <v>416</v>
      </c>
      <c r="H97" s="174">
        <v>22</v>
      </c>
      <c r="I97" s="175"/>
      <c r="J97" s="176">
        <f t="shared" si="0"/>
        <v>0</v>
      </c>
      <c r="K97" s="172" t="s">
        <v>3</v>
      </c>
      <c r="L97" s="177"/>
      <c r="M97" s="178" t="s">
        <v>3</v>
      </c>
      <c r="N97" s="179" t="s">
        <v>43</v>
      </c>
      <c r="O97" s="32"/>
      <c r="P97" s="167">
        <f t="shared" si="1"/>
        <v>0</v>
      </c>
      <c r="Q97" s="167">
        <v>0.008</v>
      </c>
      <c r="R97" s="167">
        <f t="shared" si="2"/>
        <v>0.176</v>
      </c>
      <c r="S97" s="167">
        <v>0</v>
      </c>
      <c r="T97" s="168">
        <f t="shared" si="3"/>
        <v>0</v>
      </c>
      <c r="AR97" s="15" t="s">
        <v>336</v>
      </c>
      <c r="AT97" s="15" t="s">
        <v>565</v>
      </c>
      <c r="AU97" s="15" t="s">
        <v>79</v>
      </c>
      <c r="AY97" s="15" t="s">
        <v>209</v>
      </c>
      <c r="BE97" s="169">
        <f t="shared" si="4"/>
        <v>0</v>
      </c>
      <c r="BF97" s="169">
        <f t="shared" si="5"/>
        <v>0</v>
      </c>
      <c r="BG97" s="169">
        <f t="shared" si="6"/>
        <v>0</v>
      </c>
      <c r="BH97" s="169">
        <f t="shared" si="7"/>
        <v>0</v>
      </c>
      <c r="BI97" s="169">
        <f t="shared" si="8"/>
        <v>0</v>
      </c>
      <c r="BJ97" s="15" t="s">
        <v>9</v>
      </c>
      <c r="BK97" s="169">
        <f t="shared" si="9"/>
        <v>0</v>
      </c>
      <c r="BL97" s="15" t="s">
        <v>278</v>
      </c>
      <c r="BM97" s="15" t="s">
        <v>1721</v>
      </c>
    </row>
    <row r="98" spans="2:65" s="1" customFormat="1" ht="22.5" customHeight="1">
      <c r="B98" s="157"/>
      <c r="C98" s="158" t="s">
        <v>225</v>
      </c>
      <c r="D98" s="158" t="s">
        <v>210</v>
      </c>
      <c r="E98" s="159" t="s">
        <v>1722</v>
      </c>
      <c r="F98" s="160" t="s">
        <v>1723</v>
      </c>
      <c r="G98" s="161" t="s">
        <v>416</v>
      </c>
      <c r="H98" s="162">
        <v>22</v>
      </c>
      <c r="I98" s="163"/>
      <c r="J98" s="164">
        <f t="shared" si="0"/>
        <v>0</v>
      </c>
      <c r="K98" s="160" t="s">
        <v>3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</v>
      </c>
      <c r="R98" s="167">
        <f t="shared" si="2"/>
        <v>0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1724</v>
      </c>
    </row>
    <row r="99" spans="2:65" s="1" customFormat="1" ht="22.5" customHeight="1">
      <c r="B99" s="157"/>
      <c r="C99" s="170" t="s">
        <v>230</v>
      </c>
      <c r="D99" s="170" t="s">
        <v>565</v>
      </c>
      <c r="E99" s="171" t="s">
        <v>1725</v>
      </c>
      <c r="F99" s="172" t="s">
        <v>1726</v>
      </c>
      <c r="G99" s="173" t="s">
        <v>416</v>
      </c>
      <c r="H99" s="174">
        <v>22</v>
      </c>
      <c r="I99" s="175"/>
      <c r="J99" s="176">
        <f t="shared" si="0"/>
        <v>0</v>
      </c>
      <c r="K99" s="172" t="s">
        <v>3</v>
      </c>
      <c r="L99" s="177"/>
      <c r="M99" s="178" t="s">
        <v>3</v>
      </c>
      <c r="N99" s="179" t="s">
        <v>43</v>
      </c>
      <c r="O99" s="32"/>
      <c r="P99" s="167">
        <f t="shared" si="1"/>
        <v>0</v>
      </c>
      <c r="Q99" s="167">
        <v>0.008</v>
      </c>
      <c r="R99" s="167">
        <f t="shared" si="2"/>
        <v>0.176</v>
      </c>
      <c r="S99" s="167">
        <v>0</v>
      </c>
      <c r="T99" s="168">
        <f t="shared" si="3"/>
        <v>0</v>
      </c>
      <c r="AR99" s="15" t="s">
        <v>336</v>
      </c>
      <c r="AT99" s="15" t="s">
        <v>565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1727</v>
      </c>
    </row>
    <row r="100" spans="2:65" s="1" customFormat="1" ht="22.5" customHeight="1">
      <c r="B100" s="157"/>
      <c r="C100" s="158" t="s">
        <v>236</v>
      </c>
      <c r="D100" s="158" t="s">
        <v>210</v>
      </c>
      <c r="E100" s="159" t="s">
        <v>1728</v>
      </c>
      <c r="F100" s="160" t="s">
        <v>1729</v>
      </c>
      <c r="G100" s="161" t="s">
        <v>416</v>
      </c>
      <c r="H100" s="162">
        <v>22</v>
      </c>
      <c r="I100" s="163"/>
      <c r="J100" s="164">
        <f t="shared" si="0"/>
        <v>0</v>
      </c>
      <c r="K100" s="160" t="s">
        <v>3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</v>
      </c>
      <c r="R100" s="167">
        <f t="shared" si="2"/>
        <v>0</v>
      </c>
      <c r="S100" s="167">
        <v>0</v>
      </c>
      <c r="T100" s="168">
        <f t="shared" si="3"/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1730</v>
      </c>
    </row>
    <row r="101" spans="2:65" s="1" customFormat="1" ht="22.5" customHeight="1">
      <c r="B101" s="157"/>
      <c r="C101" s="170" t="s">
        <v>240</v>
      </c>
      <c r="D101" s="170" t="s">
        <v>565</v>
      </c>
      <c r="E101" s="171" t="s">
        <v>1731</v>
      </c>
      <c r="F101" s="172" t="s">
        <v>1732</v>
      </c>
      <c r="G101" s="173" t="s">
        <v>416</v>
      </c>
      <c r="H101" s="174">
        <v>22</v>
      </c>
      <c r="I101" s="175"/>
      <c r="J101" s="176">
        <f t="shared" si="0"/>
        <v>0</v>
      </c>
      <c r="K101" s="172" t="s">
        <v>3</v>
      </c>
      <c r="L101" s="177"/>
      <c r="M101" s="178" t="s">
        <v>3</v>
      </c>
      <c r="N101" s="179" t="s">
        <v>43</v>
      </c>
      <c r="O101" s="32"/>
      <c r="P101" s="167">
        <f t="shared" si="1"/>
        <v>0</v>
      </c>
      <c r="Q101" s="167">
        <v>0.008</v>
      </c>
      <c r="R101" s="167">
        <f t="shared" si="2"/>
        <v>0.176</v>
      </c>
      <c r="S101" s="167">
        <v>0</v>
      </c>
      <c r="T101" s="168">
        <f t="shared" si="3"/>
        <v>0</v>
      </c>
      <c r="AR101" s="15" t="s">
        <v>336</v>
      </c>
      <c r="AT101" s="15" t="s">
        <v>565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1733</v>
      </c>
    </row>
    <row r="102" spans="2:65" s="1" customFormat="1" ht="22.5" customHeight="1">
      <c r="B102" s="157"/>
      <c r="C102" s="158" t="s">
        <v>244</v>
      </c>
      <c r="D102" s="158" t="s">
        <v>210</v>
      </c>
      <c r="E102" s="159" t="s">
        <v>1734</v>
      </c>
      <c r="F102" s="160" t="s">
        <v>1735</v>
      </c>
      <c r="G102" s="161" t="s">
        <v>416</v>
      </c>
      <c r="H102" s="162">
        <v>1</v>
      </c>
      <c r="I102" s="163"/>
      <c r="J102" s="164">
        <f t="shared" si="0"/>
        <v>0</v>
      </c>
      <c r="K102" s="160" t="s">
        <v>3</v>
      </c>
      <c r="L102" s="31"/>
      <c r="M102" s="165" t="s">
        <v>3</v>
      </c>
      <c r="N102" s="166" t="s">
        <v>43</v>
      </c>
      <c r="O102" s="32"/>
      <c r="P102" s="167">
        <f t="shared" si="1"/>
        <v>0</v>
      </c>
      <c r="Q102" s="167">
        <v>0</v>
      </c>
      <c r="R102" s="167">
        <f t="shared" si="2"/>
        <v>0</v>
      </c>
      <c r="S102" s="167">
        <v>0</v>
      </c>
      <c r="T102" s="168">
        <f t="shared" si="3"/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1736</v>
      </c>
    </row>
    <row r="103" spans="2:65" s="1" customFormat="1" ht="22.5" customHeight="1">
      <c r="B103" s="157"/>
      <c r="C103" s="170" t="s">
        <v>26</v>
      </c>
      <c r="D103" s="170" t="s">
        <v>565</v>
      </c>
      <c r="E103" s="171" t="s">
        <v>1737</v>
      </c>
      <c r="F103" s="172" t="s">
        <v>1738</v>
      </c>
      <c r="G103" s="173" t="s">
        <v>416</v>
      </c>
      <c r="H103" s="174">
        <v>1</v>
      </c>
      <c r="I103" s="175"/>
      <c r="J103" s="176">
        <f t="shared" si="0"/>
        <v>0</v>
      </c>
      <c r="K103" s="172" t="s">
        <v>3</v>
      </c>
      <c r="L103" s="177"/>
      <c r="M103" s="178" t="s">
        <v>3</v>
      </c>
      <c r="N103" s="179" t="s">
        <v>43</v>
      </c>
      <c r="O103" s="32"/>
      <c r="P103" s="167">
        <f t="shared" si="1"/>
        <v>0</v>
      </c>
      <c r="Q103" s="167">
        <v>0.008</v>
      </c>
      <c r="R103" s="167">
        <f t="shared" si="2"/>
        <v>0.008</v>
      </c>
      <c r="S103" s="167">
        <v>0</v>
      </c>
      <c r="T103" s="168">
        <f t="shared" si="3"/>
        <v>0</v>
      </c>
      <c r="AR103" s="15" t="s">
        <v>336</v>
      </c>
      <c r="AT103" s="15" t="s">
        <v>565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1739</v>
      </c>
    </row>
    <row r="104" spans="2:65" s="1" customFormat="1" ht="22.5" customHeight="1">
      <c r="B104" s="157"/>
      <c r="C104" s="158" t="s">
        <v>255</v>
      </c>
      <c r="D104" s="158" t="s">
        <v>210</v>
      </c>
      <c r="E104" s="159" t="s">
        <v>1740</v>
      </c>
      <c r="F104" s="160" t="s">
        <v>1741</v>
      </c>
      <c r="G104" s="161" t="s">
        <v>416</v>
      </c>
      <c r="H104" s="162">
        <v>1</v>
      </c>
      <c r="I104" s="163"/>
      <c r="J104" s="164">
        <f t="shared" si="0"/>
        <v>0</v>
      </c>
      <c r="K104" s="160" t="s">
        <v>3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1742</v>
      </c>
    </row>
    <row r="105" spans="2:65" s="1" customFormat="1" ht="22.5" customHeight="1">
      <c r="B105" s="157"/>
      <c r="C105" s="170" t="s">
        <v>259</v>
      </c>
      <c r="D105" s="170" t="s">
        <v>565</v>
      </c>
      <c r="E105" s="171" t="s">
        <v>1743</v>
      </c>
      <c r="F105" s="172" t="s">
        <v>1744</v>
      </c>
      <c r="G105" s="173" t="s">
        <v>416</v>
      </c>
      <c r="H105" s="174">
        <v>1</v>
      </c>
      <c r="I105" s="175"/>
      <c r="J105" s="176">
        <f t="shared" si="0"/>
        <v>0</v>
      </c>
      <c r="K105" s="172" t="s">
        <v>3</v>
      </c>
      <c r="L105" s="177"/>
      <c r="M105" s="178" t="s">
        <v>3</v>
      </c>
      <c r="N105" s="179" t="s">
        <v>43</v>
      </c>
      <c r="O105" s="32"/>
      <c r="P105" s="167">
        <f t="shared" si="1"/>
        <v>0</v>
      </c>
      <c r="Q105" s="167">
        <v>0.008</v>
      </c>
      <c r="R105" s="167">
        <f t="shared" si="2"/>
        <v>0.008</v>
      </c>
      <c r="S105" s="167">
        <v>0</v>
      </c>
      <c r="T105" s="168">
        <f t="shared" si="3"/>
        <v>0</v>
      </c>
      <c r="AR105" s="15" t="s">
        <v>336</v>
      </c>
      <c r="AT105" s="15" t="s">
        <v>565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1745</v>
      </c>
    </row>
    <row r="106" spans="2:65" s="1" customFormat="1" ht="22.5" customHeight="1">
      <c r="B106" s="157"/>
      <c r="C106" s="158" t="s">
        <v>265</v>
      </c>
      <c r="D106" s="158" t="s">
        <v>210</v>
      </c>
      <c r="E106" s="159" t="s">
        <v>1746</v>
      </c>
      <c r="F106" s="160" t="s">
        <v>1747</v>
      </c>
      <c r="G106" s="161" t="s">
        <v>416</v>
      </c>
      <c r="H106" s="162">
        <v>1</v>
      </c>
      <c r="I106" s="163"/>
      <c r="J106" s="164">
        <f t="shared" si="0"/>
        <v>0</v>
      </c>
      <c r="K106" s="160" t="s">
        <v>3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</v>
      </c>
      <c r="R106" s="167">
        <f t="shared" si="2"/>
        <v>0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1748</v>
      </c>
    </row>
    <row r="107" spans="2:65" s="1" customFormat="1" ht="22.5" customHeight="1">
      <c r="B107" s="157"/>
      <c r="C107" s="170" t="s">
        <v>269</v>
      </c>
      <c r="D107" s="170" t="s">
        <v>565</v>
      </c>
      <c r="E107" s="171" t="s">
        <v>1749</v>
      </c>
      <c r="F107" s="172" t="s">
        <v>1750</v>
      </c>
      <c r="G107" s="173" t="s">
        <v>416</v>
      </c>
      <c r="H107" s="174">
        <v>1</v>
      </c>
      <c r="I107" s="175"/>
      <c r="J107" s="176">
        <f t="shared" si="0"/>
        <v>0</v>
      </c>
      <c r="K107" s="172" t="s">
        <v>3</v>
      </c>
      <c r="L107" s="177"/>
      <c r="M107" s="178" t="s">
        <v>3</v>
      </c>
      <c r="N107" s="179" t="s">
        <v>43</v>
      </c>
      <c r="O107" s="32"/>
      <c r="P107" s="167">
        <f t="shared" si="1"/>
        <v>0</v>
      </c>
      <c r="Q107" s="167">
        <v>0.008</v>
      </c>
      <c r="R107" s="167">
        <f t="shared" si="2"/>
        <v>0.008</v>
      </c>
      <c r="S107" s="167">
        <v>0</v>
      </c>
      <c r="T107" s="168">
        <f t="shared" si="3"/>
        <v>0</v>
      </c>
      <c r="AR107" s="15" t="s">
        <v>336</v>
      </c>
      <c r="AT107" s="15" t="s">
        <v>565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1751</v>
      </c>
    </row>
    <row r="108" spans="2:65" s="1" customFormat="1" ht="22.5" customHeight="1">
      <c r="B108" s="157"/>
      <c r="C108" s="158" t="s">
        <v>10</v>
      </c>
      <c r="D108" s="158" t="s">
        <v>210</v>
      </c>
      <c r="E108" s="159" t="s">
        <v>1752</v>
      </c>
      <c r="F108" s="160" t="s">
        <v>1753</v>
      </c>
      <c r="G108" s="161" t="s">
        <v>253</v>
      </c>
      <c r="H108" s="162">
        <v>400</v>
      </c>
      <c r="I108" s="163"/>
      <c r="J108" s="164">
        <f t="shared" si="0"/>
        <v>0</v>
      </c>
      <c r="K108" s="160" t="s">
        <v>3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</v>
      </c>
      <c r="R108" s="167">
        <f t="shared" si="2"/>
        <v>0</v>
      </c>
      <c r="S108" s="167">
        <v>0</v>
      </c>
      <c r="T108" s="168">
        <f t="shared" si="3"/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1754</v>
      </c>
    </row>
    <row r="109" spans="2:65" s="1" customFormat="1" ht="22.5" customHeight="1">
      <c r="B109" s="157"/>
      <c r="C109" s="170" t="s">
        <v>278</v>
      </c>
      <c r="D109" s="170" t="s">
        <v>565</v>
      </c>
      <c r="E109" s="171" t="s">
        <v>1755</v>
      </c>
      <c r="F109" s="172" t="s">
        <v>1756</v>
      </c>
      <c r="G109" s="173" t="s">
        <v>253</v>
      </c>
      <c r="H109" s="174">
        <v>400</v>
      </c>
      <c r="I109" s="175"/>
      <c r="J109" s="176">
        <f t="shared" si="0"/>
        <v>0</v>
      </c>
      <c r="K109" s="172" t="s">
        <v>3</v>
      </c>
      <c r="L109" s="177"/>
      <c r="M109" s="178" t="s">
        <v>3</v>
      </c>
      <c r="N109" s="179" t="s">
        <v>43</v>
      </c>
      <c r="O109" s="32"/>
      <c r="P109" s="167">
        <f t="shared" si="1"/>
        <v>0</v>
      </c>
      <c r="Q109" s="167">
        <v>0.008</v>
      </c>
      <c r="R109" s="167">
        <f t="shared" si="2"/>
        <v>3.2</v>
      </c>
      <c r="S109" s="167">
        <v>0</v>
      </c>
      <c r="T109" s="168">
        <f t="shared" si="3"/>
        <v>0</v>
      </c>
      <c r="AR109" s="15" t="s">
        <v>336</v>
      </c>
      <c r="AT109" s="15" t="s">
        <v>565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1757</v>
      </c>
    </row>
    <row r="110" spans="2:65" s="1" customFormat="1" ht="22.5" customHeight="1">
      <c r="B110" s="157"/>
      <c r="C110" s="158" t="s">
        <v>281</v>
      </c>
      <c r="D110" s="158" t="s">
        <v>210</v>
      </c>
      <c r="E110" s="159" t="s">
        <v>1758</v>
      </c>
      <c r="F110" s="160" t="s">
        <v>1759</v>
      </c>
      <c r="G110" s="161" t="s">
        <v>253</v>
      </c>
      <c r="H110" s="162">
        <v>300</v>
      </c>
      <c r="I110" s="163"/>
      <c r="J110" s="164">
        <f t="shared" si="0"/>
        <v>0</v>
      </c>
      <c r="K110" s="160" t="s">
        <v>3</v>
      </c>
      <c r="L110" s="31"/>
      <c r="M110" s="165" t="s">
        <v>3</v>
      </c>
      <c r="N110" s="166" t="s">
        <v>43</v>
      </c>
      <c r="O110" s="32"/>
      <c r="P110" s="167">
        <f t="shared" si="1"/>
        <v>0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5" t="s">
        <v>278</v>
      </c>
      <c r="AT110" s="15" t="s">
        <v>210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1760</v>
      </c>
    </row>
    <row r="111" spans="2:65" s="1" customFormat="1" ht="22.5" customHeight="1">
      <c r="B111" s="157"/>
      <c r="C111" s="170" t="s">
        <v>284</v>
      </c>
      <c r="D111" s="170" t="s">
        <v>565</v>
      </c>
      <c r="E111" s="171" t="s">
        <v>1761</v>
      </c>
      <c r="F111" s="172" t="s">
        <v>1762</v>
      </c>
      <c r="G111" s="173" t="s">
        <v>253</v>
      </c>
      <c r="H111" s="174">
        <v>300</v>
      </c>
      <c r="I111" s="175"/>
      <c r="J111" s="176">
        <f t="shared" si="0"/>
        <v>0</v>
      </c>
      <c r="K111" s="172" t="s">
        <v>3</v>
      </c>
      <c r="L111" s="177"/>
      <c r="M111" s="178" t="s">
        <v>3</v>
      </c>
      <c r="N111" s="179" t="s">
        <v>43</v>
      </c>
      <c r="O111" s="32"/>
      <c r="P111" s="167">
        <f t="shared" si="1"/>
        <v>0</v>
      </c>
      <c r="Q111" s="167">
        <v>0.008</v>
      </c>
      <c r="R111" s="167">
        <f t="shared" si="2"/>
        <v>2.4</v>
      </c>
      <c r="S111" s="167">
        <v>0</v>
      </c>
      <c r="T111" s="168">
        <f t="shared" si="3"/>
        <v>0</v>
      </c>
      <c r="AR111" s="15" t="s">
        <v>336</v>
      </c>
      <c r="AT111" s="15" t="s">
        <v>565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1763</v>
      </c>
    </row>
    <row r="112" spans="2:65" s="1" customFormat="1" ht="22.5" customHeight="1">
      <c r="B112" s="157"/>
      <c r="C112" s="158" t="s">
        <v>288</v>
      </c>
      <c r="D112" s="158" t="s">
        <v>210</v>
      </c>
      <c r="E112" s="159" t="s">
        <v>1764</v>
      </c>
      <c r="F112" s="160" t="s">
        <v>1765</v>
      </c>
      <c r="G112" s="161" t="s">
        <v>253</v>
      </c>
      <c r="H112" s="162">
        <v>500</v>
      </c>
      <c r="I112" s="163"/>
      <c r="J112" s="164">
        <f t="shared" si="0"/>
        <v>0</v>
      </c>
      <c r="K112" s="160" t="s">
        <v>3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</v>
      </c>
      <c r="R112" s="167">
        <f t="shared" si="2"/>
        <v>0</v>
      </c>
      <c r="S112" s="167">
        <v>0</v>
      </c>
      <c r="T112" s="168">
        <f t="shared" si="3"/>
        <v>0</v>
      </c>
      <c r="AR112" s="15" t="s">
        <v>278</v>
      </c>
      <c r="AT112" s="15" t="s">
        <v>210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1766</v>
      </c>
    </row>
    <row r="113" spans="2:65" s="1" customFormat="1" ht="22.5" customHeight="1">
      <c r="B113" s="157"/>
      <c r="C113" s="170" t="s">
        <v>292</v>
      </c>
      <c r="D113" s="170" t="s">
        <v>565</v>
      </c>
      <c r="E113" s="171" t="s">
        <v>1767</v>
      </c>
      <c r="F113" s="172" t="s">
        <v>1768</v>
      </c>
      <c r="G113" s="173" t="s">
        <v>253</v>
      </c>
      <c r="H113" s="174">
        <v>500</v>
      </c>
      <c r="I113" s="175"/>
      <c r="J113" s="176">
        <f t="shared" si="0"/>
        <v>0</v>
      </c>
      <c r="K113" s="172" t="s">
        <v>3</v>
      </c>
      <c r="L113" s="177"/>
      <c r="M113" s="178" t="s">
        <v>3</v>
      </c>
      <c r="N113" s="179" t="s">
        <v>43</v>
      </c>
      <c r="O113" s="32"/>
      <c r="P113" s="167">
        <f t="shared" si="1"/>
        <v>0</v>
      </c>
      <c r="Q113" s="167">
        <v>0.008</v>
      </c>
      <c r="R113" s="167">
        <f t="shared" si="2"/>
        <v>4</v>
      </c>
      <c r="S113" s="167">
        <v>0</v>
      </c>
      <c r="T113" s="168">
        <f t="shared" si="3"/>
        <v>0</v>
      </c>
      <c r="AR113" s="15" t="s">
        <v>336</v>
      </c>
      <c r="AT113" s="15" t="s">
        <v>565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1769</v>
      </c>
    </row>
    <row r="114" spans="2:65" s="1" customFormat="1" ht="22.5" customHeight="1">
      <c r="B114" s="157"/>
      <c r="C114" s="158" t="s">
        <v>8</v>
      </c>
      <c r="D114" s="158" t="s">
        <v>210</v>
      </c>
      <c r="E114" s="159" t="s">
        <v>1770</v>
      </c>
      <c r="F114" s="160" t="s">
        <v>1771</v>
      </c>
      <c r="G114" s="161" t="s">
        <v>253</v>
      </c>
      <c r="H114" s="162">
        <v>500</v>
      </c>
      <c r="I114" s="163"/>
      <c r="J114" s="164">
        <f t="shared" si="0"/>
        <v>0</v>
      </c>
      <c r="K114" s="160" t="s">
        <v>3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</v>
      </c>
      <c r="R114" s="167">
        <f t="shared" si="2"/>
        <v>0</v>
      </c>
      <c r="S114" s="167">
        <v>0</v>
      </c>
      <c r="T114" s="168">
        <f t="shared" si="3"/>
        <v>0</v>
      </c>
      <c r="AR114" s="15" t="s">
        <v>278</v>
      </c>
      <c r="AT114" s="15" t="s">
        <v>210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1772</v>
      </c>
    </row>
    <row r="115" spans="2:65" s="1" customFormat="1" ht="22.5" customHeight="1">
      <c r="B115" s="157"/>
      <c r="C115" s="170" t="s">
        <v>299</v>
      </c>
      <c r="D115" s="170" t="s">
        <v>565</v>
      </c>
      <c r="E115" s="171" t="s">
        <v>1773</v>
      </c>
      <c r="F115" s="172" t="s">
        <v>1774</v>
      </c>
      <c r="G115" s="173" t="s">
        <v>253</v>
      </c>
      <c r="H115" s="174">
        <v>500</v>
      </c>
      <c r="I115" s="175"/>
      <c r="J115" s="176">
        <f t="shared" si="0"/>
        <v>0</v>
      </c>
      <c r="K115" s="172" t="s">
        <v>3</v>
      </c>
      <c r="L115" s="177"/>
      <c r="M115" s="178" t="s">
        <v>3</v>
      </c>
      <c r="N115" s="179" t="s">
        <v>43</v>
      </c>
      <c r="O115" s="32"/>
      <c r="P115" s="167">
        <f t="shared" si="1"/>
        <v>0</v>
      </c>
      <c r="Q115" s="167">
        <v>0.008</v>
      </c>
      <c r="R115" s="167">
        <f t="shared" si="2"/>
        <v>4</v>
      </c>
      <c r="S115" s="167">
        <v>0</v>
      </c>
      <c r="T115" s="168">
        <f t="shared" si="3"/>
        <v>0</v>
      </c>
      <c r="AR115" s="15" t="s">
        <v>336</v>
      </c>
      <c r="AT115" s="15" t="s">
        <v>565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1775</v>
      </c>
    </row>
    <row r="116" spans="2:65" s="1" customFormat="1" ht="22.5" customHeight="1">
      <c r="B116" s="157"/>
      <c r="C116" s="158" t="s">
        <v>303</v>
      </c>
      <c r="D116" s="158" t="s">
        <v>210</v>
      </c>
      <c r="E116" s="159" t="s">
        <v>1776</v>
      </c>
      <c r="F116" s="160" t="s">
        <v>1777</v>
      </c>
      <c r="G116" s="161" t="s">
        <v>253</v>
      </c>
      <c r="H116" s="162">
        <v>40</v>
      </c>
      <c r="I116" s="163"/>
      <c r="J116" s="164">
        <f t="shared" si="0"/>
        <v>0</v>
      </c>
      <c r="K116" s="160" t="s">
        <v>3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</v>
      </c>
      <c r="R116" s="167">
        <f t="shared" si="2"/>
        <v>0</v>
      </c>
      <c r="S116" s="167">
        <v>0</v>
      </c>
      <c r="T116" s="168">
        <f t="shared" si="3"/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1778</v>
      </c>
    </row>
    <row r="117" spans="2:65" s="1" customFormat="1" ht="22.5" customHeight="1">
      <c r="B117" s="157"/>
      <c r="C117" s="170" t="s">
        <v>306</v>
      </c>
      <c r="D117" s="170" t="s">
        <v>565</v>
      </c>
      <c r="E117" s="171" t="s">
        <v>1779</v>
      </c>
      <c r="F117" s="172" t="s">
        <v>1780</v>
      </c>
      <c r="G117" s="173" t="s">
        <v>253</v>
      </c>
      <c r="H117" s="174">
        <v>40</v>
      </c>
      <c r="I117" s="175"/>
      <c r="J117" s="176">
        <f t="shared" si="0"/>
        <v>0</v>
      </c>
      <c r="K117" s="172" t="s">
        <v>3</v>
      </c>
      <c r="L117" s="177"/>
      <c r="M117" s="178" t="s">
        <v>3</v>
      </c>
      <c r="N117" s="179" t="s">
        <v>43</v>
      </c>
      <c r="O117" s="32"/>
      <c r="P117" s="167">
        <f t="shared" si="1"/>
        <v>0</v>
      </c>
      <c r="Q117" s="167">
        <v>0.008</v>
      </c>
      <c r="R117" s="167">
        <f t="shared" si="2"/>
        <v>0.32</v>
      </c>
      <c r="S117" s="167">
        <v>0</v>
      </c>
      <c r="T117" s="168">
        <f t="shared" si="3"/>
        <v>0</v>
      </c>
      <c r="AR117" s="15" t="s">
        <v>336</v>
      </c>
      <c r="AT117" s="15" t="s">
        <v>565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1781</v>
      </c>
    </row>
    <row r="118" spans="2:65" s="1" customFormat="1" ht="22.5" customHeight="1">
      <c r="B118" s="157"/>
      <c r="C118" s="158" t="s">
        <v>309</v>
      </c>
      <c r="D118" s="158" t="s">
        <v>210</v>
      </c>
      <c r="E118" s="159" t="s">
        <v>1782</v>
      </c>
      <c r="F118" s="160" t="s">
        <v>1783</v>
      </c>
      <c r="G118" s="161" t="s">
        <v>416</v>
      </c>
      <c r="H118" s="162">
        <v>1</v>
      </c>
      <c r="I118" s="163"/>
      <c r="J118" s="164">
        <f t="shared" si="0"/>
        <v>0</v>
      </c>
      <c r="K118" s="160" t="s">
        <v>3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0</v>
      </c>
      <c r="R118" s="167">
        <f t="shared" si="2"/>
        <v>0</v>
      </c>
      <c r="S118" s="167">
        <v>0</v>
      </c>
      <c r="T118" s="168">
        <f t="shared" si="3"/>
        <v>0</v>
      </c>
      <c r="AR118" s="15" t="s">
        <v>278</v>
      </c>
      <c r="AT118" s="15" t="s">
        <v>210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1784</v>
      </c>
    </row>
    <row r="119" spans="2:65" s="1" customFormat="1" ht="22.5" customHeight="1">
      <c r="B119" s="157"/>
      <c r="C119" s="170" t="s">
        <v>312</v>
      </c>
      <c r="D119" s="170" t="s">
        <v>565</v>
      </c>
      <c r="E119" s="171" t="s">
        <v>1785</v>
      </c>
      <c r="F119" s="172" t="s">
        <v>1786</v>
      </c>
      <c r="G119" s="173" t="s">
        <v>416</v>
      </c>
      <c r="H119" s="174">
        <v>1</v>
      </c>
      <c r="I119" s="175"/>
      <c r="J119" s="176">
        <f t="shared" si="0"/>
        <v>0</v>
      </c>
      <c r="K119" s="172" t="s">
        <v>3</v>
      </c>
      <c r="L119" s="177"/>
      <c r="M119" s="178" t="s">
        <v>3</v>
      </c>
      <c r="N119" s="179" t="s">
        <v>43</v>
      </c>
      <c r="O119" s="32"/>
      <c r="P119" s="167">
        <f t="shared" si="1"/>
        <v>0</v>
      </c>
      <c r="Q119" s="167">
        <v>0.008</v>
      </c>
      <c r="R119" s="167">
        <f t="shared" si="2"/>
        <v>0.008</v>
      </c>
      <c r="S119" s="167">
        <v>0</v>
      </c>
      <c r="T119" s="168">
        <f t="shared" si="3"/>
        <v>0</v>
      </c>
      <c r="AR119" s="15" t="s">
        <v>336</v>
      </c>
      <c r="AT119" s="15" t="s">
        <v>565</v>
      </c>
      <c r="AU119" s="15" t="s">
        <v>79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278</v>
      </c>
      <c r="BM119" s="15" t="s">
        <v>1787</v>
      </c>
    </row>
    <row r="120" spans="2:65" s="1" customFormat="1" ht="22.5" customHeight="1">
      <c r="B120" s="157"/>
      <c r="C120" s="158" t="s">
        <v>316</v>
      </c>
      <c r="D120" s="158" t="s">
        <v>210</v>
      </c>
      <c r="E120" s="159" t="s">
        <v>1788</v>
      </c>
      <c r="F120" s="160" t="s">
        <v>1789</v>
      </c>
      <c r="G120" s="161" t="s">
        <v>416</v>
      </c>
      <c r="H120" s="162">
        <v>1</v>
      </c>
      <c r="I120" s="163"/>
      <c r="J120" s="164">
        <f t="shared" si="0"/>
        <v>0</v>
      </c>
      <c r="K120" s="160" t="s">
        <v>3</v>
      </c>
      <c r="L120" s="31"/>
      <c r="M120" s="165" t="s">
        <v>3</v>
      </c>
      <c r="N120" s="166" t="s">
        <v>43</v>
      </c>
      <c r="O120" s="32"/>
      <c r="P120" s="167">
        <f t="shared" si="1"/>
        <v>0</v>
      </c>
      <c r="Q120" s="167">
        <v>0</v>
      </c>
      <c r="R120" s="167">
        <f t="shared" si="2"/>
        <v>0</v>
      </c>
      <c r="S120" s="167">
        <v>0</v>
      </c>
      <c r="T120" s="168">
        <f t="shared" si="3"/>
        <v>0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278</v>
      </c>
      <c r="BM120" s="15" t="s">
        <v>1790</v>
      </c>
    </row>
    <row r="121" spans="2:65" s="1" customFormat="1" ht="22.5" customHeight="1">
      <c r="B121" s="157"/>
      <c r="C121" s="170" t="s">
        <v>320</v>
      </c>
      <c r="D121" s="170" t="s">
        <v>565</v>
      </c>
      <c r="E121" s="171" t="s">
        <v>1791</v>
      </c>
      <c r="F121" s="172" t="s">
        <v>1792</v>
      </c>
      <c r="G121" s="173" t="s">
        <v>416</v>
      </c>
      <c r="H121" s="174">
        <v>1</v>
      </c>
      <c r="I121" s="175"/>
      <c r="J121" s="176">
        <f t="shared" si="0"/>
        <v>0</v>
      </c>
      <c r="K121" s="172" t="s">
        <v>3</v>
      </c>
      <c r="L121" s="177"/>
      <c r="M121" s="178" t="s">
        <v>3</v>
      </c>
      <c r="N121" s="179" t="s">
        <v>43</v>
      </c>
      <c r="O121" s="32"/>
      <c r="P121" s="167">
        <f t="shared" si="1"/>
        <v>0</v>
      </c>
      <c r="Q121" s="167">
        <v>0.008</v>
      </c>
      <c r="R121" s="167">
        <f t="shared" si="2"/>
        <v>0.008</v>
      </c>
      <c r="S121" s="167">
        <v>0</v>
      </c>
      <c r="T121" s="168">
        <f t="shared" si="3"/>
        <v>0</v>
      </c>
      <c r="AR121" s="15" t="s">
        <v>336</v>
      </c>
      <c r="AT121" s="15" t="s">
        <v>565</v>
      </c>
      <c r="AU121" s="15" t="s">
        <v>79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278</v>
      </c>
      <c r="BM121" s="15" t="s">
        <v>1793</v>
      </c>
    </row>
    <row r="122" spans="2:63" s="10" customFormat="1" ht="29.85" customHeight="1">
      <c r="B122" s="145"/>
      <c r="D122" s="146" t="s">
        <v>71</v>
      </c>
      <c r="E122" s="194" t="s">
        <v>1794</v>
      </c>
      <c r="F122" s="194" t="s">
        <v>1699</v>
      </c>
      <c r="I122" s="148"/>
      <c r="J122" s="195">
        <f>BK122</f>
        <v>0</v>
      </c>
      <c r="L122" s="145"/>
      <c r="M122" s="150"/>
      <c r="N122" s="151"/>
      <c r="O122" s="151"/>
      <c r="P122" s="152">
        <f>SUM(P123:P126)</f>
        <v>0</v>
      </c>
      <c r="Q122" s="151"/>
      <c r="R122" s="152">
        <f>SUM(R123:R126)</f>
        <v>6.35</v>
      </c>
      <c r="S122" s="151"/>
      <c r="T122" s="153">
        <f>SUM(T123:T126)</f>
        <v>0</v>
      </c>
      <c r="AR122" s="154" t="s">
        <v>79</v>
      </c>
      <c r="AT122" s="155" t="s">
        <v>71</v>
      </c>
      <c r="AU122" s="155" t="s">
        <v>9</v>
      </c>
      <c r="AY122" s="154" t="s">
        <v>209</v>
      </c>
      <c r="BK122" s="156">
        <f>SUM(BK123:BK126)</f>
        <v>0</v>
      </c>
    </row>
    <row r="123" spans="2:65" s="1" customFormat="1" ht="22.5" customHeight="1">
      <c r="B123" s="157"/>
      <c r="C123" s="158" t="s">
        <v>324</v>
      </c>
      <c r="D123" s="158" t="s">
        <v>210</v>
      </c>
      <c r="E123" s="159" t="s">
        <v>1795</v>
      </c>
      <c r="F123" s="160" t="s">
        <v>1796</v>
      </c>
      <c r="G123" s="161" t="s">
        <v>359</v>
      </c>
      <c r="H123" s="162">
        <v>1</v>
      </c>
      <c r="I123" s="163"/>
      <c r="J123" s="164">
        <f>ROUND(I123*H123,0)</f>
        <v>0</v>
      </c>
      <c r="K123" s="160" t="s">
        <v>3</v>
      </c>
      <c r="L123" s="31"/>
      <c r="M123" s="165" t="s">
        <v>3</v>
      </c>
      <c r="N123" s="166" t="s">
        <v>43</v>
      </c>
      <c r="O123" s="32"/>
      <c r="P123" s="167">
        <f>O123*H123</f>
        <v>0</v>
      </c>
      <c r="Q123" s="167">
        <v>0.05</v>
      </c>
      <c r="R123" s="167">
        <f>Q123*H123</f>
        <v>0.05</v>
      </c>
      <c r="S123" s="167">
        <v>0</v>
      </c>
      <c r="T123" s="168">
        <f>S123*H123</f>
        <v>0</v>
      </c>
      <c r="AR123" s="15" t="s">
        <v>278</v>
      </c>
      <c r="AT123" s="15" t="s">
        <v>210</v>
      </c>
      <c r="AU123" s="15" t="s">
        <v>79</v>
      </c>
      <c r="AY123" s="15" t="s">
        <v>209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5" t="s">
        <v>9</v>
      </c>
      <c r="BK123" s="169">
        <f>ROUND(I123*H123,0)</f>
        <v>0</v>
      </c>
      <c r="BL123" s="15" t="s">
        <v>278</v>
      </c>
      <c r="BM123" s="15" t="s">
        <v>1797</v>
      </c>
    </row>
    <row r="124" spans="2:65" s="1" customFormat="1" ht="22.5" customHeight="1">
      <c r="B124" s="157"/>
      <c r="C124" s="158" t="s">
        <v>328</v>
      </c>
      <c r="D124" s="158" t="s">
        <v>210</v>
      </c>
      <c r="E124" s="159" t="s">
        <v>1798</v>
      </c>
      <c r="F124" s="160" t="s">
        <v>1799</v>
      </c>
      <c r="G124" s="161" t="s">
        <v>359</v>
      </c>
      <c r="H124" s="162">
        <v>75</v>
      </c>
      <c r="I124" s="163"/>
      <c r="J124" s="164">
        <f>ROUND(I124*H124,0)</f>
        <v>0</v>
      </c>
      <c r="K124" s="160" t="s">
        <v>3</v>
      </c>
      <c r="L124" s="31"/>
      <c r="M124" s="165" t="s">
        <v>3</v>
      </c>
      <c r="N124" s="166" t="s">
        <v>43</v>
      </c>
      <c r="O124" s="32"/>
      <c r="P124" s="167">
        <f>O124*H124</f>
        <v>0</v>
      </c>
      <c r="Q124" s="167">
        <v>0.05</v>
      </c>
      <c r="R124" s="167">
        <f>Q124*H124</f>
        <v>3.75</v>
      </c>
      <c r="S124" s="167">
        <v>0</v>
      </c>
      <c r="T124" s="168">
        <f>S124*H124</f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5" t="s">
        <v>9</v>
      </c>
      <c r="BK124" s="169">
        <f>ROUND(I124*H124,0)</f>
        <v>0</v>
      </c>
      <c r="BL124" s="15" t="s">
        <v>278</v>
      </c>
      <c r="BM124" s="15" t="s">
        <v>1800</v>
      </c>
    </row>
    <row r="125" spans="2:65" s="1" customFormat="1" ht="22.5" customHeight="1">
      <c r="B125" s="157"/>
      <c r="C125" s="158" t="s">
        <v>332</v>
      </c>
      <c r="D125" s="158" t="s">
        <v>210</v>
      </c>
      <c r="E125" s="159" t="s">
        <v>1801</v>
      </c>
      <c r="F125" s="160" t="s">
        <v>1802</v>
      </c>
      <c r="G125" s="161" t="s">
        <v>416</v>
      </c>
      <c r="H125" s="162">
        <v>50</v>
      </c>
      <c r="I125" s="163"/>
      <c r="J125" s="164">
        <f>ROUND(I125*H125,0)</f>
        <v>0</v>
      </c>
      <c r="K125" s="160" t="s">
        <v>3</v>
      </c>
      <c r="L125" s="31"/>
      <c r="M125" s="165" t="s">
        <v>3</v>
      </c>
      <c r="N125" s="166" t="s">
        <v>43</v>
      </c>
      <c r="O125" s="32"/>
      <c r="P125" s="167">
        <f>O125*H125</f>
        <v>0</v>
      </c>
      <c r="Q125" s="167">
        <v>0.05</v>
      </c>
      <c r="R125" s="167">
        <f>Q125*H125</f>
        <v>2.5</v>
      </c>
      <c r="S125" s="167">
        <v>0</v>
      </c>
      <c r="T125" s="168">
        <f>S125*H125</f>
        <v>0</v>
      </c>
      <c r="AR125" s="15" t="s">
        <v>278</v>
      </c>
      <c r="AT125" s="15" t="s">
        <v>210</v>
      </c>
      <c r="AU125" s="15" t="s">
        <v>79</v>
      </c>
      <c r="AY125" s="15" t="s">
        <v>209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5" t="s">
        <v>9</v>
      </c>
      <c r="BK125" s="169">
        <f>ROUND(I125*H125,0)</f>
        <v>0</v>
      </c>
      <c r="BL125" s="15" t="s">
        <v>278</v>
      </c>
      <c r="BM125" s="15" t="s">
        <v>1803</v>
      </c>
    </row>
    <row r="126" spans="2:65" s="1" customFormat="1" ht="22.5" customHeight="1">
      <c r="B126" s="157"/>
      <c r="C126" s="158" t="s">
        <v>336</v>
      </c>
      <c r="D126" s="158" t="s">
        <v>210</v>
      </c>
      <c r="E126" s="159" t="s">
        <v>1804</v>
      </c>
      <c r="F126" s="160" t="s">
        <v>1805</v>
      </c>
      <c r="G126" s="161" t="s">
        <v>359</v>
      </c>
      <c r="H126" s="162">
        <v>1</v>
      </c>
      <c r="I126" s="163"/>
      <c r="J126" s="164">
        <f>ROUND(I126*H126,0)</f>
        <v>0</v>
      </c>
      <c r="K126" s="160" t="s">
        <v>3</v>
      </c>
      <c r="L126" s="31"/>
      <c r="M126" s="165" t="s">
        <v>3</v>
      </c>
      <c r="N126" s="181" t="s">
        <v>43</v>
      </c>
      <c r="O126" s="182"/>
      <c r="P126" s="183">
        <f>O126*H126</f>
        <v>0</v>
      </c>
      <c r="Q126" s="183">
        <v>0.05</v>
      </c>
      <c r="R126" s="183">
        <f>Q126*H126</f>
        <v>0.05</v>
      </c>
      <c r="S126" s="183">
        <v>0</v>
      </c>
      <c r="T126" s="184">
        <f>S126*H126</f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5" t="s">
        <v>9</v>
      </c>
      <c r="BK126" s="169">
        <f>ROUND(I126*H126,0)</f>
        <v>0</v>
      </c>
      <c r="BL126" s="15" t="s">
        <v>278</v>
      </c>
      <c r="BM126" s="15" t="s">
        <v>1806</v>
      </c>
    </row>
    <row r="127" spans="2:65" s="286" customFormat="1" ht="22.5" customHeight="1">
      <c r="B127" s="157"/>
      <c r="C127" s="290"/>
      <c r="D127" s="291" t="s">
        <v>71</v>
      </c>
      <c r="E127" s="292" t="s">
        <v>799</v>
      </c>
      <c r="F127" s="292" t="s">
        <v>800</v>
      </c>
      <c r="G127" s="290"/>
      <c r="H127" s="290"/>
      <c r="I127" s="293"/>
      <c r="J127" s="294">
        <f>J128</f>
        <v>0</v>
      </c>
      <c r="K127" s="298"/>
      <c r="L127" s="31"/>
      <c r="M127" s="299"/>
      <c r="N127" s="166"/>
      <c r="O127" s="287"/>
      <c r="P127" s="167"/>
      <c r="Q127" s="167"/>
      <c r="R127" s="167"/>
      <c r="S127" s="167"/>
      <c r="T127" s="167"/>
      <c r="AR127" s="15"/>
      <c r="AT127" s="15"/>
      <c r="AU127" s="15"/>
      <c r="AY127" s="15"/>
      <c r="BE127" s="169"/>
      <c r="BF127" s="169"/>
      <c r="BG127" s="169"/>
      <c r="BH127" s="169"/>
      <c r="BI127" s="169"/>
      <c r="BJ127" s="15"/>
      <c r="BK127" s="169"/>
      <c r="BL127" s="15"/>
      <c r="BM127" s="15"/>
    </row>
    <row r="128" spans="2:65" s="286" customFormat="1" ht="22.5" customHeight="1">
      <c r="B128" s="157"/>
      <c r="C128" s="290"/>
      <c r="D128" s="295" t="s">
        <v>71</v>
      </c>
      <c r="E128" s="296" t="s">
        <v>3077</v>
      </c>
      <c r="F128" s="296" t="s">
        <v>3078</v>
      </c>
      <c r="G128" s="290"/>
      <c r="H128" s="290"/>
      <c r="I128" s="293"/>
      <c r="J128" s="297">
        <f>SUM(J129:J130)</f>
        <v>0</v>
      </c>
      <c r="K128" s="298"/>
      <c r="L128" s="31"/>
      <c r="M128" s="299"/>
      <c r="N128" s="166"/>
      <c r="O128" s="287"/>
      <c r="P128" s="167"/>
      <c r="Q128" s="167"/>
      <c r="R128" s="167"/>
      <c r="S128" s="167"/>
      <c r="T128" s="167"/>
      <c r="AR128" s="15"/>
      <c r="AT128" s="15"/>
      <c r="AU128" s="15"/>
      <c r="AY128" s="15"/>
      <c r="BE128" s="169"/>
      <c r="BF128" s="169"/>
      <c r="BG128" s="169"/>
      <c r="BH128" s="169"/>
      <c r="BI128" s="169"/>
      <c r="BJ128" s="15"/>
      <c r="BK128" s="169"/>
      <c r="BL128" s="15"/>
      <c r="BM128" s="15"/>
    </row>
    <row r="129" spans="2:65" s="286" customFormat="1" ht="27" customHeight="1">
      <c r="B129" s="157"/>
      <c r="C129" s="158" t="s">
        <v>79</v>
      </c>
      <c r="D129" s="158" t="s">
        <v>210</v>
      </c>
      <c r="E129" s="159" t="s">
        <v>3079</v>
      </c>
      <c r="F129" s="160" t="s">
        <v>3080</v>
      </c>
      <c r="G129" s="161" t="s">
        <v>3081</v>
      </c>
      <c r="H129" s="162">
        <v>1</v>
      </c>
      <c r="I129" s="163"/>
      <c r="J129" s="164">
        <f>ROUND(I129*H129,2)</f>
        <v>0</v>
      </c>
      <c r="K129" s="298"/>
      <c r="L129" s="31"/>
      <c r="M129" s="299"/>
      <c r="N129" s="166"/>
      <c r="O129" s="287"/>
      <c r="P129" s="167"/>
      <c r="Q129" s="167"/>
      <c r="R129" s="167"/>
      <c r="S129" s="167"/>
      <c r="T129" s="167"/>
      <c r="AR129" s="15"/>
      <c r="AT129" s="15"/>
      <c r="AU129" s="15"/>
      <c r="AY129" s="15"/>
      <c r="BE129" s="169"/>
      <c r="BF129" s="169"/>
      <c r="BG129" s="169"/>
      <c r="BH129" s="169"/>
      <c r="BI129" s="169"/>
      <c r="BJ129" s="15"/>
      <c r="BK129" s="169"/>
      <c r="BL129" s="15"/>
      <c r="BM129" s="15"/>
    </row>
    <row r="130" spans="2:65" s="286" customFormat="1" ht="29.25" customHeight="1">
      <c r="B130" s="157"/>
      <c r="C130" s="158" t="s">
        <v>9</v>
      </c>
      <c r="D130" s="158" t="s">
        <v>210</v>
      </c>
      <c r="E130" s="159" t="s">
        <v>3082</v>
      </c>
      <c r="F130" s="160" t="s">
        <v>3083</v>
      </c>
      <c r="G130" s="161" t="s">
        <v>3081</v>
      </c>
      <c r="H130" s="162">
        <v>1</v>
      </c>
      <c r="I130" s="163"/>
      <c r="J130" s="164">
        <f>ROUND(I130*H130,2)</f>
        <v>0</v>
      </c>
      <c r="K130" s="298"/>
      <c r="L130" s="31"/>
      <c r="M130" s="299"/>
      <c r="N130" s="166"/>
      <c r="O130" s="287"/>
      <c r="P130" s="167"/>
      <c r="Q130" s="167"/>
      <c r="R130" s="167"/>
      <c r="S130" s="167"/>
      <c r="T130" s="167"/>
      <c r="AR130" s="15"/>
      <c r="AT130" s="15"/>
      <c r="AU130" s="15"/>
      <c r="AY130" s="15"/>
      <c r="BE130" s="169"/>
      <c r="BF130" s="169"/>
      <c r="BG130" s="169"/>
      <c r="BH130" s="169"/>
      <c r="BI130" s="169"/>
      <c r="BJ130" s="15"/>
      <c r="BK130" s="169"/>
      <c r="BL130" s="15"/>
      <c r="BM130" s="15"/>
    </row>
    <row r="131" spans="2:12" s="1" customFormat="1" ht="6.9" customHeight="1">
      <c r="B131" s="46"/>
      <c r="C131" s="47"/>
      <c r="D131" s="47"/>
      <c r="E131" s="47"/>
      <c r="F131" s="47"/>
      <c r="G131" s="47"/>
      <c r="H131" s="47"/>
      <c r="I131" s="119"/>
      <c r="J131" s="47"/>
      <c r="K131" s="47"/>
      <c r="L131" s="31"/>
    </row>
  </sheetData>
  <autoFilter ref="C90:K90"/>
  <mergeCells count="15">
    <mergeCell ref="E81:H81"/>
    <mergeCell ref="E79:H79"/>
    <mergeCell ref="E83:H83"/>
    <mergeCell ref="G1:H1"/>
    <mergeCell ref="L2:V2"/>
    <mergeCell ref="E49:H49"/>
    <mergeCell ref="E53:H53"/>
    <mergeCell ref="E51:H51"/>
    <mergeCell ref="E55:H55"/>
    <mergeCell ref="E77:H77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3"/>
  <sheetViews>
    <sheetView showGridLines="0" workbookViewId="0" topLeftCell="A1">
      <pane ySplit="1" topLeftCell="A132" activePane="bottomLeft" state="frozen"/>
      <selection pane="bottomLeft" activeCell="K144" sqref="K1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199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114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18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22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22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22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22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22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22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22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5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5"/>
    </row>
    <row r="13" spans="2:11" s="1" customFormat="1" ht="36.9" customHeight="1">
      <c r="B13" s="31"/>
      <c r="C13" s="32"/>
      <c r="D13" s="32"/>
      <c r="E13" s="368" t="s">
        <v>1807</v>
      </c>
      <c r="F13" s="348"/>
      <c r="G13" s="348"/>
      <c r="H13" s="348"/>
      <c r="I13" s="98"/>
      <c r="J13" s="32"/>
      <c r="K13" s="35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5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5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5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5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5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5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5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5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5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5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5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5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5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5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104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5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106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ROUND(J94,2)</f>
        <v>0</v>
      </c>
      <c r="K31" s="35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106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5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ROUND(SUM(BE94:BE142),2)</f>
        <v>0</v>
      </c>
      <c r="G34" s="32"/>
      <c r="H34" s="32"/>
      <c r="I34" s="111">
        <v>0.21</v>
      </c>
      <c r="J34" s="110">
        <f>ROUND(ROUND((SUM(BE94:BE142)),2)*I34,2)</f>
        <v>0</v>
      </c>
      <c r="K34" s="35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ROUND(SUM(BF94:BF142),2)</f>
        <v>0</v>
      </c>
      <c r="G35" s="32"/>
      <c r="H35" s="32"/>
      <c r="I35" s="111">
        <v>0.15</v>
      </c>
      <c r="J35" s="110">
        <f>ROUND(ROUND((SUM(BF94:BF142)),2)*I35,2)</f>
        <v>0</v>
      </c>
      <c r="K35" s="35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ROUND(SUM(BG94:BG142),2)</f>
        <v>0</v>
      </c>
      <c r="G36" s="32"/>
      <c r="H36" s="32"/>
      <c r="I36" s="111">
        <v>0.21</v>
      </c>
      <c r="J36" s="110">
        <v>0</v>
      </c>
      <c r="K36" s="35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ROUND(SUM(BH94:BH142),2)</f>
        <v>0</v>
      </c>
      <c r="G37" s="32"/>
      <c r="H37" s="32"/>
      <c r="I37" s="111">
        <v>0.15</v>
      </c>
      <c r="J37" s="110">
        <v>0</v>
      </c>
      <c r="K37" s="35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ROUND(SUM(BI94:BI142),2)</f>
        <v>0</v>
      </c>
      <c r="G38" s="32"/>
      <c r="H38" s="32"/>
      <c r="I38" s="111">
        <v>0</v>
      </c>
      <c r="J38" s="110">
        <v>0</v>
      </c>
      <c r="K38" s="35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5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118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48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121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5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5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5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5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22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22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22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5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5"/>
    </row>
    <row r="55" spans="2:11" s="1" customFormat="1" ht="23.25" customHeight="1">
      <c r="B55" s="31"/>
      <c r="C55" s="32"/>
      <c r="D55" s="32"/>
      <c r="E55" s="368" t="str">
        <f>E13</f>
        <v>147 - Datové sítě</v>
      </c>
      <c r="F55" s="348"/>
      <c r="G55" s="348"/>
      <c r="H55" s="348"/>
      <c r="I55" s="98"/>
      <c r="J55" s="32"/>
      <c r="K55" s="35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5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5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5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5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5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5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125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5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J94</f>
        <v>0</v>
      </c>
      <c r="K64" s="35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J95</f>
        <v>0</v>
      </c>
      <c r="K65" s="133"/>
    </row>
    <row r="66" spans="2:11" s="11" customFormat="1" ht="19.95" customHeight="1">
      <c r="B66" s="185"/>
      <c r="C66" s="186"/>
      <c r="D66" s="187" t="s">
        <v>1123</v>
      </c>
      <c r="E66" s="188"/>
      <c r="F66" s="188"/>
      <c r="G66" s="188"/>
      <c r="H66" s="188"/>
      <c r="I66" s="189"/>
      <c r="J66" s="190">
        <f>J96</f>
        <v>0</v>
      </c>
      <c r="K66" s="191"/>
    </row>
    <row r="67" spans="2:11" s="11" customFormat="1" ht="19.95" customHeight="1">
      <c r="B67" s="185"/>
      <c r="C67" s="186"/>
      <c r="D67" s="187" t="s">
        <v>1076</v>
      </c>
      <c r="E67" s="188"/>
      <c r="F67" s="188"/>
      <c r="G67" s="188"/>
      <c r="H67" s="188"/>
      <c r="I67" s="189"/>
      <c r="J67" s="190">
        <f>J98</f>
        <v>0</v>
      </c>
      <c r="K67" s="191"/>
    </row>
    <row r="68" spans="2:11" s="8" customFormat="1" ht="24.9" customHeight="1">
      <c r="B68" s="127"/>
      <c r="C68" s="128"/>
      <c r="D68" s="129" t="s">
        <v>1078</v>
      </c>
      <c r="E68" s="130"/>
      <c r="F68" s="130"/>
      <c r="G68" s="130"/>
      <c r="H68" s="130"/>
      <c r="I68" s="131"/>
      <c r="J68" s="132">
        <f>J101</f>
        <v>0</v>
      </c>
      <c r="K68" s="133"/>
    </row>
    <row r="69" spans="2:11" s="11" customFormat="1" ht="19.95" customHeight="1">
      <c r="B69" s="185"/>
      <c r="C69" s="186"/>
      <c r="D69" s="187" t="s">
        <v>1707</v>
      </c>
      <c r="E69" s="188"/>
      <c r="F69" s="188"/>
      <c r="G69" s="188"/>
      <c r="H69" s="188"/>
      <c r="I69" s="189"/>
      <c r="J69" s="190">
        <f>J102</f>
        <v>0</v>
      </c>
      <c r="K69" s="191"/>
    </row>
    <row r="70" spans="2:11" s="11" customFormat="1" ht="19.95" customHeight="1">
      <c r="B70" s="185"/>
      <c r="C70" s="186"/>
      <c r="D70" s="187" t="s">
        <v>1708</v>
      </c>
      <c r="E70" s="188"/>
      <c r="F70" s="188"/>
      <c r="G70" s="188"/>
      <c r="H70" s="188"/>
      <c r="I70" s="189"/>
      <c r="J70" s="190">
        <f>J134</f>
        <v>0</v>
      </c>
      <c r="K70" s="191"/>
    </row>
    <row r="71" spans="2:11" s="1" customFormat="1" ht="21.75" customHeight="1">
      <c r="B71" s="31"/>
      <c r="C71" s="32"/>
      <c r="D71" s="32"/>
      <c r="E71" s="32"/>
      <c r="F71" s="32"/>
      <c r="G71" s="32"/>
      <c r="H71" s="32"/>
      <c r="I71" s="98"/>
      <c r="J71" s="32"/>
      <c r="K71" s="35"/>
    </row>
    <row r="72" spans="2:11" s="1" customFormat="1" ht="6.9" customHeight="1">
      <c r="B72" s="46"/>
      <c r="C72" s="47"/>
      <c r="D72" s="47"/>
      <c r="E72" s="47"/>
      <c r="F72" s="47"/>
      <c r="G72" s="47"/>
      <c r="H72" s="47"/>
      <c r="I72" s="119"/>
      <c r="J72" s="47"/>
      <c r="K72" s="48"/>
    </row>
    <row r="76" spans="2:12" s="1" customFormat="1" ht="6.9" customHeight="1">
      <c r="B76" s="49"/>
      <c r="C76" s="50"/>
      <c r="D76" s="50"/>
      <c r="E76" s="50"/>
      <c r="F76" s="50"/>
      <c r="G76" s="50"/>
      <c r="H76" s="50"/>
      <c r="I76" s="120"/>
      <c r="J76" s="50"/>
      <c r="K76" s="50"/>
      <c r="L76" s="31"/>
    </row>
    <row r="77" spans="2:12" s="1" customFormat="1" ht="36.9" customHeight="1">
      <c r="B77" s="31"/>
      <c r="C77" s="51" t="s">
        <v>193</v>
      </c>
      <c r="L77" s="31"/>
    </row>
    <row r="78" spans="2:12" s="1" customFormat="1" ht="6.9" customHeight="1">
      <c r="B78" s="31"/>
      <c r="L78" s="31"/>
    </row>
    <row r="79" spans="2:12" s="1" customFormat="1" ht="14.4" customHeight="1">
      <c r="B79" s="31"/>
      <c r="C79" s="53" t="s">
        <v>18</v>
      </c>
      <c r="L79" s="31"/>
    </row>
    <row r="80" spans="2:12" s="1" customFormat="1" ht="22.5" customHeight="1">
      <c r="B80" s="31"/>
      <c r="E80" s="369" t="str">
        <f>E7</f>
        <v>Objekt školy a dílen, U Kapličky 761/II, Sušice, stavební úpravy - návrh úspor energie</v>
      </c>
      <c r="F80" s="343"/>
      <c r="G80" s="343"/>
      <c r="H80" s="343"/>
      <c r="L80" s="31"/>
    </row>
    <row r="81" spans="2:12" ht="13.2">
      <c r="B81" s="19"/>
      <c r="C81" s="53" t="s">
        <v>165</v>
      </c>
      <c r="L81" s="19"/>
    </row>
    <row r="82" spans="2:12" ht="22.5" customHeight="1">
      <c r="B82" s="19"/>
      <c r="E82" s="369" t="s">
        <v>166</v>
      </c>
      <c r="F82" s="327"/>
      <c r="G82" s="327"/>
      <c r="H82" s="327"/>
      <c r="L82" s="19"/>
    </row>
    <row r="83" spans="2:12" ht="13.2">
      <c r="B83" s="19"/>
      <c r="C83" s="53" t="s">
        <v>167</v>
      </c>
      <c r="L83" s="19"/>
    </row>
    <row r="84" spans="2:12" s="1" customFormat="1" ht="22.5" customHeight="1">
      <c r="B84" s="31"/>
      <c r="E84" s="372" t="s">
        <v>1071</v>
      </c>
      <c r="F84" s="343"/>
      <c r="G84" s="343"/>
      <c r="H84" s="343"/>
      <c r="L84" s="31"/>
    </row>
    <row r="85" spans="2:12" s="1" customFormat="1" ht="14.4" customHeight="1">
      <c r="B85" s="31"/>
      <c r="C85" s="53" t="s">
        <v>1072</v>
      </c>
      <c r="L85" s="31"/>
    </row>
    <row r="86" spans="2:12" s="1" customFormat="1" ht="23.25" customHeight="1">
      <c r="B86" s="31"/>
      <c r="E86" s="340" t="str">
        <f>E13</f>
        <v>147 - Datové sítě</v>
      </c>
      <c r="F86" s="343"/>
      <c r="G86" s="343"/>
      <c r="H86" s="343"/>
      <c r="L86" s="31"/>
    </row>
    <row r="87" spans="2:12" s="1" customFormat="1" ht="6.9" customHeight="1">
      <c r="B87" s="31"/>
      <c r="L87" s="31"/>
    </row>
    <row r="88" spans="2:12" s="1" customFormat="1" ht="18" customHeight="1">
      <c r="B88" s="31"/>
      <c r="C88" s="53" t="s">
        <v>23</v>
      </c>
      <c r="F88" s="134" t="str">
        <f>F16</f>
        <v>Sušice</v>
      </c>
      <c r="I88" s="135" t="s">
        <v>25</v>
      </c>
      <c r="J88" s="57">
        <f>IF(J16="","",J16)</f>
        <v>43063</v>
      </c>
      <c r="L88" s="31"/>
    </row>
    <row r="89" spans="2:12" s="1" customFormat="1" ht="6.9" customHeight="1">
      <c r="B89" s="31"/>
      <c r="L89" s="31"/>
    </row>
    <row r="90" spans="2:12" s="1" customFormat="1" ht="13.2">
      <c r="B90" s="31"/>
      <c r="C90" s="53" t="s">
        <v>28</v>
      </c>
      <c r="F90" s="134" t="str">
        <f>E19</f>
        <v xml:space="preserve"> SOŠ a SOU Sušice</v>
      </c>
      <c r="I90" s="135" t="s">
        <v>34</v>
      </c>
      <c r="J90" s="134" t="str">
        <f>E25</f>
        <v xml:space="preserve"> Ing. Lejsek Jiří</v>
      </c>
      <c r="L90" s="31"/>
    </row>
    <row r="91" spans="2:12" s="1" customFormat="1" ht="14.4" customHeight="1">
      <c r="B91" s="31"/>
      <c r="C91" s="53" t="s">
        <v>32</v>
      </c>
      <c r="F91" s="134" t="str">
        <f>IF(E22="","",E22)</f>
        <v/>
      </c>
      <c r="L91" s="31"/>
    </row>
    <row r="92" spans="2:12" s="1" customFormat="1" ht="10.35" customHeight="1">
      <c r="B92" s="31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</f>
        <v>0</v>
      </c>
      <c r="L94" s="31"/>
      <c r="M94" s="66"/>
      <c r="N94" s="58"/>
      <c r="O94" s="58"/>
      <c r="P94" s="142">
        <f>P95+P101</f>
        <v>0</v>
      </c>
      <c r="Q94" s="58"/>
      <c r="R94" s="142">
        <f>R95+R101</f>
        <v>134.4781</v>
      </c>
      <c r="S94" s="58"/>
      <c r="T94" s="143">
        <f>T95+T101</f>
        <v>31.2</v>
      </c>
      <c r="AT94" s="15" t="s">
        <v>71</v>
      </c>
      <c r="AU94" s="15" t="s">
        <v>173</v>
      </c>
      <c r="BK94" s="144">
        <f>BK95+BK101</f>
        <v>0</v>
      </c>
    </row>
    <row r="95" spans="2:63" s="10" customFormat="1" ht="37.35" customHeight="1">
      <c r="B95" s="145"/>
      <c r="D95" s="154" t="s">
        <v>71</v>
      </c>
      <c r="E95" s="192" t="s">
        <v>1080</v>
      </c>
      <c r="F95" s="192" t="s">
        <v>1081</v>
      </c>
      <c r="I95" s="148"/>
      <c r="J95" s="193">
        <f>BK95</f>
        <v>0</v>
      </c>
      <c r="L95" s="145"/>
      <c r="M95" s="150"/>
      <c r="N95" s="151"/>
      <c r="O95" s="151"/>
      <c r="P95" s="152">
        <f>P96+P98</f>
        <v>0</v>
      </c>
      <c r="Q95" s="151"/>
      <c r="R95" s="152">
        <f>R96+R98</f>
        <v>0.0001</v>
      </c>
      <c r="S95" s="151"/>
      <c r="T95" s="153">
        <f>T96+T98</f>
        <v>31.2</v>
      </c>
      <c r="AR95" s="154" t="s">
        <v>9</v>
      </c>
      <c r="AT95" s="155" t="s">
        <v>71</v>
      </c>
      <c r="AU95" s="155" t="s">
        <v>72</v>
      </c>
      <c r="AY95" s="154" t="s">
        <v>209</v>
      </c>
      <c r="BK95" s="156">
        <f>BK96+BK98</f>
        <v>0</v>
      </c>
    </row>
    <row r="96" spans="2:63" s="10" customFormat="1" ht="19.95" customHeight="1">
      <c r="B96" s="145"/>
      <c r="D96" s="146" t="s">
        <v>71</v>
      </c>
      <c r="E96" s="194" t="s">
        <v>95</v>
      </c>
      <c r="F96" s="194" t="s">
        <v>1130</v>
      </c>
      <c r="I96" s="148"/>
      <c r="J96" s="195">
        <f>BK96</f>
        <v>0</v>
      </c>
      <c r="L96" s="145"/>
      <c r="M96" s="150"/>
      <c r="N96" s="151"/>
      <c r="O96" s="151"/>
      <c r="P96" s="152">
        <f>P97</f>
        <v>0</v>
      </c>
      <c r="Q96" s="151"/>
      <c r="R96" s="152">
        <f>R97</f>
        <v>0</v>
      </c>
      <c r="S96" s="151"/>
      <c r="T96" s="153">
        <f>T97</f>
        <v>0</v>
      </c>
      <c r="AR96" s="154" t="s">
        <v>9</v>
      </c>
      <c r="AT96" s="155" t="s">
        <v>71</v>
      </c>
      <c r="AU96" s="155" t="s">
        <v>9</v>
      </c>
      <c r="AY96" s="154" t="s">
        <v>209</v>
      </c>
      <c r="BK96" s="156">
        <f>BK97</f>
        <v>0</v>
      </c>
    </row>
    <row r="97" spans="2:65" s="1" customFormat="1" ht="31.5" customHeight="1">
      <c r="B97" s="157"/>
      <c r="C97" s="158" t="s">
        <v>9</v>
      </c>
      <c r="D97" s="158" t="s">
        <v>210</v>
      </c>
      <c r="E97" s="159" t="s">
        <v>1808</v>
      </c>
      <c r="F97" s="160" t="s">
        <v>1809</v>
      </c>
      <c r="G97" s="161" t="s">
        <v>1578</v>
      </c>
      <c r="H97" s="162">
        <v>21</v>
      </c>
      <c r="I97" s="163"/>
      <c r="J97" s="164">
        <f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5" t="s">
        <v>214</v>
      </c>
      <c r="AT97" s="15" t="s">
        <v>210</v>
      </c>
      <c r="AU97" s="15" t="s">
        <v>79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214</v>
      </c>
      <c r="BM97" s="15" t="s">
        <v>1810</v>
      </c>
    </row>
    <row r="98" spans="2:63" s="10" customFormat="1" ht="29.85" customHeight="1">
      <c r="B98" s="145"/>
      <c r="D98" s="146" t="s">
        <v>71</v>
      </c>
      <c r="E98" s="194" t="s">
        <v>244</v>
      </c>
      <c r="F98" s="194" t="s">
        <v>1086</v>
      </c>
      <c r="I98" s="148"/>
      <c r="J98" s="195">
        <f>BK98</f>
        <v>0</v>
      </c>
      <c r="L98" s="145"/>
      <c r="M98" s="150"/>
      <c r="N98" s="151"/>
      <c r="O98" s="151"/>
      <c r="P98" s="152">
        <f>SUM(P99:P100)</f>
        <v>0</v>
      </c>
      <c r="Q98" s="151"/>
      <c r="R98" s="152">
        <f>SUM(R99:R100)</f>
        <v>0.0001</v>
      </c>
      <c r="S98" s="151"/>
      <c r="T98" s="153">
        <f>SUM(T99:T100)</f>
        <v>31.2</v>
      </c>
      <c r="AR98" s="154" t="s">
        <v>9</v>
      </c>
      <c r="AT98" s="155" t="s">
        <v>71</v>
      </c>
      <c r="AU98" s="155" t="s">
        <v>9</v>
      </c>
      <c r="AY98" s="154" t="s">
        <v>209</v>
      </c>
      <c r="BK98" s="156">
        <f>SUM(BK99:BK100)</f>
        <v>0</v>
      </c>
    </row>
    <row r="99" spans="2:65" s="1" customFormat="1" ht="22.5" customHeight="1">
      <c r="B99" s="157"/>
      <c r="C99" s="158" t="s">
        <v>79</v>
      </c>
      <c r="D99" s="158" t="s">
        <v>210</v>
      </c>
      <c r="E99" s="159" t="s">
        <v>1811</v>
      </c>
      <c r="F99" s="160" t="s">
        <v>1812</v>
      </c>
      <c r="G99" s="161" t="s">
        <v>1208</v>
      </c>
      <c r="H99" s="162">
        <v>10</v>
      </c>
      <c r="I99" s="163"/>
      <c r="J99" s="164">
        <f>ROUND(I99*H99,0)</f>
        <v>0</v>
      </c>
      <c r="K99" s="160" t="s">
        <v>3</v>
      </c>
      <c r="L99" s="31"/>
      <c r="M99" s="165" t="s">
        <v>3</v>
      </c>
      <c r="N99" s="166" t="s">
        <v>43</v>
      </c>
      <c r="O99" s="32"/>
      <c r="P99" s="167">
        <f>O99*H99</f>
        <v>0</v>
      </c>
      <c r="Q99" s="167">
        <v>1E-05</v>
      </c>
      <c r="R99" s="167">
        <f>Q99*H99</f>
        <v>0.0001</v>
      </c>
      <c r="S99" s="167">
        <v>0</v>
      </c>
      <c r="T99" s="168">
        <f>S99*H99</f>
        <v>0</v>
      </c>
      <c r="AR99" s="15" t="s">
        <v>214</v>
      </c>
      <c r="AT99" s="15" t="s">
        <v>210</v>
      </c>
      <c r="AU99" s="15" t="s">
        <v>79</v>
      </c>
      <c r="AY99" s="15" t="s">
        <v>209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9</v>
      </c>
      <c r="BK99" s="169">
        <f>ROUND(I99*H99,0)</f>
        <v>0</v>
      </c>
      <c r="BL99" s="15" t="s">
        <v>214</v>
      </c>
      <c r="BM99" s="15" t="s">
        <v>1813</v>
      </c>
    </row>
    <row r="100" spans="2:65" s="1" customFormat="1" ht="22.5" customHeight="1">
      <c r="B100" s="157"/>
      <c r="C100" s="158" t="s">
        <v>95</v>
      </c>
      <c r="D100" s="158" t="s">
        <v>210</v>
      </c>
      <c r="E100" s="159" t="s">
        <v>1814</v>
      </c>
      <c r="F100" s="160" t="s">
        <v>1815</v>
      </c>
      <c r="G100" s="161" t="s">
        <v>1578</v>
      </c>
      <c r="H100" s="162">
        <v>13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0</v>
      </c>
      <c r="R100" s="167">
        <f>Q100*H100</f>
        <v>0</v>
      </c>
      <c r="S100" s="167">
        <v>2.4</v>
      </c>
      <c r="T100" s="168">
        <f>S100*H100</f>
        <v>31.2</v>
      </c>
      <c r="AR100" s="15" t="s">
        <v>214</v>
      </c>
      <c r="AT100" s="15" t="s">
        <v>210</v>
      </c>
      <c r="AU100" s="15" t="s">
        <v>79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214</v>
      </c>
      <c r="BM100" s="15" t="s">
        <v>1816</v>
      </c>
    </row>
    <row r="101" spans="2:63" s="10" customFormat="1" ht="37.35" customHeight="1">
      <c r="B101" s="145"/>
      <c r="D101" s="154" t="s">
        <v>71</v>
      </c>
      <c r="E101" s="192" t="s">
        <v>1116</v>
      </c>
      <c r="F101" s="192" t="s">
        <v>1117</v>
      </c>
      <c r="I101" s="148"/>
      <c r="J101" s="193">
        <f>BK101</f>
        <v>0</v>
      </c>
      <c r="L101" s="145"/>
      <c r="M101" s="150"/>
      <c r="N101" s="151"/>
      <c r="O101" s="151"/>
      <c r="P101" s="152">
        <f>P102+P134</f>
        <v>0</v>
      </c>
      <c r="Q101" s="151"/>
      <c r="R101" s="152">
        <f>R102+R134</f>
        <v>134.478</v>
      </c>
      <c r="S101" s="151"/>
      <c r="T101" s="153">
        <f>T102+T134</f>
        <v>0</v>
      </c>
      <c r="AR101" s="154" t="s">
        <v>79</v>
      </c>
      <c r="AT101" s="155" t="s">
        <v>71</v>
      </c>
      <c r="AU101" s="155" t="s">
        <v>72</v>
      </c>
      <c r="AY101" s="154" t="s">
        <v>209</v>
      </c>
      <c r="BK101" s="156">
        <f>BK102+BK134</f>
        <v>0</v>
      </c>
    </row>
    <row r="102" spans="2:63" s="10" customFormat="1" ht="19.95" customHeight="1">
      <c r="B102" s="145"/>
      <c r="D102" s="146" t="s">
        <v>71</v>
      </c>
      <c r="E102" s="194" t="s">
        <v>1709</v>
      </c>
      <c r="F102" s="194" t="s">
        <v>1699</v>
      </c>
      <c r="I102" s="148"/>
      <c r="J102" s="195">
        <f>BK102</f>
        <v>0</v>
      </c>
      <c r="L102" s="145"/>
      <c r="M102" s="150"/>
      <c r="N102" s="151"/>
      <c r="O102" s="151"/>
      <c r="P102" s="152">
        <f>SUM(P103:P133)</f>
        <v>0</v>
      </c>
      <c r="Q102" s="151"/>
      <c r="R102" s="152">
        <f>SUM(R103:R133)</f>
        <v>13.728</v>
      </c>
      <c r="S102" s="151"/>
      <c r="T102" s="153">
        <f>SUM(T103:T133)</f>
        <v>0</v>
      </c>
      <c r="AR102" s="154" t="s">
        <v>79</v>
      </c>
      <c r="AT102" s="155" t="s">
        <v>71</v>
      </c>
      <c r="AU102" s="155" t="s">
        <v>9</v>
      </c>
      <c r="AY102" s="154" t="s">
        <v>209</v>
      </c>
      <c r="BK102" s="156">
        <f>SUM(BK103:BK133)</f>
        <v>0</v>
      </c>
    </row>
    <row r="103" spans="2:65" s="1" customFormat="1" ht="22.5" customHeight="1">
      <c r="B103" s="157"/>
      <c r="C103" s="158" t="s">
        <v>214</v>
      </c>
      <c r="D103" s="158" t="s">
        <v>210</v>
      </c>
      <c r="E103" s="159" t="s">
        <v>1817</v>
      </c>
      <c r="F103" s="160" t="s">
        <v>1818</v>
      </c>
      <c r="G103" s="161" t="s">
        <v>1578</v>
      </c>
      <c r="H103" s="162">
        <v>1</v>
      </c>
      <c r="I103" s="163"/>
      <c r="J103" s="164">
        <f aca="true" t="shared" si="0" ref="J103:J133">ROUND(I103*H103,0)</f>
        <v>0</v>
      </c>
      <c r="K103" s="160" t="s">
        <v>3</v>
      </c>
      <c r="L103" s="31"/>
      <c r="M103" s="165" t="s">
        <v>3</v>
      </c>
      <c r="N103" s="166" t="s">
        <v>43</v>
      </c>
      <c r="O103" s="32"/>
      <c r="P103" s="167">
        <f aca="true" t="shared" si="1" ref="P103:P133">O103*H103</f>
        <v>0</v>
      </c>
      <c r="Q103" s="167">
        <v>0</v>
      </c>
      <c r="R103" s="167">
        <f aca="true" t="shared" si="2" ref="R103:R133">Q103*H103</f>
        <v>0</v>
      </c>
      <c r="S103" s="167">
        <v>0</v>
      </c>
      <c r="T103" s="168">
        <f aca="true" t="shared" si="3" ref="T103:T133">S103*H103</f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 aca="true" t="shared" si="4" ref="BE103:BE133">IF(N103="základní",J103,0)</f>
        <v>0</v>
      </c>
      <c r="BF103" s="169">
        <f aca="true" t="shared" si="5" ref="BF103:BF133">IF(N103="snížená",J103,0)</f>
        <v>0</v>
      </c>
      <c r="BG103" s="169">
        <f aca="true" t="shared" si="6" ref="BG103:BG133">IF(N103="zákl. přenesená",J103,0)</f>
        <v>0</v>
      </c>
      <c r="BH103" s="169">
        <f aca="true" t="shared" si="7" ref="BH103:BH133">IF(N103="sníž. přenesená",J103,0)</f>
        <v>0</v>
      </c>
      <c r="BI103" s="169">
        <f aca="true" t="shared" si="8" ref="BI103:BI133">IF(N103="nulová",J103,0)</f>
        <v>0</v>
      </c>
      <c r="BJ103" s="15" t="s">
        <v>9</v>
      </c>
      <c r="BK103" s="169">
        <f aca="true" t="shared" si="9" ref="BK103:BK133">ROUND(I103*H103,0)</f>
        <v>0</v>
      </c>
      <c r="BL103" s="15" t="s">
        <v>278</v>
      </c>
      <c r="BM103" s="15" t="s">
        <v>1819</v>
      </c>
    </row>
    <row r="104" spans="2:65" s="1" customFormat="1" ht="22.5" customHeight="1">
      <c r="B104" s="157"/>
      <c r="C104" s="170" t="s">
        <v>225</v>
      </c>
      <c r="D104" s="170" t="s">
        <v>565</v>
      </c>
      <c r="E104" s="171" t="s">
        <v>1820</v>
      </c>
      <c r="F104" s="172" t="s">
        <v>1821</v>
      </c>
      <c r="G104" s="173" t="s">
        <v>1578</v>
      </c>
      <c r="H104" s="174">
        <v>1</v>
      </c>
      <c r="I104" s="175"/>
      <c r="J104" s="176">
        <f t="shared" si="0"/>
        <v>0</v>
      </c>
      <c r="K104" s="172" t="s">
        <v>3</v>
      </c>
      <c r="L104" s="177"/>
      <c r="M104" s="178" t="s">
        <v>3</v>
      </c>
      <c r="N104" s="179" t="s">
        <v>43</v>
      </c>
      <c r="O104" s="32"/>
      <c r="P104" s="167">
        <f t="shared" si="1"/>
        <v>0</v>
      </c>
      <c r="Q104" s="167">
        <v>0.008</v>
      </c>
      <c r="R104" s="167">
        <f t="shared" si="2"/>
        <v>0.008</v>
      </c>
      <c r="S104" s="167">
        <v>0</v>
      </c>
      <c r="T104" s="168">
        <f t="shared" si="3"/>
        <v>0</v>
      </c>
      <c r="AR104" s="15" t="s">
        <v>336</v>
      </c>
      <c r="AT104" s="15" t="s">
        <v>565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1822</v>
      </c>
    </row>
    <row r="105" spans="2:65" s="1" customFormat="1" ht="31.5" customHeight="1">
      <c r="B105" s="157"/>
      <c r="C105" s="158" t="s">
        <v>230</v>
      </c>
      <c r="D105" s="158" t="s">
        <v>210</v>
      </c>
      <c r="E105" s="159" t="s">
        <v>1823</v>
      </c>
      <c r="F105" s="160" t="s">
        <v>1824</v>
      </c>
      <c r="G105" s="161" t="s">
        <v>1578</v>
      </c>
      <c r="H105" s="162">
        <v>1</v>
      </c>
      <c r="I105" s="163"/>
      <c r="J105" s="164">
        <f t="shared" si="0"/>
        <v>0</v>
      </c>
      <c r="K105" s="160" t="s">
        <v>3</v>
      </c>
      <c r="L105" s="31"/>
      <c r="M105" s="165" t="s">
        <v>3</v>
      </c>
      <c r="N105" s="166" t="s">
        <v>43</v>
      </c>
      <c r="O105" s="32"/>
      <c r="P105" s="167">
        <f t="shared" si="1"/>
        <v>0</v>
      </c>
      <c r="Q105" s="167">
        <v>0</v>
      </c>
      <c r="R105" s="167">
        <f t="shared" si="2"/>
        <v>0</v>
      </c>
      <c r="S105" s="167">
        <v>0</v>
      </c>
      <c r="T105" s="168">
        <f t="shared" si="3"/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1825</v>
      </c>
    </row>
    <row r="106" spans="2:65" s="1" customFormat="1" ht="31.5" customHeight="1">
      <c r="B106" s="157"/>
      <c r="C106" s="170" t="s">
        <v>236</v>
      </c>
      <c r="D106" s="170" t="s">
        <v>565</v>
      </c>
      <c r="E106" s="171" t="s">
        <v>1826</v>
      </c>
      <c r="F106" s="172" t="s">
        <v>1827</v>
      </c>
      <c r="G106" s="173" t="s">
        <v>1578</v>
      </c>
      <c r="H106" s="174">
        <v>1</v>
      </c>
      <c r="I106" s="175"/>
      <c r="J106" s="176">
        <f t="shared" si="0"/>
        <v>0</v>
      </c>
      <c r="K106" s="172" t="s">
        <v>3</v>
      </c>
      <c r="L106" s="177"/>
      <c r="M106" s="178" t="s">
        <v>3</v>
      </c>
      <c r="N106" s="179" t="s">
        <v>43</v>
      </c>
      <c r="O106" s="32"/>
      <c r="P106" s="167">
        <f t="shared" si="1"/>
        <v>0</v>
      </c>
      <c r="Q106" s="167">
        <v>0.008</v>
      </c>
      <c r="R106" s="167">
        <f t="shared" si="2"/>
        <v>0.008</v>
      </c>
      <c r="S106" s="167">
        <v>0</v>
      </c>
      <c r="T106" s="168">
        <f t="shared" si="3"/>
        <v>0</v>
      </c>
      <c r="AR106" s="15" t="s">
        <v>336</v>
      </c>
      <c r="AT106" s="15" t="s">
        <v>565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1828</v>
      </c>
    </row>
    <row r="107" spans="2:65" s="1" customFormat="1" ht="22.5" customHeight="1">
      <c r="B107" s="157"/>
      <c r="C107" s="158" t="s">
        <v>240</v>
      </c>
      <c r="D107" s="158" t="s">
        <v>210</v>
      </c>
      <c r="E107" s="159" t="s">
        <v>1829</v>
      </c>
      <c r="F107" s="160" t="s">
        <v>1830</v>
      </c>
      <c r="G107" s="161" t="s">
        <v>1578</v>
      </c>
      <c r="H107" s="162">
        <v>2</v>
      </c>
      <c r="I107" s="163"/>
      <c r="J107" s="164">
        <f t="shared" si="0"/>
        <v>0</v>
      </c>
      <c r="K107" s="160" t="s">
        <v>3</v>
      </c>
      <c r="L107" s="31"/>
      <c r="M107" s="165" t="s">
        <v>3</v>
      </c>
      <c r="N107" s="166" t="s">
        <v>43</v>
      </c>
      <c r="O107" s="32"/>
      <c r="P107" s="167">
        <f t="shared" si="1"/>
        <v>0</v>
      </c>
      <c r="Q107" s="167">
        <v>0</v>
      </c>
      <c r="R107" s="167">
        <f t="shared" si="2"/>
        <v>0</v>
      </c>
      <c r="S107" s="167">
        <v>0</v>
      </c>
      <c r="T107" s="168">
        <f t="shared" si="3"/>
        <v>0</v>
      </c>
      <c r="AR107" s="15" t="s">
        <v>278</v>
      </c>
      <c r="AT107" s="15" t="s">
        <v>210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1831</v>
      </c>
    </row>
    <row r="108" spans="2:65" s="1" customFormat="1" ht="22.5" customHeight="1">
      <c r="B108" s="157"/>
      <c r="C108" s="170" t="s">
        <v>244</v>
      </c>
      <c r="D108" s="170" t="s">
        <v>565</v>
      </c>
      <c r="E108" s="171" t="s">
        <v>1832</v>
      </c>
      <c r="F108" s="172" t="s">
        <v>1833</v>
      </c>
      <c r="G108" s="173" t="s">
        <v>1578</v>
      </c>
      <c r="H108" s="174">
        <v>2</v>
      </c>
      <c r="I108" s="175"/>
      <c r="J108" s="176">
        <f t="shared" si="0"/>
        <v>0</v>
      </c>
      <c r="K108" s="172" t="s">
        <v>3</v>
      </c>
      <c r="L108" s="177"/>
      <c r="M108" s="178" t="s">
        <v>3</v>
      </c>
      <c r="N108" s="179" t="s">
        <v>43</v>
      </c>
      <c r="O108" s="32"/>
      <c r="P108" s="167">
        <f t="shared" si="1"/>
        <v>0</v>
      </c>
      <c r="Q108" s="167">
        <v>0.008</v>
      </c>
      <c r="R108" s="167">
        <f t="shared" si="2"/>
        <v>0.016</v>
      </c>
      <c r="S108" s="167">
        <v>0</v>
      </c>
      <c r="T108" s="168">
        <f t="shared" si="3"/>
        <v>0</v>
      </c>
      <c r="AR108" s="15" t="s">
        <v>336</v>
      </c>
      <c r="AT108" s="15" t="s">
        <v>565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1834</v>
      </c>
    </row>
    <row r="109" spans="2:65" s="1" customFormat="1" ht="22.5" customHeight="1">
      <c r="B109" s="157"/>
      <c r="C109" s="158" t="s">
        <v>26</v>
      </c>
      <c r="D109" s="158" t="s">
        <v>210</v>
      </c>
      <c r="E109" s="159" t="s">
        <v>1835</v>
      </c>
      <c r="F109" s="160" t="s">
        <v>1836</v>
      </c>
      <c r="G109" s="161" t="s">
        <v>1578</v>
      </c>
      <c r="H109" s="162">
        <v>6</v>
      </c>
      <c r="I109" s="163"/>
      <c r="J109" s="164">
        <f t="shared" si="0"/>
        <v>0</v>
      </c>
      <c r="K109" s="160" t="s">
        <v>3</v>
      </c>
      <c r="L109" s="31"/>
      <c r="M109" s="165" t="s">
        <v>3</v>
      </c>
      <c r="N109" s="166" t="s">
        <v>43</v>
      </c>
      <c r="O109" s="32"/>
      <c r="P109" s="167">
        <f t="shared" si="1"/>
        <v>0</v>
      </c>
      <c r="Q109" s="167">
        <v>0</v>
      </c>
      <c r="R109" s="167">
        <f t="shared" si="2"/>
        <v>0</v>
      </c>
      <c r="S109" s="167">
        <v>0</v>
      </c>
      <c r="T109" s="168">
        <f t="shared" si="3"/>
        <v>0</v>
      </c>
      <c r="AR109" s="15" t="s">
        <v>278</v>
      </c>
      <c r="AT109" s="15" t="s">
        <v>210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1837</v>
      </c>
    </row>
    <row r="110" spans="2:65" s="1" customFormat="1" ht="22.5" customHeight="1">
      <c r="B110" s="157"/>
      <c r="C110" s="170" t="s">
        <v>255</v>
      </c>
      <c r="D110" s="170" t="s">
        <v>565</v>
      </c>
      <c r="E110" s="171" t="s">
        <v>1838</v>
      </c>
      <c r="F110" s="172" t="s">
        <v>1839</v>
      </c>
      <c r="G110" s="173" t="s">
        <v>1578</v>
      </c>
      <c r="H110" s="174">
        <v>6</v>
      </c>
      <c r="I110" s="175"/>
      <c r="J110" s="176">
        <f t="shared" si="0"/>
        <v>0</v>
      </c>
      <c r="K110" s="172" t="s">
        <v>3</v>
      </c>
      <c r="L110" s="177"/>
      <c r="M110" s="178" t="s">
        <v>3</v>
      </c>
      <c r="N110" s="179" t="s">
        <v>43</v>
      </c>
      <c r="O110" s="32"/>
      <c r="P110" s="167">
        <f t="shared" si="1"/>
        <v>0</v>
      </c>
      <c r="Q110" s="167">
        <v>0.008</v>
      </c>
      <c r="R110" s="167">
        <f t="shared" si="2"/>
        <v>0.048</v>
      </c>
      <c r="S110" s="167">
        <v>0</v>
      </c>
      <c r="T110" s="168">
        <f t="shared" si="3"/>
        <v>0</v>
      </c>
      <c r="AR110" s="15" t="s">
        <v>336</v>
      </c>
      <c r="AT110" s="15" t="s">
        <v>565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1840</v>
      </c>
    </row>
    <row r="111" spans="2:65" s="1" customFormat="1" ht="22.5" customHeight="1">
      <c r="B111" s="157"/>
      <c r="C111" s="158" t="s">
        <v>259</v>
      </c>
      <c r="D111" s="158" t="s">
        <v>210</v>
      </c>
      <c r="E111" s="159" t="s">
        <v>1841</v>
      </c>
      <c r="F111" s="160" t="s">
        <v>1842</v>
      </c>
      <c r="G111" s="161" t="s">
        <v>1578</v>
      </c>
      <c r="H111" s="162">
        <v>1</v>
      </c>
      <c r="I111" s="163"/>
      <c r="J111" s="164">
        <f t="shared" si="0"/>
        <v>0</v>
      </c>
      <c r="K111" s="160" t="s">
        <v>3</v>
      </c>
      <c r="L111" s="31"/>
      <c r="M111" s="165" t="s">
        <v>3</v>
      </c>
      <c r="N111" s="166" t="s">
        <v>43</v>
      </c>
      <c r="O111" s="32"/>
      <c r="P111" s="167">
        <f t="shared" si="1"/>
        <v>0</v>
      </c>
      <c r="Q111" s="167">
        <v>0</v>
      </c>
      <c r="R111" s="167">
        <f t="shared" si="2"/>
        <v>0</v>
      </c>
      <c r="S111" s="167">
        <v>0</v>
      </c>
      <c r="T111" s="168">
        <f t="shared" si="3"/>
        <v>0</v>
      </c>
      <c r="AR111" s="15" t="s">
        <v>278</v>
      </c>
      <c r="AT111" s="15" t="s">
        <v>210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1843</v>
      </c>
    </row>
    <row r="112" spans="2:65" s="1" customFormat="1" ht="22.5" customHeight="1">
      <c r="B112" s="157"/>
      <c r="C112" s="170" t="s">
        <v>265</v>
      </c>
      <c r="D112" s="170" t="s">
        <v>565</v>
      </c>
      <c r="E112" s="171" t="s">
        <v>1844</v>
      </c>
      <c r="F112" s="172" t="s">
        <v>1845</v>
      </c>
      <c r="G112" s="173" t="s">
        <v>1578</v>
      </c>
      <c r="H112" s="174">
        <v>1</v>
      </c>
      <c r="I112" s="175"/>
      <c r="J112" s="176">
        <f t="shared" si="0"/>
        <v>0</v>
      </c>
      <c r="K112" s="172" t="s">
        <v>3</v>
      </c>
      <c r="L112" s="177"/>
      <c r="M112" s="178" t="s">
        <v>3</v>
      </c>
      <c r="N112" s="179" t="s">
        <v>43</v>
      </c>
      <c r="O112" s="32"/>
      <c r="P112" s="167">
        <f t="shared" si="1"/>
        <v>0</v>
      </c>
      <c r="Q112" s="167">
        <v>0.008</v>
      </c>
      <c r="R112" s="167">
        <f t="shared" si="2"/>
        <v>0.008</v>
      </c>
      <c r="S112" s="167">
        <v>0</v>
      </c>
      <c r="T112" s="168">
        <f t="shared" si="3"/>
        <v>0</v>
      </c>
      <c r="AR112" s="15" t="s">
        <v>336</v>
      </c>
      <c r="AT112" s="15" t="s">
        <v>565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1846</v>
      </c>
    </row>
    <row r="113" spans="2:65" s="1" customFormat="1" ht="22.5" customHeight="1">
      <c r="B113" s="157"/>
      <c r="C113" s="158" t="s">
        <v>269</v>
      </c>
      <c r="D113" s="158" t="s">
        <v>210</v>
      </c>
      <c r="E113" s="159" t="s">
        <v>1847</v>
      </c>
      <c r="F113" s="160" t="s">
        <v>1848</v>
      </c>
      <c r="G113" s="161" t="s">
        <v>253</v>
      </c>
      <c r="H113" s="162">
        <v>1278</v>
      </c>
      <c r="I113" s="163"/>
      <c r="J113" s="164">
        <f t="shared" si="0"/>
        <v>0</v>
      </c>
      <c r="K113" s="160" t="s">
        <v>3</v>
      </c>
      <c r="L113" s="31"/>
      <c r="M113" s="165" t="s">
        <v>3</v>
      </c>
      <c r="N113" s="166" t="s">
        <v>43</v>
      </c>
      <c r="O113" s="32"/>
      <c r="P113" s="167">
        <f t="shared" si="1"/>
        <v>0</v>
      </c>
      <c r="Q113" s="167">
        <v>0</v>
      </c>
      <c r="R113" s="167">
        <f t="shared" si="2"/>
        <v>0</v>
      </c>
      <c r="S113" s="167">
        <v>0</v>
      </c>
      <c r="T113" s="168">
        <f t="shared" si="3"/>
        <v>0</v>
      </c>
      <c r="AR113" s="15" t="s">
        <v>278</v>
      </c>
      <c r="AT113" s="15" t="s">
        <v>210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1849</v>
      </c>
    </row>
    <row r="114" spans="2:65" s="1" customFormat="1" ht="22.5" customHeight="1">
      <c r="B114" s="157"/>
      <c r="C114" s="170" t="s">
        <v>10</v>
      </c>
      <c r="D114" s="170" t="s">
        <v>565</v>
      </c>
      <c r="E114" s="171" t="s">
        <v>1850</v>
      </c>
      <c r="F114" s="172" t="s">
        <v>1851</v>
      </c>
      <c r="G114" s="173" t="s">
        <v>253</v>
      </c>
      <c r="H114" s="174">
        <v>1278</v>
      </c>
      <c r="I114" s="175"/>
      <c r="J114" s="176">
        <f t="shared" si="0"/>
        <v>0</v>
      </c>
      <c r="K114" s="172" t="s">
        <v>3</v>
      </c>
      <c r="L114" s="177"/>
      <c r="M114" s="178" t="s">
        <v>3</v>
      </c>
      <c r="N114" s="179" t="s">
        <v>43</v>
      </c>
      <c r="O114" s="32"/>
      <c r="P114" s="167">
        <f t="shared" si="1"/>
        <v>0</v>
      </c>
      <c r="Q114" s="167">
        <v>0.008</v>
      </c>
      <c r="R114" s="167">
        <f t="shared" si="2"/>
        <v>10.224</v>
      </c>
      <c r="S114" s="167">
        <v>0</v>
      </c>
      <c r="T114" s="168">
        <f t="shared" si="3"/>
        <v>0</v>
      </c>
      <c r="AR114" s="15" t="s">
        <v>336</v>
      </c>
      <c r="AT114" s="15" t="s">
        <v>565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1852</v>
      </c>
    </row>
    <row r="115" spans="2:65" s="1" customFormat="1" ht="22.5" customHeight="1">
      <c r="B115" s="157"/>
      <c r="C115" s="158" t="s">
        <v>278</v>
      </c>
      <c r="D115" s="158" t="s">
        <v>210</v>
      </c>
      <c r="E115" s="159" t="s">
        <v>1853</v>
      </c>
      <c r="F115" s="160" t="s">
        <v>1854</v>
      </c>
      <c r="G115" s="161" t="s">
        <v>253</v>
      </c>
      <c r="H115" s="162">
        <v>6</v>
      </c>
      <c r="I115" s="163"/>
      <c r="J115" s="164">
        <f t="shared" si="0"/>
        <v>0</v>
      </c>
      <c r="K115" s="160" t="s">
        <v>3</v>
      </c>
      <c r="L115" s="31"/>
      <c r="M115" s="165" t="s">
        <v>3</v>
      </c>
      <c r="N115" s="166" t="s">
        <v>43</v>
      </c>
      <c r="O115" s="32"/>
      <c r="P115" s="167">
        <f t="shared" si="1"/>
        <v>0</v>
      </c>
      <c r="Q115" s="167">
        <v>0</v>
      </c>
      <c r="R115" s="167">
        <f t="shared" si="2"/>
        <v>0</v>
      </c>
      <c r="S115" s="167">
        <v>0</v>
      </c>
      <c r="T115" s="168">
        <f t="shared" si="3"/>
        <v>0</v>
      </c>
      <c r="AR115" s="15" t="s">
        <v>278</v>
      </c>
      <c r="AT115" s="15" t="s">
        <v>210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1855</v>
      </c>
    </row>
    <row r="116" spans="2:65" s="1" customFormat="1" ht="22.5" customHeight="1">
      <c r="B116" s="157"/>
      <c r="C116" s="170" t="s">
        <v>281</v>
      </c>
      <c r="D116" s="170" t="s">
        <v>565</v>
      </c>
      <c r="E116" s="171" t="s">
        <v>1856</v>
      </c>
      <c r="F116" s="172" t="s">
        <v>1857</v>
      </c>
      <c r="G116" s="173" t="s">
        <v>253</v>
      </c>
      <c r="H116" s="174">
        <v>6</v>
      </c>
      <c r="I116" s="175"/>
      <c r="J116" s="176">
        <f t="shared" si="0"/>
        <v>0</v>
      </c>
      <c r="K116" s="172" t="s">
        <v>3</v>
      </c>
      <c r="L116" s="177"/>
      <c r="M116" s="178" t="s">
        <v>3</v>
      </c>
      <c r="N116" s="179" t="s">
        <v>43</v>
      </c>
      <c r="O116" s="32"/>
      <c r="P116" s="167">
        <f t="shared" si="1"/>
        <v>0</v>
      </c>
      <c r="Q116" s="167">
        <v>0.008</v>
      </c>
      <c r="R116" s="167">
        <f t="shared" si="2"/>
        <v>0.048</v>
      </c>
      <c r="S116" s="167">
        <v>0</v>
      </c>
      <c r="T116" s="168">
        <f t="shared" si="3"/>
        <v>0</v>
      </c>
      <c r="AR116" s="15" t="s">
        <v>336</v>
      </c>
      <c r="AT116" s="15" t="s">
        <v>565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1858</v>
      </c>
    </row>
    <row r="117" spans="2:65" s="1" customFormat="1" ht="22.5" customHeight="1">
      <c r="B117" s="157"/>
      <c r="C117" s="158" t="s">
        <v>284</v>
      </c>
      <c r="D117" s="158" t="s">
        <v>210</v>
      </c>
      <c r="E117" s="159" t="s">
        <v>1859</v>
      </c>
      <c r="F117" s="160" t="s">
        <v>1860</v>
      </c>
      <c r="G117" s="161" t="s">
        <v>1578</v>
      </c>
      <c r="H117" s="162">
        <v>22</v>
      </c>
      <c r="I117" s="163"/>
      <c r="J117" s="164">
        <f t="shared" si="0"/>
        <v>0</v>
      </c>
      <c r="K117" s="160" t="s">
        <v>3</v>
      </c>
      <c r="L117" s="31"/>
      <c r="M117" s="165" t="s">
        <v>3</v>
      </c>
      <c r="N117" s="166" t="s">
        <v>43</v>
      </c>
      <c r="O117" s="32"/>
      <c r="P117" s="167">
        <f t="shared" si="1"/>
        <v>0</v>
      </c>
      <c r="Q117" s="167">
        <v>0</v>
      </c>
      <c r="R117" s="167">
        <f t="shared" si="2"/>
        <v>0</v>
      </c>
      <c r="S117" s="167">
        <v>0</v>
      </c>
      <c r="T117" s="168">
        <f t="shared" si="3"/>
        <v>0</v>
      </c>
      <c r="AR117" s="15" t="s">
        <v>278</v>
      </c>
      <c r="AT117" s="15" t="s">
        <v>210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1861</v>
      </c>
    </row>
    <row r="118" spans="2:65" s="1" customFormat="1" ht="22.5" customHeight="1">
      <c r="B118" s="157"/>
      <c r="C118" s="158" t="s">
        <v>288</v>
      </c>
      <c r="D118" s="158" t="s">
        <v>210</v>
      </c>
      <c r="E118" s="159" t="s">
        <v>1862</v>
      </c>
      <c r="F118" s="160" t="s">
        <v>1863</v>
      </c>
      <c r="G118" s="161" t="s">
        <v>1578</v>
      </c>
      <c r="H118" s="162">
        <v>22</v>
      </c>
      <c r="I118" s="163"/>
      <c r="J118" s="164">
        <f t="shared" si="0"/>
        <v>0</v>
      </c>
      <c r="K118" s="160" t="s">
        <v>3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0</v>
      </c>
      <c r="R118" s="167">
        <f t="shared" si="2"/>
        <v>0</v>
      </c>
      <c r="S118" s="167">
        <v>0</v>
      </c>
      <c r="T118" s="168">
        <f t="shared" si="3"/>
        <v>0</v>
      </c>
      <c r="AR118" s="15" t="s">
        <v>278</v>
      </c>
      <c r="AT118" s="15" t="s">
        <v>210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1864</v>
      </c>
    </row>
    <row r="119" spans="2:65" s="1" customFormat="1" ht="22.5" customHeight="1">
      <c r="B119" s="157"/>
      <c r="C119" s="170" t="s">
        <v>292</v>
      </c>
      <c r="D119" s="170" t="s">
        <v>565</v>
      </c>
      <c r="E119" s="171" t="s">
        <v>1865</v>
      </c>
      <c r="F119" s="172" t="s">
        <v>1866</v>
      </c>
      <c r="G119" s="173" t="s">
        <v>1578</v>
      </c>
      <c r="H119" s="174">
        <v>22</v>
      </c>
      <c r="I119" s="175"/>
      <c r="J119" s="176">
        <f t="shared" si="0"/>
        <v>0</v>
      </c>
      <c r="K119" s="172" t="s">
        <v>3</v>
      </c>
      <c r="L119" s="177"/>
      <c r="M119" s="178" t="s">
        <v>3</v>
      </c>
      <c r="N119" s="179" t="s">
        <v>43</v>
      </c>
      <c r="O119" s="32"/>
      <c r="P119" s="167">
        <f t="shared" si="1"/>
        <v>0</v>
      </c>
      <c r="Q119" s="167">
        <v>0.008</v>
      </c>
      <c r="R119" s="167">
        <f t="shared" si="2"/>
        <v>0.176</v>
      </c>
      <c r="S119" s="167">
        <v>0</v>
      </c>
      <c r="T119" s="168">
        <f t="shared" si="3"/>
        <v>0</v>
      </c>
      <c r="AR119" s="15" t="s">
        <v>336</v>
      </c>
      <c r="AT119" s="15" t="s">
        <v>565</v>
      </c>
      <c r="AU119" s="15" t="s">
        <v>79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278</v>
      </c>
      <c r="BM119" s="15" t="s">
        <v>1867</v>
      </c>
    </row>
    <row r="120" spans="2:65" s="1" customFormat="1" ht="22.5" customHeight="1">
      <c r="B120" s="157"/>
      <c r="C120" s="158" t="s">
        <v>8</v>
      </c>
      <c r="D120" s="158" t="s">
        <v>210</v>
      </c>
      <c r="E120" s="159" t="s">
        <v>1868</v>
      </c>
      <c r="F120" s="160" t="s">
        <v>1869</v>
      </c>
      <c r="G120" s="161" t="s">
        <v>1578</v>
      </c>
      <c r="H120" s="162">
        <v>22</v>
      </c>
      <c r="I120" s="163"/>
      <c r="J120" s="164">
        <f t="shared" si="0"/>
        <v>0</v>
      </c>
      <c r="K120" s="160" t="s">
        <v>3</v>
      </c>
      <c r="L120" s="31"/>
      <c r="M120" s="165" t="s">
        <v>3</v>
      </c>
      <c r="N120" s="166" t="s">
        <v>43</v>
      </c>
      <c r="O120" s="32"/>
      <c r="P120" s="167">
        <f t="shared" si="1"/>
        <v>0</v>
      </c>
      <c r="Q120" s="167">
        <v>0</v>
      </c>
      <c r="R120" s="167">
        <f t="shared" si="2"/>
        <v>0</v>
      </c>
      <c r="S120" s="167">
        <v>0</v>
      </c>
      <c r="T120" s="168">
        <f t="shared" si="3"/>
        <v>0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278</v>
      </c>
      <c r="BM120" s="15" t="s">
        <v>1870</v>
      </c>
    </row>
    <row r="121" spans="2:65" s="1" customFormat="1" ht="22.5" customHeight="1">
      <c r="B121" s="157"/>
      <c r="C121" s="170" t="s">
        <v>299</v>
      </c>
      <c r="D121" s="170" t="s">
        <v>565</v>
      </c>
      <c r="E121" s="171" t="s">
        <v>1871</v>
      </c>
      <c r="F121" s="172" t="s">
        <v>1872</v>
      </c>
      <c r="G121" s="173" t="s">
        <v>1578</v>
      </c>
      <c r="H121" s="174">
        <v>22</v>
      </c>
      <c r="I121" s="175"/>
      <c r="J121" s="176">
        <f t="shared" si="0"/>
        <v>0</v>
      </c>
      <c r="K121" s="172" t="s">
        <v>3</v>
      </c>
      <c r="L121" s="177"/>
      <c r="M121" s="178" t="s">
        <v>3</v>
      </c>
      <c r="N121" s="179" t="s">
        <v>43</v>
      </c>
      <c r="O121" s="32"/>
      <c r="P121" s="167">
        <f t="shared" si="1"/>
        <v>0</v>
      </c>
      <c r="Q121" s="167">
        <v>0.008</v>
      </c>
      <c r="R121" s="167">
        <f t="shared" si="2"/>
        <v>0.176</v>
      </c>
      <c r="S121" s="167">
        <v>0</v>
      </c>
      <c r="T121" s="168">
        <f t="shared" si="3"/>
        <v>0</v>
      </c>
      <c r="AR121" s="15" t="s">
        <v>336</v>
      </c>
      <c r="AT121" s="15" t="s">
        <v>565</v>
      </c>
      <c r="AU121" s="15" t="s">
        <v>79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278</v>
      </c>
      <c r="BM121" s="15" t="s">
        <v>1873</v>
      </c>
    </row>
    <row r="122" spans="2:65" s="1" customFormat="1" ht="22.5" customHeight="1">
      <c r="B122" s="157"/>
      <c r="C122" s="158" t="s">
        <v>303</v>
      </c>
      <c r="D122" s="158" t="s">
        <v>210</v>
      </c>
      <c r="E122" s="159" t="s">
        <v>1874</v>
      </c>
      <c r="F122" s="160" t="s">
        <v>1875</v>
      </c>
      <c r="G122" s="161" t="s">
        <v>1578</v>
      </c>
      <c r="H122" s="162">
        <v>22</v>
      </c>
      <c r="I122" s="163"/>
      <c r="J122" s="164">
        <f t="shared" si="0"/>
        <v>0</v>
      </c>
      <c r="K122" s="160" t="s">
        <v>3</v>
      </c>
      <c r="L122" s="31"/>
      <c r="M122" s="165" t="s">
        <v>3</v>
      </c>
      <c r="N122" s="166" t="s">
        <v>43</v>
      </c>
      <c r="O122" s="3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AR122" s="15" t="s">
        <v>278</v>
      </c>
      <c r="AT122" s="15" t="s">
        <v>210</v>
      </c>
      <c r="AU122" s="15" t="s">
        <v>79</v>
      </c>
      <c r="AY122" s="15" t="s">
        <v>209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5" t="s">
        <v>9</v>
      </c>
      <c r="BK122" s="169">
        <f t="shared" si="9"/>
        <v>0</v>
      </c>
      <c r="BL122" s="15" t="s">
        <v>278</v>
      </c>
      <c r="BM122" s="15" t="s">
        <v>1876</v>
      </c>
    </row>
    <row r="123" spans="2:65" s="1" customFormat="1" ht="22.5" customHeight="1">
      <c r="B123" s="157"/>
      <c r="C123" s="170" t="s">
        <v>306</v>
      </c>
      <c r="D123" s="170" t="s">
        <v>565</v>
      </c>
      <c r="E123" s="171" t="s">
        <v>1877</v>
      </c>
      <c r="F123" s="172" t="s">
        <v>1878</v>
      </c>
      <c r="G123" s="173" t="s">
        <v>1578</v>
      </c>
      <c r="H123" s="174">
        <v>22</v>
      </c>
      <c r="I123" s="175"/>
      <c r="J123" s="176">
        <f t="shared" si="0"/>
        <v>0</v>
      </c>
      <c r="K123" s="172" t="s">
        <v>3</v>
      </c>
      <c r="L123" s="177"/>
      <c r="M123" s="178" t="s">
        <v>3</v>
      </c>
      <c r="N123" s="179" t="s">
        <v>43</v>
      </c>
      <c r="O123" s="32"/>
      <c r="P123" s="167">
        <f t="shared" si="1"/>
        <v>0</v>
      </c>
      <c r="Q123" s="167">
        <v>0.008</v>
      </c>
      <c r="R123" s="167">
        <f t="shared" si="2"/>
        <v>0.176</v>
      </c>
      <c r="S123" s="167">
        <v>0</v>
      </c>
      <c r="T123" s="168">
        <f t="shared" si="3"/>
        <v>0</v>
      </c>
      <c r="AR123" s="15" t="s">
        <v>336</v>
      </c>
      <c r="AT123" s="15" t="s">
        <v>565</v>
      </c>
      <c r="AU123" s="15" t="s">
        <v>79</v>
      </c>
      <c r="AY123" s="15" t="s">
        <v>209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9</v>
      </c>
      <c r="BK123" s="169">
        <f t="shared" si="9"/>
        <v>0</v>
      </c>
      <c r="BL123" s="15" t="s">
        <v>278</v>
      </c>
      <c r="BM123" s="15" t="s">
        <v>1879</v>
      </c>
    </row>
    <row r="124" spans="2:65" s="1" customFormat="1" ht="22.5" customHeight="1">
      <c r="B124" s="157"/>
      <c r="C124" s="158" t="s">
        <v>309</v>
      </c>
      <c r="D124" s="158" t="s">
        <v>210</v>
      </c>
      <c r="E124" s="159" t="s">
        <v>1880</v>
      </c>
      <c r="F124" s="160" t="s">
        <v>1881</v>
      </c>
      <c r="G124" s="161" t="s">
        <v>1578</v>
      </c>
      <c r="H124" s="162">
        <v>1</v>
      </c>
      <c r="I124" s="163"/>
      <c r="J124" s="164">
        <f t="shared" si="0"/>
        <v>0</v>
      </c>
      <c r="K124" s="160" t="s">
        <v>3</v>
      </c>
      <c r="L124" s="31"/>
      <c r="M124" s="165" t="s">
        <v>3</v>
      </c>
      <c r="N124" s="166" t="s">
        <v>43</v>
      </c>
      <c r="O124" s="3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9</v>
      </c>
      <c r="BK124" s="169">
        <f t="shared" si="9"/>
        <v>0</v>
      </c>
      <c r="BL124" s="15" t="s">
        <v>278</v>
      </c>
      <c r="BM124" s="15" t="s">
        <v>1882</v>
      </c>
    </row>
    <row r="125" spans="2:65" s="1" customFormat="1" ht="22.5" customHeight="1">
      <c r="B125" s="157"/>
      <c r="C125" s="170" t="s">
        <v>312</v>
      </c>
      <c r="D125" s="170" t="s">
        <v>565</v>
      </c>
      <c r="E125" s="171" t="s">
        <v>1883</v>
      </c>
      <c r="F125" s="172" t="s">
        <v>1884</v>
      </c>
      <c r="G125" s="173" t="s">
        <v>1578</v>
      </c>
      <c r="H125" s="174">
        <v>1</v>
      </c>
      <c r="I125" s="175"/>
      <c r="J125" s="176">
        <f t="shared" si="0"/>
        <v>0</v>
      </c>
      <c r="K125" s="172" t="s">
        <v>3</v>
      </c>
      <c r="L125" s="177"/>
      <c r="M125" s="178" t="s">
        <v>3</v>
      </c>
      <c r="N125" s="179" t="s">
        <v>43</v>
      </c>
      <c r="O125" s="32"/>
      <c r="P125" s="167">
        <f t="shared" si="1"/>
        <v>0</v>
      </c>
      <c r="Q125" s="167">
        <v>0.008</v>
      </c>
      <c r="R125" s="167">
        <f t="shared" si="2"/>
        <v>0.008</v>
      </c>
      <c r="S125" s="167">
        <v>0</v>
      </c>
      <c r="T125" s="168">
        <f t="shared" si="3"/>
        <v>0</v>
      </c>
      <c r="AR125" s="15" t="s">
        <v>336</v>
      </c>
      <c r="AT125" s="15" t="s">
        <v>565</v>
      </c>
      <c r="AU125" s="15" t="s">
        <v>79</v>
      </c>
      <c r="AY125" s="15" t="s">
        <v>209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5" t="s">
        <v>9</v>
      </c>
      <c r="BK125" s="169">
        <f t="shared" si="9"/>
        <v>0</v>
      </c>
      <c r="BL125" s="15" t="s">
        <v>278</v>
      </c>
      <c r="BM125" s="15" t="s">
        <v>1885</v>
      </c>
    </row>
    <row r="126" spans="2:65" s="1" customFormat="1" ht="22.5" customHeight="1">
      <c r="B126" s="157"/>
      <c r="C126" s="158" t="s">
        <v>316</v>
      </c>
      <c r="D126" s="158" t="s">
        <v>210</v>
      </c>
      <c r="E126" s="159" t="s">
        <v>1886</v>
      </c>
      <c r="F126" s="160" t="s">
        <v>1887</v>
      </c>
      <c r="G126" s="161" t="s">
        <v>1578</v>
      </c>
      <c r="H126" s="162">
        <v>22</v>
      </c>
      <c r="I126" s="163"/>
      <c r="J126" s="164">
        <f t="shared" si="0"/>
        <v>0</v>
      </c>
      <c r="K126" s="160" t="s">
        <v>3</v>
      </c>
      <c r="L126" s="31"/>
      <c r="M126" s="165" t="s">
        <v>3</v>
      </c>
      <c r="N126" s="166" t="s">
        <v>43</v>
      </c>
      <c r="O126" s="3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5" t="s">
        <v>9</v>
      </c>
      <c r="BK126" s="169">
        <f t="shared" si="9"/>
        <v>0</v>
      </c>
      <c r="BL126" s="15" t="s">
        <v>278</v>
      </c>
      <c r="BM126" s="15" t="s">
        <v>1888</v>
      </c>
    </row>
    <row r="127" spans="2:65" s="1" customFormat="1" ht="22.5" customHeight="1">
      <c r="B127" s="157"/>
      <c r="C127" s="170" t="s">
        <v>320</v>
      </c>
      <c r="D127" s="170" t="s">
        <v>565</v>
      </c>
      <c r="E127" s="171" t="s">
        <v>1889</v>
      </c>
      <c r="F127" s="172" t="s">
        <v>1890</v>
      </c>
      <c r="G127" s="173" t="s">
        <v>1578</v>
      </c>
      <c r="H127" s="174">
        <v>22</v>
      </c>
      <c r="I127" s="175"/>
      <c r="J127" s="176">
        <f t="shared" si="0"/>
        <v>0</v>
      </c>
      <c r="K127" s="172" t="s">
        <v>3</v>
      </c>
      <c r="L127" s="177"/>
      <c r="M127" s="178" t="s">
        <v>3</v>
      </c>
      <c r="N127" s="179" t="s">
        <v>43</v>
      </c>
      <c r="O127" s="32"/>
      <c r="P127" s="167">
        <f t="shared" si="1"/>
        <v>0</v>
      </c>
      <c r="Q127" s="167">
        <v>0.008</v>
      </c>
      <c r="R127" s="167">
        <f t="shared" si="2"/>
        <v>0.176</v>
      </c>
      <c r="S127" s="167">
        <v>0</v>
      </c>
      <c r="T127" s="168">
        <f t="shared" si="3"/>
        <v>0</v>
      </c>
      <c r="AR127" s="15" t="s">
        <v>336</v>
      </c>
      <c r="AT127" s="15" t="s">
        <v>565</v>
      </c>
      <c r="AU127" s="15" t="s">
        <v>79</v>
      </c>
      <c r="AY127" s="15" t="s">
        <v>209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5" t="s">
        <v>9</v>
      </c>
      <c r="BK127" s="169">
        <f t="shared" si="9"/>
        <v>0</v>
      </c>
      <c r="BL127" s="15" t="s">
        <v>278</v>
      </c>
      <c r="BM127" s="15" t="s">
        <v>1891</v>
      </c>
    </row>
    <row r="128" spans="2:65" s="1" customFormat="1" ht="22.5" customHeight="1">
      <c r="B128" s="157"/>
      <c r="C128" s="158" t="s">
        <v>324</v>
      </c>
      <c r="D128" s="158" t="s">
        <v>210</v>
      </c>
      <c r="E128" s="159" t="s">
        <v>1892</v>
      </c>
      <c r="F128" s="160" t="s">
        <v>1893</v>
      </c>
      <c r="G128" s="161" t="s">
        <v>1578</v>
      </c>
      <c r="H128" s="162">
        <v>22</v>
      </c>
      <c r="I128" s="163"/>
      <c r="J128" s="164">
        <f t="shared" si="0"/>
        <v>0</v>
      </c>
      <c r="K128" s="160" t="s">
        <v>3</v>
      </c>
      <c r="L128" s="31"/>
      <c r="M128" s="165" t="s">
        <v>3</v>
      </c>
      <c r="N128" s="166" t="s">
        <v>43</v>
      </c>
      <c r="O128" s="3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AR128" s="15" t="s">
        <v>278</v>
      </c>
      <c r="AT128" s="15" t="s">
        <v>210</v>
      </c>
      <c r="AU128" s="15" t="s">
        <v>79</v>
      </c>
      <c r="AY128" s="15" t="s">
        <v>209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5" t="s">
        <v>9</v>
      </c>
      <c r="BK128" s="169">
        <f t="shared" si="9"/>
        <v>0</v>
      </c>
      <c r="BL128" s="15" t="s">
        <v>278</v>
      </c>
      <c r="BM128" s="15" t="s">
        <v>1894</v>
      </c>
    </row>
    <row r="129" spans="2:65" s="1" customFormat="1" ht="22.5" customHeight="1">
      <c r="B129" s="157"/>
      <c r="C129" s="170" t="s">
        <v>328</v>
      </c>
      <c r="D129" s="170" t="s">
        <v>565</v>
      </c>
      <c r="E129" s="171" t="s">
        <v>1895</v>
      </c>
      <c r="F129" s="172" t="s">
        <v>1896</v>
      </c>
      <c r="G129" s="173" t="s">
        <v>1578</v>
      </c>
      <c r="H129" s="174">
        <v>22</v>
      </c>
      <c r="I129" s="175"/>
      <c r="J129" s="176">
        <f t="shared" si="0"/>
        <v>0</v>
      </c>
      <c r="K129" s="172" t="s">
        <v>3</v>
      </c>
      <c r="L129" s="177"/>
      <c r="M129" s="178" t="s">
        <v>3</v>
      </c>
      <c r="N129" s="179" t="s">
        <v>43</v>
      </c>
      <c r="O129" s="32"/>
      <c r="P129" s="167">
        <f t="shared" si="1"/>
        <v>0</v>
      </c>
      <c r="Q129" s="167">
        <v>0.008</v>
      </c>
      <c r="R129" s="167">
        <f t="shared" si="2"/>
        <v>0.176</v>
      </c>
      <c r="S129" s="167">
        <v>0</v>
      </c>
      <c r="T129" s="168">
        <f t="shared" si="3"/>
        <v>0</v>
      </c>
      <c r="AR129" s="15" t="s">
        <v>336</v>
      </c>
      <c r="AT129" s="15" t="s">
        <v>565</v>
      </c>
      <c r="AU129" s="15" t="s">
        <v>79</v>
      </c>
      <c r="AY129" s="15" t="s">
        <v>209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5" t="s">
        <v>9</v>
      </c>
      <c r="BK129" s="169">
        <f t="shared" si="9"/>
        <v>0</v>
      </c>
      <c r="BL129" s="15" t="s">
        <v>278</v>
      </c>
      <c r="BM129" s="15" t="s">
        <v>1897</v>
      </c>
    </row>
    <row r="130" spans="2:65" s="1" customFormat="1" ht="22.5" customHeight="1">
      <c r="B130" s="157"/>
      <c r="C130" s="158" t="s">
        <v>332</v>
      </c>
      <c r="D130" s="158" t="s">
        <v>210</v>
      </c>
      <c r="E130" s="159" t="s">
        <v>1898</v>
      </c>
      <c r="F130" s="160" t="s">
        <v>1899</v>
      </c>
      <c r="G130" s="161" t="s">
        <v>253</v>
      </c>
      <c r="H130" s="162">
        <v>274</v>
      </c>
      <c r="I130" s="163"/>
      <c r="J130" s="164">
        <f t="shared" si="0"/>
        <v>0</v>
      </c>
      <c r="K130" s="160" t="s">
        <v>3</v>
      </c>
      <c r="L130" s="31"/>
      <c r="M130" s="165" t="s">
        <v>3</v>
      </c>
      <c r="N130" s="166" t="s">
        <v>43</v>
      </c>
      <c r="O130" s="3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AR130" s="15" t="s">
        <v>278</v>
      </c>
      <c r="AT130" s="15" t="s">
        <v>210</v>
      </c>
      <c r="AU130" s="15" t="s">
        <v>79</v>
      </c>
      <c r="AY130" s="15" t="s">
        <v>209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5" t="s">
        <v>9</v>
      </c>
      <c r="BK130" s="169">
        <f t="shared" si="9"/>
        <v>0</v>
      </c>
      <c r="BL130" s="15" t="s">
        <v>278</v>
      </c>
      <c r="BM130" s="15" t="s">
        <v>1900</v>
      </c>
    </row>
    <row r="131" spans="2:65" s="1" customFormat="1" ht="22.5" customHeight="1">
      <c r="B131" s="157"/>
      <c r="C131" s="170" t="s">
        <v>336</v>
      </c>
      <c r="D131" s="170" t="s">
        <v>565</v>
      </c>
      <c r="E131" s="171" t="s">
        <v>1901</v>
      </c>
      <c r="F131" s="172" t="s">
        <v>1902</v>
      </c>
      <c r="G131" s="173" t="s">
        <v>253</v>
      </c>
      <c r="H131" s="174">
        <v>274</v>
      </c>
      <c r="I131" s="175"/>
      <c r="J131" s="176">
        <f t="shared" si="0"/>
        <v>0</v>
      </c>
      <c r="K131" s="172" t="s">
        <v>3</v>
      </c>
      <c r="L131" s="177"/>
      <c r="M131" s="178" t="s">
        <v>3</v>
      </c>
      <c r="N131" s="179" t="s">
        <v>43</v>
      </c>
      <c r="O131" s="32"/>
      <c r="P131" s="167">
        <f t="shared" si="1"/>
        <v>0</v>
      </c>
      <c r="Q131" s="167">
        <v>0.008</v>
      </c>
      <c r="R131" s="167">
        <f t="shared" si="2"/>
        <v>2.192</v>
      </c>
      <c r="S131" s="167">
        <v>0</v>
      </c>
      <c r="T131" s="168">
        <f t="shared" si="3"/>
        <v>0</v>
      </c>
      <c r="AR131" s="15" t="s">
        <v>336</v>
      </c>
      <c r="AT131" s="15" t="s">
        <v>565</v>
      </c>
      <c r="AU131" s="15" t="s">
        <v>79</v>
      </c>
      <c r="AY131" s="15" t="s">
        <v>209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5" t="s">
        <v>9</v>
      </c>
      <c r="BK131" s="169">
        <f t="shared" si="9"/>
        <v>0</v>
      </c>
      <c r="BL131" s="15" t="s">
        <v>278</v>
      </c>
      <c r="BM131" s="15" t="s">
        <v>1903</v>
      </c>
    </row>
    <row r="132" spans="2:65" s="1" customFormat="1" ht="22.5" customHeight="1">
      <c r="B132" s="157"/>
      <c r="C132" s="158" t="s">
        <v>340</v>
      </c>
      <c r="D132" s="158" t="s">
        <v>210</v>
      </c>
      <c r="E132" s="159" t="s">
        <v>1904</v>
      </c>
      <c r="F132" s="160" t="s">
        <v>1905</v>
      </c>
      <c r="G132" s="161" t="s">
        <v>253</v>
      </c>
      <c r="H132" s="162">
        <v>36</v>
      </c>
      <c r="I132" s="163"/>
      <c r="J132" s="164">
        <f t="shared" si="0"/>
        <v>0</v>
      </c>
      <c r="K132" s="160" t="s">
        <v>3</v>
      </c>
      <c r="L132" s="31"/>
      <c r="M132" s="165" t="s">
        <v>3</v>
      </c>
      <c r="N132" s="166" t="s">
        <v>43</v>
      </c>
      <c r="O132" s="3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AR132" s="15" t="s">
        <v>278</v>
      </c>
      <c r="AT132" s="15" t="s">
        <v>210</v>
      </c>
      <c r="AU132" s="15" t="s">
        <v>79</v>
      </c>
      <c r="AY132" s="15" t="s">
        <v>209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5" t="s">
        <v>9</v>
      </c>
      <c r="BK132" s="169">
        <f t="shared" si="9"/>
        <v>0</v>
      </c>
      <c r="BL132" s="15" t="s">
        <v>278</v>
      </c>
      <c r="BM132" s="15" t="s">
        <v>1906</v>
      </c>
    </row>
    <row r="133" spans="2:65" s="1" customFormat="1" ht="22.5" customHeight="1">
      <c r="B133" s="157"/>
      <c r="C133" s="170" t="s">
        <v>344</v>
      </c>
      <c r="D133" s="170" t="s">
        <v>565</v>
      </c>
      <c r="E133" s="171" t="s">
        <v>1907</v>
      </c>
      <c r="F133" s="172" t="s">
        <v>1908</v>
      </c>
      <c r="G133" s="173" t="s">
        <v>253</v>
      </c>
      <c r="H133" s="174">
        <v>36</v>
      </c>
      <c r="I133" s="175"/>
      <c r="J133" s="176">
        <f t="shared" si="0"/>
        <v>0</v>
      </c>
      <c r="K133" s="172" t="s">
        <v>3</v>
      </c>
      <c r="L133" s="177"/>
      <c r="M133" s="178" t="s">
        <v>3</v>
      </c>
      <c r="N133" s="179" t="s">
        <v>43</v>
      </c>
      <c r="O133" s="32"/>
      <c r="P133" s="167">
        <f t="shared" si="1"/>
        <v>0</v>
      </c>
      <c r="Q133" s="167">
        <v>0.008</v>
      </c>
      <c r="R133" s="167">
        <f t="shared" si="2"/>
        <v>0.28800000000000003</v>
      </c>
      <c r="S133" s="167">
        <v>0</v>
      </c>
      <c r="T133" s="168">
        <f t="shared" si="3"/>
        <v>0</v>
      </c>
      <c r="AR133" s="15" t="s">
        <v>336</v>
      </c>
      <c r="AT133" s="15" t="s">
        <v>565</v>
      </c>
      <c r="AU133" s="15" t="s">
        <v>79</v>
      </c>
      <c r="AY133" s="15" t="s">
        <v>209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5" t="s">
        <v>9</v>
      </c>
      <c r="BK133" s="169">
        <f t="shared" si="9"/>
        <v>0</v>
      </c>
      <c r="BL133" s="15" t="s">
        <v>278</v>
      </c>
      <c r="BM133" s="15" t="s">
        <v>1909</v>
      </c>
    </row>
    <row r="134" spans="2:63" s="10" customFormat="1" ht="29.85" customHeight="1">
      <c r="B134" s="145"/>
      <c r="D134" s="146" t="s">
        <v>71</v>
      </c>
      <c r="E134" s="194" t="s">
        <v>1794</v>
      </c>
      <c r="F134" s="194" t="s">
        <v>1699</v>
      </c>
      <c r="I134" s="148"/>
      <c r="J134" s="195">
        <f>BK134</f>
        <v>0</v>
      </c>
      <c r="L134" s="145"/>
      <c r="M134" s="150"/>
      <c r="N134" s="151"/>
      <c r="O134" s="151"/>
      <c r="P134" s="152">
        <f>SUM(P135:P142)</f>
        <v>0</v>
      </c>
      <c r="Q134" s="151"/>
      <c r="R134" s="152">
        <f>SUM(R135:R142)</f>
        <v>120.75</v>
      </c>
      <c r="S134" s="151"/>
      <c r="T134" s="153">
        <f>SUM(T135:T142)</f>
        <v>0</v>
      </c>
      <c r="AR134" s="154" t="s">
        <v>79</v>
      </c>
      <c r="AT134" s="155" t="s">
        <v>71</v>
      </c>
      <c r="AU134" s="155" t="s">
        <v>9</v>
      </c>
      <c r="AY134" s="154" t="s">
        <v>209</v>
      </c>
      <c r="BK134" s="156">
        <f>SUM(BK135:BK142)</f>
        <v>0</v>
      </c>
    </row>
    <row r="135" spans="2:65" s="1" customFormat="1" ht="22.5" customHeight="1">
      <c r="B135" s="157"/>
      <c r="C135" s="158" t="s">
        <v>348</v>
      </c>
      <c r="D135" s="158" t="s">
        <v>210</v>
      </c>
      <c r="E135" s="159" t="s">
        <v>1910</v>
      </c>
      <c r="F135" s="160" t="s">
        <v>1911</v>
      </c>
      <c r="G135" s="161" t="s">
        <v>253</v>
      </c>
      <c r="H135" s="162">
        <v>310</v>
      </c>
      <c r="I135" s="163"/>
      <c r="J135" s="164">
        <f aca="true" t="shared" si="10" ref="J135:J142">ROUND(I135*H135,0)</f>
        <v>0</v>
      </c>
      <c r="K135" s="160" t="s">
        <v>3</v>
      </c>
      <c r="L135" s="31"/>
      <c r="M135" s="165" t="s">
        <v>3</v>
      </c>
      <c r="N135" s="166" t="s">
        <v>43</v>
      </c>
      <c r="O135" s="32"/>
      <c r="P135" s="167">
        <f aca="true" t="shared" si="11" ref="P135:P142">O135*H135</f>
        <v>0</v>
      </c>
      <c r="Q135" s="167">
        <v>0.05</v>
      </c>
      <c r="R135" s="167">
        <f aca="true" t="shared" si="12" ref="R135:R142">Q135*H135</f>
        <v>15.5</v>
      </c>
      <c r="S135" s="167">
        <v>0</v>
      </c>
      <c r="T135" s="168">
        <f aca="true" t="shared" si="13" ref="T135:T142">S135*H135</f>
        <v>0</v>
      </c>
      <c r="AR135" s="15" t="s">
        <v>278</v>
      </c>
      <c r="AT135" s="15" t="s">
        <v>210</v>
      </c>
      <c r="AU135" s="15" t="s">
        <v>79</v>
      </c>
      <c r="AY135" s="15" t="s">
        <v>209</v>
      </c>
      <c r="BE135" s="169">
        <f aca="true" t="shared" si="14" ref="BE135:BE142">IF(N135="základní",J135,0)</f>
        <v>0</v>
      </c>
      <c r="BF135" s="169">
        <f aca="true" t="shared" si="15" ref="BF135:BF142">IF(N135="snížená",J135,0)</f>
        <v>0</v>
      </c>
      <c r="BG135" s="169">
        <f aca="true" t="shared" si="16" ref="BG135:BG142">IF(N135="zákl. přenesená",J135,0)</f>
        <v>0</v>
      </c>
      <c r="BH135" s="169">
        <f aca="true" t="shared" si="17" ref="BH135:BH142">IF(N135="sníž. přenesená",J135,0)</f>
        <v>0</v>
      </c>
      <c r="BI135" s="169">
        <f aca="true" t="shared" si="18" ref="BI135:BI142">IF(N135="nulová",J135,0)</f>
        <v>0</v>
      </c>
      <c r="BJ135" s="15" t="s">
        <v>9</v>
      </c>
      <c r="BK135" s="169">
        <f aca="true" t="shared" si="19" ref="BK135:BK142">ROUND(I135*H135,0)</f>
        <v>0</v>
      </c>
      <c r="BL135" s="15" t="s">
        <v>278</v>
      </c>
      <c r="BM135" s="15" t="s">
        <v>1912</v>
      </c>
    </row>
    <row r="136" spans="2:65" s="1" customFormat="1" ht="22.5" customHeight="1">
      <c r="B136" s="157"/>
      <c r="C136" s="158" t="s">
        <v>352</v>
      </c>
      <c r="D136" s="158" t="s">
        <v>210</v>
      </c>
      <c r="E136" s="159" t="s">
        <v>1913</v>
      </c>
      <c r="F136" s="160" t="s">
        <v>1914</v>
      </c>
      <c r="G136" s="161" t="s">
        <v>1578</v>
      </c>
      <c r="H136" s="162">
        <v>22</v>
      </c>
      <c r="I136" s="163"/>
      <c r="J136" s="164">
        <f t="shared" si="10"/>
        <v>0</v>
      </c>
      <c r="K136" s="160" t="s">
        <v>3</v>
      </c>
      <c r="L136" s="31"/>
      <c r="M136" s="165" t="s">
        <v>3</v>
      </c>
      <c r="N136" s="166" t="s">
        <v>43</v>
      </c>
      <c r="O136" s="32"/>
      <c r="P136" s="167">
        <f t="shared" si="11"/>
        <v>0</v>
      </c>
      <c r="Q136" s="167">
        <v>0.05</v>
      </c>
      <c r="R136" s="167">
        <f t="shared" si="12"/>
        <v>1.1</v>
      </c>
      <c r="S136" s="167">
        <v>0</v>
      </c>
      <c r="T136" s="168">
        <f t="shared" si="13"/>
        <v>0</v>
      </c>
      <c r="AR136" s="15" t="s">
        <v>278</v>
      </c>
      <c r="AT136" s="15" t="s">
        <v>210</v>
      </c>
      <c r="AU136" s="15" t="s">
        <v>79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278</v>
      </c>
      <c r="BM136" s="15" t="s">
        <v>1915</v>
      </c>
    </row>
    <row r="137" spans="2:65" s="1" customFormat="1" ht="22.5" customHeight="1">
      <c r="B137" s="157"/>
      <c r="C137" s="158" t="s">
        <v>356</v>
      </c>
      <c r="D137" s="158" t="s">
        <v>210</v>
      </c>
      <c r="E137" s="159" t="s">
        <v>1916</v>
      </c>
      <c r="F137" s="160" t="s">
        <v>1917</v>
      </c>
      <c r="G137" s="161" t="s">
        <v>1578</v>
      </c>
      <c r="H137" s="162">
        <v>2048</v>
      </c>
      <c r="I137" s="163"/>
      <c r="J137" s="164">
        <f t="shared" si="10"/>
        <v>0</v>
      </c>
      <c r="K137" s="160" t="s">
        <v>3</v>
      </c>
      <c r="L137" s="31"/>
      <c r="M137" s="165" t="s">
        <v>3</v>
      </c>
      <c r="N137" s="166" t="s">
        <v>43</v>
      </c>
      <c r="O137" s="32"/>
      <c r="P137" s="167">
        <f t="shared" si="11"/>
        <v>0</v>
      </c>
      <c r="Q137" s="167">
        <v>0.05</v>
      </c>
      <c r="R137" s="167">
        <f t="shared" si="12"/>
        <v>102.4</v>
      </c>
      <c r="S137" s="167">
        <v>0</v>
      </c>
      <c r="T137" s="168">
        <f t="shared" si="13"/>
        <v>0</v>
      </c>
      <c r="AR137" s="15" t="s">
        <v>278</v>
      </c>
      <c r="AT137" s="15" t="s">
        <v>210</v>
      </c>
      <c r="AU137" s="15" t="s">
        <v>79</v>
      </c>
      <c r="AY137" s="15" t="s">
        <v>209</v>
      </c>
      <c r="BE137" s="169">
        <f t="shared" si="14"/>
        <v>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5" t="s">
        <v>9</v>
      </c>
      <c r="BK137" s="169">
        <f t="shared" si="19"/>
        <v>0</v>
      </c>
      <c r="BL137" s="15" t="s">
        <v>278</v>
      </c>
      <c r="BM137" s="15" t="s">
        <v>1918</v>
      </c>
    </row>
    <row r="138" spans="2:65" s="1" customFormat="1" ht="22.5" customHeight="1">
      <c r="B138" s="157"/>
      <c r="C138" s="158" t="s">
        <v>363</v>
      </c>
      <c r="D138" s="158" t="s">
        <v>210</v>
      </c>
      <c r="E138" s="159" t="s">
        <v>1919</v>
      </c>
      <c r="F138" s="160" t="s">
        <v>1920</v>
      </c>
      <c r="G138" s="161" t="s">
        <v>359</v>
      </c>
      <c r="H138" s="162">
        <v>1</v>
      </c>
      <c r="I138" s="163"/>
      <c r="J138" s="164">
        <f t="shared" si="10"/>
        <v>0</v>
      </c>
      <c r="K138" s="160" t="s">
        <v>3</v>
      </c>
      <c r="L138" s="31"/>
      <c r="M138" s="165" t="s">
        <v>3</v>
      </c>
      <c r="N138" s="166" t="s">
        <v>43</v>
      </c>
      <c r="O138" s="32"/>
      <c r="P138" s="167">
        <f t="shared" si="11"/>
        <v>0</v>
      </c>
      <c r="Q138" s="167">
        <v>0.05</v>
      </c>
      <c r="R138" s="167">
        <f t="shared" si="12"/>
        <v>0.05</v>
      </c>
      <c r="S138" s="167">
        <v>0</v>
      </c>
      <c r="T138" s="168">
        <f t="shared" si="13"/>
        <v>0</v>
      </c>
      <c r="AR138" s="15" t="s">
        <v>278</v>
      </c>
      <c r="AT138" s="15" t="s">
        <v>210</v>
      </c>
      <c r="AU138" s="15" t="s">
        <v>79</v>
      </c>
      <c r="AY138" s="15" t="s">
        <v>209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5" t="s">
        <v>9</v>
      </c>
      <c r="BK138" s="169">
        <f t="shared" si="19"/>
        <v>0</v>
      </c>
      <c r="BL138" s="15" t="s">
        <v>278</v>
      </c>
      <c r="BM138" s="15" t="s">
        <v>1921</v>
      </c>
    </row>
    <row r="139" spans="2:65" s="1" customFormat="1" ht="22.5" customHeight="1">
      <c r="B139" s="157"/>
      <c r="C139" s="158" t="s">
        <v>367</v>
      </c>
      <c r="D139" s="158" t="s">
        <v>210</v>
      </c>
      <c r="E139" s="159" t="s">
        <v>1922</v>
      </c>
      <c r="F139" s="160" t="s">
        <v>1923</v>
      </c>
      <c r="G139" s="161" t="s">
        <v>1208</v>
      </c>
      <c r="H139" s="162">
        <v>15</v>
      </c>
      <c r="I139" s="163"/>
      <c r="J139" s="164">
        <f t="shared" si="10"/>
        <v>0</v>
      </c>
      <c r="K139" s="160" t="s">
        <v>3</v>
      </c>
      <c r="L139" s="31"/>
      <c r="M139" s="165" t="s">
        <v>3</v>
      </c>
      <c r="N139" s="166" t="s">
        <v>43</v>
      </c>
      <c r="O139" s="32"/>
      <c r="P139" s="167">
        <f t="shared" si="11"/>
        <v>0</v>
      </c>
      <c r="Q139" s="167">
        <v>0.05</v>
      </c>
      <c r="R139" s="167">
        <f t="shared" si="12"/>
        <v>0.75</v>
      </c>
      <c r="S139" s="167">
        <v>0</v>
      </c>
      <c r="T139" s="168">
        <f t="shared" si="13"/>
        <v>0</v>
      </c>
      <c r="AR139" s="15" t="s">
        <v>278</v>
      </c>
      <c r="AT139" s="15" t="s">
        <v>210</v>
      </c>
      <c r="AU139" s="15" t="s">
        <v>79</v>
      </c>
      <c r="AY139" s="15" t="s">
        <v>209</v>
      </c>
      <c r="BE139" s="169">
        <f t="shared" si="14"/>
        <v>0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5" t="s">
        <v>9</v>
      </c>
      <c r="BK139" s="169">
        <f t="shared" si="19"/>
        <v>0</v>
      </c>
      <c r="BL139" s="15" t="s">
        <v>278</v>
      </c>
      <c r="BM139" s="15" t="s">
        <v>1924</v>
      </c>
    </row>
    <row r="140" spans="2:65" s="1" customFormat="1" ht="22.5" customHeight="1">
      <c r="B140" s="157"/>
      <c r="C140" s="158" t="s">
        <v>371</v>
      </c>
      <c r="D140" s="158" t="s">
        <v>210</v>
      </c>
      <c r="E140" s="159" t="s">
        <v>1925</v>
      </c>
      <c r="F140" s="160" t="s">
        <v>1926</v>
      </c>
      <c r="G140" s="161" t="s">
        <v>1208</v>
      </c>
      <c r="H140" s="162">
        <v>10</v>
      </c>
      <c r="I140" s="163"/>
      <c r="J140" s="164">
        <f t="shared" si="10"/>
        <v>0</v>
      </c>
      <c r="K140" s="160" t="s">
        <v>3</v>
      </c>
      <c r="L140" s="31"/>
      <c r="M140" s="165" t="s">
        <v>3</v>
      </c>
      <c r="N140" s="166" t="s">
        <v>43</v>
      </c>
      <c r="O140" s="32"/>
      <c r="P140" s="167">
        <f t="shared" si="11"/>
        <v>0</v>
      </c>
      <c r="Q140" s="167">
        <v>0.05</v>
      </c>
      <c r="R140" s="167">
        <f t="shared" si="12"/>
        <v>0.5</v>
      </c>
      <c r="S140" s="167">
        <v>0</v>
      </c>
      <c r="T140" s="168">
        <f t="shared" si="13"/>
        <v>0</v>
      </c>
      <c r="AR140" s="15" t="s">
        <v>278</v>
      </c>
      <c r="AT140" s="15" t="s">
        <v>210</v>
      </c>
      <c r="AU140" s="15" t="s">
        <v>79</v>
      </c>
      <c r="AY140" s="15" t="s">
        <v>209</v>
      </c>
      <c r="BE140" s="169">
        <f t="shared" si="14"/>
        <v>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5" t="s">
        <v>9</v>
      </c>
      <c r="BK140" s="169">
        <f t="shared" si="19"/>
        <v>0</v>
      </c>
      <c r="BL140" s="15" t="s">
        <v>278</v>
      </c>
      <c r="BM140" s="15" t="s">
        <v>1927</v>
      </c>
    </row>
    <row r="141" spans="2:65" s="1" customFormat="1" ht="22.5" customHeight="1">
      <c r="B141" s="157"/>
      <c r="C141" s="158" t="s">
        <v>375</v>
      </c>
      <c r="D141" s="158" t="s">
        <v>210</v>
      </c>
      <c r="E141" s="159" t="s">
        <v>1928</v>
      </c>
      <c r="F141" s="160" t="s">
        <v>1929</v>
      </c>
      <c r="G141" s="161" t="s">
        <v>1208</v>
      </c>
      <c r="H141" s="162">
        <v>8</v>
      </c>
      <c r="I141" s="163"/>
      <c r="J141" s="164">
        <f t="shared" si="10"/>
        <v>0</v>
      </c>
      <c r="K141" s="160" t="s">
        <v>3</v>
      </c>
      <c r="L141" s="31"/>
      <c r="M141" s="165" t="s">
        <v>3</v>
      </c>
      <c r="N141" s="166" t="s">
        <v>43</v>
      </c>
      <c r="O141" s="32"/>
      <c r="P141" s="167">
        <f t="shared" si="11"/>
        <v>0</v>
      </c>
      <c r="Q141" s="167">
        <v>0.05</v>
      </c>
      <c r="R141" s="167">
        <f t="shared" si="12"/>
        <v>0.4</v>
      </c>
      <c r="S141" s="167">
        <v>0</v>
      </c>
      <c r="T141" s="168">
        <f t="shared" si="13"/>
        <v>0</v>
      </c>
      <c r="AR141" s="15" t="s">
        <v>278</v>
      </c>
      <c r="AT141" s="15" t="s">
        <v>210</v>
      </c>
      <c r="AU141" s="15" t="s">
        <v>79</v>
      </c>
      <c r="AY141" s="15" t="s">
        <v>209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5" t="s">
        <v>9</v>
      </c>
      <c r="BK141" s="169">
        <f t="shared" si="19"/>
        <v>0</v>
      </c>
      <c r="BL141" s="15" t="s">
        <v>278</v>
      </c>
      <c r="BM141" s="15" t="s">
        <v>1930</v>
      </c>
    </row>
    <row r="142" spans="2:65" s="1" customFormat="1" ht="22.5" customHeight="1">
      <c r="B142" s="157"/>
      <c r="C142" s="158" t="s">
        <v>379</v>
      </c>
      <c r="D142" s="158" t="s">
        <v>210</v>
      </c>
      <c r="E142" s="159" t="s">
        <v>1931</v>
      </c>
      <c r="F142" s="160" t="s">
        <v>1932</v>
      </c>
      <c r="G142" s="161" t="s">
        <v>1578</v>
      </c>
      <c r="H142" s="162">
        <v>1</v>
      </c>
      <c r="I142" s="163"/>
      <c r="J142" s="164">
        <f t="shared" si="10"/>
        <v>0</v>
      </c>
      <c r="K142" s="160" t="s">
        <v>3</v>
      </c>
      <c r="L142" s="31"/>
      <c r="M142" s="165" t="s">
        <v>3</v>
      </c>
      <c r="N142" s="181" t="s">
        <v>43</v>
      </c>
      <c r="O142" s="182"/>
      <c r="P142" s="183">
        <f t="shared" si="11"/>
        <v>0</v>
      </c>
      <c r="Q142" s="183">
        <v>0.05</v>
      </c>
      <c r="R142" s="183">
        <f t="shared" si="12"/>
        <v>0.05</v>
      </c>
      <c r="S142" s="183">
        <v>0</v>
      </c>
      <c r="T142" s="184">
        <f t="shared" si="13"/>
        <v>0</v>
      </c>
      <c r="AR142" s="15" t="s">
        <v>278</v>
      </c>
      <c r="AT142" s="15" t="s">
        <v>210</v>
      </c>
      <c r="AU142" s="15" t="s">
        <v>79</v>
      </c>
      <c r="AY142" s="15" t="s">
        <v>209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5" t="s">
        <v>9</v>
      </c>
      <c r="BK142" s="169">
        <f t="shared" si="19"/>
        <v>0</v>
      </c>
      <c r="BL142" s="15" t="s">
        <v>278</v>
      </c>
      <c r="BM142" s="15" t="s">
        <v>1933</v>
      </c>
    </row>
    <row r="143" spans="2:12" s="1" customFormat="1" ht="6.9" customHeight="1">
      <c r="B143" s="46"/>
      <c r="C143" s="47"/>
      <c r="D143" s="47"/>
      <c r="E143" s="47"/>
      <c r="F143" s="47"/>
      <c r="G143" s="47"/>
      <c r="H143" s="47"/>
      <c r="I143" s="119"/>
      <c r="J143" s="47"/>
      <c r="K143" s="47"/>
      <c r="L143" s="31"/>
    </row>
  </sheetData>
  <autoFilter ref="C93:K9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0"/>
  <sheetViews>
    <sheetView showGridLines="0" workbookViewId="0" topLeftCell="A1">
      <pane ySplit="1" topLeftCell="A104" activePane="bottomLeft" state="frozen"/>
      <selection pane="bottomLeft" activeCell="F162" sqref="F1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199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117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18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22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22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22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22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22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22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22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5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5"/>
    </row>
    <row r="13" spans="2:11" s="1" customFormat="1" ht="36.9" customHeight="1">
      <c r="B13" s="31"/>
      <c r="C13" s="32"/>
      <c r="D13" s="32"/>
      <c r="E13" s="368" t="s">
        <v>1934</v>
      </c>
      <c r="F13" s="348"/>
      <c r="G13" s="348"/>
      <c r="H13" s="348"/>
      <c r="I13" s="98"/>
      <c r="J13" s="32"/>
      <c r="K13" s="35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5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5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5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5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5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5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5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5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5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5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5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5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5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5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104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5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106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ROUND(J91,2)</f>
        <v>0</v>
      </c>
      <c r="K31" s="35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106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5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ROUND(SUM(BE91:BE165),2)</f>
        <v>0</v>
      </c>
      <c r="G34" s="32"/>
      <c r="H34" s="32"/>
      <c r="I34" s="111">
        <v>0.21</v>
      </c>
      <c r="J34" s="110">
        <f>ROUND(ROUND((SUM(BE91:BE165)),2)*I34,2)</f>
        <v>0</v>
      </c>
      <c r="K34" s="35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ROUND(SUM(BF91:BF165),2)</f>
        <v>0</v>
      </c>
      <c r="G35" s="32"/>
      <c r="H35" s="32"/>
      <c r="I35" s="111">
        <v>0.15</v>
      </c>
      <c r="J35" s="110">
        <f>ROUND(ROUND((SUM(BF91:BF165)),2)*I35,2)</f>
        <v>0</v>
      </c>
      <c r="K35" s="35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ROUND(SUM(BG91:BG165),2)</f>
        <v>0</v>
      </c>
      <c r="G36" s="32"/>
      <c r="H36" s="32"/>
      <c r="I36" s="111">
        <v>0.21</v>
      </c>
      <c r="J36" s="110">
        <v>0</v>
      </c>
      <c r="K36" s="35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ROUND(SUM(BH91:BH165),2)</f>
        <v>0</v>
      </c>
      <c r="G37" s="32"/>
      <c r="H37" s="32"/>
      <c r="I37" s="111">
        <v>0.15</v>
      </c>
      <c r="J37" s="110">
        <v>0</v>
      </c>
      <c r="K37" s="35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ROUND(SUM(BI91:BI165),2)</f>
        <v>0</v>
      </c>
      <c r="G38" s="32"/>
      <c r="H38" s="32"/>
      <c r="I38" s="111">
        <v>0</v>
      </c>
      <c r="J38" s="110">
        <v>0</v>
      </c>
      <c r="K38" s="35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5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118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48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121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5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5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5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5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22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22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22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5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5"/>
    </row>
    <row r="55" spans="2:11" s="1" customFormat="1" ht="23.25" customHeight="1">
      <c r="B55" s="31"/>
      <c r="C55" s="32"/>
      <c r="D55" s="32"/>
      <c r="E55" s="368" t="str">
        <f>E13</f>
        <v>148 - Kotelna - elektrointalace a MaR</v>
      </c>
      <c r="F55" s="348"/>
      <c r="G55" s="348"/>
      <c r="H55" s="348"/>
      <c r="I55" s="98"/>
      <c r="J55" s="32"/>
      <c r="K55" s="35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5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5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5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5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5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5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125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5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J91</f>
        <v>0</v>
      </c>
      <c r="K64" s="35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J92</f>
        <v>0</v>
      </c>
      <c r="K65" s="133"/>
    </row>
    <row r="66" spans="2:11" s="11" customFormat="1" ht="19.95" customHeight="1">
      <c r="B66" s="185"/>
      <c r="C66" s="186"/>
      <c r="D66" s="187" t="s">
        <v>1707</v>
      </c>
      <c r="E66" s="188"/>
      <c r="F66" s="188"/>
      <c r="G66" s="188"/>
      <c r="H66" s="188"/>
      <c r="I66" s="189"/>
      <c r="J66" s="190">
        <f>J93</f>
        <v>0</v>
      </c>
      <c r="K66" s="191"/>
    </row>
    <row r="67" spans="2:11" s="11" customFormat="1" ht="19.95" customHeight="1">
      <c r="B67" s="185"/>
      <c r="C67" s="186"/>
      <c r="D67" s="187" t="s">
        <v>1708</v>
      </c>
      <c r="E67" s="188"/>
      <c r="F67" s="188"/>
      <c r="G67" s="188"/>
      <c r="H67" s="188"/>
      <c r="I67" s="189"/>
      <c r="J67" s="190">
        <f>J160</f>
        <v>0</v>
      </c>
      <c r="K67" s="191"/>
    </row>
    <row r="68" spans="2:11" s="1" customFormat="1" ht="21.75" customHeight="1">
      <c r="B68" s="31"/>
      <c r="C68" s="32"/>
      <c r="D68" s="32"/>
      <c r="E68" s="32"/>
      <c r="F68" s="32"/>
      <c r="G68" s="32"/>
      <c r="H68" s="32"/>
      <c r="I68" s="98"/>
      <c r="J68" s="32"/>
      <c r="K68" s="35"/>
    </row>
    <row r="69" spans="2:11" s="1" customFormat="1" ht="6.9" customHeight="1">
      <c r="B69" s="46"/>
      <c r="C69" s="47"/>
      <c r="D69" s="47"/>
      <c r="E69" s="47"/>
      <c r="F69" s="47"/>
      <c r="G69" s="47"/>
      <c r="H69" s="47"/>
      <c r="I69" s="119"/>
      <c r="J69" s="47"/>
      <c r="K69" s="48"/>
    </row>
    <row r="73" spans="2:12" s="1" customFormat="1" ht="6.9" customHeight="1">
      <c r="B73" s="49"/>
      <c r="C73" s="50"/>
      <c r="D73" s="50"/>
      <c r="E73" s="50"/>
      <c r="F73" s="50"/>
      <c r="G73" s="50"/>
      <c r="H73" s="50"/>
      <c r="I73" s="120"/>
      <c r="J73" s="50"/>
      <c r="K73" s="50"/>
      <c r="L73" s="31"/>
    </row>
    <row r="74" spans="2:12" s="1" customFormat="1" ht="36.9" customHeight="1">
      <c r="B74" s="31"/>
      <c r="C74" s="51" t="s">
        <v>193</v>
      </c>
      <c r="L74" s="31"/>
    </row>
    <row r="75" spans="2:12" s="1" customFormat="1" ht="6.9" customHeight="1">
      <c r="B75" s="31"/>
      <c r="L75" s="31"/>
    </row>
    <row r="76" spans="2:12" s="1" customFormat="1" ht="14.4" customHeight="1">
      <c r="B76" s="31"/>
      <c r="C76" s="53" t="s">
        <v>18</v>
      </c>
      <c r="L76" s="31"/>
    </row>
    <row r="77" spans="2:12" s="1" customFormat="1" ht="22.5" customHeight="1">
      <c r="B77" s="31"/>
      <c r="E77" s="369" t="str">
        <f>E7</f>
        <v>Objekt školy a dílen, U Kapličky 761/II, Sušice, stavební úpravy - návrh úspor energie</v>
      </c>
      <c r="F77" s="343"/>
      <c r="G77" s="343"/>
      <c r="H77" s="343"/>
      <c r="L77" s="31"/>
    </row>
    <row r="78" spans="2:12" ht="13.2">
      <c r="B78" s="19"/>
      <c r="C78" s="53" t="s">
        <v>165</v>
      </c>
      <c r="L78" s="19"/>
    </row>
    <row r="79" spans="2:12" ht="22.5" customHeight="1">
      <c r="B79" s="19"/>
      <c r="E79" s="369" t="s">
        <v>166</v>
      </c>
      <c r="F79" s="327"/>
      <c r="G79" s="327"/>
      <c r="H79" s="327"/>
      <c r="L79" s="19"/>
    </row>
    <row r="80" spans="2:12" ht="13.2">
      <c r="B80" s="19"/>
      <c r="C80" s="53" t="s">
        <v>167</v>
      </c>
      <c r="L80" s="19"/>
    </row>
    <row r="81" spans="2:12" s="1" customFormat="1" ht="22.5" customHeight="1">
      <c r="B81" s="31"/>
      <c r="E81" s="372" t="s">
        <v>1071</v>
      </c>
      <c r="F81" s="343"/>
      <c r="G81" s="343"/>
      <c r="H81" s="343"/>
      <c r="L81" s="31"/>
    </row>
    <row r="82" spans="2:12" s="1" customFormat="1" ht="14.4" customHeight="1">
      <c r="B82" s="31"/>
      <c r="C82" s="53" t="s">
        <v>1072</v>
      </c>
      <c r="L82" s="31"/>
    </row>
    <row r="83" spans="2:12" s="1" customFormat="1" ht="23.25" customHeight="1">
      <c r="B83" s="31"/>
      <c r="E83" s="340" t="str">
        <f>E13</f>
        <v>148 - Kotelna - elektrointalace a MaR</v>
      </c>
      <c r="F83" s="343"/>
      <c r="G83" s="343"/>
      <c r="H83" s="343"/>
      <c r="L83" s="31"/>
    </row>
    <row r="84" spans="2:12" s="1" customFormat="1" ht="6.9" customHeight="1">
      <c r="B84" s="31"/>
      <c r="L84" s="31"/>
    </row>
    <row r="85" spans="2:12" s="1" customFormat="1" ht="18" customHeight="1">
      <c r="B85" s="31"/>
      <c r="C85" s="53" t="s">
        <v>23</v>
      </c>
      <c r="F85" s="134" t="str">
        <f>F16</f>
        <v>Sušice</v>
      </c>
      <c r="I85" s="135" t="s">
        <v>25</v>
      </c>
      <c r="J85" s="57">
        <f>IF(J16="","",J16)</f>
        <v>43063</v>
      </c>
      <c r="L85" s="31"/>
    </row>
    <row r="86" spans="2:12" s="1" customFormat="1" ht="6.9" customHeight="1">
      <c r="B86" s="31"/>
      <c r="L86" s="31"/>
    </row>
    <row r="87" spans="2:12" s="1" customFormat="1" ht="13.2">
      <c r="B87" s="31"/>
      <c r="C87" s="53" t="s">
        <v>28</v>
      </c>
      <c r="F87" s="134" t="str">
        <f>E19</f>
        <v xml:space="preserve"> SOŠ a SOU Sušice</v>
      </c>
      <c r="I87" s="135" t="s">
        <v>34</v>
      </c>
      <c r="J87" s="134" t="str">
        <f>E25</f>
        <v xml:space="preserve"> Ing. Lejsek Jiří</v>
      </c>
      <c r="L87" s="31"/>
    </row>
    <row r="88" spans="2:12" s="1" customFormat="1" ht="14.4" customHeight="1">
      <c r="B88" s="31"/>
      <c r="C88" s="53" t="s">
        <v>32</v>
      </c>
      <c r="F88" s="134" t="str">
        <f>IF(E22="","",E22)</f>
        <v/>
      </c>
      <c r="L88" s="31"/>
    </row>
    <row r="89" spans="2:12" s="1" customFormat="1" ht="10.35" customHeight="1">
      <c r="B89" s="31"/>
      <c r="L89" s="31"/>
    </row>
    <row r="90" spans="2:20" s="9" customFormat="1" ht="29.25" customHeight="1">
      <c r="B90" s="136"/>
      <c r="C90" s="137" t="s">
        <v>194</v>
      </c>
      <c r="D90" s="138" t="s">
        <v>57</v>
      </c>
      <c r="E90" s="138" t="s">
        <v>53</v>
      </c>
      <c r="F90" s="138" t="s">
        <v>195</v>
      </c>
      <c r="G90" s="138" t="s">
        <v>196</v>
      </c>
      <c r="H90" s="138" t="s">
        <v>197</v>
      </c>
      <c r="I90" s="139" t="s">
        <v>198</v>
      </c>
      <c r="J90" s="138" t="s">
        <v>171</v>
      </c>
      <c r="K90" s="140" t="s">
        <v>199</v>
      </c>
      <c r="L90" s="136"/>
      <c r="M90" s="63" t="s">
        <v>200</v>
      </c>
      <c r="N90" s="64" t="s">
        <v>42</v>
      </c>
      <c r="O90" s="64" t="s">
        <v>201</v>
      </c>
      <c r="P90" s="64" t="s">
        <v>202</v>
      </c>
      <c r="Q90" s="64" t="s">
        <v>203</v>
      </c>
      <c r="R90" s="64" t="s">
        <v>204</v>
      </c>
      <c r="S90" s="64" t="s">
        <v>205</v>
      </c>
      <c r="T90" s="65" t="s">
        <v>206</v>
      </c>
    </row>
    <row r="91" spans="2:63" s="1" customFormat="1" ht="29.25" customHeight="1">
      <c r="B91" s="31"/>
      <c r="C91" s="67" t="s">
        <v>172</v>
      </c>
      <c r="J91" s="141">
        <f>BK91+J166</f>
        <v>0</v>
      </c>
      <c r="L91" s="31"/>
      <c r="M91" s="66"/>
      <c r="N91" s="58"/>
      <c r="O91" s="58"/>
      <c r="P91" s="142">
        <f>P92</f>
        <v>0</v>
      </c>
      <c r="Q91" s="58"/>
      <c r="R91" s="142">
        <f>R92</f>
        <v>14.200000000000001</v>
      </c>
      <c r="S91" s="58"/>
      <c r="T91" s="143">
        <f>T92</f>
        <v>0</v>
      </c>
      <c r="AT91" s="15" t="s">
        <v>71</v>
      </c>
      <c r="AU91" s="15" t="s">
        <v>173</v>
      </c>
      <c r="BK91" s="144">
        <f>BK92</f>
        <v>0</v>
      </c>
    </row>
    <row r="92" spans="2:63" s="10" customFormat="1" ht="37.35" customHeight="1">
      <c r="B92" s="145"/>
      <c r="D92" s="154" t="s">
        <v>71</v>
      </c>
      <c r="E92" s="192" t="s">
        <v>1116</v>
      </c>
      <c r="F92" s="192" t="s">
        <v>1117</v>
      </c>
      <c r="I92" s="148"/>
      <c r="J92" s="193">
        <f>BK92</f>
        <v>0</v>
      </c>
      <c r="L92" s="145"/>
      <c r="M92" s="150"/>
      <c r="N92" s="151"/>
      <c r="O92" s="151"/>
      <c r="P92" s="152">
        <f>P93+P160</f>
        <v>0</v>
      </c>
      <c r="Q92" s="151"/>
      <c r="R92" s="152">
        <f>R93+R160</f>
        <v>14.200000000000001</v>
      </c>
      <c r="S92" s="151"/>
      <c r="T92" s="153">
        <f>T93+T160</f>
        <v>0</v>
      </c>
      <c r="AR92" s="154" t="s">
        <v>79</v>
      </c>
      <c r="AT92" s="155" t="s">
        <v>71</v>
      </c>
      <c r="AU92" s="155" t="s">
        <v>72</v>
      </c>
      <c r="AY92" s="154" t="s">
        <v>209</v>
      </c>
      <c r="BK92" s="156">
        <f>BK93+BK160</f>
        <v>0</v>
      </c>
    </row>
    <row r="93" spans="2:63" s="10" customFormat="1" ht="19.95" customHeight="1">
      <c r="B93" s="145"/>
      <c r="D93" s="146" t="s">
        <v>71</v>
      </c>
      <c r="E93" s="194" t="s">
        <v>1709</v>
      </c>
      <c r="F93" s="194" t="s">
        <v>1699</v>
      </c>
      <c r="I93" s="148"/>
      <c r="J93" s="195">
        <f>BK93</f>
        <v>0</v>
      </c>
      <c r="L93" s="145"/>
      <c r="M93" s="150"/>
      <c r="N93" s="151"/>
      <c r="O93" s="151"/>
      <c r="P93" s="152">
        <f>SUM(P94:P159)</f>
        <v>0</v>
      </c>
      <c r="Q93" s="151"/>
      <c r="R93" s="152">
        <f>SUM(R94:R159)</f>
        <v>10.8</v>
      </c>
      <c r="S93" s="151"/>
      <c r="T93" s="153">
        <f>SUM(T94:T159)</f>
        <v>0</v>
      </c>
      <c r="AR93" s="154" t="s">
        <v>79</v>
      </c>
      <c r="AT93" s="155" t="s">
        <v>71</v>
      </c>
      <c r="AU93" s="155" t="s">
        <v>9</v>
      </c>
      <c r="AY93" s="154" t="s">
        <v>209</v>
      </c>
      <c r="BK93" s="156">
        <f>SUM(BK94:BK159)</f>
        <v>0</v>
      </c>
    </row>
    <row r="94" spans="2:65" s="1" customFormat="1" ht="22.5" customHeight="1">
      <c r="B94" s="157"/>
      <c r="C94" s="158" t="s">
        <v>9</v>
      </c>
      <c r="D94" s="158" t="s">
        <v>210</v>
      </c>
      <c r="E94" s="159" t="s">
        <v>1746</v>
      </c>
      <c r="F94" s="160" t="s">
        <v>1747</v>
      </c>
      <c r="G94" s="161" t="s">
        <v>416</v>
      </c>
      <c r="H94" s="162">
        <v>1</v>
      </c>
      <c r="I94" s="163"/>
      <c r="J94" s="164">
        <f aca="true" t="shared" si="0" ref="J94:J125">ROUND(I94*H94,0)</f>
        <v>0</v>
      </c>
      <c r="K94" s="160" t="s">
        <v>3</v>
      </c>
      <c r="L94" s="31"/>
      <c r="M94" s="165" t="s">
        <v>3</v>
      </c>
      <c r="N94" s="166" t="s">
        <v>43</v>
      </c>
      <c r="O94" s="32"/>
      <c r="P94" s="167">
        <f aca="true" t="shared" si="1" ref="P94:P125">O94*H94</f>
        <v>0</v>
      </c>
      <c r="Q94" s="167">
        <v>0</v>
      </c>
      <c r="R94" s="167">
        <f aca="true" t="shared" si="2" ref="R94:R125">Q94*H94</f>
        <v>0</v>
      </c>
      <c r="S94" s="167">
        <v>0</v>
      </c>
      <c r="T94" s="168">
        <f aca="true" t="shared" si="3" ref="T94:T125">S94*H94</f>
        <v>0</v>
      </c>
      <c r="AR94" s="15" t="s">
        <v>278</v>
      </c>
      <c r="AT94" s="15" t="s">
        <v>210</v>
      </c>
      <c r="AU94" s="15" t="s">
        <v>79</v>
      </c>
      <c r="AY94" s="15" t="s">
        <v>209</v>
      </c>
      <c r="BE94" s="169">
        <f aca="true" t="shared" si="4" ref="BE94:BE125">IF(N94="základní",J94,0)</f>
        <v>0</v>
      </c>
      <c r="BF94" s="169">
        <f aca="true" t="shared" si="5" ref="BF94:BF125">IF(N94="snížená",J94,0)</f>
        <v>0</v>
      </c>
      <c r="BG94" s="169">
        <f aca="true" t="shared" si="6" ref="BG94:BG125">IF(N94="zákl. přenesená",J94,0)</f>
        <v>0</v>
      </c>
      <c r="BH94" s="169">
        <f aca="true" t="shared" si="7" ref="BH94:BH125">IF(N94="sníž. přenesená",J94,0)</f>
        <v>0</v>
      </c>
      <c r="BI94" s="169">
        <f aca="true" t="shared" si="8" ref="BI94:BI125">IF(N94="nulová",J94,0)</f>
        <v>0</v>
      </c>
      <c r="BJ94" s="15" t="s">
        <v>9</v>
      </c>
      <c r="BK94" s="169">
        <f aca="true" t="shared" si="9" ref="BK94:BK125">ROUND(I94*H94,0)</f>
        <v>0</v>
      </c>
      <c r="BL94" s="15" t="s">
        <v>278</v>
      </c>
      <c r="BM94" s="15" t="s">
        <v>1935</v>
      </c>
    </row>
    <row r="95" spans="2:65" s="1" customFormat="1" ht="22.5" customHeight="1">
      <c r="B95" s="157"/>
      <c r="C95" s="170" t="s">
        <v>79</v>
      </c>
      <c r="D95" s="170" t="s">
        <v>565</v>
      </c>
      <c r="E95" s="171" t="s">
        <v>1936</v>
      </c>
      <c r="F95" s="172" t="s">
        <v>1750</v>
      </c>
      <c r="G95" s="173" t="s">
        <v>416</v>
      </c>
      <c r="H95" s="174">
        <v>1</v>
      </c>
      <c r="I95" s="175"/>
      <c r="J95" s="176">
        <f t="shared" si="0"/>
        <v>0</v>
      </c>
      <c r="K95" s="172" t="s">
        <v>3</v>
      </c>
      <c r="L95" s="177"/>
      <c r="M95" s="178" t="s">
        <v>3</v>
      </c>
      <c r="N95" s="179" t="s">
        <v>43</v>
      </c>
      <c r="O95" s="32"/>
      <c r="P95" s="167">
        <f t="shared" si="1"/>
        <v>0</v>
      </c>
      <c r="Q95" s="167">
        <v>0.008</v>
      </c>
      <c r="R95" s="167">
        <f t="shared" si="2"/>
        <v>0.008</v>
      </c>
      <c r="S95" s="167">
        <v>0</v>
      </c>
      <c r="T95" s="168">
        <f t="shared" si="3"/>
        <v>0</v>
      </c>
      <c r="AR95" s="15" t="s">
        <v>336</v>
      </c>
      <c r="AT95" s="15" t="s">
        <v>565</v>
      </c>
      <c r="AU95" s="15" t="s">
        <v>79</v>
      </c>
      <c r="AY95" s="15" t="s">
        <v>209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5" t="s">
        <v>9</v>
      </c>
      <c r="BK95" s="169">
        <f t="shared" si="9"/>
        <v>0</v>
      </c>
      <c r="BL95" s="15" t="s">
        <v>278</v>
      </c>
      <c r="BM95" s="15" t="s">
        <v>1937</v>
      </c>
    </row>
    <row r="96" spans="2:65" s="1" customFormat="1" ht="22.5" customHeight="1">
      <c r="B96" s="157"/>
      <c r="C96" s="158" t="s">
        <v>95</v>
      </c>
      <c r="D96" s="158" t="s">
        <v>210</v>
      </c>
      <c r="E96" s="159" t="s">
        <v>1752</v>
      </c>
      <c r="F96" s="160" t="s">
        <v>1753</v>
      </c>
      <c r="G96" s="161" t="s">
        <v>253</v>
      </c>
      <c r="H96" s="162">
        <v>50</v>
      </c>
      <c r="I96" s="163"/>
      <c r="J96" s="164">
        <f t="shared" si="0"/>
        <v>0</v>
      </c>
      <c r="K96" s="160" t="s">
        <v>3</v>
      </c>
      <c r="L96" s="31"/>
      <c r="M96" s="165" t="s">
        <v>3</v>
      </c>
      <c r="N96" s="166" t="s">
        <v>43</v>
      </c>
      <c r="O96" s="32"/>
      <c r="P96" s="167">
        <f t="shared" si="1"/>
        <v>0</v>
      </c>
      <c r="Q96" s="167">
        <v>0</v>
      </c>
      <c r="R96" s="167">
        <f t="shared" si="2"/>
        <v>0</v>
      </c>
      <c r="S96" s="167">
        <v>0</v>
      </c>
      <c r="T96" s="168">
        <f t="shared" si="3"/>
        <v>0</v>
      </c>
      <c r="AR96" s="15" t="s">
        <v>278</v>
      </c>
      <c r="AT96" s="15" t="s">
        <v>210</v>
      </c>
      <c r="AU96" s="15" t="s">
        <v>79</v>
      </c>
      <c r="AY96" s="15" t="s">
        <v>209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5" t="s">
        <v>9</v>
      </c>
      <c r="BK96" s="169">
        <f t="shared" si="9"/>
        <v>0</v>
      </c>
      <c r="BL96" s="15" t="s">
        <v>278</v>
      </c>
      <c r="BM96" s="15" t="s">
        <v>1938</v>
      </c>
    </row>
    <row r="97" spans="2:65" s="1" customFormat="1" ht="22.5" customHeight="1">
      <c r="B97" s="157"/>
      <c r="C97" s="170" t="s">
        <v>214</v>
      </c>
      <c r="D97" s="170" t="s">
        <v>565</v>
      </c>
      <c r="E97" s="171" t="s">
        <v>1939</v>
      </c>
      <c r="F97" s="172" t="s">
        <v>1756</v>
      </c>
      <c r="G97" s="173" t="s">
        <v>253</v>
      </c>
      <c r="H97" s="174">
        <v>50</v>
      </c>
      <c r="I97" s="175"/>
      <c r="J97" s="176">
        <f t="shared" si="0"/>
        <v>0</v>
      </c>
      <c r="K97" s="172" t="s">
        <v>3</v>
      </c>
      <c r="L97" s="177"/>
      <c r="M97" s="178" t="s">
        <v>3</v>
      </c>
      <c r="N97" s="179" t="s">
        <v>43</v>
      </c>
      <c r="O97" s="32"/>
      <c r="P97" s="167">
        <f t="shared" si="1"/>
        <v>0</v>
      </c>
      <c r="Q97" s="167">
        <v>0.008</v>
      </c>
      <c r="R97" s="167">
        <f t="shared" si="2"/>
        <v>0.4</v>
      </c>
      <c r="S97" s="167">
        <v>0</v>
      </c>
      <c r="T97" s="168">
        <f t="shared" si="3"/>
        <v>0</v>
      </c>
      <c r="AR97" s="15" t="s">
        <v>336</v>
      </c>
      <c r="AT97" s="15" t="s">
        <v>565</v>
      </c>
      <c r="AU97" s="15" t="s">
        <v>79</v>
      </c>
      <c r="AY97" s="15" t="s">
        <v>209</v>
      </c>
      <c r="BE97" s="169">
        <f t="shared" si="4"/>
        <v>0</v>
      </c>
      <c r="BF97" s="169">
        <f t="shared" si="5"/>
        <v>0</v>
      </c>
      <c r="BG97" s="169">
        <f t="shared" si="6"/>
        <v>0</v>
      </c>
      <c r="BH97" s="169">
        <f t="shared" si="7"/>
        <v>0</v>
      </c>
      <c r="BI97" s="169">
        <f t="shared" si="8"/>
        <v>0</v>
      </c>
      <c r="BJ97" s="15" t="s">
        <v>9</v>
      </c>
      <c r="BK97" s="169">
        <f t="shared" si="9"/>
        <v>0</v>
      </c>
      <c r="BL97" s="15" t="s">
        <v>278</v>
      </c>
      <c r="BM97" s="15" t="s">
        <v>1940</v>
      </c>
    </row>
    <row r="98" spans="2:65" s="1" customFormat="1" ht="22.5" customHeight="1">
      <c r="B98" s="157"/>
      <c r="C98" s="158" t="s">
        <v>225</v>
      </c>
      <c r="D98" s="158" t="s">
        <v>210</v>
      </c>
      <c r="E98" s="159" t="s">
        <v>1941</v>
      </c>
      <c r="F98" s="160" t="s">
        <v>1765</v>
      </c>
      <c r="G98" s="161" t="s">
        <v>253</v>
      </c>
      <c r="H98" s="162">
        <v>90</v>
      </c>
      <c r="I98" s="163"/>
      <c r="J98" s="164">
        <f t="shared" si="0"/>
        <v>0</v>
      </c>
      <c r="K98" s="160" t="s">
        <v>3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</v>
      </c>
      <c r="R98" s="167">
        <f t="shared" si="2"/>
        <v>0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1942</v>
      </c>
    </row>
    <row r="99" spans="2:65" s="1" customFormat="1" ht="22.5" customHeight="1">
      <c r="B99" s="157"/>
      <c r="C99" s="170" t="s">
        <v>230</v>
      </c>
      <c r="D99" s="170" t="s">
        <v>565</v>
      </c>
      <c r="E99" s="171" t="s">
        <v>1767</v>
      </c>
      <c r="F99" s="172" t="s">
        <v>1768</v>
      </c>
      <c r="G99" s="173" t="s">
        <v>253</v>
      </c>
      <c r="H99" s="174">
        <v>90</v>
      </c>
      <c r="I99" s="175"/>
      <c r="J99" s="176">
        <f t="shared" si="0"/>
        <v>0</v>
      </c>
      <c r="K99" s="172" t="s">
        <v>3</v>
      </c>
      <c r="L99" s="177"/>
      <c r="M99" s="178" t="s">
        <v>3</v>
      </c>
      <c r="N99" s="179" t="s">
        <v>43</v>
      </c>
      <c r="O99" s="32"/>
      <c r="P99" s="167">
        <f t="shared" si="1"/>
        <v>0</v>
      </c>
      <c r="Q99" s="167">
        <v>0.008</v>
      </c>
      <c r="R99" s="167">
        <f t="shared" si="2"/>
        <v>0.72</v>
      </c>
      <c r="S99" s="167">
        <v>0</v>
      </c>
      <c r="T99" s="168">
        <f t="shared" si="3"/>
        <v>0</v>
      </c>
      <c r="AR99" s="15" t="s">
        <v>336</v>
      </c>
      <c r="AT99" s="15" t="s">
        <v>565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1943</v>
      </c>
    </row>
    <row r="100" spans="2:65" s="1" customFormat="1" ht="22.5" customHeight="1">
      <c r="B100" s="157"/>
      <c r="C100" s="158" t="s">
        <v>236</v>
      </c>
      <c r="D100" s="158" t="s">
        <v>210</v>
      </c>
      <c r="E100" s="159" t="s">
        <v>1770</v>
      </c>
      <c r="F100" s="160" t="s">
        <v>1771</v>
      </c>
      <c r="G100" s="161" t="s">
        <v>253</v>
      </c>
      <c r="H100" s="162">
        <v>50</v>
      </c>
      <c r="I100" s="163"/>
      <c r="J100" s="164">
        <f t="shared" si="0"/>
        <v>0</v>
      </c>
      <c r="K100" s="160" t="s">
        <v>3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</v>
      </c>
      <c r="R100" s="167">
        <f t="shared" si="2"/>
        <v>0</v>
      </c>
      <c r="S100" s="167">
        <v>0</v>
      </c>
      <c r="T100" s="168">
        <f t="shared" si="3"/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1944</v>
      </c>
    </row>
    <row r="101" spans="2:65" s="1" customFormat="1" ht="22.5" customHeight="1">
      <c r="B101" s="157"/>
      <c r="C101" s="170" t="s">
        <v>240</v>
      </c>
      <c r="D101" s="170" t="s">
        <v>565</v>
      </c>
      <c r="E101" s="171" t="s">
        <v>1945</v>
      </c>
      <c r="F101" s="172" t="s">
        <v>1774</v>
      </c>
      <c r="G101" s="173" t="s">
        <v>253</v>
      </c>
      <c r="H101" s="174">
        <v>50</v>
      </c>
      <c r="I101" s="175"/>
      <c r="J101" s="176">
        <f t="shared" si="0"/>
        <v>0</v>
      </c>
      <c r="K101" s="172" t="s">
        <v>3</v>
      </c>
      <c r="L101" s="177"/>
      <c r="M101" s="178" t="s">
        <v>3</v>
      </c>
      <c r="N101" s="179" t="s">
        <v>43</v>
      </c>
      <c r="O101" s="32"/>
      <c r="P101" s="167">
        <f t="shared" si="1"/>
        <v>0</v>
      </c>
      <c r="Q101" s="167">
        <v>0.008</v>
      </c>
      <c r="R101" s="167">
        <f t="shared" si="2"/>
        <v>0.4</v>
      </c>
      <c r="S101" s="167">
        <v>0</v>
      </c>
      <c r="T101" s="168">
        <f t="shared" si="3"/>
        <v>0</v>
      </c>
      <c r="AR101" s="15" t="s">
        <v>336</v>
      </c>
      <c r="AT101" s="15" t="s">
        <v>565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1946</v>
      </c>
    </row>
    <row r="102" spans="2:65" s="1" customFormat="1" ht="22.5" customHeight="1">
      <c r="B102" s="157"/>
      <c r="C102" s="158" t="s">
        <v>244</v>
      </c>
      <c r="D102" s="158" t="s">
        <v>210</v>
      </c>
      <c r="E102" s="159" t="s">
        <v>1776</v>
      </c>
      <c r="F102" s="160" t="s">
        <v>1777</v>
      </c>
      <c r="G102" s="161" t="s">
        <v>253</v>
      </c>
      <c r="H102" s="162">
        <v>20</v>
      </c>
      <c r="I102" s="163"/>
      <c r="J102" s="164">
        <f t="shared" si="0"/>
        <v>0</v>
      </c>
      <c r="K102" s="160" t="s">
        <v>3</v>
      </c>
      <c r="L102" s="31"/>
      <c r="M102" s="165" t="s">
        <v>3</v>
      </c>
      <c r="N102" s="166" t="s">
        <v>43</v>
      </c>
      <c r="O102" s="32"/>
      <c r="P102" s="167">
        <f t="shared" si="1"/>
        <v>0</v>
      </c>
      <c r="Q102" s="167">
        <v>0</v>
      </c>
      <c r="R102" s="167">
        <f t="shared" si="2"/>
        <v>0</v>
      </c>
      <c r="S102" s="167">
        <v>0</v>
      </c>
      <c r="T102" s="168">
        <f t="shared" si="3"/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1947</v>
      </c>
    </row>
    <row r="103" spans="2:65" s="1" customFormat="1" ht="22.5" customHeight="1">
      <c r="B103" s="157"/>
      <c r="C103" s="170" t="s">
        <v>26</v>
      </c>
      <c r="D103" s="170" t="s">
        <v>565</v>
      </c>
      <c r="E103" s="171" t="s">
        <v>1948</v>
      </c>
      <c r="F103" s="172" t="s">
        <v>1780</v>
      </c>
      <c r="G103" s="173" t="s">
        <v>253</v>
      </c>
      <c r="H103" s="174">
        <v>20</v>
      </c>
      <c r="I103" s="175"/>
      <c r="J103" s="176">
        <f t="shared" si="0"/>
        <v>0</v>
      </c>
      <c r="K103" s="172" t="s">
        <v>3</v>
      </c>
      <c r="L103" s="177"/>
      <c r="M103" s="178" t="s">
        <v>3</v>
      </c>
      <c r="N103" s="179" t="s">
        <v>43</v>
      </c>
      <c r="O103" s="32"/>
      <c r="P103" s="167">
        <f t="shared" si="1"/>
        <v>0</v>
      </c>
      <c r="Q103" s="167">
        <v>0.008</v>
      </c>
      <c r="R103" s="167">
        <f t="shared" si="2"/>
        <v>0.16</v>
      </c>
      <c r="S103" s="167">
        <v>0</v>
      </c>
      <c r="T103" s="168">
        <f t="shared" si="3"/>
        <v>0</v>
      </c>
      <c r="AR103" s="15" t="s">
        <v>336</v>
      </c>
      <c r="AT103" s="15" t="s">
        <v>565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1949</v>
      </c>
    </row>
    <row r="104" spans="2:65" s="1" customFormat="1" ht="22.5" customHeight="1">
      <c r="B104" s="157"/>
      <c r="C104" s="158" t="s">
        <v>255</v>
      </c>
      <c r="D104" s="158" t="s">
        <v>210</v>
      </c>
      <c r="E104" s="159" t="s">
        <v>1950</v>
      </c>
      <c r="F104" s="160" t="s">
        <v>1783</v>
      </c>
      <c r="G104" s="161" t="s">
        <v>416</v>
      </c>
      <c r="H104" s="162">
        <v>1</v>
      </c>
      <c r="I104" s="163"/>
      <c r="J104" s="164">
        <f t="shared" si="0"/>
        <v>0</v>
      </c>
      <c r="K104" s="160" t="s">
        <v>3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1951</v>
      </c>
    </row>
    <row r="105" spans="2:65" s="1" customFormat="1" ht="22.5" customHeight="1">
      <c r="B105" s="157"/>
      <c r="C105" s="170" t="s">
        <v>259</v>
      </c>
      <c r="D105" s="170" t="s">
        <v>565</v>
      </c>
      <c r="E105" s="171" t="s">
        <v>1952</v>
      </c>
      <c r="F105" s="172" t="s">
        <v>1786</v>
      </c>
      <c r="G105" s="173" t="s">
        <v>416</v>
      </c>
      <c r="H105" s="174">
        <v>1</v>
      </c>
      <c r="I105" s="175"/>
      <c r="J105" s="176">
        <f t="shared" si="0"/>
        <v>0</v>
      </c>
      <c r="K105" s="172" t="s">
        <v>3</v>
      </c>
      <c r="L105" s="177"/>
      <c r="M105" s="178" t="s">
        <v>3</v>
      </c>
      <c r="N105" s="179" t="s">
        <v>43</v>
      </c>
      <c r="O105" s="32"/>
      <c r="P105" s="167">
        <f t="shared" si="1"/>
        <v>0</v>
      </c>
      <c r="Q105" s="167">
        <v>0.008</v>
      </c>
      <c r="R105" s="167">
        <f t="shared" si="2"/>
        <v>0.008</v>
      </c>
      <c r="S105" s="167">
        <v>0</v>
      </c>
      <c r="T105" s="168">
        <f t="shared" si="3"/>
        <v>0</v>
      </c>
      <c r="AR105" s="15" t="s">
        <v>336</v>
      </c>
      <c r="AT105" s="15" t="s">
        <v>565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1953</v>
      </c>
    </row>
    <row r="106" spans="2:65" s="1" customFormat="1" ht="22.5" customHeight="1">
      <c r="B106" s="157"/>
      <c r="C106" s="158" t="s">
        <v>265</v>
      </c>
      <c r="D106" s="158" t="s">
        <v>210</v>
      </c>
      <c r="E106" s="159" t="s">
        <v>1954</v>
      </c>
      <c r="F106" s="160" t="s">
        <v>1955</v>
      </c>
      <c r="G106" s="161" t="s">
        <v>253</v>
      </c>
      <c r="H106" s="162">
        <v>90</v>
      </c>
      <c r="I106" s="163"/>
      <c r="J106" s="164">
        <f t="shared" si="0"/>
        <v>0</v>
      </c>
      <c r="K106" s="160" t="s">
        <v>3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</v>
      </c>
      <c r="R106" s="167">
        <f t="shared" si="2"/>
        <v>0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1956</v>
      </c>
    </row>
    <row r="107" spans="2:65" s="1" customFormat="1" ht="22.5" customHeight="1">
      <c r="B107" s="157"/>
      <c r="C107" s="170" t="s">
        <v>269</v>
      </c>
      <c r="D107" s="170" t="s">
        <v>565</v>
      </c>
      <c r="E107" s="171" t="s">
        <v>1957</v>
      </c>
      <c r="F107" s="172" t="s">
        <v>1958</v>
      </c>
      <c r="G107" s="173" t="s">
        <v>253</v>
      </c>
      <c r="H107" s="174">
        <v>90</v>
      </c>
      <c r="I107" s="175"/>
      <c r="J107" s="176">
        <f t="shared" si="0"/>
        <v>0</v>
      </c>
      <c r="K107" s="172" t="s">
        <v>3</v>
      </c>
      <c r="L107" s="177"/>
      <c r="M107" s="178" t="s">
        <v>3</v>
      </c>
      <c r="N107" s="179" t="s">
        <v>43</v>
      </c>
      <c r="O107" s="32"/>
      <c r="P107" s="167">
        <f t="shared" si="1"/>
        <v>0</v>
      </c>
      <c r="Q107" s="167">
        <v>0.008</v>
      </c>
      <c r="R107" s="167">
        <f t="shared" si="2"/>
        <v>0.72</v>
      </c>
      <c r="S107" s="167">
        <v>0</v>
      </c>
      <c r="T107" s="168">
        <f t="shared" si="3"/>
        <v>0</v>
      </c>
      <c r="AR107" s="15" t="s">
        <v>336</v>
      </c>
      <c r="AT107" s="15" t="s">
        <v>565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1959</v>
      </c>
    </row>
    <row r="108" spans="2:65" s="1" customFormat="1" ht="22.5" customHeight="1">
      <c r="B108" s="157"/>
      <c r="C108" s="158" t="s">
        <v>10</v>
      </c>
      <c r="D108" s="158" t="s">
        <v>210</v>
      </c>
      <c r="E108" s="159" t="s">
        <v>1960</v>
      </c>
      <c r="F108" s="160" t="s">
        <v>1961</v>
      </c>
      <c r="G108" s="161" t="s">
        <v>416</v>
      </c>
      <c r="H108" s="162">
        <v>1</v>
      </c>
      <c r="I108" s="163"/>
      <c r="J108" s="164">
        <f t="shared" si="0"/>
        <v>0</v>
      </c>
      <c r="K108" s="160" t="s">
        <v>3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</v>
      </c>
      <c r="R108" s="167">
        <f t="shared" si="2"/>
        <v>0</v>
      </c>
      <c r="S108" s="167">
        <v>0</v>
      </c>
      <c r="T108" s="168">
        <f t="shared" si="3"/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1962</v>
      </c>
    </row>
    <row r="109" spans="2:65" s="1" customFormat="1" ht="22.5" customHeight="1">
      <c r="B109" s="157"/>
      <c r="C109" s="170" t="s">
        <v>278</v>
      </c>
      <c r="D109" s="170" t="s">
        <v>565</v>
      </c>
      <c r="E109" s="171" t="s">
        <v>1963</v>
      </c>
      <c r="F109" s="172" t="s">
        <v>1964</v>
      </c>
      <c r="G109" s="173" t="s">
        <v>416</v>
      </c>
      <c r="H109" s="174">
        <v>1</v>
      </c>
      <c r="I109" s="175"/>
      <c r="J109" s="176">
        <f t="shared" si="0"/>
        <v>0</v>
      </c>
      <c r="K109" s="172" t="s">
        <v>3</v>
      </c>
      <c r="L109" s="177"/>
      <c r="M109" s="178" t="s">
        <v>3</v>
      </c>
      <c r="N109" s="179" t="s">
        <v>43</v>
      </c>
      <c r="O109" s="32"/>
      <c r="P109" s="167">
        <f t="shared" si="1"/>
        <v>0</v>
      </c>
      <c r="Q109" s="167">
        <v>0.008</v>
      </c>
      <c r="R109" s="167">
        <f t="shared" si="2"/>
        <v>0.008</v>
      </c>
      <c r="S109" s="167">
        <v>0</v>
      </c>
      <c r="T109" s="168">
        <f t="shared" si="3"/>
        <v>0</v>
      </c>
      <c r="AR109" s="15" t="s">
        <v>336</v>
      </c>
      <c r="AT109" s="15" t="s">
        <v>565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1965</v>
      </c>
    </row>
    <row r="110" spans="2:65" s="1" customFormat="1" ht="22.5" customHeight="1">
      <c r="B110" s="157"/>
      <c r="C110" s="158" t="s">
        <v>281</v>
      </c>
      <c r="D110" s="158" t="s">
        <v>210</v>
      </c>
      <c r="E110" s="159" t="s">
        <v>1966</v>
      </c>
      <c r="F110" s="160" t="s">
        <v>1967</v>
      </c>
      <c r="G110" s="161" t="s">
        <v>416</v>
      </c>
      <c r="H110" s="162">
        <v>1</v>
      </c>
      <c r="I110" s="163"/>
      <c r="J110" s="164">
        <f t="shared" si="0"/>
        <v>0</v>
      </c>
      <c r="K110" s="160" t="s">
        <v>3</v>
      </c>
      <c r="L110" s="31"/>
      <c r="M110" s="165" t="s">
        <v>3</v>
      </c>
      <c r="N110" s="166" t="s">
        <v>43</v>
      </c>
      <c r="O110" s="32"/>
      <c r="P110" s="167">
        <f t="shared" si="1"/>
        <v>0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5" t="s">
        <v>278</v>
      </c>
      <c r="AT110" s="15" t="s">
        <v>210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1968</v>
      </c>
    </row>
    <row r="111" spans="2:65" s="1" customFormat="1" ht="22.5" customHeight="1">
      <c r="B111" s="157"/>
      <c r="C111" s="170" t="s">
        <v>284</v>
      </c>
      <c r="D111" s="170" t="s">
        <v>565</v>
      </c>
      <c r="E111" s="171" t="s">
        <v>1969</v>
      </c>
      <c r="F111" s="172" t="s">
        <v>1970</v>
      </c>
      <c r="G111" s="173" t="s">
        <v>416</v>
      </c>
      <c r="H111" s="174">
        <v>1</v>
      </c>
      <c r="I111" s="175"/>
      <c r="J111" s="176">
        <f t="shared" si="0"/>
        <v>0</v>
      </c>
      <c r="K111" s="172" t="s">
        <v>3</v>
      </c>
      <c r="L111" s="177"/>
      <c r="M111" s="178" t="s">
        <v>3</v>
      </c>
      <c r="N111" s="179" t="s">
        <v>43</v>
      </c>
      <c r="O111" s="32"/>
      <c r="P111" s="167">
        <f t="shared" si="1"/>
        <v>0</v>
      </c>
      <c r="Q111" s="167">
        <v>0.008</v>
      </c>
      <c r="R111" s="167">
        <f t="shared" si="2"/>
        <v>0.008</v>
      </c>
      <c r="S111" s="167">
        <v>0</v>
      </c>
      <c r="T111" s="168">
        <f t="shared" si="3"/>
        <v>0</v>
      </c>
      <c r="AR111" s="15" t="s">
        <v>336</v>
      </c>
      <c r="AT111" s="15" t="s">
        <v>565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1971</v>
      </c>
    </row>
    <row r="112" spans="2:65" s="1" customFormat="1" ht="22.5" customHeight="1">
      <c r="B112" s="157"/>
      <c r="C112" s="158" t="s">
        <v>288</v>
      </c>
      <c r="D112" s="158" t="s">
        <v>210</v>
      </c>
      <c r="E112" s="159" t="s">
        <v>1972</v>
      </c>
      <c r="F112" s="160" t="s">
        <v>1973</v>
      </c>
      <c r="G112" s="161" t="s">
        <v>416</v>
      </c>
      <c r="H112" s="162">
        <v>2</v>
      </c>
      <c r="I112" s="163"/>
      <c r="J112" s="164">
        <f t="shared" si="0"/>
        <v>0</v>
      </c>
      <c r="K112" s="160" t="s">
        <v>3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</v>
      </c>
      <c r="R112" s="167">
        <f t="shared" si="2"/>
        <v>0</v>
      </c>
      <c r="S112" s="167">
        <v>0</v>
      </c>
      <c r="T112" s="168">
        <f t="shared" si="3"/>
        <v>0</v>
      </c>
      <c r="AR112" s="15" t="s">
        <v>278</v>
      </c>
      <c r="AT112" s="15" t="s">
        <v>210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1974</v>
      </c>
    </row>
    <row r="113" spans="2:65" s="1" customFormat="1" ht="22.5" customHeight="1">
      <c r="B113" s="157"/>
      <c r="C113" s="170" t="s">
        <v>292</v>
      </c>
      <c r="D113" s="170" t="s">
        <v>565</v>
      </c>
      <c r="E113" s="171" t="s">
        <v>1975</v>
      </c>
      <c r="F113" s="172" t="s">
        <v>1976</v>
      </c>
      <c r="G113" s="173" t="s">
        <v>416</v>
      </c>
      <c r="H113" s="174">
        <v>2</v>
      </c>
      <c r="I113" s="175"/>
      <c r="J113" s="176">
        <f t="shared" si="0"/>
        <v>0</v>
      </c>
      <c r="K113" s="172" t="s">
        <v>3</v>
      </c>
      <c r="L113" s="177"/>
      <c r="M113" s="178" t="s">
        <v>3</v>
      </c>
      <c r="N113" s="179" t="s">
        <v>43</v>
      </c>
      <c r="O113" s="32"/>
      <c r="P113" s="167">
        <f t="shared" si="1"/>
        <v>0</v>
      </c>
      <c r="Q113" s="167">
        <v>0.008</v>
      </c>
      <c r="R113" s="167">
        <f t="shared" si="2"/>
        <v>0.016</v>
      </c>
      <c r="S113" s="167">
        <v>0</v>
      </c>
      <c r="T113" s="168">
        <f t="shared" si="3"/>
        <v>0</v>
      </c>
      <c r="AR113" s="15" t="s">
        <v>336</v>
      </c>
      <c r="AT113" s="15" t="s">
        <v>565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1977</v>
      </c>
    </row>
    <row r="114" spans="2:65" s="1" customFormat="1" ht="22.5" customHeight="1">
      <c r="B114" s="157"/>
      <c r="C114" s="158" t="s">
        <v>8</v>
      </c>
      <c r="D114" s="158" t="s">
        <v>210</v>
      </c>
      <c r="E114" s="159" t="s">
        <v>1978</v>
      </c>
      <c r="F114" s="160" t="s">
        <v>1979</v>
      </c>
      <c r="G114" s="161" t="s">
        <v>416</v>
      </c>
      <c r="H114" s="162">
        <v>2</v>
      </c>
      <c r="I114" s="163"/>
      <c r="J114" s="164">
        <f t="shared" si="0"/>
        <v>0</v>
      </c>
      <c r="K114" s="160" t="s">
        <v>3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</v>
      </c>
      <c r="R114" s="167">
        <f t="shared" si="2"/>
        <v>0</v>
      </c>
      <c r="S114" s="167">
        <v>0</v>
      </c>
      <c r="T114" s="168">
        <f t="shared" si="3"/>
        <v>0</v>
      </c>
      <c r="AR114" s="15" t="s">
        <v>278</v>
      </c>
      <c r="AT114" s="15" t="s">
        <v>210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1980</v>
      </c>
    </row>
    <row r="115" spans="2:65" s="1" customFormat="1" ht="22.5" customHeight="1">
      <c r="B115" s="157"/>
      <c r="C115" s="170" t="s">
        <v>299</v>
      </c>
      <c r="D115" s="170" t="s">
        <v>565</v>
      </c>
      <c r="E115" s="171" t="s">
        <v>1981</v>
      </c>
      <c r="F115" s="172" t="s">
        <v>1982</v>
      </c>
      <c r="G115" s="173" t="s">
        <v>416</v>
      </c>
      <c r="H115" s="174">
        <v>2</v>
      </c>
      <c r="I115" s="175"/>
      <c r="J115" s="176">
        <f t="shared" si="0"/>
        <v>0</v>
      </c>
      <c r="K115" s="172" t="s">
        <v>3</v>
      </c>
      <c r="L115" s="177"/>
      <c r="M115" s="178" t="s">
        <v>3</v>
      </c>
      <c r="N115" s="179" t="s">
        <v>43</v>
      </c>
      <c r="O115" s="32"/>
      <c r="P115" s="167">
        <f t="shared" si="1"/>
        <v>0</v>
      </c>
      <c r="Q115" s="167">
        <v>0.008</v>
      </c>
      <c r="R115" s="167">
        <f t="shared" si="2"/>
        <v>0.016</v>
      </c>
      <c r="S115" s="167">
        <v>0</v>
      </c>
      <c r="T115" s="168">
        <f t="shared" si="3"/>
        <v>0</v>
      </c>
      <c r="AR115" s="15" t="s">
        <v>336</v>
      </c>
      <c r="AT115" s="15" t="s">
        <v>565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1983</v>
      </c>
    </row>
    <row r="116" spans="2:65" s="1" customFormat="1" ht="22.5" customHeight="1">
      <c r="B116" s="157"/>
      <c r="C116" s="158" t="s">
        <v>303</v>
      </c>
      <c r="D116" s="158" t="s">
        <v>210</v>
      </c>
      <c r="E116" s="159" t="s">
        <v>1984</v>
      </c>
      <c r="F116" s="160" t="s">
        <v>1985</v>
      </c>
      <c r="G116" s="161" t="s">
        <v>416</v>
      </c>
      <c r="H116" s="162">
        <v>2</v>
      </c>
      <c r="I116" s="163"/>
      <c r="J116" s="164">
        <f t="shared" si="0"/>
        <v>0</v>
      </c>
      <c r="K116" s="160" t="s">
        <v>3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</v>
      </c>
      <c r="R116" s="167">
        <f t="shared" si="2"/>
        <v>0</v>
      </c>
      <c r="S116" s="167">
        <v>0</v>
      </c>
      <c r="T116" s="168">
        <f t="shared" si="3"/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1986</v>
      </c>
    </row>
    <row r="117" spans="2:65" s="1" customFormat="1" ht="22.5" customHeight="1">
      <c r="B117" s="157"/>
      <c r="C117" s="170" t="s">
        <v>306</v>
      </c>
      <c r="D117" s="170" t="s">
        <v>565</v>
      </c>
      <c r="E117" s="171" t="s">
        <v>1987</v>
      </c>
      <c r="F117" s="172" t="s">
        <v>1988</v>
      </c>
      <c r="G117" s="173" t="s">
        <v>416</v>
      </c>
      <c r="H117" s="174">
        <v>2</v>
      </c>
      <c r="I117" s="175"/>
      <c r="J117" s="176">
        <f t="shared" si="0"/>
        <v>0</v>
      </c>
      <c r="K117" s="172" t="s">
        <v>3</v>
      </c>
      <c r="L117" s="177"/>
      <c r="M117" s="178" t="s">
        <v>3</v>
      </c>
      <c r="N117" s="179" t="s">
        <v>43</v>
      </c>
      <c r="O117" s="32"/>
      <c r="P117" s="167">
        <f t="shared" si="1"/>
        <v>0</v>
      </c>
      <c r="Q117" s="167">
        <v>0.008</v>
      </c>
      <c r="R117" s="167">
        <f t="shared" si="2"/>
        <v>0.016</v>
      </c>
      <c r="S117" s="167">
        <v>0</v>
      </c>
      <c r="T117" s="168">
        <f t="shared" si="3"/>
        <v>0</v>
      </c>
      <c r="AR117" s="15" t="s">
        <v>336</v>
      </c>
      <c r="AT117" s="15" t="s">
        <v>565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1989</v>
      </c>
    </row>
    <row r="118" spans="2:65" s="1" customFormat="1" ht="22.5" customHeight="1">
      <c r="B118" s="157"/>
      <c r="C118" s="158" t="s">
        <v>309</v>
      </c>
      <c r="D118" s="158" t="s">
        <v>210</v>
      </c>
      <c r="E118" s="159" t="s">
        <v>1990</v>
      </c>
      <c r="F118" s="160" t="s">
        <v>1991</v>
      </c>
      <c r="G118" s="161" t="s">
        <v>416</v>
      </c>
      <c r="H118" s="162">
        <v>1</v>
      </c>
      <c r="I118" s="163"/>
      <c r="J118" s="164">
        <f t="shared" si="0"/>
        <v>0</v>
      </c>
      <c r="K118" s="160" t="s">
        <v>3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0</v>
      </c>
      <c r="R118" s="167">
        <f t="shared" si="2"/>
        <v>0</v>
      </c>
      <c r="S118" s="167">
        <v>0</v>
      </c>
      <c r="T118" s="168">
        <f t="shared" si="3"/>
        <v>0</v>
      </c>
      <c r="AR118" s="15" t="s">
        <v>278</v>
      </c>
      <c r="AT118" s="15" t="s">
        <v>210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1992</v>
      </c>
    </row>
    <row r="119" spans="2:65" s="1" customFormat="1" ht="22.5" customHeight="1">
      <c r="B119" s="157"/>
      <c r="C119" s="170" t="s">
        <v>312</v>
      </c>
      <c r="D119" s="170" t="s">
        <v>565</v>
      </c>
      <c r="E119" s="171" t="s">
        <v>1993</v>
      </c>
      <c r="F119" s="172" t="s">
        <v>1994</v>
      </c>
      <c r="G119" s="173" t="s">
        <v>416</v>
      </c>
      <c r="H119" s="174">
        <v>1</v>
      </c>
      <c r="I119" s="175"/>
      <c r="J119" s="176">
        <f t="shared" si="0"/>
        <v>0</v>
      </c>
      <c r="K119" s="172" t="s">
        <v>3</v>
      </c>
      <c r="L119" s="177"/>
      <c r="M119" s="178" t="s">
        <v>3</v>
      </c>
      <c r="N119" s="179" t="s">
        <v>43</v>
      </c>
      <c r="O119" s="32"/>
      <c r="P119" s="167">
        <f t="shared" si="1"/>
        <v>0</v>
      </c>
      <c r="Q119" s="167">
        <v>0.008</v>
      </c>
      <c r="R119" s="167">
        <f t="shared" si="2"/>
        <v>0.008</v>
      </c>
      <c r="S119" s="167">
        <v>0</v>
      </c>
      <c r="T119" s="168">
        <f t="shared" si="3"/>
        <v>0</v>
      </c>
      <c r="AR119" s="15" t="s">
        <v>336</v>
      </c>
      <c r="AT119" s="15" t="s">
        <v>565</v>
      </c>
      <c r="AU119" s="15" t="s">
        <v>79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278</v>
      </c>
      <c r="BM119" s="15" t="s">
        <v>1995</v>
      </c>
    </row>
    <row r="120" spans="2:65" s="1" customFormat="1" ht="22.5" customHeight="1">
      <c r="B120" s="157"/>
      <c r="C120" s="158" t="s">
        <v>316</v>
      </c>
      <c r="D120" s="158" t="s">
        <v>210</v>
      </c>
      <c r="E120" s="159" t="s">
        <v>1996</v>
      </c>
      <c r="F120" s="160" t="s">
        <v>1997</v>
      </c>
      <c r="G120" s="161" t="s">
        <v>416</v>
      </c>
      <c r="H120" s="162">
        <v>1</v>
      </c>
      <c r="I120" s="163"/>
      <c r="J120" s="164">
        <f t="shared" si="0"/>
        <v>0</v>
      </c>
      <c r="K120" s="160" t="s">
        <v>3</v>
      </c>
      <c r="L120" s="31"/>
      <c r="M120" s="165" t="s">
        <v>3</v>
      </c>
      <c r="N120" s="166" t="s">
        <v>43</v>
      </c>
      <c r="O120" s="32"/>
      <c r="P120" s="167">
        <f t="shared" si="1"/>
        <v>0</v>
      </c>
      <c r="Q120" s="167">
        <v>0</v>
      </c>
      <c r="R120" s="167">
        <f t="shared" si="2"/>
        <v>0</v>
      </c>
      <c r="S120" s="167">
        <v>0</v>
      </c>
      <c r="T120" s="168">
        <f t="shared" si="3"/>
        <v>0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278</v>
      </c>
      <c r="BM120" s="15" t="s">
        <v>1998</v>
      </c>
    </row>
    <row r="121" spans="2:65" s="1" customFormat="1" ht="22.5" customHeight="1">
      <c r="B121" s="157"/>
      <c r="C121" s="170" t="s">
        <v>320</v>
      </c>
      <c r="D121" s="170" t="s">
        <v>565</v>
      </c>
      <c r="E121" s="171" t="s">
        <v>1999</v>
      </c>
      <c r="F121" s="172" t="s">
        <v>2000</v>
      </c>
      <c r="G121" s="173" t="s">
        <v>416</v>
      </c>
      <c r="H121" s="174">
        <v>1</v>
      </c>
      <c r="I121" s="175"/>
      <c r="J121" s="176">
        <f t="shared" si="0"/>
        <v>0</v>
      </c>
      <c r="K121" s="172" t="s">
        <v>3</v>
      </c>
      <c r="L121" s="177"/>
      <c r="M121" s="178" t="s">
        <v>3</v>
      </c>
      <c r="N121" s="179" t="s">
        <v>43</v>
      </c>
      <c r="O121" s="32"/>
      <c r="P121" s="167">
        <f t="shared" si="1"/>
        <v>0</v>
      </c>
      <c r="Q121" s="167">
        <v>0.008</v>
      </c>
      <c r="R121" s="167">
        <f t="shared" si="2"/>
        <v>0.008</v>
      </c>
      <c r="S121" s="167">
        <v>0</v>
      </c>
      <c r="T121" s="168">
        <f t="shared" si="3"/>
        <v>0</v>
      </c>
      <c r="AR121" s="15" t="s">
        <v>336</v>
      </c>
      <c r="AT121" s="15" t="s">
        <v>565</v>
      </c>
      <c r="AU121" s="15" t="s">
        <v>79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278</v>
      </c>
      <c r="BM121" s="15" t="s">
        <v>2001</v>
      </c>
    </row>
    <row r="122" spans="2:65" s="1" customFormat="1" ht="22.5" customHeight="1">
      <c r="B122" s="157"/>
      <c r="C122" s="158" t="s">
        <v>324</v>
      </c>
      <c r="D122" s="158" t="s">
        <v>210</v>
      </c>
      <c r="E122" s="159" t="s">
        <v>2002</v>
      </c>
      <c r="F122" s="160" t="s">
        <v>2003</v>
      </c>
      <c r="G122" s="161" t="s">
        <v>416</v>
      </c>
      <c r="H122" s="162">
        <v>1</v>
      </c>
      <c r="I122" s="163"/>
      <c r="J122" s="164">
        <f t="shared" si="0"/>
        <v>0</v>
      </c>
      <c r="K122" s="160" t="s">
        <v>3</v>
      </c>
      <c r="L122" s="31"/>
      <c r="M122" s="165" t="s">
        <v>3</v>
      </c>
      <c r="N122" s="166" t="s">
        <v>43</v>
      </c>
      <c r="O122" s="3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AR122" s="15" t="s">
        <v>278</v>
      </c>
      <c r="AT122" s="15" t="s">
        <v>210</v>
      </c>
      <c r="AU122" s="15" t="s">
        <v>79</v>
      </c>
      <c r="AY122" s="15" t="s">
        <v>209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5" t="s">
        <v>9</v>
      </c>
      <c r="BK122" s="169">
        <f t="shared" si="9"/>
        <v>0</v>
      </c>
      <c r="BL122" s="15" t="s">
        <v>278</v>
      </c>
      <c r="BM122" s="15" t="s">
        <v>2004</v>
      </c>
    </row>
    <row r="123" spans="2:65" s="1" customFormat="1" ht="22.5" customHeight="1">
      <c r="B123" s="157"/>
      <c r="C123" s="170" t="s">
        <v>328</v>
      </c>
      <c r="D123" s="170" t="s">
        <v>565</v>
      </c>
      <c r="E123" s="171" t="s">
        <v>2005</v>
      </c>
      <c r="F123" s="172" t="s">
        <v>2006</v>
      </c>
      <c r="G123" s="173" t="s">
        <v>416</v>
      </c>
      <c r="H123" s="174">
        <v>1</v>
      </c>
      <c r="I123" s="175"/>
      <c r="J123" s="176">
        <f t="shared" si="0"/>
        <v>0</v>
      </c>
      <c r="K123" s="172" t="s">
        <v>3</v>
      </c>
      <c r="L123" s="177"/>
      <c r="M123" s="178" t="s">
        <v>3</v>
      </c>
      <c r="N123" s="179" t="s">
        <v>43</v>
      </c>
      <c r="O123" s="32"/>
      <c r="P123" s="167">
        <f t="shared" si="1"/>
        <v>0</v>
      </c>
      <c r="Q123" s="167">
        <v>0.008</v>
      </c>
      <c r="R123" s="167">
        <f t="shared" si="2"/>
        <v>0.008</v>
      </c>
      <c r="S123" s="167">
        <v>0</v>
      </c>
      <c r="T123" s="168">
        <f t="shared" si="3"/>
        <v>0</v>
      </c>
      <c r="AR123" s="15" t="s">
        <v>336</v>
      </c>
      <c r="AT123" s="15" t="s">
        <v>565</v>
      </c>
      <c r="AU123" s="15" t="s">
        <v>79</v>
      </c>
      <c r="AY123" s="15" t="s">
        <v>209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9</v>
      </c>
      <c r="BK123" s="169">
        <f t="shared" si="9"/>
        <v>0</v>
      </c>
      <c r="BL123" s="15" t="s">
        <v>278</v>
      </c>
      <c r="BM123" s="15" t="s">
        <v>2007</v>
      </c>
    </row>
    <row r="124" spans="2:65" s="1" customFormat="1" ht="22.5" customHeight="1">
      <c r="B124" s="157"/>
      <c r="C124" s="158" t="s">
        <v>332</v>
      </c>
      <c r="D124" s="158" t="s">
        <v>210</v>
      </c>
      <c r="E124" s="159" t="s">
        <v>2008</v>
      </c>
      <c r="F124" s="160" t="s">
        <v>2009</v>
      </c>
      <c r="G124" s="161" t="s">
        <v>416</v>
      </c>
      <c r="H124" s="162">
        <v>1</v>
      </c>
      <c r="I124" s="163"/>
      <c r="J124" s="164">
        <f t="shared" si="0"/>
        <v>0</v>
      </c>
      <c r="K124" s="160" t="s">
        <v>3</v>
      </c>
      <c r="L124" s="31"/>
      <c r="M124" s="165" t="s">
        <v>3</v>
      </c>
      <c r="N124" s="166" t="s">
        <v>43</v>
      </c>
      <c r="O124" s="3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9</v>
      </c>
      <c r="BK124" s="169">
        <f t="shared" si="9"/>
        <v>0</v>
      </c>
      <c r="BL124" s="15" t="s">
        <v>278</v>
      </c>
      <c r="BM124" s="15" t="s">
        <v>2010</v>
      </c>
    </row>
    <row r="125" spans="2:65" s="1" customFormat="1" ht="22.5" customHeight="1">
      <c r="B125" s="157"/>
      <c r="C125" s="170" t="s">
        <v>336</v>
      </c>
      <c r="D125" s="170" t="s">
        <v>565</v>
      </c>
      <c r="E125" s="171" t="s">
        <v>2011</v>
      </c>
      <c r="F125" s="172" t="s">
        <v>2012</v>
      </c>
      <c r="G125" s="173" t="s">
        <v>416</v>
      </c>
      <c r="H125" s="174">
        <v>1</v>
      </c>
      <c r="I125" s="175"/>
      <c r="J125" s="176">
        <f t="shared" si="0"/>
        <v>0</v>
      </c>
      <c r="K125" s="172" t="s">
        <v>3</v>
      </c>
      <c r="L125" s="177"/>
      <c r="M125" s="178" t="s">
        <v>3</v>
      </c>
      <c r="N125" s="179" t="s">
        <v>43</v>
      </c>
      <c r="O125" s="32"/>
      <c r="P125" s="167">
        <f t="shared" si="1"/>
        <v>0</v>
      </c>
      <c r="Q125" s="167">
        <v>0.008</v>
      </c>
      <c r="R125" s="167">
        <f t="shared" si="2"/>
        <v>0.008</v>
      </c>
      <c r="S125" s="167">
        <v>0</v>
      </c>
      <c r="T125" s="168">
        <f t="shared" si="3"/>
        <v>0</v>
      </c>
      <c r="AR125" s="15" t="s">
        <v>336</v>
      </c>
      <c r="AT125" s="15" t="s">
        <v>565</v>
      </c>
      <c r="AU125" s="15" t="s">
        <v>79</v>
      </c>
      <c r="AY125" s="15" t="s">
        <v>209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5" t="s">
        <v>9</v>
      </c>
      <c r="BK125" s="169">
        <f t="shared" si="9"/>
        <v>0</v>
      </c>
      <c r="BL125" s="15" t="s">
        <v>278</v>
      </c>
      <c r="BM125" s="15" t="s">
        <v>2013</v>
      </c>
    </row>
    <row r="126" spans="2:65" s="1" customFormat="1" ht="22.5" customHeight="1">
      <c r="B126" s="157"/>
      <c r="C126" s="158" t="s">
        <v>340</v>
      </c>
      <c r="D126" s="158" t="s">
        <v>210</v>
      </c>
      <c r="E126" s="159" t="s">
        <v>2014</v>
      </c>
      <c r="F126" s="160" t="s">
        <v>2015</v>
      </c>
      <c r="G126" s="161" t="s">
        <v>416</v>
      </c>
      <c r="H126" s="162">
        <v>1</v>
      </c>
      <c r="I126" s="163"/>
      <c r="J126" s="164">
        <f aca="true" t="shared" si="10" ref="J126:J157">ROUND(I126*H126,0)</f>
        <v>0</v>
      </c>
      <c r="K126" s="160" t="s">
        <v>3</v>
      </c>
      <c r="L126" s="31"/>
      <c r="M126" s="165" t="s">
        <v>3</v>
      </c>
      <c r="N126" s="166" t="s">
        <v>43</v>
      </c>
      <c r="O126" s="32"/>
      <c r="P126" s="167">
        <f aca="true" t="shared" si="11" ref="P126:P157">O126*H126</f>
        <v>0</v>
      </c>
      <c r="Q126" s="167">
        <v>0</v>
      </c>
      <c r="R126" s="167">
        <f aca="true" t="shared" si="12" ref="R126:R157">Q126*H126</f>
        <v>0</v>
      </c>
      <c r="S126" s="167">
        <v>0</v>
      </c>
      <c r="T126" s="168">
        <f aca="true" t="shared" si="13" ref="T126:T157">S126*H126</f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aca="true" t="shared" si="14" ref="BE126:BE159">IF(N126="základní",J126,0)</f>
        <v>0</v>
      </c>
      <c r="BF126" s="169">
        <f aca="true" t="shared" si="15" ref="BF126:BF159">IF(N126="snížená",J126,0)</f>
        <v>0</v>
      </c>
      <c r="BG126" s="169">
        <f aca="true" t="shared" si="16" ref="BG126:BG159">IF(N126="zákl. přenesená",J126,0)</f>
        <v>0</v>
      </c>
      <c r="BH126" s="169">
        <f aca="true" t="shared" si="17" ref="BH126:BH159">IF(N126="sníž. přenesená",J126,0)</f>
        <v>0</v>
      </c>
      <c r="BI126" s="169">
        <f aca="true" t="shared" si="18" ref="BI126:BI159">IF(N126="nulová",J126,0)</f>
        <v>0</v>
      </c>
      <c r="BJ126" s="15" t="s">
        <v>9</v>
      </c>
      <c r="BK126" s="169">
        <f aca="true" t="shared" si="19" ref="BK126:BK159">ROUND(I126*H126,0)</f>
        <v>0</v>
      </c>
      <c r="BL126" s="15" t="s">
        <v>278</v>
      </c>
      <c r="BM126" s="15" t="s">
        <v>2016</v>
      </c>
    </row>
    <row r="127" spans="2:65" s="1" customFormat="1" ht="22.5" customHeight="1">
      <c r="B127" s="157"/>
      <c r="C127" s="170" t="s">
        <v>344</v>
      </c>
      <c r="D127" s="170" t="s">
        <v>565</v>
      </c>
      <c r="E127" s="171" t="s">
        <v>2017</v>
      </c>
      <c r="F127" s="172" t="s">
        <v>2018</v>
      </c>
      <c r="G127" s="173" t="s">
        <v>416</v>
      </c>
      <c r="H127" s="174">
        <v>1</v>
      </c>
      <c r="I127" s="175"/>
      <c r="J127" s="176">
        <f t="shared" si="10"/>
        <v>0</v>
      </c>
      <c r="K127" s="172" t="s">
        <v>3</v>
      </c>
      <c r="L127" s="177"/>
      <c r="M127" s="178" t="s">
        <v>3</v>
      </c>
      <c r="N127" s="179" t="s">
        <v>43</v>
      </c>
      <c r="O127" s="32"/>
      <c r="P127" s="167">
        <f t="shared" si="11"/>
        <v>0</v>
      </c>
      <c r="Q127" s="167">
        <v>0.008</v>
      </c>
      <c r="R127" s="167">
        <f t="shared" si="12"/>
        <v>0.008</v>
      </c>
      <c r="S127" s="167">
        <v>0</v>
      </c>
      <c r="T127" s="168">
        <f t="shared" si="13"/>
        <v>0</v>
      </c>
      <c r="AR127" s="15" t="s">
        <v>336</v>
      </c>
      <c r="AT127" s="15" t="s">
        <v>565</v>
      </c>
      <c r="AU127" s="15" t="s">
        <v>79</v>
      </c>
      <c r="AY127" s="15" t="s">
        <v>209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5" t="s">
        <v>9</v>
      </c>
      <c r="BK127" s="169">
        <f t="shared" si="19"/>
        <v>0</v>
      </c>
      <c r="BL127" s="15" t="s">
        <v>278</v>
      </c>
      <c r="BM127" s="15" t="s">
        <v>2019</v>
      </c>
    </row>
    <row r="128" spans="2:65" s="1" customFormat="1" ht="22.5" customHeight="1">
      <c r="B128" s="157"/>
      <c r="C128" s="158" t="s">
        <v>348</v>
      </c>
      <c r="D128" s="158" t="s">
        <v>210</v>
      </c>
      <c r="E128" s="159" t="s">
        <v>2020</v>
      </c>
      <c r="F128" s="160" t="s">
        <v>2021</v>
      </c>
      <c r="G128" s="161" t="s">
        <v>253</v>
      </c>
      <c r="H128" s="162">
        <v>20</v>
      </c>
      <c r="I128" s="163"/>
      <c r="J128" s="164">
        <f t="shared" si="10"/>
        <v>0</v>
      </c>
      <c r="K128" s="160" t="s">
        <v>3</v>
      </c>
      <c r="L128" s="31"/>
      <c r="M128" s="165" t="s">
        <v>3</v>
      </c>
      <c r="N128" s="166" t="s">
        <v>43</v>
      </c>
      <c r="O128" s="32"/>
      <c r="P128" s="167">
        <f t="shared" si="11"/>
        <v>0</v>
      </c>
      <c r="Q128" s="167">
        <v>0</v>
      </c>
      <c r="R128" s="167">
        <f t="shared" si="12"/>
        <v>0</v>
      </c>
      <c r="S128" s="167">
        <v>0</v>
      </c>
      <c r="T128" s="168">
        <f t="shared" si="13"/>
        <v>0</v>
      </c>
      <c r="AR128" s="15" t="s">
        <v>278</v>
      </c>
      <c r="AT128" s="15" t="s">
        <v>210</v>
      </c>
      <c r="AU128" s="15" t="s">
        <v>79</v>
      </c>
      <c r="AY128" s="15" t="s">
        <v>209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5" t="s">
        <v>9</v>
      </c>
      <c r="BK128" s="169">
        <f t="shared" si="19"/>
        <v>0</v>
      </c>
      <c r="BL128" s="15" t="s">
        <v>278</v>
      </c>
      <c r="BM128" s="15" t="s">
        <v>2022</v>
      </c>
    </row>
    <row r="129" spans="2:65" s="1" customFormat="1" ht="22.5" customHeight="1">
      <c r="B129" s="157"/>
      <c r="C129" s="170" t="s">
        <v>352</v>
      </c>
      <c r="D129" s="170" t="s">
        <v>565</v>
      </c>
      <c r="E129" s="171" t="s">
        <v>2023</v>
      </c>
      <c r="F129" s="172" t="s">
        <v>2024</v>
      </c>
      <c r="G129" s="173" t="s">
        <v>253</v>
      </c>
      <c r="H129" s="174">
        <v>20</v>
      </c>
      <c r="I129" s="175"/>
      <c r="J129" s="176">
        <f t="shared" si="10"/>
        <v>0</v>
      </c>
      <c r="K129" s="172" t="s">
        <v>3</v>
      </c>
      <c r="L129" s="177"/>
      <c r="M129" s="178" t="s">
        <v>3</v>
      </c>
      <c r="N129" s="179" t="s">
        <v>43</v>
      </c>
      <c r="O129" s="32"/>
      <c r="P129" s="167">
        <f t="shared" si="11"/>
        <v>0</v>
      </c>
      <c r="Q129" s="167">
        <v>0.008</v>
      </c>
      <c r="R129" s="167">
        <f t="shared" si="12"/>
        <v>0.16</v>
      </c>
      <c r="S129" s="167">
        <v>0</v>
      </c>
      <c r="T129" s="168">
        <f t="shared" si="13"/>
        <v>0</v>
      </c>
      <c r="AR129" s="15" t="s">
        <v>336</v>
      </c>
      <c r="AT129" s="15" t="s">
        <v>565</v>
      </c>
      <c r="AU129" s="15" t="s">
        <v>79</v>
      </c>
      <c r="AY129" s="15" t="s">
        <v>209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5" t="s">
        <v>9</v>
      </c>
      <c r="BK129" s="169">
        <f t="shared" si="19"/>
        <v>0</v>
      </c>
      <c r="BL129" s="15" t="s">
        <v>278</v>
      </c>
      <c r="BM129" s="15" t="s">
        <v>2025</v>
      </c>
    </row>
    <row r="130" spans="2:65" s="1" customFormat="1" ht="22.5" customHeight="1">
      <c r="B130" s="157"/>
      <c r="C130" s="158" t="s">
        <v>356</v>
      </c>
      <c r="D130" s="158" t="s">
        <v>210</v>
      </c>
      <c r="E130" s="159" t="s">
        <v>2026</v>
      </c>
      <c r="F130" s="160" t="s">
        <v>2027</v>
      </c>
      <c r="G130" s="161" t="s">
        <v>253</v>
      </c>
      <c r="H130" s="162">
        <v>30</v>
      </c>
      <c r="I130" s="163"/>
      <c r="J130" s="164">
        <f t="shared" si="10"/>
        <v>0</v>
      </c>
      <c r="K130" s="160" t="s">
        <v>3</v>
      </c>
      <c r="L130" s="31"/>
      <c r="M130" s="165" t="s">
        <v>3</v>
      </c>
      <c r="N130" s="166" t="s">
        <v>43</v>
      </c>
      <c r="O130" s="32"/>
      <c r="P130" s="167">
        <f t="shared" si="11"/>
        <v>0</v>
      </c>
      <c r="Q130" s="167">
        <v>0</v>
      </c>
      <c r="R130" s="167">
        <f t="shared" si="12"/>
        <v>0</v>
      </c>
      <c r="S130" s="167">
        <v>0</v>
      </c>
      <c r="T130" s="168">
        <f t="shared" si="13"/>
        <v>0</v>
      </c>
      <c r="AR130" s="15" t="s">
        <v>278</v>
      </c>
      <c r="AT130" s="15" t="s">
        <v>210</v>
      </c>
      <c r="AU130" s="15" t="s">
        <v>79</v>
      </c>
      <c r="AY130" s="15" t="s">
        <v>209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5" t="s">
        <v>9</v>
      </c>
      <c r="BK130" s="169">
        <f t="shared" si="19"/>
        <v>0</v>
      </c>
      <c r="BL130" s="15" t="s">
        <v>278</v>
      </c>
      <c r="BM130" s="15" t="s">
        <v>2028</v>
      </c>
    </row>
    <row r="131" spans="2:65" s="1" customFormat="1" ht="22.5" customHeight="1">
      <c r="B131" s="157"/>
      <c r="C131" s="170" t="s">
        <v>363</v>
      </c>
      <c r="D131" s="170" t="s">
        <v>565</v>
      </c>
      <c r="E131" s="171" t="s">
        <v>2029</v>
      </c>
      <c r="F131" s="172" t="s">
        <v>2030</v>
      </c>
      <c r="G131" s="173" t="s">
        <v>253</v>
      </c>
      <c r="H131" s="174">
        <v>30</v>
      </c>
      <c r="I131" s="175"/>
      <c r="J131" s="176">
        <f t="shared" si="10"/>
        <v>0</v>
      </c>
      <c r="K131" s="172" t="s">
        <v>3</v>
      </c>
      <c r="L131" s="177"/>
      <c r="M131" s="178" t="s">
        <v>3</v>
      </c>
      <c r="N131" s="179" t="s">
        <v>43</v>
      </c>
      <c r="O131" s="32"/>
      <c r="P131" s="167">
        <f t="shared" si="11"/>
        <v>0</v>
      </c>
      <c r="Q131" s="167">
        <v>0.008</v>
      </c>
      <c r="R131" s="167">
        <f t="shared" si="12"/>
        <v>0.24</v>
      </c>
      <c r="S131" s="167">
        <v>0</v>
      </c>
      <c r="T131" s="168">
        <f t="shared" si="13"/>
        <v>0</v>
      </c>
      <c r="AR131" s="15" t="s">
        <v>336</v>
      </c>
      <c r="AT131" s="15" t="s">
        <v>565</v>
      </c>
      <c r="AU131" s="15" t="s">
        <v>79</v>
      </c>
      <c r="AY131" s="15" t="s">
        <v>209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5" t="s">
        <v>9</v>
      </c>
      <c r="BK131" s="169">
        <f t="shared" si="19"/>
        <v>0</v>
      </c>
      <c r="BL131" s="15" t="s">
        <v>278</v>
      </c>
      <c r="BM131" s="15" t="s">
        <v>2031</v>
      </c>
    </row>
    <row r="132" spans="2:65" s="1" customFormat="1" ht="22.5" customHeight="1">
      <c r="B132" s="157"/>
      <c r="C132" s="158" t="s">
        <v>367</v>
      </c>
      <c r="D132" s="158" t="s">
        <v>210</v>
      </c>
      <c r="E132" s="159" t="s">
        <v>2032</v>
      </c>
      <c r="F132" s="160" t="s">
        <v>2033</v>
      </c>
      <c r="G132" s="161" t="s">
        <v>253</v>
      </c>
      <c r="H132" s="162">
        <v>20</v>
      </c>
      <c r="I132" s="163"/>
      <c r="J132" s="164">
        <f t="shared" si="10"/>
        <v>0</v>
      </c>
      <c r="K132" s="160" t="s">
        <v>3</v>
      </c>
      <c r="L132" s="31"/>
      <c r="M132" s="165" t="s">
        <v>3</v>
      </c>
      <c r="N132" s="166" t="s">
        <v>43</v>
      </c>
      <c r="O132" s="32"/>
      <c r="P132" s="167">
        <f t="shared" si="11"/>
        <v>0</v>
      </c>
      <c r="Q132" s="167">
        <v>0</v>
      </c>
      <c r="R132" s="167">
        <f t="shared" si="12"/>
        <v>0</v>
      </c>
      <c r="S132" s="167">
        <v>0</v>
      </c>
      <c r="T132" s="168">
        <f t="shared" si="13"/>
        <v>0</v>
      </c>
      <c r="AR132" s="15" t="s">
        <v>278</v>
      </c>
      <c r="AT132" s="15" t="s">
        <v>210</v>
      </c>
      <c r="AU132" s="15" t="s">
        <v>79</v>
      </c>
      <c r="AY132" s="15" t="s">
        <v>209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5" t="s">
        <v>9</v>
      </c>
      <c r="BK132" s="169">
        <f t="shared" si="19"/>
        <v>0</v>
      </c>
      <c r="BL132" s="15" t="s">
        <v>278</v>
      </c>
      <c r="BM132" s="15" t="s">
        <v>2034</v>
      </c>
    </row>
    <row r="133" spans="2:65" s="1" customFormat="1" ht="22.5" customHeight="1">
      <c r="B133" s="157"/>
      <c r="C133" s="170" t="s">
        <v>371</v>
      </c>
      <c r="D133" s="170" t="s">
        <v>565</v>
      </c>
      <c r="E133" s="171" t="s">
        <v>2035</v>
      </c>
      <c r="F133" s="172" t="s">
        <v>2036</v>
      </c>
      <c r="G133" s="173" t="s">
        <v>253</v>
      </c>
      <c r="H133" s="174">
        <v>20</v>
      </c>
      <c r="I133" s="175"/>
      <c r="J133" s="176">
        <f t="shared" si="10"/>
        <v>0</v>
      </c>
      <c r="K133" s="172" t="s">
        <v>3</v>
      </c>
      <c r="L133" s="177"/>
      <c r="M133" s="178" t="s">
        <v>3</v>
      </c>
      <c r="N133" s="179" t="s">
        <v>43</v>
      </c>
      <c r="O133" s="32"/>
      <c r="P133" s="167">
        <f t="shared" si="11"/>
        <v>0</v>
      </c>
      <c r="Q133" s="167">
        <v>0.008</v>
      </c>
      <c r="R133" s="167">
        <f t="shared" si="12"/>
        <v>0.16</v>
      </c>
      <c r="S133" s="167">
        <v>0</v>
      </c>
      <c r="T133" s="168">
        <f t="shared" si="13"/>
        <v>0</v>
      </c>
      <c r="AR133" s="15" t="s">
        <v>336</v>
      </c>
      <c r="AT133" s="15" t="s">
        <v>565</v>
      </c>
      <c r="AU133" s="15" t="s">
        <v>79</v>
      </c>
      <c r="AY133" s="15" t="s">
        <v>209</v>
      </c>
      <c r="BE133" s="169">
        <f t="shared" si="14"/>
        <v>0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5" t="s">
        <v>9</v>
      </c>
      <c r="BK133" s="169">
        <f t="shared" si="19"/>
        <v>0</v>
      </c>
      <c r="BL133" s="15" t="s">
        <v>278</v>
      </c>
      <c r="BM133" s="15" t="s">
        <v>2037</v>
      </c>
    </row>
    <row r="134" spans="2:65" s="1" customFormat="1" ht="22.5" customHeight="1">
      <c r="B134" s="157"/>
      <c r="C134" s="158" t="s">
        <v>375</v>
      </c>
      <c r="D134" s="158" t="s">
        <v>210</v>
      </c>
      <c r="E134" s="159" t="s">
        <v>2038</v>
      </c>
      <c r="F134" s="160" t="s">
        <v>1759</v>
      </c>
      <c r="G134" s="161" t="s">
        <v>253</v>
      </c>
      <c r="H134" s="162">
        <v>40</v>
      </c>
      <c r="I134" s="163"/>
      <c r="J134" s="164">
        <f t="shared" si="10"/>
        <v>0</v>
      </c>
      <c r="K134" s="160" t="s">
        <v>3</v>
      </c>
      <c r="L134" s="31"/>
      <c r="M134" s="165" t="s">
        <v>3</v>
      </c>
      <c r="N134" s="166" t="s">
        <v>43</v>
      </c>
      <c r="O134" s="32"/>
      <c r="P134" s="167">
        <f t="shared" si="11"/>
        <v>0</v>
      </c>
      <c r="Q134" s="167">
        <v>0</v>
      </c>
      <c r="R134" s="167">
        <f t="shared" si="12"/>
        <v>0</v>
      </c>
      <c r="S134" s="167">
        <v>0</v>
      </c>
      <c r="T134" s="168">
        <f t="shared" si="13"/>
        <v>0</v>
      </c>
      <c r="AR134" s="15" t="s">
        <v>278</v>
      </c>
      <c r="AT134" s="15" t="s">
        <v>210</v>
      </c>
      <c r="AU134" s="15" t="s">
        <v>79</v>
      </c>
      <c r="AY134" s="15" t="s">
        <v>209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5" t="s">
        <v>9</v>
      </c>
      <c r="BK134" s="169">
        <f t="shared" si="19"/>
        <v>0</v>
      </c>
      <c r="BL134" s="15" t="s">
        <v>278</v>
      </c>
      <c r="BM134" s="15" t="s">
        <v>2039</v>
      </c>
    </row>
    <row r="135" spans="2:65" s="1" customFormat="1" ht="22.5" customHeight="1">
      <c r="B135" s="157"/>
      <c r="C135" s="170" t="s">
        <v>379</v>
      </c>
      <c r="D135" s="170" t="s">
        <v>565</v>
      </c>
      <c r="E135" s="171" t="s">
        <v>2040</v>
      </c>
      <c r="F135" s="172" t="s">
        <v>1762</v>
      </c>
      <c r="G135" s="173" t="s">
        <v>253</v>
      </c>
      <c r="H135" s="174">
        <v>40</v>
      </c>
      <c r="I135" s="175"/>
      <c r="J135" s="176">
        <f t="shared" si="10"/>
        <v>0</v>
      </c>
      <c r="K135" s="172" t="s">
        <v>3</v>
      </c>
      <c r="L135" s="177"/>
      <c r="M135" s="178" t="s">
        <v>3</v>
      </c>
      <c r="N135" s="179" t="s">
        <v>43</v>
      </c>
      <c r="O135" s="32"/>
      <c r="P135" s="167">
        <f t="shared" si="11"/>
        <v>0</v>
      </c>
      <c r="Q135" s="167">
        <v>0.008</v>
      </c>
      <c r="R135" s="167">
        <f t="shared" si="12"/>
        <v>0.32</v>
      </c>
      <c r="S135" s="167">
        <v>0</v>
      </c>
      <c r="T135" s="168">
        <f t="shared" si="13"/>
        <v>0</v>
      </c>
      <c r="AR135" s="15" t="s">
        <v>336</v>
      </c>
      <c r="AT135" s="15" t="s">
        <v>565</v>
      </c>
      <c r="AU135" s="15" t="s">
        <v>79</v>
      </c>
      <c r="AY135" s="15" t="s">
        <v>209</v>
      </c>
      <c r="BE135" s="169">
        <f t="shared" si="14"/>
        <v>0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5" t="s">
        <v>9</v>
      </c>
      <c r="BK135" s="169">
        <f t="shared" si="19"/>
        <v>0</v>
      </c>
      <c r="BL135" s="15" t="s">
        <v>278</v>
      </c>
      <c r="BM135" s="15" t="s">
        <v>2041</v>
      </c>
    </row>
    <row r="136" spans="2:65" s="1" customFormat="1" ht="22.5" customHeight="1">
      <c r="B136" s="157"/>
      <c r="C136" s="158" t="s">
        <v>383</v>
      </c>
      <c r="D136" s="158" t="s">
        <v>210</v>
      </c>
      <c r="E136" s="159" t="s">
        <v>2042</v>
      </c>
      <c r="F136" s="160" t="s">
        <v>2043</v>
      </c>
      <c r="G136" s="161" t="s">
        <v>253</v>
      </c>
      <c r="H136" s="162">
        <v>20</v>
      </c>
      <c r="I136" s="163"/>
      <c r="J136" s="164">
        <f t="shared" si="10"/>
        <v>0</v>
      </c>
      <c r="K136" s="160" t="s">
        <v>3</v>
      </c>
      <c r="L136" s="31"/>
      <c r="M136" s="165" t="s">
        <v>3</v>
      </c>
      <c r="N136" s="166" t="s">
        <v>43</v>
      </c>
      <c r="O136" s="32"/>
      <c r="P136" s="167">
        <f t="shared" si="11"/>
        <v>0</v>
      </c>
      <c r="Q136" s="167">
        <v>0</v>
      </c>
      <c r="R136" s="167">
        <f t="shared" si="12"/>
        <v>0</v>
      </c>
      <c r="S136" s="167">
        <v>0</v>
      </c>
      <c r="T136" s="168">
        <f t="shared" si="13"/>
        <v>0</v>
      </c>
      <c r="AR136" s="15" t="s">
        <v>278</v>
      </c>
      <c r="AT136" s="15" t="s">
        <v>210</v>
      </c>
      <c r="AU136" s="15" t="s">
        <v>79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278</v>
      </c>
      <c r="BM136" s="15" t="s">
        <v>2044</v>
      </c>
    </row>
    <row r="137" spans="2:65" s="1" customFormat="1" ht="22.5" customHeight="1">
      <c r="B137" s="157"/>
      <c r="C137" s="170" t="s">
        <v>387</v>
      </c>
      <c r="D137" s="170" t="s">
        <v>565</v>
      </c>
      <c r="E137" s="171" t="s">
        <v>2045</v>
      </c>
      <c r="F137" s="172" t="s">
        <v>2046</v>
      </c>
      <c r="G137" s="173" t="s">
        <v>253</v>
      </c>
      <c r="H137" s="174">
        <v>20</v>
      </c>
      <c r="I137" s="175"/>
      <c r="J137" s="176">
        <f t="shared" si="10"/>
        <v>0</v>
      </c>
      <c r="K137" s="172" t="s">
        <v>3</v>
      </c>
      <c r="L137" s="177"/>
      <c r="M137" s="178" t="s">
        <v>3</v>
      </c>
      <c r="N137" s="179" t="s">
        <v>43</v>
      </c>
      <c r="O137" s="32"/>
      <c r="P137" s="167">
        <f t="shared" si="11"/>
        <v>0</v>
      </c>
      <c r="Q137" s="167">
        <v>0.008</v>
      </c>
      <c r="R137" s="167">
        <f t="shared" si="12"/>
        <v>0.16</v>
      </c>
      <c r="S137" s="167">
        <v>0</v>
      </c>
      <c r="T137" s="168">
        <f t="shared" si="13"/>
        <v>0</v>
      </c>
      <c r="AR137" s="15" t="s">
        <v>336</v>
      </c>
      <c r="AT137" s="15" t="s">
        <v>565</v>
      </c>
      <c r="AU137" s="15" t="s">
        <v>79</v>
      </c>
      <c r="AY137" s="15" t="s">
        <v>209</v>
      </c>
      <c r="BE137" s="169">
        <f t="shared" si="14"/>
        <v>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5" t="s">
        <v>9</v>
      </c>
      <c r="BK137" s="169">
        <f t="shared" si="19"/>
        <v>0</v>
      </c>
      <c r="BL137" s="15" t="s">
        <v>278</v>
      </c>
      <c r="BM137" s="15" t="s">
        <v>2047</v>
      </c>
    </row>
    <row r="138" spans="2:65" s="1" customFormat="1" ht="22.5" customHeight="1">
      <c r="B138" s="157"/>
      <c r="C138" s="158" t="s">
        <v>391</v>
      </c>
      <c r="D138" s="158" t="s">
        <v>210</v>
      </c>
      <c r="E138" s="159" t="s">
        <v>2048</v>
      </c>
      <c r="F138" s="160" t="s">
        <v>2049</v>
      </c>
      <c r="G138" s="161" t="s">
        <v>253</v>
      </c>
      <c r="H138" s="162">
        <v>60</v>
      </c>
      <c r="I138" s="163"/>
      <c r="J138" s="164">
        <f t="shared" si="10"/>
        <v>0</v>
      </c>
      <c r="K138" s="160" t="s">
        <v>3</v>
      </c>
      <c r="L138" s="31"/>
      <c r="M138" s="165" t="s">
        <v>3</v>
      </c>
      <c r="N138" s="166" t="s">
        <v>43</v>
      </c>
      <c r="O138" s="32"/>
      <c r="P138" s="167">
        <f t="shared" si="11"/>
        <v>0</v>
      </c>
      <c r="Q138" s="167">
        <v>0</v>
      </c>
      <c r="R138" s="167">
        <f t="shared" si="12"/>
        <v>0</v>
      </c>
      <c r="S138" s="167">
        <v>0</v>
      </c>
      <c r="T138" s="168">
        <f t="shared" si="13"/>
        <v>0</v>
      </c>
      <c r="AR138" s="15" t="s">
        <v>278</v>
      </c>
      <c r="AT138" s="15" t="s">
        <v>210</v>
      </c>
      <c r="AU138" s="15" t="s">
        <v>79</v>
      </c>
      <c r="AY138" s="15" t="s">
        <v>209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5" t="s">
        <v>9</v>
      </c>
      <c r="BK138" s="169">
        <f t="shared" si="19"/>
        <v>0</v>
      </c>
      <c r="BL138" s="15" t="s">
        <v>278</v>
      </c>
      <c r="BM138" s="15" t="s">
        <v>2050</v>
      </c>
    </row>
    <row r="139" spans="2:65" s="1" customFormat="1" ht="22.5" customHeight="1">
      <c r="B139" s="157"/>
      <c r="C139" s="170" t="s">
        <v>395</v>
      </c>
      <c r="D139" s="170" t="s">
        <v>565</v>
      </c>
      <c r="E139" s="171" t="s">
        <v>2051</v>
      </c>
      <c r="F139" s="172" t="s">
        <v>2052</v>
      </c>
      <c r="G139" s="173" t="s">
        <v>253</v>
      </c>
      <c r="H139" s="174">
        <v>60</v>
      </c>
      <c r="I139" s="175"/>
      <c r="J139" s="176">
        <f t="shared" si="10"/>
        <v>0</v>
      </c>
      <c r="K139" s="172" t="s">
        <v>3</v>
      </c>
      <c r="L139" s="177"/>
      <c r="M139" s="178" t="s">
        <v>3</v>
      </c>
      <c r="N139" s="179" t="s">
        <v>43</v>
      </c>
      <c r="O139" s="32"/>
      <c r="P139" s="167">
        <f t="shared" si="11"/>
        <v>0</v>
      </c>
      <c r="Q139" s="167">
        <v>0.008</v>
      </c>
      <c r="R139" s="167">
        <f t="shared" si="12"/>
        <v>0.48</v>
      </c>
      <c r="S139" s="167">
        <v>0</v>
      </c>
      <c r="T139" s="168">
        <f t="shared" si="13"/>
        <v>0</v>
      </c>
      <c r="AR139" s="15" t="s">
        <v>336</v>
      </c>
      <c r="AT139" s="15" t="s">
        <v>565</v>
      </c>
      <c r="AU139" s="15" t="s">
        <v>79</v>
      </c>
      <c r="AY139" s="15" t="s">
        <v>209</v>
      </c>
      <c r="BE139" s="169">
        <f t="shared" si="14"/>
        <v>0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5" t="s">
        <v>9</v>
      </c>
      <c r="BK139" s="169">
        <f t="shared" si="19"/>
        <v>0</v>
      </c>
      <c r="BL139" s="15" t="s">
        <v>278</v>
      </c>
      <c r="BM139" s="15" t="s">
        <v>2053</v>
      </c>
    </row>
    <row r="140" spans="2:65" s="1" customFormat="1" ht="22.5" customHeight="1">
      <c r="B140" s="157"/>
      <c r="C140" s="158" t="s">
        <v>399</v>
      </c>
      <c r="D140" s="158" t="s">
        <v>210</v>
      </c>
      <c r="E140" s="159" t="s">
        <v>2054</v>
      </c>
      <c r="F140" s="160" t="s">
        <v>2055</v>
      </c>
      <c r="G140" s="161" t="s">
        <v>253</v>
      </c>
      <c r="H140" s="162">
        <v>20</v>
      </c>
      <c r="I140" s="163"/>
      <c r="J140" s="164">
        <f t="shared" si="10"/>
        <v>0</v>
      </c>
      <c r="K140" s="160" t="s">
        <v>3</v>
      </c>
      <c r="L140" s="31"/>
      <c r="M140" s="165" t="s">
        <v>3</v>
      </c>
      <c r="N140" s="166" t="s">
        <v>43</v>
      </c>
      <c r="O140" s="32"/>
      <c r="P140" s="167">
        <f t="shared" si="11"/>
        <v>0</v>
      </c>
      <c r="Q140" s="167">
        <v>0</v>
      </c>
      <c r="R140" s="167">
        <f t="shared" si="12"/>
        <v>0</v>
      </c>
      <c r="S140" s="167">
        <v>0</v>
      </c>
      <c r="T140" s="168">
        <f t="shared" si="13"/>
        <v>0</v>
      </c>
      <c r="AR140" s="15" t="s">
        <v>278</v>
      </c>
      <c r="AT140" s="15" t="s">
        <v>210</v>
      </c>
      <c r="AU140" s="15" t="s">
        <v>79</v>
      </c>
      <c r="AY140" s="15" t="s">
        <v>209</v>
      </c>
      <c r="BE140" s="169">
        <f t="shared" si="14"/>
        <v>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5" t="s">
        <v>9</v>
      </c>
      <c r="BK140" s="169">
        <f t="shared" si="19"/>
        <v>0</v>
      </c>
      <c r="BL140" s="15" t="s">
        <v>278</v>
      </c>
      <c r="BM140" s="15" t="s">
        <v>2056</v>
      </c>
    </row>
    <row r="141" spans="2:65" s="1" customFormat="1" ht="22.5" customHeight="1">
      <c r="B141" s="157"/>
      <c r="C141" s="170" t="s">
        <v>403</v>
      </c>
      <c r="D141" s="170" t="s">
        <v>565</v>
      </c>
      <c r="E141" s="171" t="s">
        <v>2057</v>
      </c>
      <c r="F141" s="172" t="s">
        <v>2058</v>
      </c>
      <c r="G141" s="173" t="s">
        <v>253</v>
      </c>
      <c r="H141" s="174">
        <v>20</v>
      </c>
      <c r="I141" s="175"/>
      <c r="J141" s="176">
        <f t="shared" si="10"/>
        <v>0</v>
      </c>
      <c r="K141" s="172" t="s">
        <v>3</v>
      </c>
      <c r="L141" s="177"/>
      <c r="M141" s="178" t="s">
        <v>3</v>
      </c>
      <c r="N141" s="179" t="s">
        <v>43</v>
      </c>
      <c r="O141" s="32"/>
      <c r="P141" s="167">
        <f t="shared" si="11"/>
        <v>0</v>
      </c>
      <c r="Q141" s="167">
        <v>0.008</v>
      </c>
      <c r="R141" s="167">
        <f t="shared" si="12"/>
        <v>0.16</v>
      </c>
      <c r="S141" s="167">
        <v>0</v>
      </c>
      <c r="T141" s="168">
        <f t="shared" si="13"/>
        <v>0</v>
      </c>
      <c r="AR141" s="15" t="s">
        <v>336</v>
      </c>
      <c r="AT141" s="15" t="s">
        <v>565</v>
      </c>
      <c r="AU141" s="15" t="s">
        <v>79</v>
      </c>
      <c r="AY141" s="15" t="s">
        <v>209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5" t="s">
        <v>9</v>
      </c>
      <c r="BK141" s="169">
        <f t="shared" si="19"/>
        <v>0</v>
      </c>
      <c r="BL141" s="15" t="s">
        <v>278</v>
      </c>
      <c r="BM141" s="15" t="s">
        <v>2059</v>
      </c>
    </row>
    <row r="142" spans="2:65" s="1" customFormat="1" ht="22.5" customHeight="1">
      <c r="B142" s="157"/>
      <c r="C142" s="158" t="s">
        <v>407</v>
      </c>
      <c r="D142" s="158" t="s">
        <v>210</v>
      </c>
      <c r="E142" s="159" t="s">
        <v>2060</v>
      </c>
      <c r="F142" s="160" t="s">
        <v>2061</v>
      </c>
      <c r="G142" s="161" t="s">
        <v>253</v>
      </c>
      <c r="H142" s="162">
        <v>50</v>
      </c>
      <c r="I142" s="163"/>
      <c r="J142" s="164">
        <f t="shared" si="10"/>
        <v>0</v>
      </c>
      <c r="K142" s="160" t="s">
        <v>3</v>
      </c>
      <c r="L142" s="31"/>
      <c r="M142" s="165" t="s">
        <v>3</v>
      </c>
      <c r="N142" s="166" t="s">
        <v>43</v>
      </c>
      <c r="O142" s="32"/>
      <c r="P142" s="167">
        <f t="shared" si="11"/>
        <v>0</v>
      </c>
      <c r="Q142" s="167">
        <v>0</v>
      </c>
      <c r="R142" s="167">
        <f t="shared" si="12"/>
        <v>0</v>
      </c>
      <c r="S142" s="167">
        <v>0</v>
      </c>
      <c r="T142" s="168">
        <f t="shared" si="13"/>
        <v>0</v>
      </c>
      <c r="AR142" s="15" t="s">
        <v>278</v>
      </c>
      <c r="AT142" s="15" t="s">
        <v>210</v>
      </c>
      <c r="AU142" s="15" t="s">
        <v>79</v>
      </c>
      <c r="AY142" s="15" t="s">
        <v>209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5" t="s">
        <v>9</v>
      </c>
      <c r="BK142" s="169">
        <f t="shared" si="19"/>
        <v>0</v>
      </c>
      <c r="BL142" s="15" t="s">
        <v>278</v>
      </c>
      <c r="BM142" s="15" t="s">
        <v>2062</v>
      </c>
    </row>
    <row r="143" spans="2:65" s="1" customFormat="1" ht="22.5" customHeight="1">
      <c r="B143" s="157"/>
      <c r="C143" s="170" t="s">
        <v>413</v>
      </c>
      <c r="D143" s="170" t="s">
        <v>565</v>
      </c>
      <c r="E143" s="171" t="s">
        <v>2063</v>
      </c>
      <c r="F143" s="172" t="s">
        <v>2064</v>
      </c>
      <c r="G143" s="173" t="s">
        <v>253</v>
      </c>
      <c r="H143" s="174">
        <v>50</v>
      </c>
      <c r="I143" s="175"/>
      <c r="J143" s="176">
        <f t="shared" si="10"/>
        <v>0</v>
      </c>
      <c r="K143" s="172" t="s">
        <v>3</v>
      </c>
      <c r="L143" s="177"/>
      <c r="M143" s="178" t="s">
        <v>3</v>
      </c>
      <c r="N143" s="179" t="s">
        <v>43</v>
      </c>
      <c r="O143" s="32"/>
      <c r="P143" s="167">
        <f t="shared" si="11"/>
        <v>0</v>
      </c>
      <c r="Q143" s="167">
        <v>0.008</v>
      </c>
      <c r="R143" s="167">
        <f t="shared" si="12"/>
        <v>0.4</v>
      </c>
      <c r="S143" s="167">
        <v>0</v>
      </c>
      <c r="T143" s="168">
        <f t="shared" si="13"/>
        <v>0</v>
      </c>
      <c r="AR143" s="15" t="s">
        <v>336</v>
      </c>
      <c r="AT143" s="15" t="s">
        <v>565</v>
      </c>
      <c r="AU143" s="15" t="s">
        <v>79</v>
      </c>
      <c r="AY143" s="15" t="s">
        <v>209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5" t="s">
        <v>9</v>
      </c>
      <c r="BK143" s="169">
        <f t="shared" si="19"/>
        <v>0</v>
      </c>
      <c r="BL143" s="15" t="s">
        <v>278</v>
      </c>
      <c r="BM143" s="15" t="s">
        <v>2065</v>
      </c>
    </row>
    <row r="144" spans="2:65" s="1" customFormat="1" ht="22.5" customHeight="1">
      <c r="B144" s="157"/>
      <c r="C144" s="158" t="s">
        <v>418</v>
      </c>
      <c r="D144" s="158" t="s">
        <v>210</v>
      </c>
      <c r="E144" s="159" t="s">
        <v>2066</v>
      </c>
      <c r="F144" s="160" t="s">
        <v>2067</v>
      </c>
      <c r="G144" s="161" t="s">
        <v>253</v>
      </c>
      <c r="H144" s="162">
        <v>300</v>
      </c>
      <c r="I144" s="163"/>
      <c r="J144" s="164">
        <f t="shared" si="10"/>
        <v>0</v>
      </c>
      <c r="K144" s="160" t="s">
        <v>3</v>
      </c>
      <c r="L144" s="31"/>
      <c r="M144" s="165" t="s">
        <v>3</v>
      </c>
      <c r="N144" s="166" t="s">
        <v>43</v>
      </c>
      <c r="O144" s="32"/>
      <c r="P144" s="167">
        <f t="shared" si="11"/>
        <v>0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AR144" s="15" t="s">
        <v>278</v>
      </c>
      <c r="AT144" s="15" t="s">
        <v>210</v>
      </c>
      <c r="AU144" s="15" t="s">
        <v>79</v>
      </c>
      <c r="AY144" s="15" t="s">
        <v>209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5" t="s">
        <v>9</v>
      </c>
      <c r="BK144" s="169">
        <f t="shared" si="19"/>
        <v>0</v>
      </c>
      <c r="BL144" s="15" t="s">
        <v>278</v>
      </c>
      <c r="BM144" s="15" t="s">
        <v>2068</v>
      </c>
    </row>
    <row r="145" spans="2:65" s="1" customFormat="1" ht="22.5" customHeight="1">
      <c r="B145" s="157"/>
      <c r="C145" s="170" t="s">
        <v>424</v>
      </c>
      <c r="D145" s="170" t="s">
        <v>565</v>
      </c>
      <c r="E145" s="171" t="s">
        <v>2069</v>
      </c>
      <c r="F145" s="172" t="s">
        <v>2070</v>
      </c>
      <c r="G145" s="173" t="s">
        <v>253</v>
      </c>
      <c r="H145" s="174">
        <v>300</v>
      </c>
      <c r="I145" s="175"/>
      <c r="J145" s="176">
        <f t="shared" si="10"/>
        <v>0</v>
      </c>
      <c r="K145" s="172" t="s">
        <v>3</v>
      </c>
      <c r="L145" s="177"/>
      <c r="M145" s="178" t="s">
        <v>3</v>
      </c>
      <c r="N145" s="179" t="s">
        <v>43</v>
      </c>
      <c r="O145" s="32"/>
      <c r="P145" s="167">
        <f t="shared" si="11"/>
        <v>0</v>
      </c>
      <c r="Q145" s="167">
        <v>0.008</v>
      </c>
      <c r="R145" s="167">
        <f t="shared" si="12"/>
        <v>2.4</v>
      </c>
      <c r="S145" s="167">
        <v>0</v>
      </c>
      <c r="T145" s="168">
        <f t="shared" si="13"/>
        <v>0</v>
      </c>
      <c r="AR145" s="15" t="s">
        <v>336</v>
      </c>
      <c r="AT145" s="15" t="s">
        <v>565</v>
      </c>
      <c r="AU145" s="15" t="s">
        <v>79</v>
      </c>
      <c r="AY145" s="15" t="s">
        <v>209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5" t="s">
        <v>9</v>
      </c>
      <c r="BK145" s="169">
        <f t="shared" si="19"/>
        <v>0</v>
      </c>
      <c r="BL145" s="15" t="s">
        <v>278</v>
      </c>
      <c r="BM145" s="15" t="s">
        <v>2071</v>
      </c>
    </row>
    <row r="146" spans="2:65" s="1" customFormat="1" ht="22.5" customHeight="1">
      <c r="B146" s="157"/>
      <c r="C146" s="158" t="s">
        <v>428</v>
      </c>
      <c r="D146" s="158" t="s">
        <v>210</v>
      </c>
      <c r="E146" s="159" t="s">
        <v>2072</v>
      </c>
      <c r="F146" s="160" t="s">
        <v>2073</v>
      </c>
      <c r="G146" s="161" t="s">
        <v>253</v>
      </c>
      <c r="H146" s="162">
        <v>300</v>
      </c>
      <c r="I146" s="163"/>
      <c r="J146" s="164">
        <f t="shared" si="10"/>
        <v>0</v>
      </c>
      <c r="K146" s="160" t="s">
        <v>3</v>
      </c>
      <c r="L146" s="31"/>
      <c r="M146" s="165" t="s">
        <v>3</v>
      </c>
      <c r="N146" s="166" t="s">
        <v>43</v>
      </c>
      <c r="O146" s="3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AR146" s="15" t="s">
        <v>278</v>
      </c>
      <c r="AT146" s="15" t="s">
        <v>210</v>
      </c>
      <c r="AU146" s="15" t="s">
        <v>79</v>
      </c>
      <c r="AY146" s="15" t="s">
        <v>209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5" t="s">
        <v>9</v>
      </c>
      <c r="BK146" s="169">
        <f t="shared" si="19"/>
        <v>0</v>
      </c>
      <c r="BL146" s="15" t="s">
        <v>278</v>
      </c>
      <c r="BM146" s="15" t="s">
        <v>2074</v>
      </c>
    </row>
    <row r="147" spans="2:65" s="1" customFormat="1" ht="22.5" customHeight="1">
      <c r="B147" s="157"/>
      <c r="C147" s="170" t="s">
        <v>432</v>
      </c>
      <c r="D147" s="170" t="s">
        <v>565</v>
      </c>
      <c r="E147" s="171" t="s">
        <v>2075</v>
      </c>
      <c r="F147" s="172" t="s">
        <v>2076</v>
      </c>
      <c r="G147" s="173" t="s">
        <v>253</v>
      </c>
      <c r="H147" s="174">
        <v>300</v>
      </c>
      <c r="I147" s="175"/>
      <c r="J147" s="176">
        <f t="shared" si="10"/>
        <v>0</v>
      </c>
      <c r="K147" s="172" t="s">
        <v>3</v>
      </c>
      <c r="L147" s="177"/>
      <c r="M147" s="178" t="s">
        <v>3</v>
      </c>
      <c r="N147" s="179" t="s">
        <v>43</v>
      </c>
      <c r="O147" s="32"/>
      <c r="P147" s="167">
        <f t="shared" si="11"/>
        <v>0</v>
      </c>
      <c r="Q147" s="167">
        <v>0.008</v>
      </c>
      <c r="R147" s="167">
        <f t="shared" si="12"/>
        <v>2.4</v>
      </c>
      <c r="S147" s="167">
        <v>0</v>
      </c>
      <c r="T147" s="168">
        <f t="shared" si="13"/>
        <v>0</v>
      </c>
      <c r="AR147" s="15" t="s">
        <v>336</v>
      </c>
      <c r="AT147" s="15" t="s">
        <v>565</v>
      </c>
      <c r="AU147" s="15" t="s">
        <v>79</v>
      </c>
      <c r="AY147" s="15" t="s">
        <v>209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5" t="s">
        <v>9</v>
      </c>
      <c r="BK147" s="169">
        <f t="shared" si="19"/>
        <v>0</v>
      </c>
      <c r="BL147" s="15" t="s">
        <v>278</v>
      </c>
      <c r="BM147" s="15" t="s">
        <v>2077</v>
      </c>
    </row>
    <row r="148" spans="2:65" s="1" customFormat="1" ht="22.5" customHeight="1">
      <c r="B148" s="157"/>
      <c r="C148" s="158" t="s">
        <v>436</v>
      </c>
      <c r="D148" s="158" t="s">
        <v>210</v>
      </c>
      <c r="E148" s="159" t="s">
        <v>2078</v>
      </c>
      <c r="F148" s="160" t="s">
        <v>2079</v>
      </c>
      <c r="G148" s="161" t="s">
        <v>253</v>
      </c>
      <c r="H148" s="162">
        <v>20</v>
      </c>
      <c r="I148" s="163"/>
      <c r="J148" s="164">
        <f t="shared" si="10"/>
        <v>0</v>
      </c>
      <c r="K148" s="160" t="s">
        <v>3</v>
      </c>
      <c r="L148" s="31"/>
      <c r="M148" s="165" t="s">
        <v>3</v>
      </c>
      <c r="N148" s="166" t="s">
        <v>43</v>
      </c>
      <c r="O148" s="3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AR148" s="15" t="s">
        <v>278</v>
      </c>
      <c r="AT148" s="15" t="s">
        <v>210</v>
      </c>
      <c r="AU148" s="15" t="s">
        <v>79</v>
      </c>
      <c r="AY148" s="15" t="s">
        <v>209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5" t="s">
        <v>9</v>
      </c>
      <c r="BK148" s="169">
        <f t="shared" si="19"/>
        <v>0</v>
      </c>
      <c r="BL148" s="15" t="s">
        <v>278</v>
      </c>
      <c r="BM148" s="15" t="s">
        <v>2080</v>
      </c>
    </row>
    <row r="149" spans="2:65" s="1" customFormat="1" ht="22.5" customHeight="1">
      <c r="B149" s="157"/>
      <c r="C149" s="170" t="s">
        <v>440</v>
      </c>
      <c r="D149" s="170" t="s">
        <v>565</v>
      </c>
      <c r="E149" s="171" t="s">
        <v>2081</v>
      </c>
      <c r="F149" s="172" t="s">
        <v>2082</v>
      </c>
      <c r="G149" s="173" t="s">
        <v>253</v>
      </c>
      <c r="H149" s="174">
        <v>20</v>
      </c>
      <c r="I149" s="175"/>
      <c r="J149" s="176">
        <f t="shared" si="10"/>
        <v>0</v>
      </c>
      <c r="K149" s="172" t="s">
        <v>3</v>
      </c>
      <c r="L149" s="177"/>
      <c r="M149" s="178" t="s">
        <v>3</v>
      </c>
      <c r="N149" s="179" t="s">
        <v>43</v>
      </c>
      <c r="O149" s="32"/>
      <c r="P149" s="167">
        <f t="shared" si="11"/>
        <v>0</v>
      </c>
      <c r="Q149" s="167">
        <v>0.008</v>
      </c>
      <c r="R149" s="167">
        <f t="shared" si="12"/>
        <v>0.16</v>
      </c>
      <c r="S149" s="167">
        <v>0</v>
      </c>
      <c r="T149" s="168">
        <f t="shared" si="13"/>
        <v>0</v>
      </c>
      <c r="AR149" s="15" t="s">
        <v>336</v>
      </c>
      <c r="AT149" s="15" t="s">
        <v>565</v>
      </c>
      <c r="AU149" s="15" t="s">
        <v>79</v>
      </c>
      <c r="AY149" s="15" t="s">
        <v>209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5" t="s">
        <v>9</v>
      </c>
      <c r="BK149" s="169">
        <f t="shared" si="19"/>
        <v>0</v>
      </c>
      <c r="BL149" s="15" t="s">
        <v>278</v>
      </c>
      <c r="BM149" s="15" t="s">
        <v>2083</v>
      </c>
    </row>
    <row r="150" spans="2:65" s="1" customFormat="1" ht="22.5" customHeight="1">
      <c r="B150" s="157"/>
      <c r="C150" s="158" t="s">
        <v>446</v>
      </c>
      <c r="D150" s="158" t="s">
        <v>210</v>
      </c>
      <c r="E150" s="159" t="s">
        <v>2084</v>
      </c>
      <c r="F150" s="160" t="s">
        <v>2085</v>
      </c>
      <c r="G150" s="161" t="s">
        <v>253</v>
      </c>
      <c r="H150" s="162">
        <v>40</v>
      </c>
      <c r="I150" s="163"/>
      <c r="J150" s="164">
        <f t="shared" si="10"/>
        <v>0</v>
      </c>
      <c r="K150" s="160" t="s">
        <v>3</v>
      </c>
      <c r="L150" s="31"/>
      <c r="M150" s="165" t="s">
        <v>3</v>
      </c>
      <c r="N150" s="166" t="s">
        <v>43</v>
      </c>
      <c r="O150" s="3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AR150" s="15" t="s">
        <v>278</v>
      </c>
      <c r="AT150" s="15" t="s">
        <v>210</v>
      </c>
      <c r="AU150" s="15" t="s">
        <v>79</v>
      </c>
      <c r="AY150" s="15" t="s">
        <v>209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5" t="s">
        <v>9</v>
      </c>
      <c r="BK150" s="169">
        <f t="shared" si="19"/>
        <v>0</v>
      </c>
      <c r="BL150" s="15" t="s">
        <v>278</v>
      </c>
      <c r="BM150" s="15" t="s">
        <v>2086</v>
      </c>
    </row>
    <row r="151" spans="2:65" s="1" customFormat="1" ht="22.5" customHeight="1">
      <c r="B151" s="157"/>
      <c r="C151" s="170" t="s">
        <v>450</v>
      </c>
      <c r="D151" s="170" t="s">
        <v>565</v>
      </c>
      <c r="E151" s="171" t="s">
        <v>2087</v>
      </c>
      <c r="F151" s="172" t="s">
        <v>2088</v>
      </c>
      <c r="G151" s="173" t="s">
        <v>253</v>
      </c>
      <c r="H151" s="174">
        <v>40</v>
      </c>
      <c r="I151" s="175"/>
      <c r="J151" s="176">
        <f t="shared" si="10"/>
        <v>0</v>
      </c>
      <c r="K151" s="172" t="s">
        <v>3</v>
      </c>
      <c r="L151" s="177"/>
      <c r="M151" s="178" t="s">
        <v>3</v>
      </c>
      <c r="N151" s="179" t="s">
        <v>43</v>
      </c>
      <c r="O151" s="32"/>
      <c r="P151" s="167">
        <f t="shared" si="11"/>
        <v>0</v>
      </c>
      <c r="Q151" s="167">
        <v>0.008</v>
      </c>
      <c r="R151" s="167">
        <f t="shared" si="12"/>
        <v>0.32</v>
      </c>
      <c r="S151" s="167">
        <v>0</v>
      </c>
      <c r="T151" s="168">
        <f t="shared" si="13"/>
        <v>0</v>
      </c>
      <c r="AR151" s="15" t="s">
        <v>336</v>
      </c>
      <c r="AT151" s="15" t="s">
        <v>565</v>
      </c>
      <c r="AU151" s="15" t="s">
        <v>79</v>
      </c>
      <c r="AY151" s="15" t="s">
        <v>209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5" t="s">
        <v>9</v>
      </c>
      <c r="BK151" s="169">
        <f t="shared" si="19"/>
        <v>0</v>
      </c>
      <c r="BL151" s="15" t="s">
        <v>278</v>
      </c>
      <c r="BM151" s="15" t="s">
        <v>2089</v>
      </c>
    </row>
    <row r="152" spans="2:65" s="1" customFormat="1" ht="22.5" customHeight="1">
      <c r="B152" s="157"/>
      <c r="C152" s="158" t="s">
        <v>454</v>
      </c>
      <c r="D152" s="158" t="s">
        <v>210</v>
      </c>
      <c r="E152" s="159" t="s">
        <v>2090</v>
      </c>
      <c r="F152" s="160" t="s">
        <v>2091</v>
      </c>
      <c r="G152" s="161" t="s">
        <v>253</v>
      </c>
      <c r="H152" s="162">
        <v>35</v>
      </c>
      <c r="I152" s="163"/>
      <c r="J152" s="164">
        <f t="shared" si="10"/>
        <v>0</v>
      </c>
      <c r="K152" s="160" t="s">
        <v>3</v>
      </c>
      <c r="L152" s="31"/>
      <c r="M152" s="165" t="s">
        <v>3</v>
      </c>
      <c r="N152" s="166" t="s">
        <v>43</v>
      </c>
      <c r="O152" s="3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AR152" s="15" t="s">
        <v>278</v>
      </c>
      <c r="AT152" s="15" t="s">
        <v>210</v>
      </c>
      <c r="AU152" s="15" t="s">
        <v>79</v>
      </c>
      <c r="AY152" s="15" t="s">
        <v>209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5" t="s">
        <v>9</v>
      </c>
      <c r="BK152" s="169">
        <f t="shared" si="19"/>
        <v>0</v>
      </c>
      <c r="BL152" s="15" t="s">
        <v>278</v>
      </c>
      <c r="BM152" s="15" t="s">
        <v>2092</v>
      </c>
    </row>
    <row r="153" spans="2:65" s="1" customFormat="1" ht="22.5" customHeight="1">
      <c r="B153" s="157"/>
      <c r="C153" s="170" t="s">
        <v>458</v>
      </c>
      <c r="D153" s="170" t="s">
        <v>565</v>
      </c>
      <c r="E153" s="171" t="s">
        <v>2093</v>
      </c>
      <c r="F153" s="172" t="s">
        <v>2094</v>
      </c>
      <c r="G153" s="173" t="s">
        <v>253</v>
      </c>
      <c r="H153" s="174">
        <v>35</v>
      </c>
      <c r="I153" s="175"/>
      <c r="J153" s="176">
        <f t="shared" si="10"/>
        <v>0</v>
      </c>
      <c r="K153" s="172" t="s">
        <v>3</v>
      </c>
      <c r="L153" s="177"/>
      <c r="M153" s="178" t="s">
        <v>3</v>
      </c>
      <c r="N153" s="179" t="s">
        <v>43</v>
      </c>
      <c r="O153" s="32"/>
      <c r="P153" s="167">
        <f t="shared" si="11"/>
        <v>0</v>
      </c>
      <c r="Q153" s="167">
        <v>0.008</v>
      </c>
      <c r="R153" s="167">
        <f t="shared" si="12"/>
        <v>0.28</v>
      </c>
      <c r="S153" s="167">
        <v>0</v>
      </c>
      <c r="T153" s="168">
        <f t="shared" si="13"/>
        <v>0</v>
      </c>
      <c r="AR153" s="15" t="s">
        <v>336</v>
      </c>
      <c r="AT153" s="15" t="s">
        <v>565</v>
      </c>
      <c r="AU153" s="15" t="s">
        <v>79</v>
      </c>
      <c r="AY153" s="15" t="s">
        <v>209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5" t="s">
        <v>9</v>
      </c>
      <c r="BK153" s="169">
        <f t="shared" si="19"/>
        <v>0</v>
      </c>
      <c r="BL153" s="15" t="s">
        <v>278</v>
      </c>
      <c r="BM153" s="15" t="s">
        <v>2095</v>
      </c>
    </row>
    <row r="154" spans="2:65" s="1" customFormat="1" ht="22.5" customHeight="1">
      <c r="B154" s="157"/>
      <c r="C154" s="158" t="s">
        <v>462</v>
      </c>
      <c r="D154" s="158" t="s">
        <v>210</v>
      </c>
      <c r="E154" s="159" t="s">
        <v>2096</v>
      </c>
      <c r="F154" s="160" t="s">
        <v>2097</v>
      </c>
      <c r="G154" s="161" t="s">
        <v>253</v>
      </c>
      <c r="H154" s="162">
        <v>40</v>
      </c>
      <c r="I154" s="163"/>
      <c r="J154" s="164">
        <f t="shared" si="10"/>
        <v>0</v>
      </c>
      <c r="K154" s="160" t="s">
        <v>3</v>
      </c>
      <c r="L154" s="31"/>
      <c r="M154" s="165" t="s">
        <v>3</v>
      </c>
      <c r="N154" s="166" t="s">
        <v>43</v>
      </c>
      <c r="O154" s="3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5" t="s">
        <v>278</v>
      </c>
      <c r="AT154" s="15" t="s">
        <v>210</v>
      </c>
      <c r="AU154" s="15" t="s">
        <v>79</v>
      </c>
      <c r="AY154" s="15" t="s">
        <v>209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5" t="s">
        <v>9</v>
      </c>
      <c r="BK154" s="169">
        <f t="shared" si="19"/>
        <v>0</v>
      </c>
      <c r="BL154" s="15" t="s">
        <v>278</v>
      </c>
      <c r="BM154" s="15" t="s">
        <v>2098</v>
      </c>
    </row>
    <row r="155" spans="2:65" s="1" customFormat="1" ht="22.5" customHeight="1">
      <c r="B155" s="157"/>
      <c r="C155" s="170" t="s">
        <v>466</v>
      </c>
      <c r="D155" s="170" t="s">
        <v>565</v>
      </c>
      <c r="E155" s="171" t="s">
        <v>2099</v>
      </c>
      <c r="F155" s="172" t="s">
        <v>2100</v>
      </c>
      <c r="G155" s="173" t="s">
        <v>253</v>
      </c>
      <c r="H155" s="174">
        <v>40</v>
      </c>
      <c r="I155" s="175"/>
      <c r="J155" s="176">
        <f t="shared" si="10"/>
        <v>0</v>
      </c>
      <c r="K155" s="172" t="s">
        <v>3</v>
      </c>
      <c r="L155" s="177"/>
      <c r="M155" s="178" t="s">
        <v>3</v>
      </c>
      <c r="N155" s="179" t="s">
        <v>43</v>
      </c>
      <c r="O155" s="32"/>
      <c r="P155" s="167">
        <f t="shared" si="11"/>
        <v>0</v>
      </c>
      <c r="Q155" s="167">
        <v>0.008</v>
      </c>
      <c r="R155" s="167">
        <f t="shared" si="12"/>
        <v>0.32</v>
      </c>
      <c r="S155" s="167">
        <v>0</v>
      </c>
      <c r="T155" s="168">
        <f t="shared" si="13"/>
        <v>0</v>
      </c>
      <c r="AR155" s="15" t="s">
        <v>336</v>
      </c>
      <c r="AT155" s="15" t="s">
        <v>565</v>
      </c>
      <c r="AU155" s="15" t="s">
        <v>79</v>
      </c>
      <c r="AY155" s="15" t="s">
        <v>209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5" t="s">
        <v>9</v>
      </c>
      <c r="BK155" s="169">
        <f t="shared" si="19"/>
        <v>0</v>
      </c>
      <c r="BL155" s="15" t="s">
        <v>278</v>
      </c>
      <c r="BM155" s="15" t="s">
        <v>2101</v>
      </c>
    </row>
    <row r="156" spans="2:65" s="1" customFormat="1" ht="22.5" customHeight="1">
      <c r="B156" s="157"/>
      <c r="C156" s="158" t="s">
        <v>470</v>
      </c>
      <c r="D156" s="158" t="s">
        <v>210</v>
      </c>
      <c r="E156" s="159" t="s">
        <v>2102</v>
      </c>
      <c r="F156" s="160" t="s">
        <v>2103</v>
      </c>
      <c r="G156" s="161" t="s">
        <v>253</v>
      </c>
      <c r="H156" s="162">
        <v>30</v>
      </c>
      <c r="I156" s="163"/>
      <c r="J156" s="164">
        <f t="shared" si="10"/>
        <v>0</v>
      </c>
      <c r="K156" s="160" t="s">
        <v>3</v>
      </c>
      <c r="L156" s="31"/>
      <c r="M156" s="165" t="s">
        <v>3</v>
      </c>
      <c r="N156" s="166" t="s">
        <v>43</v>
      </c>
      <c r="O156" s="3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AR156" s="15" t="s">
        <v>278</v>
      </c>
      <c r="AT156" s="15" t="s">
        <v>210</v>
      </c>
      <c r="AU156" s="15" t="s">
        <v>79</v>
      </c>
      <c r="AY156" s="15" t="s">
        <v>209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5" t="s">
        <v>9</v>
      </c>
      <c r="BK156" s="169">
        <f t="shared" si="19"/>
        <v>0</v>
      </c>
      <c r="BL156" s="15" t="s">
        <v>278</v>
      </c>
      <c r="BM156" s="15" t="s">
        <v>2104</v>
      </c>
    </row>
    <row r="157" spans="2:65" s="1" customFormat="1" ht="22.5" customHeight="1">
      <c r="B157" s="157"/>
      <c r="C157" s="170" t="s">
        <v>474</v>
      </c>
      <c r="D157" s="170" t="s">
        <v>565</v>
      </c>
      <c r="E157" s="171" t="s">
        <v>2105</v>
      </c>
      <c r="F157" s="172" t="s">
        <v>2106</v>
      </c>
      <c r="G157" s="173" t="s">
        <v>253</v>
      </c>
      <c r="H157" s="174">
        <v>30</v>
      </c>
      <c r="I157" s="175"/>
      <c r="J157" s="176">
        <f t="shared" si="10"/>
        <v>0</v>
      </c>
      <c r="K157" s="172" t="s">
        <v>3</v>
      </c>
      <c r="L157" s="177"/>
      <c r="M157" s="178" t="s">
        <v>3</v>
      </c>
      <c r="N157" s="179" t="s">
        <v>43</v>
      </c>
      <c r="O157" s="32"/>
      <c r="P157" s="167">
        <f t="shared" si="11"/>
        <v>0</v>
      </c>
      <c r="Q157" s="167">
        <v>0.008</v>
      </c>
      <c r="R157" s="167">
        <f t="shared" si="12"/>
        <v>0.24</v>
      </c>
      <c r="S157" s="167">
        <v>0</v>
      </c>
      <c r="T157" s="168">
        <f t="shared" si="13"/>
        <v>0</v>
      </c>
      <c r="AR157" s="15" t="s">
        <v>336</v>
      </c>
      <c r="AT157" s="15" t="s">
        <v>565</v>
      </c>
      <c r="AU157" s="15" t="s">
        <v>79</v>
      </c>
      <c r="AY157" s="15" t="s">
        <v>209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5" t="s">
        <v>9</v>
      </c>
      <c r="BK157" s="169">
        <f t="shared" si="19"/>
        <v>0</v>
      </c>
      <c r="BL157" s="15" t="s">
        <v>278</v>
      </c>
      <c r="BM157" s="15" t="s">
        <v>2107</v>
      </c>
    </row>
    <row r="158" spans="2:65" s="1" customFormat="1" ht="22.5" customHeight="1">
      <c r="B158" s="157"/>
      <c r="C158" s="158" t="s">
        <v>478</v>
      </c>
      <c r="D158" s="158" t="s">
        <v>210</v>
      </c>
      <c r="E158" s="159" t="s">
        <v>2108</v>
      </c>
      <c r="F158" s="160" t="s">
        <v>2109</v>
      </c>
      <c r="G158" s="161" t="s">
        <v>253</v>
      </c>
      <c r="H158" s="162">
        <v>10</v>
      </c>
      <c r="I158" s="163"/>
      <c r="J158" s="164">
        <f aca="true" t="shared" si="20" ref="J158:J159">ROUND(I158*H158,0)</f>
        <v>0</v>
      </c>
      <c r="K158" s="160" t="s">
        <v>3</v>
      </c>
      <c r="L158" s="31"/>
      <c r="M158" s="165" t="s">
        <v>3</v>
      </c>
      <c r="N158" s="166" t="s">
        <v>43</v>
      </c>
      <c r="O158" s="32"/>
      <c r="P158" s="167">
        <f aca="true" t="shared" si="21" ref="P158:P159">O158*H158</f>
        <v>0</v>
      </c>
      <c r="Q158" s="167">
        <v>0</v>
      </c>
      <c r="R158" s="167">
        <f aca="true" t="shared" si="22" ref="R158:R159">Q158*H158</f>
        <v>0</v>
      </c>
      <c r="S158" s="167">
        <v>0</v>
      </c>
      <c r="T158" s="168">
        <f aca="true" t="shared" si="23" ref="T158:T159">S158*H158</f>
        <v>0</v>
      </c>
      <c r="AR158" s="15" t="s">
        <v>278</v>
      </c>
      <c r="AT158" s="15" t="s">
        <v>210</v>
      </c>
      <c r="AU158" s="15" t="s">
        <v>79</v>
      </c>
      <c r="AY158" s="15" t="s">
        <v>209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5" t="s">
        <v>9</v>
      </c>
      <c r="BK158" s="169">
        <f t="shared" si="19"/>
        <v>0</v>
      </c>
      <c r="BL158" s="15" t="s">
        <v>278</v>
      </c>
      <c r="BM158" s="15" t="s">
        <v>2110</v>
      </c>
    </row>
    <row r="159" spans="2:65" s="1" customFormat="1" ht="22.5" customHeight="1">
      <c r="B159" s="157"/>
      <c r="C159" s="170" t="s">
        <v>482</v>
      </c>
      <c r="D159" s="170" t="s">
        <v>565</v>
      </c>
      <c r="E159" s="171" t="s">
        <v>2111</v>
      </c>
      <c r="F159" s="172" t="s">
        <v>2112</v>
      </c>
      <c r="G159" s="173" t="s">
        <v>253</v>
      </c>
      <c r="H159" s="174">
        <v>10</v>
      </c>
      <c r="I159" s="175"/>
      <c r="J159" s="176">
        <f t="shared" si="20"/>
        <v>0</v>
      </c>
      <c r="K159" s="172" t="s">
        <v>3</v>
      </c>
      <c r="L159" s="177"/>
      <c r="M159" s="178" t="s">
        <v>3</v>
      </c>
      <c r="N159" s="179" t="s">
        <v>43</v>
      </c>
      <c r="O159" s="32"/>
      <c r="P159" s="167">
        <f t="shared" si="21"/>
        <v>0</v>
      </c>
      <c r="Q159" s="167">
        <v>0.008</v>
      </c>
      <c r="R159" s="167">
        <f t="shared" si="22"/>
        <v>0.08</v>
      </c>
      <c r="S159" s="167">
        <v>0</v>
      </c>
      <c r="T159" s="168">
        <f t="shared" si="23"/>
        <v>0</v>
      </c>
      <c r="AR159" s="15" t="s">
        <v>336</v>
      </c>
      <c r="AT159" s="15" t="s">
        <v>565</v>
      </c>
      <c r="AU159" s="15" t="s">
        <v>79</v>
      </c>
      <c r="AY159" s="15" t="s">
        <v>209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5" t="s">
        <v>9</v>
      </c>
      <c r="BK159" s="169">
        <f t="shared" si="19"/>
        <v>0</v>
      </c>
      <c r="BL159" s="15" t="s">
        <v>278</v>
      </c>
      <c r="BM159" s="15" t="s">
        <v>2113</v>
      </c>
    </row>
    <row r="160" spans="2:63" s="10" customFormat="1" ht="29.85" customHeight="1">
      <c r="B160" s="145"/>
      <c r="D160" s="146" t="s">
        <v>71</v>
      </c>
      <c r="E160" s="194" t="s">
        <v>1794</v>
      </c>
      <c r="F160" s="194" t="s">
        <v>1699</v>
      </c>
      <c r="I160" s="148"/>
      <c r="J160" s="195">
        <f>BK160</f>
        <v>0</v>
      </c>
      <c r="L160" s="145"/>
      <c r="M160" s="150"/>
      <c r="N160" s="151"/>
      <c r="O160" s="151"/>
      <c r="P160" s="152">
        <f>SUM(P161:P165)</f>
        <v>0</v>
      </c>
      <c r="Q160" s="151"/>
      <c r="R160" s="152">
        <f>SUM(R161:R165)</f>
        <v>3.4</v>
      </c>
      <c r="S160" s="151"/>
      <c r="T160" s="153">
        <f>SUM(T161:T165)</f>
        <v>0</v>
      </c>
      <c r="AR160" s="154" t="s">
        <v>79</v>
      </c>
      <c r="AT160" s="155" t="s">
        <v>71</v>
      </c>
      <c r="AU160" s="155" t="s">
        <v>9</v>
      </c>
      <c r="AY160" s="154" t="s">
        <v>209</v>
      </c>
      <c r="BK160" s="156">
        <f>SUM(BK161:BK165)</f>
        <v>0</v>
      </c>
    </row>
    <row r="161" spans="2:65" s="1" customFormat="1" ht="22.5" customHeight="1">
      <c r="B161" s="157"/>
      <c r="C161" s="158" t="s">
        <v>486</v>
      </c>
      <c r="D161" s="158" t="s">
        <v>210</v>
      </c>
      <c r="E161" s="159" t="s">
        <v>2114</v>
      </c>
      <c r="F161" s="160" t="s">
        <v>1796</v>
      </c>
      <c r="G161" s="161" t="s">
        <v>359</v>
      </c>
      <c r="H161" s="162">
        <v>1</v>
      </c>
      <c r="I161" s="163"/>
      <c r="J161" s="164">
        <f>ROUND(I161*H161,0)</f>
        <v>0</v>
      </c>
      <c r="K161" s="160" t="s">
        <v>3</v>
      </c>
      <c r="L161" s="31"/>
      <c r="M161" s="165" t="s">
        <v>3</v>
      </c>
      <c r="N161" s="166" t="s">
        <v>43</v>
      </c>
      <c r="O161" s="32"/>
      <c r="P161" s="167">
        <f>O161*H161</f>
        <v>0</v>
      </c>
      <c r="Q161" s="167">
        <v>0.05</v>
      </c>
      <c r="R161" s="167">
        <f>Q161*H161</f>
        <v>0.05</v>
      </c>
      <c r="S161" s="167">
        <v>0</v>
      </c>
      <c r="T161" s="168">
        <f>S161*H161</f>
        <v>0</v>
      </c>
      <c r="AR161" s="15" t="s">
        <v>278</v>
      </c>
      <c r="AT161" s="15" t="s">
        <v>210</v>
      </c>
      <c r="AU161" s="15" t="s">
        <v>79</v>
      </c>
      <c r="AY161" s="15" t="s">
        <v>209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9</v>
      </c>
      <c r="BK161" s="169">
        <f>ROUND(I161*H161,0)</f>
        <v>0</v>
      </c>
      <c r="BL161" s="15" t="s">
        <v>278</v>
      </c>
      <c r="BM161" s="15" t="s">
        <v>2115</v>
      </c>
    </row>
    <row r="162" spans="2:65" s="1" customFormat="1" ht="22.5" customHeight="1">
      <c r="B162" s="157"/>
      <c r="C162" s="158" t="s">
        <v>490</v>
      </c>
      <c r="D162" s="158" t="s">
        <v>210</v>
      </c>
      <c r="E162" s="159" t="s">
        <v>1804</v>
      </c>
      <c r="F162" s="160" t="s">
        <v>1805</v>
      </c>
      <c r="G162" s="161" t="s">
        <v>359</v>
      </c>
      <c r="H162" s="162">
        <v>1</v>
      </c>
      <c r="I162" s="163"/>
      <c r="J162" s="164">
        <f>ROUND(I162*H162,0)</f>
        <v>0</v>
      </c>
      <c r="K162" s="160" t="s">
        <v>3</v>
      </c>
      <c r="L162" s="31"/>
      <c r="M162" s="165" t="s">
        <v>3</v>
      </c>
      <c r="N162" s="166" t="s">
        <v>43</v>
      </c>
      <c r="O162" s="32"/>
      <c r="P162" s="167">
        <f>O162*H162</f>
        <v>0</v>
      </c>
      <c r="Q162" s="167">
        <v>0.05</v>
      </c>
      <c r="R162" s="167">
        <f>Q162*H162</f>
        <v>0.05</v>
      </c>
      <c r="S162" s="167">
        <v>0</v>
      </c>
      <c r="T162" s="168">
        <f>S162*H162</f>
        <v>0</v>
      </c>
      <c r="AR162" s="15" t="s">
        <v>278</v>
      </c>
      <c r="AT162" s="15" t="s">
        <v>210</v>
      </c>
      <c r="AU162" s="15" t="s">
        <v>79</v>
      </c>
      <c r="AY162" s="15" t="s">
        <v>209</v>
      </c>
      <c r="BE162" s="169">
        <f>IF(N162="základní",J162,0)</f>
        <v>0</v>
      </c>
      <c r="BF162" s="169">
        <f>IF(N162="snížená",J162,0)</f>
        <v>0</v>
      </c>
      <c r="BG162" s="169">
        <f>IF(N162="zákl. přenesená",J162,0)</f>
        <v>0</v>
      </c>
      <c r="BH162" s="169">
        <f>IF(N162="sníž. přenesená",J162,0)</f>
        <v>0</v>
      </c>
      <c r="BI162" s="169">
        <f>IF(N162="nulová",J162,0)</f>
        <v>0</v>
      </c>
      <c r="BJ162" s="15" t="s">
        <v>9</v>
      </c>
      <c r="BK162" s="169">
        <f>ROUND(I162*H162,0)</f>
        <v>0</v>
      </c>
      <c r="BL162" s="15" t="s">
        <v>278</v>
      </c>
      <c r="BM162" s="15" t="s">
        <v>2116</v>
      </c>
    </row>
    <row r="163" spans="2:65" s="1" customFormat="1" ht="22.5" customHeight="1">
      <c r="B163" s="157"/>
      <c r="C163" s="158" t="s">
        <v>494</v>
      </c>
      <c r="D163" s="158" t="s">
        <v>210</v>
      </c>
      <c r="E163" s="159" t="s">
        <v>2117</v>
      </c>
      <c r="F163" s="160" t="s">
        <v>2118</v>
      </c>
      <c r="G163" s="161" t="s">
        <v>1208</v>
      </c>
      <c r="H163" s="162">
        <v>40</v>
      </c>
      <c r="I163" s="163"/>
      <c r="J163" s="164">
        <f>ROUND(I163*H163,0)</f>
        <v>0</v>
      </c>
      <c r="K163" s="160" t="s">
        <v>3</v>
      </c>
      <c r="L163" s="31"/>
      <c r="M163" s="165" t="s">
        <v>3</v>
      </c>
      <c r="N163" s="166" t="s">
        <v>43</v>
      </c>
      <c r="O163" s="32"/>
      <c r="P163" s="167">
        <f>O163*H163</f>
        <v>0</v>
      </c>
      <c r="Q163" s="167">
        <v>0.05</v>
      </c>
      <c r="R163" s="167">
        <f>Q163*H163</f>
        <v>2</v>
      </c>
      <c r="S163" s="167">
        <v>0</v>
      </c>
      <c r="T163" s="168">
        <f>S163*H163</f>
        <v>0</v>
      </c>
      <c r="AR163" s="15" t="s">
        <v>278</v>
      </c>
      <c r="AT163" s="15" t="s">
        <v>210</v>
      </c>
      <c r="AU163" s="15" t="s">
        <v>79</v>
      </c>
      <c r="AY163" s="15" t="s">
        <v>209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9</v>
      </c>
      <c r="BK163" s="169">
        <f>ROUND(I163*H163,0)</f>
        <v>0</v>
      </c>
      <c r="BL163" s="15" t="s">
        <v>278</v>
      </c>
      <c r="BM163" s="15" t="s">
        <v>2119</v>
      </c>
    </row>
    <row r="164" spans="2:65" s="1" customFormat="1" ht="22.5" customHeight="1">
      <c r="B164" s="157"/>
      <c r="C164" s="158" t="s">
        <v>498</v>
      </c>
      <c r="D164" s="158" t="s">
        <v>210</v>
      </c>
      <c r="E164" s="159" t="s">
        <v>2120</v>
      </c>
      <c r="F164" s="160" t="s">
        <v>2121</v>
      </c>
      <c r="G164" s="161" t="s">
        <v>1208</v>
      </c>
      <c r="H164" s="162">
        <v>25</v>
      </c>
      <c r="I164" s="163"/>
      <c r="J164" s="164">
        <f>ROUND(I164*H164,0)</f>
        <v>0</v>
      </c>
      <c r="K164" s="160" t="s">
        <v>3</v>
      </c>
      <c r="L164" s="31"/>
      <c r="M164" s="165" t="s">
        <v>3</v>
      </c>
      <c r="N164" s="166" t="s">
        <v>43</v>
      </c>
      <c r="O164" s="32"/>
      <c r="P164" s="167">
        <f>O164*H164</f>
        <v>0</v>
      </c>
      <c r="Q164" s="167">
        <v>0.05</v>
      </c>
      <c r="R164" s="167">
        <f>Q164*H164</f>
        <v>1.25</v>
      </c>
      <c r="S164" s="167">
        <v>0</v>
      </c>
      <c r="T164" s="168">
        <f>S164*H164</f>
        <v>0</v>
      </c>
      <c r="AR164" s="15" t="s">
        <v>278</v>
      </c>
      <c r="AT164" s="15" t="s">
        <v>210</v>
      </c>
      <c r="AU164" s="15" t="s">
        <v>79</v>
      </c>
      <c r="AY164" s="15" t="s">
        <v>209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5" t="s">
        <v>9</v>
      </c>
      <c r="BK164" s="169">
        <f>ROUND(I164*H164,0)</f>
        <v>0</v>
      </c>
      <c r="BL164" s="15" t="s">
        <v>278</v>
      </c>
      <c r="BM164" s="15" t="s">
        <v>2122</v>
      </c>
    </row>
    <row r="165" spans="2:65" s="1" customFormat="1" ht="22.5" customHeight="1">
      <c r="B165" s="157"/>
      <c r="C165" s="158" t="s">
        <v>502</v>
      </c>
      <c r="D165" s="158" t="s">
        <v>210</v>
      </c>
      <c r="E165" s="159" t="s">
        <v>2123</v>
      </c>
      <c r="F165" s="160" t="s">
        <v>3052</v>
      </c>
      <c r="G165" s="161" t="s">
        <v>359</v>
      </c>
      <c r="H165" s="162">
        <v>1</v>
      </c>
      <c r="I165" s="163"/>
      <c r="J165" s="164">
        <f>ROUND(I165*H165,0)</f>
        <v>0</v>
      </c>
      <c r="K165" s="160" t="s">
        <v>3</v>
      </c>
      <c r="L165" s="31"/>
      <c r="M165" s="165" t="s">
        <v>3</v>
      </c>
      <c r="N165" s="181" t="s">
        <v>43</v>
      </c>
      <c r="O165" s="182"/>
      <c r="P165" s="183">
        <f>O165*H165</f>
        <v>0</v>
      </c>
      <c r="Q165" s="183">
        <v>0.05</v>
      </c>
      <c r="R165" s="183">
        <f>Q165*H165</f>
        <v>0.05</v>
      </c>
      <c r="S165" s="183">
        <v>0</v>
      </c>
      <c r="T165" s="184">
        <f>S165*H165</f>
        <v>0</v>
      </c>
      <c r="AR165" s="15" t="s">
        <v>278</v>
      </c>
      <c r="AT165" s="15" t="s">
        <v>210</v>
      </c>
      <c r="AU165" s="15" t="s">
        <v>79</v>
      </c>
      <c r="AY165" s="15" t="s">
        <v>209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5" t="s">
        <v>9</v>
      </c>
      <c r="BK165" s="169">
        <f>ROUND(I165*H165,0)</f>
        <v>0</v>
      </c>
      <c r="BL165" s="15" t="s">
        <v>278</v>
      </c>
      <c r="BM165" s="15" t="s">
        <v>2124</v>
      </c>
    </row>
    <row r="166" spans="2:65" s="286" customFormat="1" ht="22.5" customHeight="1">
      <c r="B166" s="157"/>
      <c r="C166" s="290"/>
      <c r="D166" s="291" t="s">
        <v>71</v>
      </c>
      <c r="E166" s="292" t="s">
        <v>799</v>
      </c>
      <c r="F166" s="292" t="s">
        <v>800</v>
      </c>
      <c r="G166" s="290"/>
      <c r="H166" s="290"/>
      <c r="I166" s="293"/>
      <c r="J166" s="294">
        <f>J167</f>
        <v>0</v>
      </c>
      <c r="K166" s="298"/>
      <c r="L166" s="31"/>
      <c r="M166" s="299"/>
      <c r="N166" s="166"/>
      <c r="O166" s="287"/>
      <c r="P166" s="167"/>
      <c r="Q166" s="167"/>
      <c r="R166" s="167"/>
      <c r="S166" s="167"/>
      <c r="T166" s="167"/>
      <c r="AR166" s="15"/>
      <c r="AT166" s="15"/>
      <c r="AU166" s="15"/>
      <c r="AY166" s="15"/>
      <c r="BE166" s="169"/>
      <c r="BF166" s="169"/>
      <c r="BG166" s="169"/>
      <c r="BH166" s="169"/>
      <c r="BI166" s="169"/>
      <c r="BJ166" s="15"/>
      <c r="BK166" s="169"/>
      <c r="BL166" s="15"/>
      <c r="BM166" s="15"/>
    </row>
    <row r="167" spans="2:65" s="286" customFormat="1" ht="22.5" customHeight="1">
      <c r="B167" s="157"/>
      <c r="C167" s="290"/>
      <c r="D167" s="295" t="s">
        <v>71</v>
      </c>
      <c r="E167" s="296" t="s">
        <v>3077</v>
      </c>
      <c r="F167" s="296" t="s">
        <v>3078</v>
      </c>
      <c r="G167" s="290"/>
      <c r="H167" s="290"/>
      <c r="I167" s="293"/>
      <c r="J167" s="297">
        <f>SUM(J168:J169)</f>
        <v>0</v>
      </c>
      <c r="K167" s="298"/>
      <c r="L167" s="31"/>
      <c r="M167" s="299"/>
      <c r="N167" s="166"/>
      <c r="O167" s="287"/>
      <c r="P167" s="167"/>
      <c r="Q167" s="167"/>
      <c r="R167" s="167"/>
      <c r="S167" s="167"/>
      <c r="T167" s="167"/>
      <c r="AR167" s="15"/>
      <c r="AT167" s="15"/>
      <c r="AU167" s="15"/>
      <c r="AY167" s="15"/>
      <c r="BE167" s="169"/>
      <c r="BF167" s="169"/>
      <c r="BG167" s="169"/>
      <c r="BH167" s="169"/>
      <c r="BI167" s="169"/>
      <c r="BJ167" s="15"/>
      <c r="BK167" s="169"/>
      <c r="BL167" s="15"/>
      <c r="BM167" s="15"/>
    </row>
    <row r="168" spans="2:65" s="286" customFormat="1" ht="31.5" customHeight="1">
      <c r="B168" s="157"/>
      <c r="C168" s="158" t="s">
        <v>79</v>
      </c>
      <c r="D168" s="158" t="s">
        <v>210</v>
      </c>
      <c r="E168" s="159" t="s">
        <v>3079</v>
      </c>
      <c r="F168" s="160" t="s">
        <v>3080</v>
      </c>
      <c r="G168" s="161" t="s">
        <v>3081</v>
      </c>
      <c r="H168" s="162">
        <v>1</v>
      </c>
      <c r="I168" s="163"/>
      <c r="J168" s="164">
        <f>ROUND(I168*H168,2)</f>
        <v>0</v>
      </c>
      <c r="K168" s="298"/>
      <c r="L168" s="31"/>
      <c r="M168" s="299"/>
      <c r="N168" s="166"/>
      <c r="O168" s="287"/>
      <c r="P168" s="167"/>
      <c r="Q168" s="167"/>
      <c r="R168" s="167"/>
      <c r="S168" s="167"/>
      <c r="T168" s="167"/>
      <c r="AR168" s="15"/>
      <c r="AT168" s="15"/>
      <c r="AU168" s="15"/>
      <c r="AY168" s="15"/>
      <c r="BE168" s="169"/>
      <c r="BF168" s="169"/>
      <c r="BG168" s="169"/>
      <c r="BH168" s="169"/>
      <c r="BI168" s="169"/>
      <c r="BJ168" s="15"/>
      <c r="BK168" s="169"/>
      <c r="BL168" s="15"/>
      <c r="BM168" s="15"/>
    </row>
    <row r="169" spans="2:65" s="286" customFormat="1" ht="29.25" customHeight="1">
      <c r="B169" s="157"/>
      <c r="C169" s="158" t="s">
        <v>9</v>
      </c>
      <c r="D169" s="158" t="s">
        <v>210</v>
      </c>
      <c r="E169" s="159" t="s">
        <v>3082</v>
      </c>
      <c r="F169" s="160" t="s">
        <v>3083</v>
      </c>
      <c r="G169" s="161" t="s">
        <v>3081</v>
      </c>
      <c r="H169" s="162">
        <v>1</v>
      </c>
      <c r="I169" s="163"/>
      <c r="J169" s="164">
        <f>ROUND(I169*H169,2)</f>
        <v>0</v>
      </c>
      <c r="K169" s="298"/>
      <c r="L169" s="31"/>
      <c r="M169" s="299"/>
      <c r="N169" s="166"/>
      <c r="O169" s="287"/>
      <c r="P169" s="167"/>
      <c r="Q169" s="167"/>
      <c r="R169" s="167"/>
      <c r="S169" s="167"/>
      <c r="T169" s="167"/>
      <c r="AR169" s="15"/>
      <c r="AT169" s="15"/>
      <c r="AU169" s="15"/>
      <c r="AY169" s="15"/>
      <c r="BE169" s="169"/>
      <c r="BF169" s="169"/>
      <c r="BG169" s="169"/>
      <c r="BH169" s="169"/>
      <c r="BI169" s="169"/>
      <c r="BJ169" s="15"/>
      <c r="BK169" s="169"/>
      <c r="BL169" s="15"/>
      <c r="BM169" s="15"/>
    </row>
    <row r="170" spans="2:12" s="1" customFormat="1" ht="6.9" customHeight="1">
      <c r="B170" s="46"/>
      <c r="C170" s="47"/>
      <c r="D170" s="47"/>
      <c r="E170" s="47"/>
      <c r="F170" s="47"/>
      <c r="G170" s="47"/>
      <c r="H170" s="47"/>
      <c r="I170" s="119"/>
      <c r="J170" s="47"/>
      <c r="K170" s="47"/>
      <c r="L170" s="31"/>
    </row>
  </sheetData>
  <autoFilter ref="C90:K90"/>
  <mergeCells count="15">
    <mergeCell ref="E81:H81"/>
    <mergeCell ref="E79:H79"/>
    <mergeCell ref="E83:H83"/>
    <mergeCell ref="G1:H1"/>
    <mergeCell ref="L2:V2"/>
    <mergeCell ref="E49:H49"/>
    <mergeCell ref="E53:H53"/>
    <mergeCell ref="E51:H51"/>
    <mergeCell ref="E55:H55"/>
    <mergeCell ref="E77:H77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101" activePane="bottomLeft" state="frozen"/>
      <selection pane="bottomLeft" activeCell="K106" sqref="K1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120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2125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ROUND(J94,2)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ROUND(SUM(BE94:BE122),2)</f>
        <v>0</v>
      </c>
      <c r="G34" s="32"/>
      <c r="H34" s="32"/>
      <c r="I34" s="111">
        <v>0.21</v>
      </c>
      <c r="J34" s="110">
        <f>ROUND(ROUND((SUM(BE94:BE122)),2)*I34,2)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ROUND(SUM(BF94:BF122),2)</f>
        <v>0</v>
      </c>
      <c r="G35" s="32"/>
      <c r="H35" s="32"/>
      <c r="I35" s="111">
        <v>0.15</v>
      </c>
      <c r="J35" s="110">
        <f>ROUND(ROUND((SUM(BF94:BF122)),2)*I35,2)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ROUND(SUM(BG94:BG122),2)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ROUND(SUM(BH94:BH122),2)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ROUND(SUM(BI94:BI122),2)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149 - Kotelna - plyn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J94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J95</f>
        <v>0</v>
      </c>
      <c r="K65" s="314"/>
    </row>
    <row r="66" spans="2:11" s="11" customFormat="1" ht="19.95" customHeight="1">
      <c r="B66" s="185"/>
      <c r="C66" s="186"/>
      <c r="D66" s="187" t="s">
        <v>2126</v>
      </c>
      <c r="E66" s="188"/>
      <c r="F66" s="188"/>
      <c r="G66" s="188"/>
      <c r="H66" s="188"/>
      <c r="I66" s="189"/>
      <c r="J66" s="190">
        <f>J96</f>
        <v>0</v>
      </c>
      <c r="K66" s="318"/>
    </row>
    <row r="67" spans="2:11" s="11" customFormat="1" ht="19.95" customHeight="1">
      <c r="B67" s="185"/>
      <c r="C67" s="186"/>
      <c r="D67" s="187" t="s">
        <v>1127</v>
      </c>
      <c r="E67" s="188"/>
      <c r="F67" s="188"/>
      <c r="G67" s="188"/>
      <c r="H67" s="188"/>
      <c r="I67" s="189"/>
      <c r="J67" s="190">
        <f>J114</f>
        <v>0</v>
      </c>
      <c r="K67" s="318"/>
    </row>
    <row r="68" spans="2:11" s="11" customFormat="1" ht="19.95" customHeight="1">
      <c r="B68" s="185"/>
      <c r="C68" s="186"/>
      <c r="D68" s="187" t="s">
        <v>1129</v>
      </c>
      <c r="E68" s="188"/>
      <c r="F68" s="188"/>
      <c r="G68" s="188"/>
      <c r="H68" s="188"/>
      <c r="I68" s="189"/>
      <c r="J68" s="190">
        <f>J118</f>
        <v>0</v>
      </c>
      <c r="K68" s="318"/>
    </row>
    <row r="69" spans="2:11" s="8" customFormat="1" ht="24.9" customHeight="1">
      <c r="B69" s="127"/>
      <c r="C69" s="128"/>
      <c r="D69" s="129" t="s">
        <v>1555</v>
      </c>
      <c r="E69" s="130"/>
      <c r="F69" s="130"/>
      <c r="G69" s="130"/>
      <c r="H69" s="130"/>
      <c r="I69" s="131"/>
      <c r="J69" s="132">
        <f>J120</f>
        <v>0</v>
      </c>
      <c r="K69" s="314"/>
    </row>
    <row r="70" spans="2:11" s="11" customFormat="1" ht="19.95" customHeight="1">
      <c r="B70" s="185"/>
      <c r="C70" s="186"/>
      <c r="D70" s="187" t="s">
        <v>2127</v>
      </c>
      <c r="E70" s="188"/>
      <c r="F70" s="188"/>
      <c r="G70" s="188"/>
      <c r="H70" s="188"/>
      <c r="I70" s="189"/>
      <c r="J70" s="190">
        <f>J121</f>
        <v>0</v>
      </c>
      <c r="K70" s="318"/>
    </row>
    <row r="71" spans="2:11" s="1" customFormat="1" ht="21.75" customHeight="1">
      <c r="B71" s="31"/>
      <c r="C71" s="32"/>
      <c r="D71" s="32"/>
      <c r="E71" s="32"/>
      <c r="F71" s="32"/>
      <c r="G71" s="32"/>
      <c r="H71" s="32"/>
      <c r="I71" s="98"/>
      <c r="J71" s="32"/>
      <c r="K71" s="307"/>
    </row>
    <row r="72" spans="2:11" s="1" customFormat="1" ht="6.9" customHeight="1">
      <c r="B72" s="46"/>
      <c r="C72" s="47"/>
      <c r="D72" s="47"/>
      <c r="E72" s="47"/>
      <c r="F72" s="47"/>
      <c r="G72" s="47"/>
      <c r="H72" s="47"/>
      <c r="I72" s="119"/>
      <c r="J72" s="47"/>
      <c r="K72" s="311"/>
    </row>
    <row r="76" spans="2:12" s="1" customFormat="1" ht="6.9" customHeight="1">
      <c r="B76" s="49"/>
      <c r="C76" s="50"/>
      <c r="D76" s="50"/>
      <c r="E76" s="50"/>
      <c r="F76" s="50"/>
      <c r="G76" s="50"/>
      <c r="H76" s="50"/>
      <c r="I76" s="120"/>
      <c r="J76" s="50"/>
      <c r="K76" s="315"/>
      <c r="L76" s="31"/>
    </row>
    <row r="77" spans="2:12" s="1" customFormat="1" ht="36.9" customHeight="1">
      <c r="B77" s="31"/>
      <c r="C77" s="51" t="s">
        <v>193</v>
      </c>
      <c r="K77" s="316"/>
      <c r="L77" s="31"/>
    </row>
    <row r="78" spans="2:12" s="1" customFormat="1" ht="6.9" customHeight="1">
      <c r="B78" s="31"/>
      <c r="K78" s="316"/>
      <c r="L78" s="31"/>
    </row>
    <row r="79" spans="2:12" s="1" customFormat="1" ht="14.4" customHeight="1">
      <c r="B79" s="31"/>
      <c r="C79" s="53" t="s">
        <v>18</v>
      </c>
      <c r="K79" s="316"/>
      <c r="L79" s="31"/>
    </row>
    <row r="80" spans="2:12" s="1" customFormat="1" ht="22.5" customHeight="1">
      <c r="B80" s="31"/>
      <c r="E80" s="369" t="str">
        <f>E7</f>
        <v>Objekt školy a dílen, U Kapličky 761/II, Sušice, stavební úpravy - návrh úspor energie</v>
      </c>
      <c r="F80" s="343"/>
      <c r="G80" s="343"/>
      <c r="H80" s="343"/>
      <c r="K80" s="316"/>
      <c r="L80" s="31"/>
    </row>
    <row r="81" spans="2:12" ht="13.2">
      <c r="B81" s="19"/>
      <c r="C81" s="53" t="s">
        <v>165</v>
      </c>
      <c r="L81" s="19"/>
    </row>
    <row r="82" spans="2:12" ht="22.5" customHeight="1">
      <c r="B82" s="19"/>
      <c r="E82" s="369" t="s">
        <v>166</v>
      </c>
      <c r="F82" s="327"/>
      <c r="G82" s="327"/>
      <c r="H82" s="327"/>
      <c r="L82" s="19"/>
    </row>
    <row r="83" spans="2:12" ht="13.2">
      <c r="B83" s="19"/>
      <c r="C83" s="53" t="s">
        <v>167</v>
      </c>
      <c r="L83" s="19"/>
    </row>
    <row r="84" spans="2:12" s="1" customFormat="1" ht="22.5" customHeight="1">
      <c r="B84" s="31"/>
      <c r="E84" s="372" t="s">
        <v>1071</v>
      </c>
      <c r="F84" s="343"/>
      <c r="G84" s="343"/>
      <c r="H84" s="343"/>
      <c r="K84" s="316"/>
      <c r="L84" s="31"/>
    </row>
    <row r="85" spans="2:12" s="1" customFormat="1" ht="14.4" customHeight="1">
      <c r="B85" s="31"/>
      <c r="C85" s="53" t="s">
        <v>1072</v>
      </c>
      <c r="K85" s="316"/>
      <c r="L85" s="31"/>
    </row>
    <row r="86" spans="2:12" s="1" customFormat="1" ht="23.25" customHeight="1">
      <c r="B86" s="31"/>
      <c r="E86" s="340" t="str">
        <f>E13</f>
        <v>149 - Kotelna - plyn</v>
      </c>
      <c r="F86" s="343"/>
      <c r="G86" s="343"/>
      <c r="H86" s="343"/>
      <c r="K86" s="316"/>
      <c r="L86" s="31"/>
    </row>
    <row r="87" spans="2:12" s="1" customFormat="1" ht="6.9" customHeight="1">
      <c r="B87" s="31"/>
      <c r="K87" s="316"/>
      <c r="L87" s="31"/>
    </row>
    <row r="88" spans="2:12" s="1" customFormat="1" ht="18" customHeight="1">
      <c r="B88" s="31"/>
      <c r="C88" s="53" t="s">
        <v>23</v>
      </c>
      <c r="F88" s="134" t="str">
        <f>F16</f>
        <v>Sušice</v>
      </c>
      <c r="I88" s="135" t="s">
        <v>25</v>
      </c>
      <c r="J88" s="57">
        <f>IF(J16="","",J16)</f>
        <v>43063</v>
      </c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3.2">
      <c r="B90" s="31"/>
      <c r="C90" s="53" t="s">
        <v>28</v>
      </c>
      <c r="F90" s="134" t="str">
        <f>E19</f>
        <v xml:space="preserve"> SOŠ a SOU Sušice</v>
      </c>
      <c r="I90" s="135" t="s">
        <v>34</v>
      </c>
      <c r="J90" s="134" t="str">
        <f>E25</f>
        <v xml:space="preserve"> Ing. Lejsek Jiří</v>
      </c>
      <c r="K90" s="316"/>
      <c r="L90" s="31"/>
    </row>
    <row r="91" spans="2:12" s="1" customFormat="1" ht="14.4" customHeight="1">
      <c r="B91" s="31"/>
      <c r="C91" s="53" t="s">
        <v>32</v>
      </c>
      <c r="F91" s="134" t="str">
        <f>IF(E22="","",E22)</f>
        <v/>
      </c>
      <c r="K91" s="316"/>
      <c r="L91" s="31"/>
    </row>
    <row r="92" spans="2:12" s="1" customFormat="1" ht="10.35" customHeight="1">
      <c r="B92" s="31"/>
      <c r="K92" s="316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</f>
        <v>0</v>
      </c>
      <c r="K94" s="316"/>
      <c r="L94" s="31"/>
      <c r="M94" s="66"/>
      <c r="N94" s="58"/>
      <c r="O94" s="58"/>
      <c r="P94" s="142">
        <f>P95+P120</f>
        <v>0</v>
      </c>
      <c r="Q94" s="58"/>
      <c r="R94" s="142">
        <f>R95+R120</f>
        <v>0.13918999999999998</v>
      </c>
      <c r="S94" s="58"/>
      <c r="T94" s="143">
        <f>T95+T120</f>
        <v>0</v>
      </c>
      <c r="AT94" s="15" t="s">
        <v>71</v>
      </c>
      <c r="AU94" s="15" t="s">
        <v>173</v>
      </c>
      <c r="BK94" s="144">
        <f>BK95+BK120</f>
        <v>0</v>
      </c>
    </row>
    <row r="95" spans="2:63" s="10" customFormat="1" ht="37.35" customHeight="1">
      <c r="B95" s="145"/>
      <c r="D95" s="154" t="s">
        <v>71</v>
      </c>
      <c r="E95" s="192" t="s">
        <v>1116</v>
      </c>
      <c r="F95" s="192" t="s">
        <v>1117</v>
      </c>
      <c r="I95" s="148"/>
      <c r="J95" s="193">
        <f>BK95</f>
        <v>0</v>
      </c>
      <c r="K95" s="155"/>
      <c r="L95" s="145"/>
      <c r="M95" s="150"/>
      <c r="N95" s="151"/>
      <c r="O95" s="151"/>
      <c r="P95" s="152">
        <f>P96+P114+P118</f>
        <v>0</v>
      </c>
      <c r="Q95" s="151"/>
      <c r="R95" s="152">
        <f>R96+R114+R118</f>
        <v>0.13918999999999998</v>
      </c>
      <c r="S95" s="151"/>
      <c r="T95" s="153">
        <f>T96+T114+T118</f>
        <v>0</v>
      </c>
      <c r="AR95" s="154" t="s">
        <v>79</v>
      </c>
      <c r="AT95" s="155" t="s">
        <v>71</v>
      </c>
      <c r="AU95" s="155" t="s">
        <v>72</v>
      </c>
      <c r="AY95" s="154" t="s">
        <v>209</v>
      </c>
      <c r="BK95" s="156">
        <f>BK96+BK114+BK118</f>
        <v>0</v>
      </c>
    </row>
    <row r="96" spans="2:63" s="10" customFormat="1" ht="19.95" customHeight="1">
      <c r="B96" s="145"/>
      <c r="D96" s="146" t="s">
        <v>71</v>
      </c>
      <c r="E96" s="194" t="s">
        <v>2128</v>
      </c>
      <c r="F96" s="194" t="s">
        <v>1171</v>
      </c>
      <c r="I96" s="148"/>
      <c r="J96" s="195">
        <f>BK96</f>
        <v>0</v>
      </c>
      <c r="K96" s="155"/>
      <c r="L96" s="145"/>
      <c r="M96" s="150"/>
      <c r="N96" s="151"/>
      <c r="O96" s="151"/>
      <c r="P96" s="152">
        <f>SUM(P97:P113)</f>
        <v>0</v>
      </c>
      <c r="Q96" s="151"/>
      <c r="R96" s="152">
        <f>SUM(R97:R113)</f>
        <v>0.10978999999999998</v>
      </c>
      <c r="S96" s="151"/>
      <c r="T96" s="153">
        <f>SUM(T97:T113)</f>
        <v>0</v>
      </c>
      <c r="AR96" s="154" t="s">
        <v>79</v>
      </c>
      <c r="AT96" s="155" t="s">
        <v>71</v>
      </c>
      <c r="AU96" s="155" t="s">
        <v>9</v>
      </c>
      <c r="AY96" s="154" t="s">
        <v>209</v>
      </c>
      <c r="BK96" s="156">
        <f>SUM(BK97:BK113)</f>
        <v>0</v>
      </c>
    </row>
    <row r="97" spans="2:65" s="1" customFormat="1" ht="22.5" customHeight="1">
      <c r="B97" s="157"/>
      <c r="C97" s="158" t="s">
        <v>9</v>
      </c>
      <c r="D97" s="158" t="s">
        <v>210</v>
      </c>
      <c r="E97" s="159" t="s">
        <v>2129</v>
      </c>
      <c r="F97" s="160" t="s">
        <v>2130</v>
      </c>
      <c r="G97" s="161" t="s">
        <v>253</v>
      </c>
      <c r="H97" s="162">
        <v>1</v>
      </c>
      <c r="I97" s="163"/>
      <c r="J97" s="164">
        <f aca="true" t="shared" si="0" ref="J97:J113"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 aca="true" t="shared" si="1" ref="P97:P113">O97*H97</f>
        <v>0</v>
      </c>
      <c r="Q97" s="167">
        <v>0.00147</v>
      </c>
      <c r="R97" s="167">
        <f aca="true" t="shared" si="2" ref="R97:R113">Q97*H97</f>
        <v>0.00147</v>
      </c>
      <c r="S97" s="167">
        <v>0</v>
      </c>
      <c r="T97" s="168">
        <f aca="true" t="shared" si="3" ref="T97:T113">S97*H97</f>
        <v>0</v>
      </c>
      <c r="AR97" s="15" t="s">
        <v>278</v>
      </c>
      <c r="AT97" s="15" t="s">
        <v>210</v>
      </c>
      <c r="AU97" s="15" t="s">
        <v>79</v>
      </c>
      <c r="AY97" s="15" t="s">
        <v>209</v>
      </c>
      <c r="BE97" s="169">
        <f aca="true" t="shared" si="4" ref="BE97:BE113">IF(N97="základní",J97,0)</f>
        <v>0</v>
      </c>
      <c r="BF97" s="169">
        <f aca="true" t="shared" si="5" ref="BF97:BF113">IF(N97="snížená",J97,0)</f>
        <v>0</v>
      </c>
      <c r="BG97" s="169">
        <f aca="true" t="shared" si="6" ref="BG97:BG113">IF(N97="zákl. přenesená",J97,0)</f>
        <v>0</v>
      </c>
      <c r="BH97" s="169">
        <f aca="true" t="shared" si="7" ref="BH97:BH113">IF(N97="sníž. přenesená",J97,0)</f>
        <v>0</v>
      </c>
      <c r="BI97" s="169">
        <f aca="true" t="shared" si="8" ref="BI97:BI113">IF(N97="nulová",J97,0)</f>
        <v>0</v>
      </c>
      <c r="BJ97" s="15" t="s">
        <v>9</v>
      </c>
      <c r="BK97" s="169">
        <f aca="true" t="shared" si="9" ref="BK97:BK113">ROUND(I97*H97,0)</f>
        <v>0</v>
      </c>
      <c r="BL97" s="15" t="s">
        <v>278</v>
      </c>
      <c r="BM97" s="15" t="s">
        <v>2131</v>
      </c>
    </row>
    <row r="98" spans="2:65" s="1" customFormat="1" ht="22.5" customHeight="1">
      <c r="B98" s="157"/>
      <c r="C98" s="158" t="s">
        <v>79</v>
      </c>
      <c r="D98" s="158" t="s">
        <v>210</v>
      </c>
      <c r="E98" s="159" t="s">
        <v>2132</v>
      </c>
      <c r="F98" s="160" t="s">
        <v>2133</v>
      </c>
      <c r="G98" s="161" t="s">
        <v>253</v>
      </c>
      <c r="H98" s="162">
        <v>4</v>
      </c>
      <c r="I98" s="163"/>
      <c r="J98" s="164">
        <f t="shared" si="0"/>
        <v>0</v>
      </c>
      <c r="K98" s="161" t="s">
        <v>3101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0.00348</v>
      </c>
      <c r="R98" s="167">
        <f t="shared" si="2"/>
        <v>0.01392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2134</v>
      </c>
    </row>
    <row r="99" spans="2:65" s="1" customFormat="1" ht="22.5" customHeight="1">
      <c r="B99" s="157"/>
      <c r="C99" s="158" t="s">
        <v>95</v>
      </c>
      <c r="D99" s="158" t="s">
        <v>210</v>
      </c>
      <c r="E99" s="159" t="s">
        <v>2135</v>
      </c>
      <c r="F99" s="160" t="s">
        <v>2136</v>
      </c>
      <c r="G99" s="161" t="s">
        <v>253</v>
      </c>
      <c r="H99" s="162">
        <v>3</v>
      </c>
      <c r="I99" s="163"/>
      <c r="J99" s="164">
        <f t="shared" si="0"/>
        <v>0</v>
      </c>
      <c r="K99" s="161" t="s">
        <v>3</v>
      </c>
      <c r="L99" s="31"/>
      <c r="M99" s="165" t="s">
        <v>3</v>
      </c>
      <c r="N99" s="166" t="s">
        <v>43</v>
      </c>
      <c r="O99" s="32"/>
      <c r="P99" s="167">
        <f t="shared" si="1"/>
        <v>0</v>
      </c>
      <c r="Q99" s="167">
        <v>0.00396</v>
      </c>
      <c r="R99" s="167">
        <f t="shared" si="2"/>
        <v>0.01188</v>
      </c>
      <c r="S99" s="167">
        <v>0</v>
      </c>
      <c r="T99" s="168">
        <f t="shared" si="3"/>
        <v>0</v>
      </c>
      <c r="AR99" s="15" t="s">
        <v>278</v>
      </c>
      <c r="AT99" s="15" t="s">
        <v>210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2137</v>
      </c>
    </row>
    <row r="100" spans="2:65" s="1" customFormat="1" ht="22.5" customHeight="1">
      <c r="B100" s="157"/>
      <c r="C100" s="158" t="s">
        <v>214</v>
      </c>
      <c r="D100" s="158" t="s">
        <v>210</v>
      </c>
      <c r="E100" s="159" t="s">
        <v>2138</v>
      </c>
      <c r="F100" s="160" t="s">
        <v>2139</v>
      </c>
      <c r="G100" s="161" t="s">
        <v>253</v>
      </c>
      <c r="H100" s="162">
        <v>4</v>
      </c>
      <c r="I100" s="163"/>
      <c r="J100" s="164">
        <f t="shared" si="0"/>
        <v>0</v>
      </c>
      <c r="K100" s="161" t="s">
        <v>3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0.00396</v>
      </c>
      <c r="R100" s="167">
        <f t="shared" si="2"/>
        <v>0.01584</v>
      </c>
      <c r="S100" s="167">
        <v>0</v>
      </c>
      <c r="T100" s="168">
        <f t="shared" si="3"/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2140</v>
      </c>
    </row>
    <row r="101" spans="2:65" s="1" customFormat="1" ht="22.5" customHeight="1">
      <c r="B101" s="157"/>
      <c r="C101" s="158" t="s">
        <v>225</v>
      </c>
      <c r="D101" s="158" t="s">
        <v>210</v>
      </c>
      <c r="E101" s="159" t="s">
        <v>2141</v>
      </c>
      <c r="F101" s="160" t="s">
        <v>2142</v>
      </c>
      <c r="G101" s="161" t="s">
        <v>416</v>
      </c>
      <c r="H101" s="162">
        <v>4</v>
      </c>
      <c r="I101" s="163"/>
      <c r="J101" s="164">
        <f t="shared" si="0"/>
        <v>0</v>
      </c>
      <c r="K101" s="161" t="s">
        <v>3101</v>
      </c>
      <c r="L101" s="31"/>
      <c r="M101" s="165" t="s">
        <v>3</v>
      </c>
      <c r="N101" s="166" t="s">
        <v>43</v>
      </c>
      <c r="O101" s="32"/>
      <c r="P101" s="167">
        <f t="shared" si="1"/>
        <v>0</v>
      </c>
      <c r="Q101" s="167">
        <v>0.00176</v>
      </c>
      <c r="R101" s="167">
        <f t="shared" si="2"/>
        <v>0.00704</v>
      </c>
      <c r="S101" s="167">
        <v>0</v>
      </c>
      <c r="T101" s="168">
        <f t="shared" si="3"/>
        <v>0</v>
      </c>
      <c r="AR101" s="15" t="s">
        <v>278</v>
      </c>
      <c r="AT101" s="15" t="s">
        <v>210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2143</v>
      </c>
    </row>
    <row r="102" spans="2:65" s="1" customFormat="1" ht="22.5" customHeight="1">
      <c r="B102" s="157"/>
      <c r="C102" s="158" t="s">
        <v>230</v>
      </c>
      <c r="D102" s="158" t="s">
        <v>210</v>
      </c>
      <c r="E102" s="159" t="s">
        <v>2144</v>
      </c>
      <c r="F102" s="160" t="s">
        <v>2145</v>
      </c>
      <c r="G102" s="161" t="s">
        <v>253</v>
      </c>
      <c r="H102" s="162">
        <v>1</v>
      </c>
      <c r="I102" s="163"/>
      <c r="J102" s="164">
        <f t="shared" si="0"/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 t="shared" si="1"/>
        <v>0</v>
      </c>
      <c r="Q102" s="167">
        <v>0.00256</v>
      </c>
      <c r="R102" s="167">
        <f t="shared" si="2"/>
        <v>0.00256</v>
      </c>
      <c r="S102" s="167">
        <v>0</v>
      </c>
      <c r="T102" s="168">
        <f t="shared" si="3"/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2146</v>
      </c>
    </row>
    <row r="103" spans="2:65" s="1" customFormat="1" ht="22.5" customHeight="1">
      <c r="B103" s="157"/>
      <c r="C103" s="158" t="s">
        <v>236</v>
      </c>
      <c r="D103" s="158" t="s">
        <v>210</v>
      </c>
      <c r="E103" s="159" t="s">
        <v>2147</v>
      </c>
      <c r="F103" s="160" t="s">
        <v>2148</v>
      </c>
      <c r="G103" s="161" t="s">
        <v>253</v>
      </c>
      <c r="H103" s="162">
        <v>12</v>
      </c>
      <c r="I103" s="163"/>
      <c r="J103" s="164">
        <f t="shared" si="0"/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 t="shared" si="1"/>
        <v>0</v>
      </c>
      <c r="Q103" s="167">
        <v>0.00124</v>
      </c>
      <c r="R103" s="167">
        <f t="shared" si="2"/>
        <v>0.01488</v>
      </c>
      <c r="S103" s="167">
        <v>0</v>
      </c>
      <c r="T103" s="168">
        <f t="shared" si="3"/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2149</v>
      </c>
    </row>
    <row r="104" spans="2:65" s="1" customFormat="1" ht="22.5" customHeight="1">
      <c r="B104" s="157"/>
      <c r="C104" s="158" t="s">
        <v>240</v>
      </c>
      <c r="D104" s="158" t="s">
        <v>210</v>
      </c>
      <c r="E104" s="159" t="s">
        <v>2150</v>
      </c>
      <c r="F104" s="160" t="s">
        <v>2151</v>
      </c>
      <c r="G104" s="161" t="s">
        <v>359</v>
      </c>
      <c r="H104" s="162">
        <v>1</v>
      </c>
      <c r="I104" s="163"/>
      <c r="J104" s="164">
        <f t="shared" si="0"/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0.00907</v>
      </c>
      <c r="R104" s="167">
        <f t="shared" si="2"/>
        <v>0.00907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2152</v>
      </c>
    </row>
    <row r="105" spans="2:65" s="1" customFormat="1" ht="22.5" customHeight="1">
      <c r="B105" s="157"/>
      <c r="C105" s="158" t="s">
        <v>244</v>
      </c>
      <c r="D105" s="158" t="s">
        <v>210</v>
      </c>
      <c r="E105" s="159" t="s">
        <v>2153</v>
      </c>
      <c r="F105" s="160" t="s">
        <v>2154</v>
      </c>
      <c r="G105" s="161" t="s">
        <v>416</v>
      </c>
      <c r="H105" s="162">
        <v>2</v>
      </c>
      <c r="I105" s="163"/>
      <c r="J105" s="164">
        <f t="shared" si="0"/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 t="shared" si="1"/>
        <v>0</v>
      </c>
      <c r="Q105" s="167">
        <v>0.004</v>
      </c>
      <c r="R105" s="167">
        <f t="shared" si="2"/>
        <v>0.008</v>
      </c>
      <c r="S105" s="167">
        <v>0</v>
      </c>
      <c r="T105" s="168">
        <f t="shared" si="3"/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2155</v>
      </c>
    </row>
    <row r="106" spans="2:65" s="1" customFormat="1" ht="22.5" customHeight="1">
      <c r="B106" s="157"/>
      <c r="C106" s="158" t="s">
        <v>26</v>
      </c>
      <c r="D106" s="158" t="s">
        <v>210</v>
      </c>
      <c r="E106" s="159" t="s">
        <v>2153</v>
      </c>
      <c r="F106" s="160" t="s">
        <v>2154</v>
      </c>
      <c r="G106" s="161" t="s">
        <v>416</v>
      </c>
      <c r="H106" s="162">
        <v>3</v>
      </c>
      <c r="I106" s="163"/>
      <c r="J106" s="164">
        <f t="shared" si="0"/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0.004</v>
      </c>
      <c r="R106" s="167">
        <f t="shared" si="2"/>
        <v>0.012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2156</v>
      </c>
    </row>
    <row r="107" spans="2:65" s="1" customFormat="1" ht="31.5" customHeight="1">
      <c r="B107" s="157"/>
      <c r="C107" s="158" t="s">
        <v>255</v>
      </c>
      <c r="D107" s="158" t="s">
        <v>210</v>
      </c>
      <c r="E107" s="159" t="s">
        <v>2157</v>
      </c>
      <c r="F107" s="160" t="s">
        <v>2158</v>
      </c>
      <c r="G107" s="161" t="s">
        <v>416</v>
      </c>
      <c r="H107" s="162">
        <v>2</v>
      </c>
      <c r="I107" s="163"/>
      <c r="J107" s="164">
        <f t="shared" si="0"/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 t="shared" si="1"/>
        <v>0</v>
      </c>
      <c r="Q107" s="167">
        <v>0.00208</v>
      </c>
      <c r="R107" s="167">
        <f t="shared" si="2"/>
        <v>0.00416</v>
      </c>
      <c r="S107" s="167">
        <v>0</v>
      </c>
      <c r="T107" s="168">
        <f t="shared" si="3"/>
        <v>0</v>
      </c>
      <c r="AR107" s="15" t="s">
        <v>278</v>
      </c>
      <c r="AT107" s="15" t="s">
        <v>210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2159</v>
      </c>
    </row>
    <row r="108" spans="2:65" s="1" customFormat="1" ht="22.5" customHeight="1">
      <c r="B108" s="157"/>
      <c r="C108" s="170" t="s">
        <v>259</v>
      </c>
      <c r="D108" s="170" t="s">
        <v>565</v>
      </c>
      <c r="E108" s="171" t="s">
        <v>2160</v>
      </c>
      <c r="F108" s="172" t="s">
        <v>2161</v>
      </c>
      <c r="G108" s="173" t="s">
        <v>416</v>
      </c>
      <c r="H108" s="174">
        <v>1</v>
      </c>
      <c r="I108" s="175"/>
      <c r="J108" s="176">
        <f t="shared" si="0"/>
        <v>0</v>
      </c>
      <c r="K108" s="173"/>
      <c r="L108" s="177"/>
      <c r="M108" s="178" t="s">
        <v>3</v>
      </c>
      <c r="N108" s="179" t="s">
        <v>43</v>
      </c>
      <c r="O108" s="32"/>
      <c r="P108" s="167">
        <f t="shared" si="1"/>
        <v>0</v>
      </c>
      <c r="Q108" s="167">
        <v>0.0033</v>
      </c>
      <c r="R108" s="167">
        <f t="shared" si="2"/>
        <v>0.0033</v>
      </c>
      <c r="S108" s="167">
        <v>0</v>
      </c>
      <c r="T108" s="168">
        <f t="shared" si="3"/>
        <v>0</v>
      </c>
      <c r="AR108" s="15" t="s">
        <v>336</v>
      </c>
      <c r="AT108" s="15" t="s">
        <v>565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2162</v>
      </c>
    </row>
    <row r="109" spans="2:65" s="1" customFormat="1" ht="22.5" customHeight="1">
      <c r="B109" s="157"/>
      <c r="C109" s="158" t="s">
        <v>265</v>
      </c>
      <c r="D109" s="158" t="s">
        <v>210</v>
      </c>
      <c r="E109" s="159" t="s">
        <v>2163</v>
      </c>
      <c r="F109" s="160" t="s">
        <v>2164</v>
      </c>
      <c r="G109" s="161" t="s">
        <v>416</v>
      </c>
      <c r="H109" s="162">
        <v>1</v>
      </c>
      <c r="I109" s="163"/>
      <c r="J109" s="164">
        <f t="shared" si="0"/>
        <v>0</v>
      </c>
      <c r="K109" s="161" t="s">
        <v>3</v>
      </c>
      <c r="L109" s="31"/>
      <c r="M109" s="165" t="s">
        <v>3</v>
      </c>
      <c r="N109" s="166" t="s">
        <v>43</v>
      </c>
      <c r="O109" s="32"/>
      <c r="P109" s="167">
        <f t="shared" si="1"/>
        <v>0</v>
      </c>
      <c r="Q109" s="167">
        <v>0</v>
      </c>
      <c r="R109" s="167">
        <f t="shared" si="2"/>
        <v>0</v>
      </c>
      <c r="S109" s="167">
        <v>0</v>
      </c>
      <c r="T109" s="168">
        <f t="shared" si="3"/>
        <v>0</v>
      </c>
      <c r="AR109" s="15" t="s">
        <v>278</v>
      </c>
      <c r="AT109" s="15" t="s">
        <v>210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2165</v>
      </c>
    </row>
    <row r="110" spans="2:65" s="1" customFormat="1" ht="22.5" customHeight="1">
      <c r="B110" s="157"/>
      <c r="C110" s="158" t="s">
        <v>269</v>
      </c>
      <c r="D110" s="158" t="s">
        <v>210</v>
      </c>
      <c r="E110" s="159" t="s">
        <v>2166</v>
      </c>
      <c r="F110" s="160" t="s">
        <v>2167</v>
      </c>
      <c r="G110" s="161" t="s">
        <v>1394</v>
      </c>
      <c r="H110" s="162">
        <v>37</v>
      </c>
      <c r="I110" s="163"/>
      <c r="J110" s="164">
        <f t="shared" si="0"/>
        <v>0</v>
      </c>
      <c r="K110" s="161" t="s">
        <v>3</v>
      </c>
      <c r="L110" s="31"/>
      <c r="M110" s="165" t="s">
        <v>3</v>
      </c>
      <c r="N110" s="166" t="s">
        <v>43</v>
      </c>
      <c r="O110" s="32"/>
      <c r="P110" s="167">
        <f t="shared" si="1"/>
        <v>0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5" t="s">
        <v>278</v>
      </c>
      <c r="AT110" s="15" t="s">
        <v>210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2168</v>
      </c>
    </row>
    <row r="111" spans="2:65" s="1" customFormat="1" ht="22.5" customHeight="1">
      <c r="B111" s="157"/>
      <c r="C111" s="158" t="s">
        <v>10</v>
      </c>
      <c r="D111" s="158" t="s">
        <v>210</v>
      </c>
      <c r="E111" s="159" t="s">
        <v>2169</v>
      </c>
      <c r="F111" s="160" t="s">
        <v>2170</v>
      </c>
      <c r="G111" s="161" t="s">
        <v>416</v>
      </c>
      <c r="H111" s="162">
        <v>1</v>
      </c>
      <c r="I111" s="163"/>
      <c r="J111" s="164">
        <f t="shared" si="0"/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 t="shared" si="1"/>
        <v>0</v>
      </c>
      <c r="Q111" s="167">
        <v>0.00117</v>
      </c>
      <c r="R111" s="167">
        <f t="shared" si="2"/>
        <v>0.00117</v>
      </c>
      <c r="S111" s="167">
        <v>0</v>
      </c>
      <c r="T111" s="168">
        <f t="shared" si="3"/>
        <v>0</v>
      </c>
      <c r="AR111" s="15" t="s">
        <v>278</v>
      </c>
      <c r="AT111" s="15" t="s">
        <v>210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2171</v>
      </c>
    </row>
    <row r="112" spans="2:65" s="1" customFormat="1" ht="22.5" customHeight="1">
      <c r="B112" s="157"/>
      <c r="C112" s="170" t="s">
        <v>278</v>
      </c>
      <c r="D112" s="170" t="s">
        <v>565</v>
      </c>
      <c r="E112" s="171" t="s">
        <v>2172</v>
      </c>
      <c r="F112" s="172" t="s">
        <v>2173</v>
      </c>
      <c r="G112" s="173" t="s">
        <v>416</v>
      </c>
      <c r="H112" s="174">
        <v>1</v>
      </c>
      <c r="I112" s="175"/>
      <c r="J112" s="176">
        <f t="shared" si="0"/>
        <v>0</v>
      </c>
      <c r="K112" s="173" t="s">
        <v>3101</v>
      </c>
      <c r="L112" s="177"/>
      <c r="M112" s="178" t="s">
        <v>3</v>
      </c>
      <c r="N112" s="179" t="s">
        <v>43</v>
      </c>
      <c r="O112" s="32"/>
      <c r="P112" s="167">
        <f t="shared" si="1"/>
        <v>0</v>
      </c>
      <c r="Q112" s="167">
        <v>0.0045</v>
      </c>
      <c r="R112" s="167">
        <f t="shared" si="2"/>
        <v>0.0045</v>
      </c>
      <c r="S112" s="167">
        <v>0</v>
      </c>
      <c r="T112" s="168">
        <f t="shared" si="3"/>
        <v>0</v>
      </c>
      <c r="AR112" s="15" t="s">
        <v>336</v>
      </c>
      <c r="AT112" s="15" t="s">
        <v>565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2174</v>
      </c>
    </row>
    <row r="113" spans="2:65" s="1" customFormat="1" ht="22.5" customHeight="1">
      <c r="B113" s="157"/>
      <c r="C113" s="158" t="s">
        <v>281</v>
      </c>
      <c r="D113" s="158" t="s">
        <v>210</v>
      </c>
      <c r="E113" s="159" t="s">
        <v>2175</v>
      </c>
      <c r="F113" s="160" t="s">
        <v>2176</v>
      </c>
      <c r="G113" s="161" t="s">
        <v>247</v>
      </c>
      <c r="H113" s="162">
        <v>0.11</v>
      </c>
      <c r="I113" s="163"/>
      <c r="J113" s="164">
        <f t="shared" si="0"/>
        <v>0</v>
      </c>
      <c r="K113" s="161" t="s">
        <v>3101</v>
      </c>
      <c r="L113" s="31"/>
      <c r="M113" s="165" t="s">
        <v>3</v>
      </c>
      <c r="N113" s="166" t="s">
        <v>43</v>
      </c>
      <c r="O113" s="32"/>
      <c r="P113" s="167">
        <f t="shared" si="1"/>
        <v>0</v>
      </c>
      <c r="Q113" s="167">
        <v>0</v>
      </c>
      <c r="R113" s="167">
        <f t="shared" si="2"/>
        <v>0</v>
      </c>
      <c r="S113" s="167">
        <v>0</v>
      </c>
      <c r="T113" s="168">
        <f t="shared" si="3"/>
        <v>0</v>
      </c>
      <c r="AR113" s="15" t="s">
        <v>278</v>
      </c>
      <c r="AT113" s="15" t="s">
        <v>210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2177</v>
      </c>
    </row>
    <row r="114" spans="2:63" s="10" customFormat="1" ht="29.85" customHeight="1">
      <c r="B114" s="145"/>
      <c r="D114" s="146" t="s">
        <v>71</v>
      </c>
      <c r="E114" s="194" t="s">
        <v>676</v>
      </c>
      <c r="F114" s="194" t="s">
        <v>1180</v>
      </c>
      <c r="I114" s="148"/>
      <c r="J114" s="195">
        <f>BK114</f>
        <v>0</v>
      </c>
      <c r="K114" s="155"/>
      <c r="L114" s="145"/>
      <c r="M114" s="150"/>
      <c r="N114" s="151"/>
      <c r="O114" s="151"/>
      <c r="P114" s="152">
        <f>SUM(P115:P117)</f>
        <v>0</v>
      </c>
      <c r="Q114" s="151"/>
      <c r="R114" s="152">
        <f>SUM(R115:R117)</f>
        <v>0.028999999999999998</v>
      </c>
      <c r="S114" s="151"/>
      <c r="T114" s="153">
        <f>SUM(T115:T117)</f>
        <v>0</v>
      </c>
      <c r="AR114" s="154" t="s">
        <v>79</v>
      </c>
      <c r="AT114" s="155" t="s">
        <v>71</v>
      </c>
      <c r="AU114" s="155" t="s">
        <v>9</v>
      </c>
      <c r="AY114" s="154" t="s">
        <v>209</v>
      </c>
      <c r="BK114" s="156">
        <f>SUM(BK115:BK117)</f>
        <v>0</v>
      </c>
    </row>
    <row r="115" spans="2:65" s="1" customFormat="1" ht="22.5" customHeight="1">
      <c r="B115" s="157"/>
      <c r="C115" s="158" t="s">
        <v>284</v>
      </c>
      <c r="D115" s="158" t="s">
        <v>210</v>
      </c>
      <c r="E115" s="159" t="s">
        <v>1392</v>
      </c>
      <c r="F115" s="160" t="s">
        <v>1393</v>
      </c>
      <c r="G115" s="161" t="s">
        <v>1394</v>
      </c>
      <c r="H115" s="162">
        <v>20</v>
      </c>
      <c r="I115" s="163"/>
      <c r="J115" s="164">
        <f>ROUND(I115*H115,0)</f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>O115*H115</f>
        <v>0</v>
      </c>
      <c r="Q115" s="167">
        <v>7E-05</v>
      </c>
      <c r="R115" s="167">
        <f>Q115*H115</f>
        <v>0.0013999999999999998</v>
      </c>
      <c r="S115" s="167">
        <v>0</v>
      </c>
      <c r="T115" s="168">
        <f>S115*H115</f>
        <v>0</v>
      </c>
      <c r="AR115" s="15" t="s">
        <v>278</v>
      </c>
      <c r="AT115" s="15" t="s">
        <v>210</v>
      </c>
      <c r="AU115" s="15" t="s">
        <v>79</v>
      </c>
      <c r="AY115" s="15" t="s">
        <v>209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9</v>
      </c>
      <c r="BK115" s="169">
        <f>ROUND(I115*H115,0)</f>
        <v>0</v>
      </c>
      <c r="BL115" s="15" t="s">
        <v>278</v>
      </c>
      <c r="BM115" s="15" t="s">
        <v>2178</v>
      </c>
    </row>
    <row r="116" spans="2:65" s="1" customFormat="1" ht="22.5" customHeight="1">
      <c r="B116" s="157"/>
      <c r="C116" s="170" t="s">
        <v>288</v>
      </c>
      <c r="D116" s="170" t="s">
        <v>565</v>
      </c>
      <c r="E116" s="171" t="s">
        <v>1396</v>
      </c>
      <c r="F116" s="172" t="s">
        <v>1397</v>
      </c>
      <c r="G116" s="173" t="s">
        <v>416</v>
      </c>
      <c r="H116" s="174">
        <v>12</v>
      </c>
      <c r="I116" s="175"/>
      <c r="J116" s="176">
        <f>ROUND(I116*H116,0)</f>
        <v>0</v>
      </c>
      <c r="K116" s="173" t="s">
        <v>3</v>
      </c>
      <c r="L116" s="177"/>
      <c r="M116" s="178" t="s">
        <v>3</v>
      </c>
      <c r="N116" s="179" t="s">
        <v>43</v>
      </c>
      <c r="O116" s="32"/>
      <c r="P116" s="167">
        <f>O116*H116</f>
        <v>0</v>
      </c>
      <c r="Q116" s="167">
        <v>0.0023</v>
      </c>
      <c r="R116" s="167">
        <f>Q116*H116</f>
        <v>0.0276</v>
      </c>
      <c r="S116" s="167">
        <v>0</v>
      </c>
      <c r="T116" s="168">
        <f>S116*H116</f>
        <v>0</v>
      </c>
      <c r="AR116" s="15" t="s">
        <v>336</v>
      </c>
      <c r="AT116" s="15" t="s">
        <v>565</v>
      </c>
      <c r="AU116" s="15" t="s">
        <v>79</v>
      </c>
      <c r="AY116" s="15" t="s">
        <v>209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9</v>
      </c>
      <c r="BK116" s="169">
        <f>ROUND(I116*H116,0)</f>
        <v>0</v>
      </c>
      <c r="BL116" s="15" t="s">
        <v>278</v>
      </c>
      <c r="BM116" s="15" t="s">
        <v>2179</v>
      </c>
    </row>
    <row r="117" spans="2:65" s="1" customFormat="1" ht="22.5" customHeight="1">
      <c r="B117" s="157"/>
      <c r="C117" s="158" t="s">
        <v>292</v>
      </c>
      <c r="D117" s="158" t="s">
        <v>210</v>
      </c>
      <c r="E117" s="159" t="s">
        <v>1181</v>
      </c>
      <c r="F117" s="160" t="s">
        <v>1182</v>
      </c>
      <c r="G117" s="161" t="s">
        <v>247</v>
      </c>
      <c r="H117" s="162">
        <v>0.337</v>
      </c>
      <c r="I117" s="163"/>
      <c r="J117" s="164">
        <f>ROUND(I117*H117,0)</f>
        <v>0</v>
      </c>
      <c r="K117" s="161" t="s">
        <v>3101</v>
      </c>
      <c r="L117" s="31"/>
      <c r="M117" s="165" t="s">
        <v>3</v>
      </c>
      <c r="N117" s="166" t="s">
        <v>43</v>
      </c>
      <c r="O117" s="32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5" t="s">
        <v>278</v>
      </c>
      <c r="AT117" s="15" t="s">
        <v>210</v>
      </c>
      <c r="AU117" s="15" t="s">
        <v>79</v>
      </c>
      <c r="AY117" s="15" t="s">
        <v>209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5" t="s">
        <v>9</v>
      </c>
      <c r="BK117" s="169">
        <f>ROUND(I117*H117,0)</f>
        <v>0</v>
      </c>
      <c r="BL117" s="15" t="s">
        <v>278</v>
      </c>
      <c r="BM117" s="15" t="s">
        <v>2180</v>
      </c>
    </row>
    <row r="118" spans="2:63" s="10" customFormat="1" ht="29.85" customHeight="1">
      <c r="B118" s="145"/>
      <c r="D118" s="146" t="s">
        <v>71</v>
      </c>
      <c r="E118" s="194" t="s">
        <v>777</v>
      </c>
      <c r="F118" s="194" t="s">
        <v>1118</v>
      </c>
      <c r="I118" s="148"/>
      <c r="J118" s="195">
        <f>BK118</f>
        <v>0</v>
      </c>
      <c r="K118" s="155"/>
      <c r="L118" s="145"/>
      <c r="M118" s="150"/>
      <c r="N118" s="151"/>
      <c r="O118" s="151"/>
      <c r="P118" s="152">
        <f>P119</f>
        <v>0</v>
      </c>
      <c r="Q118" s="151"/>
      <c r="R118" s="152">
        <f>R119</f>
        <v>0.0004</v>
      </c>
      <c r="S118" s="151"/>
      <c r="T118" s="153">
        <f>T119</f>
        <v>0</v>
      </c>
      <c r="AR118" s="154" t="s">
        <v>79</v>
      </c>
      <c r="AT118" s="155" t="s">
        <v>71</v>
      </c>
      <c r="AU118" s="155" t="s">
        <v>9</v>
      </c>
      <c r="AY118" s="154" t="s">
        <v>209</v>
      </c>
      <c r="BK118" s="156">
        <f>BK119</f>
        <v>0</v>
      </c>
    </row>
    <row r="119" spans="2:65" s="1" customFormat="1" ht="22.5" customHeight="1">
      <c r="B119" s="157"/>
      <c r="C119" s="158" t="s">
        <v>8</v>
      </c>
      <c r="D119" s="158" t="s">
        <v>210</v>
      </c>
      <c r="E119" s="159" t="s">
        <v>1413</v>
      </c>
      <c r="F119" s="160" t="s">
        <v>1414</v>
      </c>
      <c r="G119" s="161" t="s">
        <v>253</v>
      </c>
      <c r="H119" s="162">
        <v>8</v>
      </c>
      <c r="I119" s="163"/>
      <c r="J119" s="164">
        <f>ROUND(I119*H119,0)</f>
        <v>0</v>
      </c>
      <c r="K119" s="161" t="s">
        <v>3101</v>
      </c>
      <c r="L119" s="31"/>
      <c r="M119" s="165" t="s">
        <v>3</v>
      </c>
      <c r="N119" s="166" t="s">
        <v>43</v>
      </c>
      <c r="O119" s="32"/>
      <c r="P119" s="167">
        <f>O119*H119</f>
        <v>0</v>
      </c>
      <c r="Q119" s="167">
        <v>5E-05</v>
      </c>
      <c r="R119" s="167">
        <f>Q119*H119</f>
        <v>0.0004</v>
      </c>
      <c r="S119" s="167">
        <v>0</v>
      </c>
      <c r="T119" s="168">
        <f>S119*H119</f>
        <v>0</v>
      </c>
      <c r="AR119" s="15" t="s">
        <v>278</v>
      </c>
      <c r="AT119" s="15" t="s">
        <v>210</v>
      </c>
      <c r="AU119" s="15" t="s">
        <v>79</v>
      </c>
      <c r="AY119" s="15" t="s">
        <v>209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9</v>
      </c>
      <c r="BK119" s="169">
        <f>ROUND(I119*H119,0)</f>
        <v>0</v>
      </c>
      <c r="BL119" s="15" t="s">
        <v>278</v>
      </c>
      <c r="BM119" s="15" t="s">
        <v>2181</v>
      </c>
    </row>
    <row r="120" spans="2:63" s="10" customFormat="1" ht="37.35" customHeight="1">
      <c r="B120" s="145"/>
      <c r="D120" s="154" t="s">
        <v>71</v>
      </c>
      <c r="E120" s="192" t="s">
        <v>565</v>
      </c>
      <c r="F120" s="192" t="s">
        <v>1697</v>
      </c>
      <c r="I120" s="148"/>
      <c r="J120" s="193">
        <f>BK120</f>
        <v>0</v>
      </c>
      <c r="K120" s="155"/>
      <c r="L120" s="145"/>
      <c r="M120" s="150"/>
      <c r="N120" s="151"/>
      <c r="O120" s="151"/>
      <c r="P120" s="152">
        <f>P121</f>
        <v>0</v>
      </c>
      <c r="Q120" s="151"/>
      <c r="R120" s="152">
        <f>R121</f>
        <v>0</v>
      </c>
      <c r="S120" s="151"/>
      <c r="T120" s="153">
        <f>T121</f>
        <v>0</v>
      </c>
      <c r="AR120" s="154" t="s">
        <v>95</v>
      </c>
      <c r="AT120" s="155" t="s">
        <v>71</v>
      </c>
      <c r="AU120" s="155" t="s">
        <v>72</v>
      </c>
      <c r="AY120" s="154" t="s">
        <v>209</v>
      </c>
      <c r="BK120" s="156">
        <f>BK121</f>
        <v>0</v>
      </c>
    </row>
    <row r="121" spans="2:63" s="10" customFormat="1" ht="19.95" customHeight="1">
      <c r="B121" s="145"/>
      <c r="D121" s="146" t="s">
        <v>71</v>
      </c>
      <c r="E121" s="194" t="s">
        <v>2182</v>
      </c>
      <c r="F121" s="194" t="s">
        <v>2183</v>
      </c>
      <c r="I121" s="148"/>
      <c r="J121" s="195">
        <f>BK121</f>
        <v>0</v>
      </c>
      <c r="K121" s="155"/>
      <c r="L121" s="145"/>
      <c r="M121" s="150"/>
      <c r="N121" s="151"/>
      <c r="O121" s="151"/>
      <c r="P121" s="152">
        <f>P122</f>
        <v>0</v>
      </c>
      <c r="Q121" s="151"/>
      <c r="R121" s="152">
        <f>R122</f>
        <v>0</v>
      </c>
      <c r="S121" s="151"/>
      <c r="T121" s="153">
        <f>T122</f>
        <v>0</v>
      </c>
      <c r="AR121" s="154" t="s">
        <v>95</v>
      </c>
      <c r="AT121" s="155" t="s">
        <v>71</v>
      </c>
      <c r="AU121" s="155" t="s">
        <v>9</v>
      </c>
      <c r="AY121" s="154" t="s">
        <v>209</v>
      </c>
      <c r="BK121" s="156">
        <f>BK122</f>
        <v>0</v>
      </c>
    </row>
    <row r="122" spans="2:65" s="1" customFormat="1" ht="22.5" customHeight="1">
      <c r="B122" s="157"/>
      <c r="C122" s="158" t="s">
        <v>299</v>
      </c>
      <c r="D122" s="158" t="s">
        <v>210</v>
      </c>
      <c r="E122" s="159" t="s">
        <v>2184</v>
      </c>
      <c r="F122" s="160" t="s">
        <v>2185</v>
      </c>
      <c r="G122" s="161" t="s">
        <v>2186</v>
      </c>
      <c r="H122" s="162">
        <v>1</v>
      </c>
      <c r="I122" s="163"/>
      <c r="J122" s="164">
        <f>ROUND(I122*H122,0)</f>
        <v>0</v>
      </c>
      <c r="K122" s="161" t="s">
        <v>3101</v>
      </c>
      <c r="L122" s="31"/>
      <c r="M122" s="165" t="s">
        <v>3</v>
      </c>
      <c r="N122" s="181" t="s">
        <v>43</v>
      </c>
      <c r="O122" s="182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15" t="s">
        <v>474</v>
      </c>
      <c r="AT122" s="15" t="s">
        <v>210</v>
      </c>
      <c r="AU122" s="15" t="s">
        <v>79</v>
      </c>
      <c r="AY122" s="15" t="s">
        <v>209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9</v>
      </c>
      <c r="BK122" s="169">
        <f>ROUND(I122*H122,0)</f>
        <v>0</v>
      </c>
      <c r="BL122" s="15" t="s">
        <v>474</v>
      </c>
      <c r="BM122" s="15" t="s">
        <v>2187</v>
      </c>
    </row>
    <row r="123" spans="2:12" s="1" customFormat="1" ht="6.9" customHeight="1">
      <c r="B123" s="46"/>
      <c r="C123" s="47"/>
      <c r="D123" s="47"/>
      <c r="E123" s="47"/>
      <c r="F123" s="47"/>
      <c r="G123" s="47"/>
      <c r="H123" s="47"/>
      <c r="I123" s="119"/>
      <c r="J123" s="47"/>
      <c r="K123" s="317"/>
      <c r="L123" s="31"/>
    </row>
  </sheetData>
  <autoFilter ref="C93:K9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84" activePane="bottomLeft" state="frozen"/>
      <selection pane="bottomLeft" activeCell="K100" sqref="K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199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128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18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22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22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22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22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22"/>
    </row>
    <row r="9" spans="2:11" ht="22.5" customHeight="1">
      <c r="B9" s="19"/>
      <c r="C9" s="20"/>
      <c r="D9" s="20"/>
      <c r="E9" s="367" t="s">
        <v>2188</v>
      </c>
      <c r="F9" s="357"/>
      <c r="G9" s="357"/>
      <c r="H9" s="357"/>
      <c r="I9" s="97"/>
      <c r="J9" s="20"/>
      <c r="K9" s="22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22"/>
    </row>
    <row r="11" spans="2:11" s="1" customFormat="1" ht="22.5" customHeight="1">
      <c r="B11" s="31"/>
      <c r="C11" s="32"/>
      <c r="D11" s="32"/>
      <c r="E11" s="373" t="s">
        <v>2189</v>
      </c>
      <c r="F11" s="348"/>
      <c r="G11" s="348"/>
      <c r="H11" s="348"/>
      <c r="I11" s="98"/>
      <c r="J11" s="32"/>
      <c r="K11" s="35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5"/>
    </row>
    <row r="13" spans="2:11" s="1" customFormat="1" ht="36.9" customHeight="1">
      <c r="B13" s="31"/>
      <c r="C13" s="32"/>
      <c r="D13" s="32"/>
      <c r="E13" s="368" t="s">
        <v>2190</v>
      </c>
      <c r="F13" s="348"/>
      <c r="G13" s="348"/>
      <c r="H13" s="348"/>
      <c r="I13" s="98"/>
      <c r="J13" s="32"/>
      <c r="K13" s="35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5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5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5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5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5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5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5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5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5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5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5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5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5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5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104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5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106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ROUND(J94,2)</f>
        <v>0</v>
      </c>
      <c r="K31" s="35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106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5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ROUND(SUM(BE94:BE105),2)</f>
        <v>0</v>
      </c>
      <c r="G34" s="32"/>
      <c r="H34" s="32"/>
      <c r="I34" s="111">
        <v>0.21</v>
      </c>
      <c r="J34" s="110">
        <f>ROUND(ROUND((SUM(BE94:BE105)),2)*I34,2)</f>
        <v>0</v>
      </c>
      <c r="K34" s="35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ROUND(SUM(BF94:BF105),2)</f>
        <v>0</v>
      </c>
      <c r="G35" s="32"/>
      <c r="H35" s="32"/>
      <c r="I35" s="111">
        <v>0.15</v>
      </c>
      <c r="J35" s="110">
        <f>ROUND(ROUND((SUM(BF94:BF105)),2)*I35,2)</f>
        <v>0</v>
      </c>
      <c r="K35" s="35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ROUND(SUM(BG94:BG105),2)</f>
        <v>0</v>
      </c>
      <c r="G36" s="32"/>
      <c r="H36" s="32"/>
      <c r="I36" s="111">
        <v>0.21</v>
      </c>
      <c r="J36" s="110">
        <v>0</v>
      </c>
      <c r="K36" s="35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ROUND(SUM(BH94:BH105),2)</f>
        <v>0</v>
      </c>
      <c r="G37" s="32"/>
      <c r="H37" s="32"/>
      <c r="I37" s="111">
        <v>0.15</v>
      </c>
      <c r="J37" s="110">
        <v>0</v>
      </c>
      <c r="K37" s="35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ROUND(SUM(BI94:BI105),2)</f>
        <v>0</v>
      </c>
      <c r="G38" s="32"/>
      <c r="H38" s="32"/>
      <c r="I38" s="111">
        <v>0</v>
      </c>
      <c r="J38" s="110">
        <v>0</v>
      </c>
      <c r="K38" s="35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5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118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48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121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5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5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5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5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22"/>
    </row>
    <row r="51" spans="2:11" ht="22.5" customHeight="1">
      <c r="B51" s="19"/>
      <c r="C51" s="20"/>
      <c r="D51" s="20"/>
      <c r="E51" s="367" t="s">
        <v>2188</v>
      </c>
      <c r="F51" s="357"/>
      <c r="G51" s="357"/>
      <c r="H51" s="357"/>
      <c r="I51" s="97"/>
      <c r="J51" s="20"/>
      <c r="K51" s="22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22"/>
    </row>
    <row r="53" spans="2:11" s="1" customFormat="1" ht="22.5" customHeight="1">
      <c r="B53" s="31"/>
      <c r="C53" s="32"/>
      <c r="D53" s="32"/>
      <c r="E53" s="373" t="s">
        <v>2189</v>
      </c>
      <c r="F53" s="348"/>
      <c r="G53" s="348"/>
      <c r="H53" s="348"/>
      <c r="I53" s="98"/>
      <c r="J53" s="32"/>
      <c r="K53" s="35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5"/>
    </row>
    <row r="55" spans="2:11" s="1" customFormat="1" ht="23.25" customHeight="1">
      <c r="B55" s="31"/>
      <c r="C55" s="32"/>
      <c r="D55" s="32"/>
      <c r="E55" s="368" t="str">
        <f>E13</f>
        <v>241 - Vytápění - stavební část</v>
      </c>
      <c r="F55" s="348"/>
      <c r="G55" s="348"/>
      <c r="H55" s="348"/>
      <c r="I55" s="98"/>
      <c r="J55" s="32"/>
      <c r="K55" s="35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5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5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5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5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5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5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125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5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J94</f>
        <v>0</v>
      </c>
      <c r="K64" s="35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J95</f>
        <v>0</v>
      </c>
      <c r="K65" s="133"/>
    </row>
    <row r="66" spans="2:11" s="11" customFormat="1" ht="19.95" customHeight="1">
      <c r="B66" s="185"/>
      <c r="C66" s="186"/>
      <c r="D66" s="187" t="s">
        <v>1123</v>
      </c>
      <c r="E66" s="188"/>
      <c r="F66" s="188"/>
      <c r="G66" s="188"/>
      <c r="H66" s="188"/>
      <c r="I66" s="189"/>
      <c r="J66" s="190">
        <f>J96</f>
        <v>0</v>
      </c>
      <c r="K66" s="191"/>
    </row>
    <row r="67" spans="2:11" s="11" customFormat="1" ht="19.95" customHeight="1">
      <c r="B67" s="185"/>
      <c r="C67" s="186"/>
      <c r="D67" s="187" t="s">
        <v>1076</v>
      </c>
      <c r="E67" s="188"/>
      <c r="F67" s="188"/>
      <c r="G67" s="188"/>
      <c r="H67" s="188"/>
      <c r="I67" s="189"/>
      <c r="J67" s="190">
        <f>J99</f>
        <v>0</v>
      </c>
      <c r="K67" s="191"/>
    </row>
    <row r="68" spans="2:11" s="8" customFormat="1" ht="24.9" customHeight="1">
      <c r="B68" s="127"/>
      <c r="C68" s="128"/>
      <c r="D68" s="129" t="s">
        <v>1078</v>
      </c>
      <c r="E68" s="130"/>
      <c r="F68" s="130"/>
      <c r="G68" s="130"/>
      <c r="H68" s="130"/>
      <c r="I68" s="131"/>
      <c r="J68" s="132">
        <f>J101</f>
        <v>0</v>
      </c>
      <c r="K68" s="133"/>
    </row>
    <row r="69" spans="2:11" s="11" customFormat="1" ht="19.95" customHeight="1">
      <c r="B69" s="185"/>
      <c r="C69" s="186"/>
      <c r="D69" s="187" t="s">
        <v>1125</v>
      </c>
      <c r="E69" s="188"/>
      <c r="F69" s="188"/>
      <c r="G69" s="188"/>
      <c r="H69" s="188"/>
      <c r="I69" s="189"/>
      <c r="J69" s="190">
        <f>J102</f>
        <v>0</v>
      </c>
      <c r="K69" s="191"/>
    </row>
    <row r="70" spans="2:11" s="11" customFormat="1" ht="19.95" customHeight="1">
      <c r="B70" s="185"/>
      <c r="C70" s="186"/>
      <c r="D70" s="187" t="s">
        <v>1079</v>
      </c>
      <c r="E70" s="188"/>
      <c r="F70" s="188"/>
      <c r="G70" s="188"/>
      <c r="H70" s="188"/>
      <c r="I70" s="189"/>
      <c r="J70" s="190">
        <f>J104</f>
        <v>0</v>
      </c>
      <c r="K70" s="191"/>
    </row>
    <row r="71" spans="2:11" s="1" customFormat="1" ht="21.75" customHeight="1">
      <c r="B71" s="31"/>
      <c r="C71" s="32"/>
      <c r="D71" s="32"/>
      <c r="E71" s="32"/>
      <c r="F71" s="32"/>
      <c r="G71" s="32"/>
      <c r="H71" s="32"/>
      <c r="I71" s="98"/>
      <c r="J71" s="32"/>
      <c r="K71" s="35"/>
    </row>
    <row r="72" spans="2:11" s="1" customFormat="1" ht="6.9" customHeight="1">
      <c r="B72" s="46"/>
      <c r="C72" s="47"/>
      <c r="D72" s="47"/>
      <c r="E72" s="47"/>
      <c r="F72" s="47"/>
      <c r="G72" s="47"/>
      <c r="H72" s="47"/>
      <c r="I72" s="119"/>
      <c r="J72" s="47"/>
      <c r="K72" s="48"/>
    </row>
    <row r="76" spans="2:12" s="1" customFormat="1" ht="6.9" customHeight="1">
      <c r="B76" s="49"/>
      <c r="C76" s="50"/>
      <c r="D76" s="50"/>
      <c r="E76" s="50"/>
      <c r="F76" s="50"/>
      <c r="G76" s="50"/>
      <c r="H76" s="50"/>
      <c r="I76" s="120"/>
      <c r="J76" s="50"/>
      <c r="K76" s="50"/>
      <c r="L76" s="31"/>
    </row>
    <row r="77" spans="2:12" s="1" customFormat="1" ht="36.9" customHeight="1">
      <c r="B77" s="31"/>
      <c r="C77" s="51" t="s">
        <v>193</v>
      </c>
      <c r="L77" s="31"/>
    </row>
    <row r="78" spans="2:12" s="1" customFormat="1" ht="6.9" customHeight="1">
      <c r="B78" s="31"/>
      <c r="L78" s="31"/>
    </row>
    <row r="79" spans="2:12" s="1" customFormat="1" ht="14.4" customHeight="1">
      <c r="B79" s="31"/>
      <c r="C79" s="53" t="s">
        <v>18</v>
      </c>
      <c r="L79" s="31"/>
    </row>
    <row r="80" spans="2:12" s="1" customFormat="1" ht="22.5" customHeight="1">
      <c r="B80" s="31"/>
      <c r="E80" s="369" t="str">
        <f>E7</f>
        <v>Objekt školy a dílen, U Kapličky 761/II, Sušice, stavební úpravy - návrh úspor energie</v>
      </c>
      <c r="F80" s="343"/>
      <c r="G80" s="343"/>
      <c r="H80" s="343"/>
      <c r="L80" s="31"/>
    </row>
    <row r="81" spans="2:12" ht="13.2">
      <c r="B81" s="19"/>
      <c r="C81" s="53" t="s">
        <v>165</v>
      </c>
      <c r="L81" s="19"/>
    </row>
    <row r="82" spans="2:12" ht="22.5" customHeight="1">
      <c r="B82" s="19"/>
      <c r="E82" s="369" t="s">
        <v>2188</v>
      </c>
      <c r="F82" s="327"/>
      <c r="G82" s="327"/>
      <c r="H82" s="327"/>
      <c r="L82" s="19"/>
    </row>
    <row r="83" spans="2:12" ht="13.2">
      <c r="B83" s="19"/>
      <c r="C83" s="53" t="s">
        <v>167</v>
      </c>
      <c r="L83" s="19"/>
    </row>
    <row r="84" spans="2:12" s="1" customFormat="1" ht="22.5" customHeight="1">
      <c r="B84" s="31"/>
      <c r="E84" s="372" t="s">
        <v>2189</v>
      </c>
      <c r="F84" s="343"/>
      <c r="G84" s="343"/>
      <c r="H84" s="343"/>
      <c r="L84" s="31"/>
    </row>
    <row r="85" spans="2:12" s="1" customFormat="1" ht="14.4" customHeight="1">
      <c r="B85" s="31"/>
      <c r="C85" s="53" t="s">
        <v>1072</v>
      </c>
      <c r="L85" s="31"/>
    </row>
    <row r="86" spans="2:12" s="1" customFormat="1" ht="23.25" customHeight="1">
      <c r="B86" s="31"/>
      <c r="E86" s="340" t="str">
        <f>E13</f>
        <v>241 - Vytápění - stavební část</v>
      </c>
      <c r="F86" s="343"/>
      <c r="G86" s="343"/>
      <c r="H86" s="343"/>
      <c r="L86" s="31"/>
    </row>
    <row r="87" spans="2:12" s="1" customFormat="1" ht="6.9" customHeight="1">
      <c r="B87" s="31"/>
      <c r="L87" s="31"/>
    </row>
    <row r="88" spans="2:12" s="1" customFormat="1" ht="18" customHeight="1">
      <c r="B88" s="31"/>
      <c r="C88" s="53" t="s">
        <v>23</v>
      </c>
      <c r="F88" s="134" t="str">
        <f>F16</f>
        <v>Sušice</v>
      </c>
      <c r="I88" s="135" t="s">
        <v>25</v>
      </c>
      <c r="J88" s="57">
        <f>IF(J16="","",J16)</f>
        <v>43063</v>
      </c>
      <c r="L88" s="31"/>
    </row>
    <row r="89" spans="2:12" s="1" customFormat="1" ht="6.9" customHeight="1">
      <c r="B89" s="31"/>
      <c r="L89" s="31"/>
    </row>
    <row r="90" spans="2:12" s="1" customFormat="1" ht="13.2">
      <c r="B90" s="31"/>
      <c r="C90" s="53" t="s">
        <v>28</v>
      </c>
      <c r="F90" s="134" t="str">
        <f>E19</f>
        <v xml:space="preserve"> SOŠ a SOU Sušice</v>
      </c>
      <c r="I90" s="135" t="s">
        <v>34</v>
      </c>
      <c r="J90" s="134" t="str">
        <f>E25</f>
        <v xml:space="preserve"> Ing. Lejsek Jiří</v>
      </c>
      <c r="L90" s="31"/>
    </row>
    <row r="91" spans="2:12" s="1" customFormat="1" ht="14.4" customHeight="1">
      <c r="B91" s="31"/>
      <c r="C91" s="53" t="s">
        <v>32</v>
      </c>
      <c r="F91" s="134" t="str">
        <f>IF(E22="","",E22)</f>
        <v/>
      </c>
      <c r="L91" s="31"/>
    </row>
    <row r="92" spans="2:12" s="1" customFormat="1" ht="10.35" customHeight="1">
      <c r="B92" s="31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</f>
        <v>0</v>
      </c>
      <c r="L94" s="31"/>
      <c r="M94" s="66"/>
      <c r="N94" s="58"/>
      <c r="O94" s="58"/>
      <c r="P94" s="142">
        <f>P95+P101</f>
        <v>0</v>
      </c>
      <c r="Q94" s="58"/>
      <c r="R94" s="142">
        <f>R95+R101</f>
        <v>0.07064000000000001</v>
      </c>
      <c r="S94" s="58"/>
      <c r="T94" s="143">
        <f>T95+T101</f>
        <v>0</v>
      </c>
      <c r="AT94" s="15" t="s">
        <v>71</v>
      </c>
      <c r="AU94" s="15" t="s">
        <v>173</v>
      </c>
      <c r="BK94" s="144">
        <f>BK95+BK101</f>
        <v>0</v>
      </c>
    </row>
    <row r="95" spans="2:63" s="10" customFormat="1" ht="37.35" customHeight="1">
      <c r="B95" s="145"/>
      <c r="D95" s="154" t="s">
        <v>71</v>
      </c>
      <c r="E95" s="192" t="s">
        <v>1080</v>
      </c>
      <c r="F95" s="192" t="s">
        <v>1081</v>
      </c>
      <c r="I95" s="148"/>
      <c r="J95" s="193">
        <f>BK95</f>
        <v>0</v>
      </c>
      <c r="L95" s="145"/>
      <c r="M95" s="150"/>
      <c r="N95" s="151"/>
      <c r="O95" s="151"/>
      <c r="P95" s="152">
        <f>P96+P99</f>
        <v>0</v>
      </c>
      <c r="Q95" s="151"/>
      <c r="R95" s="152">
        <f>R96+R99</f>
        <v>0.03959</v>
      </c>
      <c r="S95" s="151"/>
      <c r="T95" s="153">
        <f>T96+T99</f>
        <v>0</v>
      </c>
      <c r="AR95" s="154" t="s">
        <v>9</v>
      </c>
      <c r="AT95" s="155" t="s">
        <v>71</v>
      </c>
      <c r="AU95" s="155" t="s">
        <v>72</v>
      </c>
      <c r="AY95" s="154" t="s">
        <v>209</v>
      </c>
      <c r="BK95" s="156">
        <f>BK96+BK99</f>
        <v>0</v>
      </c>
    </row>
    <row r="96" spans="2:63" s="10" customFormat="1" ht="19.95" customHeight="1">
      <c r="B96" s="145"/>
      <c r="D96" s="146" t="s">
        <v>71</v>
      </c>
      <c r="E96" s="194" t="s">
        <v>95</v>
      </c>
      <c r="F96" s="194" t="s">
        <v>1130</v>
      </c>
      <c r="I96" s="148"/>
      <c r="J96" s="195">
        <f>BK96</f>
        <v>0</v>
      </c>
      <c r="L96" s="145"/>
      <c r="M96" s="150"/>
      <c r="N96" s="151"/>
      <c r="O96" s="151"/>
      <c r="P96" s="152">
        <f>SUM(P97:P98)</f>
        <v>0</v>
      </c>
      <c r="Q96" s="151"/>
      <c r="R96" s="152">
        <f>SUM(R97:R98)</f>
        <v>0.03959</v>
      </c>
      <c r="S96" s="151"/>
      <c r="T96" s="153">
        <f>SUM(T97:T98)</f>
        <v>0</v>
      </c>
      <c r="AR96" s="154" t="s">
        <v>9</v>
      </c>
      <c r="AT96" s="155" t="s">
        <v>71</v>
      </c>
      <c r="AU96" s="155" t="s">
        <v>9</v>
      </c>
      <c r="AY96" s="154" t="s">
        <v>209</v>
      </c>
      <c r="BK96" s="156">
        <f>SUM(BK97:BK98)</f>
        <v>0</v>
      </c>
    </row>
    <row r="97" spans="2:65" s="1" customFormat="1" ht="22.5" customHeight="1">
      <c r="B97" s="157"/>
      <c r="C97" s="158" t="s">
        <v>9</v>
      </c>
      <c r="D97" s="158" t="s">
        <v>210</v>
      </c>
      <c r="E97" s="159" t="s">
        <v>1134</v>
      </c>
      <c r="F97" s="160" t="s">
        <v>1135</v>
      </c>
      <c r="G97" s="161" t="s">
        <v>359</v>
      </c>
      <c r="H97" s="162">
        <v>1</v>
      </c>
      <c r="I97" s="163"/>
      <c r="J97" s="164">
        <f>ROUND(I97*H97,0)</f>
        <v>0</v>
      </c>
      <c r="K97" s="160" t="s">
        <v>3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5" t="s">
        <v>214</v>
      </c>
      <c r="AT97" s="15" t="s">
        <v>210</v>
      </c>
      <c r="AU97" s="15" t="s">
        <v>79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214</v>
      </c>
      <c r="BM97" s="15" t="s">
        <v>2191</v>
      </c>
    </row>
    <row r="98" spans="2:65" s="1" customFormat="1" ht="22.5" customHeight="1">
      <c r="B98" s="157"/>
      <c r="C98" s="158" t="s">
        <v>79</v>
      </c>
      <c r="D98" s="158" t="s">
        <v>210</v>
      </c>
      <c r="E98" s="159" t="s">
        <v>2192</v>
      </c>
      <c r="F98" s="160" t="s">
        <v>2193</v>
      </c>
      <c r="G98" s="161" t="s">
        <v>359</v>
      </c>
      <c r="H98" s="162">
        <v>1</v>
      </c>
      <c r="I98" s="163"/>
      <c r="J98" s="164">
        <f>ROUND(I98*H98,0)</f>
        <v>0</v>
      </c>
      <c r="K98" s="160" t="s">
        <v>3</v>
      </c>
      <c r="L98" s="31"/>
      <c r="M98" s="165" t="s">
        <v>3</v>
      </c>
      <c r="N98" s="166" t="s">
        <v>43</v>
      </c>
      <c r="O98" s="32"/>
      <c r="P98" s="167">
        <f>O98*H98</f>
        <v>0</v>
      </c>
      <c r="Q98" s="167">
        <v>0.03959</v>
      </c>
      <c r="R98" s="167">
        <f>Q98*H98</f>
        <v>0.03959</v>
      </c>
      <c r="S98" s="167">
        <v>0</v>
      </c>
      <c r="T98" s="168">
        <f>S98*H98</f>
        <v>0</v>
      </c>
      <c r="AR98" s="15" t="s">
        <v>214</v>
      </c>
      <c r="AT98" s="15" t="s">
        <v>210</v>
      </c>
      <c r="AU98" s="15" t="s">
        <v>79</v>
      </c>
      <c r="AY98" s="15" t="s">
        <v>209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9</v>
      </c>
      <c r="BK98" s="169">
        <f>ROUND(I98*H98,0)</f>
        <v>0</v>
      </c>
      <c r="BL98" s="15" t="s">
        <v>214</v>
      </c>
      <c r="BM98" s="15" t="s">
        <v>2194</v>
      </c>
    </row>
    <row r="99" spans="2:63" s="10" customFormat="1" ht="29.85" customHeight="1">
      <c r="B99" s="145"/>
      <c r="D99" s="146" t="s">
        <v>71</v>
      </c>
      <c r="E99" s="194" t="s">
        <v>244</v>
      </c>
      <c r="F99" s="194" t="s">
        <v>1086</v>
      </c>
      <c r="I99" s="148"/>
      <c r="J99" s="195">
        <f>BK99</f>
        <v>0</v>
      </c>
      <c r="L99" s="145"/>
      <c r="M99" s="150"/>
      <c r="N99" s="151"/>
      <c r="O99" s="151"/>
      <c r="P99" s="152">
        <f>P100</f>
        <v>0</v>
      </c>
      <c r="Q99" s="151"/>
      <c r="R99" s="152">
        <f>R100</f>
        <v>0</v>
      </c>
      <c r="S99" s="151"/>
      <c r="T99" s="153">
        <f>T100</f>
        <v>0</v>
      </c>
      <c r="AR99" s="154" t="s">
        <v>9</v>
      </c>
      <c r="AT99" s="155" t="s">
        <v>71</v>
      </c>
      <c r="AU99" s="155" t="s">
        <v>9</v>
      </c>
      <c r="AY99" s="154" t="s">
        <v>209</v>
      </c>
      <c r="BK99" s="156">
        <f>BK100</f>
        <v>0</v>
      </c>
    </row>
    <row r="100" spans="2:65" s="1" customFormat="1" ht="22.5" customHeight="1">
      <c r="B100" s="157"/>
      <c r="C100" s="158" t="s">
        <v>95</v>
      </c>
      <c r="D100" s="158" t="s">
        <v>210</v>
      </c>
      <c r="E100" s="159" t="s">
        <v>1087</v>
      </c>
      <c r="F100" s="160" t="s">
        <v>1088</v>
      </c>
      <c r="G100" s="161" t="s">
        <v>228</v>
      </c>
      <c r="H100" s="162">
        <v>20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5" t="s">
        <v>214</v>
      </c>
      <c r="AT100" s="15" t="s">
        <v>210</v>
      </c>
      <c r="AU100" s="15" t="s">
        <v>79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214</v>
      </c>
      <c r="BM100" s="15" t="s">
        <v>2195</v>
      </c>
    </row>
    <row r="101" spans="2:63" s="10" customFormat="1" ht="37.35" customHeight="1">
      <c r="B101" s="145"/>
      <c r="D101" s="154" t="s">
        <v>71</v>
      </c>
      <c r="E101" s="192" t="s">
        <v>1116</v>
      </c>
      <c r="F101" s="192" t="s">
        <v>1117</v>
      </c>
      <c r="I101" s="148"/>
      <c r="J101" s="193">
        <f>BK101</f>
        <v>0</v>
      </c>
      <c r="L101" s="145"/>
      <c r="M101" s="150"/>
      <c r="N101" s="151"/>
      <c r="O101" s="151"/>
      <c r="P101" s="152">
        <f>P102+P104</f>
        <v>0</v>
      </c>
      <c r="Q101" s="151"/>
      <c r="R101" s="152">
        <f>R102+R104</f>
        <v>0.03105</v>
      </c>
      <c r="S101" s="151"/>
      <c r="T101" s="153">
        <f>T102+T104</f>
        <v>0</v>
      </c>
      <c r="AR101" s="154" t="s">
        <v>79</v>
      </c>
      <c r="AT101" s="155" t="s">
        <v>71</v>
      </c>
      <c r="AU101" s="155" t="s">
        <v>72</v>
      </c>
      <c r="AY101" s="154" t="s">
        <v>209</v>
      </c>
      <c r="BK101" s="156">
        <f>BK102+BK104</f>
        <v>0</v>
      </c>
    </row>
    <row r="102" spans="2:63" s="10" customFormat="1" ht="19.95" customHeight="1">
      <c r="B102" s="145"/>
      <c r="D102" s="146" t="s">
        <v>71</v>
      </c>
      <c r="E102" s="194" t="s">
        <v>1170</v>
      </c>
      <c r="F102" s="194" t="s">
        <v>1171</v>
      </c>
      <c r="I102" s="148"/>
      <c r="J102" s="195">
        <f>BK102</f>
        <v>0</v>
      </c>
      <c r="L102" s="145"/>
      <c r="M102" s="150"/>
      <c r="N102" s="151"/>
      <c r="O102" s="151"/>
      <c r="P102" s="152">
        <f>P103</f>
        <v>0</v>
      </c>
      <c r="Q102" s="151"/>
      <c r="R102" s="152">
        <f>R103</f>
        <v>0</v>
      </c>
      <c r="S102" s="151"/>
      <c r="T102" s="153">
        <f>T103</f>
        <v>0</v>
      </c>
      <c r="AR102" s="154" t="s">
        <v>79</v>
      </c>
      <c r="AT102" s="155" t="s">
        <v>71</v>
      </c>
      <c r="AU102" s="155" t="s">
        <v>9</v>
      </c>
      <c r="AY102" s="154" t="s">
        <v>209</v>
      </c>
      <c r="BK102" s="156">
        <f>BK103</f>
        <v>0</v>
      </c>
    </row>
    <row r="103" spans="2:65" s="1" customFormat="1" ht="22.5" customHeight="1">
      <c r="B103" s="157"/>
      <c r="C103" s="158" t="s">
        <v>214</v>
      </c>
      <c r="D103" s="158" t="s">
        <v>210</v>
      </c>
      <c r="E103" s="159" t="s">
        <v>1172</v>
      </c>
      <c r="F103" s="160" t="s">
        <v>1173</v>
      </c>
      <c r="G103" s="161" t="s">
        <v>416</v>
      </c>
      <c r="H103" s="162">
        <v>1</v>
      </c>
      <c r="I103" s="163"/>
      <c r="J103" s="164">
        <f>ROUND(I103*H103,0)</f>
        <v>0</v>
      </c>
      <c r="K103" s="160" t="s">
        <v>3101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278</v>
      </c>
      <c r="BM103" s="15" t="s">
        <v>2196</v>
      </c>
    </row>
    <row r="104" spans="2:63" s="10" customFormat="1" ht="29.85" customHeight="1">
      <c r="B104" s="145"/>
      <c r="D104" s="146" t="s">
        <v>71</v>
      </c>
      <c r="E104" s="194" t="s">
        <v>1050</v>
      </c>
      <c r="F104" s="194" t="s">
        <v>1118</v>
      </c>
      <c r="I104" s="148"/>
      <c r="J104" s="195">
        <f>BK104</f>
        <v>0</v>
      </c>
      <c r="L104" s="145"/>
      <c r="M104" s="150"/>
      <c r="N104" s="151"/>
      <c r="O104" s="151"/>
      <c r="P104" s="152">
        <f>P105</f>
        <v>0</v>
      </c>
      <c r="Q104" s="151"/>
      <c r="R104" s="152">
        <f>R105</f>
        <v>0.03105</v>
      </c>
      <c r="S104" s="151"/>
      <c r="T104" s="153">
        <f>T105</f>
        <v>0</v>
      </c>
      <c r="AR104" s="154" t="s">
        <v>79</v>
      </c>
      <c r="AT104" s="155" t="s">
        <v>71</v>
      </c>
      <c r="AU104" s="155" t="s">
        <v>9</v>
      </c>
      <c r="AY104" s="154" t="s">
        <v>209</v>
      </c>
      <c r="BK104" s="156">
        <f>BK105</f>
        <v>0</v>
      </c>
    </row>
    <row r="105" spans="2:65" s="1" customFormat="1" ht="31.5" customHeight="1">
      <c r="B105" s="157"/>
      <c r="C105" s="158" t="s">
        <v>225</v>
      </c>
      <c r="D105" s="158" t="s">
        <v>210</v>
      </c>
      <c r="E105" s="159" t="s">
        <v>1119</v>
      </c>
      <c r="F105" s="160" t="s">
        <v>1120</v>
      </c>
      <c r="G105" s="161" t="s">
        <v>228</v>
      </c>
      <c r="H105" s="162">
        <v>115</v>
      </c>
      <c r="I105" s="163"/>
      <c r="J105" s="164">
        <f>ROUND(I105*H105,0)</f>
        <v>0</v>
      </c>
      <c r="K105" s="160" t="s">
        <v>3101</v>
      </c>
      <c r="L105" s="31"/>
      <c r="M105" s="165" t="s">
        <v>3</v>
      </c>
      <c r="N105" s="181" t="s">
        <v>43</v>
      </c>
      <c r="O105" s="182"/>
      <c r="P105" s="183">
        <f>O105*H105</f>
        <v>0</v>
      </c>
      <c r="Q105" s="183">
        <v>0.00027</v>
      </c>
      <c r="R105" s="183">
        <f>Q105*H105</f>
        <v>0.03105</v>
      </c>
      <c r="S105" s="183">
        <v>0</v>
      </c>
      <c r="T105" s="184">
        <f>S105*H105</f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9</v>
      </c>
      <c r="BK105" s="169">
        <f>ROUND(I105*H105,0)</f>
        <v>0</v>
      </c>
      <c r="BL105" s="15" t="s">
        <v>278</v>
      </c>
      <c r="BM105" s="15" t="s">
        <v>2197</v>
      </c>
    </row>
    <row r="106" spans="2:12" s="1" customFormat="1" ht="6.9" customHeight="1">
      <c r="B106" s="46"/>
      <c r="C106" s="47"/>
      <c r="D106" s="47"/>
      <c r="E106" s="47"/>
      <c r="F106" s="47"/>
      <c r="G106" s="47"/>
      <c r="H106" s="47"/>
      <c r="I106" s="119"/>
      <c r="J106" s="47"/>
      <c r="K106" s="47"/>
      <c r="L106" s="31"/>
    </row>
  </sheetData>
  <autoFilter ref="C93:K9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showGridLines="0" workbookViewId="0" topLeftCell="A1">
      <pane ySplit="1" topLeftCell="A167" activePane="bottomLeft" state="frozen"/>
      <selection pane="bottomLeft" activeCell="K181" sqref="K1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131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2188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2189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2198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ROUND(J100,2)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ROUND(SUM(BE100:BE184),2)</f>
        <v>0</v>
      </c>
      <c r="G34" s="32"/>
      <c r="H34" s="32"/>
      <c r="I34" s="111">
        <v>0.21</v>
      </c>
      <c r="J34" s="110">
        <f>ROUND(ROUND((SUM(BE100:BE184)),2)*I34,2)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ROUND(SUM(BF100:BF184),2)</f>
        <v>0</v>
      </c>
      <c r="G35" s="32"/>
      <c r="H35" s="32"/>
      <c r="I35" s="111">
        <v>0.15</v>
      </c>
      <c r="J35" s="110">
        <f>ROUND(ROUND((SUM(BF100:BF184)),2)*I35,2)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ROUND(SUM(BG100:BG184),2)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ROUND(SUM(BH100:BH184),2)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ROUND(SUM(BI100:BI184),2)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2188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2189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242 - Vytápění PK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J100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J101</f>
        <v>0</v>
      </c>
      <c r="K65" s="314"/>
    </row>
    <row r="66" spans="2:11" s="11" customFormat="1" ht="19.95" customHeight="1">
      <c r="B66" s="185"/>
      <c r="C66" s="186"/>
      <c r="D66" s="187" t="s">
        <v>1076</v>
      </c>
      <c r="E66" s="188"/>
      <c r="F66" s="188"/>
      <c r="G66" s="188"/>
      <c r="H66" s="188"/>
      <c r="I66" s="189"/>
      <c r="J66" s="190">
        <f>J102</f>
        <v>0</v>
      </c>
      <c r="K66" s="318"/>
    </row>
    <row r="67" spans="2:11" s="8" customFormat="1" ht="24.9" customHeight="1">
      <c r="B67" s="127"/>
      <c r="C67" s="128"/>
      <c r="D67" s="129" t="s">
        <v>1078</v>
      </c>
      <c r="E67" s="130"/>
      <c r="F67" s="130"/>
      <c r="G67" s="130"/>
      <c r="H67" s="130"/>
      <c r="I67" s="131"/>
      <c r="J67" s="132">
        <f>J105</f>
        <v>0</v>
      </c>
      <c r="K67" s="314"/>
    </row>
    <row r="68" spans="2:11" s="11" customFormat="1" ht="19.95" customHeight="1">
      <c r="B68" s="185"/>
      <c r="C68" s="186"/>
      <c r="D68" s="187" t="s">
        <v>1200</v>
      </c>
      <c r="E68" s="188"/>
      <c r="F68" s="188"/>
      <c r="G68" s="188"/>
      <c r="H68" s="188"/>
      <c r="I68" s="189"/>
      <c r="J68" s="190">
        <f>J106</f>
        <v>0</v>
      </c>
      <c r="K68" s="318"/>
    </row>
    <row r="69" spans="2:11" s="11" customFormat="1" ht="19.95" customHeight="1">
      <c r="B69" s="185"/>
      <c r="C69" s="186"/>
      <c r="D69" s="187" t="s">
        <v>1125</v>
      </c>
      <c r="E69" s="188"/>
      <c r="F69" s="188"/>
      <c r="G69" s="188"/>
      <c r="H69" s="188"/>
      <c r="I69" s="189"/>
      <c r="J69" s="190">
        <f>J119</f>
        <v>0</v>
      </c>
      <c r="K69" s="318"/>
    </row>
    <row r="70" spans="2:11" s="11" customFormat="1" ht="19.95" customHeight="1">
      <c r="B70" s="185"/>
      <c r="C70" s="186"/>
      <c r="D70" s="187" t="s">
        <v>1201</v>
      </c>
      <c r="E70" s="188"/>
      <c r="F70" s="188"/>
      <c r="G70" s="188"/>
      <c r="H70" s="188"/>
      <c r="I70" s="189"/>
      <c r="J70" s="190">
        <f>J122</f>
        <v>0</v>
      </c>
      <c r="K70" s="318"/>
    </row>
    <row r="71" spans="2:11" s="11" customFormat="1" ht="19.95" customHeight="1">
      <c r="B71" s="185"/>
      <c r="C71" s="186"/>
      <c r="D71" s="187" t="s">
        <v>1202</v>
      </c>
      <c r="E71" s="188"/>
      <c r="F71" s="188"/>
      <c r="G71" s="188"/>
      <c r="H71" s="188"/>
      <c r="I71" s="189"/>
      <c r="J71" s="190">
        <f>J130</f>
        <v>0</v>
      </c>
      <c r="K71" s="318"/>
    </row>
    <row r="72" spans="2:11" s="11" customFormat="1" ht="19.95" customHeight="1">
      <c r="B72" s="185"/>
      <c r="C72" s="186"/>
      <c r="D72" s="187" t="s">
        <v>1203</v>
      </c>
      <c r="E72" s="188"/>
      <c r="F72" s="188"/>
      <c r="G72" s="188"/>
      <c r="H72" s="188"/>
      <c r="I72" s="189"/>
      <c r="J72" s="190">
        <f>J136</f>
        <v>0</v>
      </c>
      <c r="K72" s="318"/>
    </row>
    <row r="73" spans="2:11" s="11" customFormat="1" ht="19.95" customHeight="1">
      <c r="B73" s="185"/>
      <c r="C73" s="186"/>
      <c r="D73" s="187" t="s">
        <v>1204</v>
      </c>
      <c r="E73" s="188"/>
      <c r="F73" s="188"/>
      <c r="G73" s="188"/>
      <c r="H73" s="188"/>
      <c r="I73" s="189"/>
      <c r="J73" s="190">
        <f>J149</f>
        <v>0</v>
      </c>
      <c r="K73" s="318"/>
    </row>
    <row r="74" spans="2:11" s="11" customFormat="1" ht="19.95" customHeight="1">
      <c r="B74" s="185"/>
      <c r="C74" s="186"/>
      <c r="D74" s="187" t="s">
        <v>1205</v>
      </c>
      <c r="E74" s="188"/>
      <c r="F74" s="188"/>
      <c r="G74" s="188"/>
      <c r="H74" s="188"/>
      <c r="I74" s="189"/>
      <c r="J74" s="190">
        <f>J166</f>
        <v>0</v>
      </c>
      <c r="K74" s="318"/>
    </row>
    <row r="75" spans="2:11" s="11" customFormat="1" ht="19.95" customHeight="1">
      <c r="B75" s="185"/>
      <c r="C75" s="186"/>
      <c r="D75" s="187" t="s">
        <v>1127</v>
      </c>
      <c r="E75" s="188"/>
      <c r="F75" s="188"/>
      <c r="G75" s="188"/>
      <c r="H75" s="188"/>
      <c r="I75" s="189"/>
      <c r="J75" s="190">
        <f>J173</f>
        <v>0</v>
      </c>
      <c r="K75" s="318"/>
    </row>
    <row r="76" spans="2:11" s="11" customFormat="1" ht="19.95" customHeight="1">
      <c r="B76" s="185"/>
      <c r="C76" s="186"/>
      <c r="D76" s="187" t="s">
        <v>1129</v>
      </c>
      <c r="E76" s="188"/>
      <c r="F76" s="188"/>
      <c r="G76" s="188"/>
      <c r="H76" s="188"/>
      <c r="I76" s="189"/>
      <c r="J76" s="190">
        <f>J177</f>
        <v>0</v>
      </c>
      <c r="K76" s="318"/>
    </row>
    <row r="77" spans="2:11" s="1" customFormat="1" ht="21.75" customHeight="1">
      <c r="B77" s="31"/>
      <c r="C77" s="32"/>
      <c r="D77" s="32"/>
      <c r="E77" s="32"/>
      <c r="F77" s="32"/>
      <c r="G77" s="32"/>
      <c r="H77" s="32"/>
      <c r="I77" s="98"/>
      <c r="J77" s="32"/>
      <c r="K77" s="307"/>
    </row>
    <row r="78" spans="2:11" s="1" customFormat="1" ht="6.9" customHeight="1">
      <c r="B78" s="46"/>
      <c r="C78" s="47"/>
      <c r="D78" s="47"/>
      <c r="E78" s="47"/>
      <c r="F78" s="47"/>
      <c r="G78" s="47"/>
      <c r="H78" s="47"/>
      <c r="I78" s="119"/>
      <c r="J78" s="47"/>
      <c r="K78" s="311"/>
    </row>
    <row r="82" spans="2:12" s="1" customFormat="1" ht="6.9" customHeight="1">
      <c r="B82" s="49"/>
      <c r="C82" s="50"/>
      <c r="D82" s="50"/>
      <c r="E82" s="50"/>
      <c r="F82" s="50"/>
      <c r="G82" s="50"/>
      <c r="H82" s="50"/>
      <c r="I82" s="120"/>
      <c r="J82" s="50"/>
      <c r="K82" s="315"/>
      <c r="L82" s="31"/>
    </row>
    <row r="83" spans="2:12" s="1" customFormat="1" ht="36.9" customHeight="1">
      <c r="B83" s="31"/>
      <c r="C83" s="51" t="s">
        <v>193</v>
      </c>
      <c r="K83" s="316"/>
      <c r="L83" s="31"/>
    </row>
    <row r="84" spans="2:12" s="1" customFormat="1" ht="6.9" customHeight="1">
      <c r="B84" s="31"/>
      <c r="K84" s="316"/>
      <c r="L84" s="31"/>
    </row>
    <row r="85" spans="2:12" s="1" customFormat="1" ht="14.4" customHeight="1">
      <c r="B85" s="31"/>
      <c r="C85" s="53" t="s">
        <v>18</v>
      </c>
      <c r="K85" s="316"/>
      <c r="L85" s="31"/>
    </row>
    <row r="86" spans="2:12" s="1" customFormat="1" ht="22.5" customHeight="1">
      <c r="B86" s="31"/>
      <c r="E86" s="369" t="str">
        <f>E7</f>
        <v>Objekt školy a dílen, U Kapličky 761/II, Sušice, stavební úpravy - návrh úspor energie</v>
      </c>
      <c r="F86" s="343"/>
      <c r="G86" s="343"/>
      <c r="H86" s="343"/>
      <c r="K86" s="316"/>
      <c r="L86" s="31"/>
    </row>
    <row r="87" spans="2:12" ht="13.2">
      <c r="B87" s="19"/>
      <c r="C87" s="53" t="s">
        <v>165</v>
      </c>
      <c r="L87" s="19"/>
    </row>
    <row r="88" spans="2:12" ht="22.5" customHeight="1">
      <c r="B88" s="19"/>
      <c r="E88" s="369" t="s">
        <v>2188</v>
      </c>
      <c r="F88" s="327"/>
      <c r="G88" s="327"/>
      <c r="H88" s="327"/>
      <c r="L88" s="19"/>
    </row>
    <row r="89" spans="2:12" ht="13.2">
      <c r="B89" s="19"/>
      <c r="C89" s="53" t="s">
        <v>167</v>
      </c>
      <c r="L89" s="19"/>
    </row>
    <row r="90" spans="2:12" s="1" customFormat="1" ht="22.5" customHeight="1">
      <c r="B90" s="31"/>
      <c r="E90" s="372" t="s">
        <v>2189</v>
      </c>
      <c r="F90" s="343"/>
      <c r="G90" s="343"/>
      <c r="H90" s="343"/>
      <c r="K90" s="316"/>
      <c r="L90" s="31"/>
    </row>
    <row r="91" spans="2:12" s="1" customFormat="1" ht="14.4" customHeight="1">
      <c r="B91" s="31"/>
      <c r="C91" s="53" t="s">
        <v>1072</v>
      </c>
      <c r="K91" s="316"/>
      <c r="L91" s="31"/>
    </row>
    <row r="92" spans="2:12" s="1" customFormat="1" ht="23.25" customHeight="1">
      <c r="B92" s="31"/>
      <c r="E92" s="340" t="str">
        <f>E13</f>
        <v>242 - Vytápění PK</v>
      </c>
      <c r="F92" s="343"/>
      <c r="G92" s="343"/>
      <c r="H92" s="343"/>
      <c r="K92" s="316"/>
      <c r="L92" s="31"/>
    </row>
    <row r="93" spans="2:12" s="1" customFormat="1" ht="6.9" customHeight="1">
      <c r="B93" s="31"/>
      <c r="K93" s="316"/>
      <c r="L93" s="31"/>
    </row>
    <row r="94" spans="2:12" s="1" customFormat="1" ht="18" customHeight="1">
      <c r="B94" s="31"/>
      <c r="C94" s="53" t="s">
        <v>23</v>
      </c>
      <c r="F94" s="134" t="str">
        <f>F16</f>
        <v>Sušice</v>
      </c>
      <c r="I94" s="135" t="s">
        <v>25</v>
      </c>
      <c r="J94" s="57">
        <f>IF(J16="","",J16)</f>
        <v>43063</v>
      </c>
      <c r="K94" s="316"/>
      <c r="L94" s="31"/>
    </row>
    <row r="95" spans="2:12" s="1" customFormat="1" ht="6.9" customHeight="1">
      <c r="B95" s="31"/>
      <c r="K95" s="316"/>
      <c r="L95" s="31"/>
    </row>
    <row r="96" spans="2:12" s="1" customFormat="1" ht="13.2">
      <c r="B96" s="31"/>
      <c r="C96" s="53" t="s">
        <v>28</v>
      </c>
      <c r="F96" s="134" t="str">
        <f>E19</f>
        <v xml:space="preserve"> SOŠ a SOU Sušice</v>
      </c>
      <c r="I96" s="135" t="s">
        <v>34</v>
      </c>
      <c r="J96" s="134" t="str">
        <f>E25</f>
        <v xml:space="preserve"> Ing. Lejsek Jiří</v>
      </c>
      <c r="K96" s="316"/>
      <c r="L96" s="31"/>
    </row>
    <row r="97" spans="2:12" s="1" customFormat="1" ht="14.4" customHeight="1">
      <c r="B97" s="31"/>
      <c r="C97" s="53" t="s">
        <v>32</v>
      </c>
      <c r="F97" s="134" t="str">
        <f>IF(E22="","",E22)</f>
        <v/>
      </c>
      <c r="K97" s="316"/>
      <c r="L97" s="31"/>
    </row>
    <row r="98" spans="2:12" s="1" customFormat="1" ht="10.35" customHeight="1">
      <c r="B98" s="31"/>
      <c r="K98" s="316"/>
      <c r="L98" s="31"/>
    </row>
    <row r="99" spans="2:20" s="9" customFormat="1" ht="29.25" customHeight="1">
      <c r="B99" s="136"/>
      <c r="C99" s="137" t="s">
        <v>194</v>
      </c>
      <c r="D99" s="138" t="s">
        <v>57</v>
      </c>
      <c r="E99" s="138" t="s">
        <v>53</v>
      </c>
      <c r="F99" s="138" t="s">
        <v>195</v>
      </c>
      <c r="G99" s="138" t="s">
        <v>196</v>
      </c>
      <c r="H99" s="138" t="s">
        <v>197</v>
      </c>
      <c r="I99" s="139" t="s">
        <v>198</v>
      </c>
      <c r="J99" s="138" t="s">
        <v>171</v>
      </c>
      <c r="K99" s="140" t="s">
        <v>199</v>
      </c>
      <c r="L99" s="136"/>
      <c r="M99" s="63" t="s">
        <v>200</v>
      </c>
      <c r="N99" s="64" t="s">
        <v>42</v>
      </c>
      <c r="O99" s="64" t="s">
        <v>201</v>
      </c>
      <c r="P99" s="64" t="s">
        <v>202</v>
      </c>
      <c r="Q99" s="64" t="s">
        <v>203</v>
      </c>
      <c r="R99" s="64" t="s">
        <v>204</v>
      </c>
      <c r="S99" s="64" t="s">
        <v>205</v>
      </c>
      <c r="T99" s="65" t="s">
        <v>206</v>
      </c>
    </row>
    <row r="100" spans="2:63" s="1" customFormat="1" ht="29.25" customHeight="1">
      <c r="B100" s="31"/>
      <c r="C100" s="67" t="s">
        <v>172</v>
      </c>
      <c r="J100" s="141">
        <f>BK100+J185</f>
        <v>0</v>
      </c>
      <c r="K100" s="316"/>
      <c r="L100" s="31"/>
      <c r="M100" s="66"/>
      <c r="N100" s="58"/>
      <c r="O100" s="58"/>
      <c r="P100" s="142">
        <f>P101+P105</f>
        <v>0</v>
      </c>
      <c r="Q100" s="58"/>
      <c r="R100" s="142">
        <f>R101+R105</f>
        <v>1.9241799999999998</v>
      </c>
      <c r="S100" s="58"/>
      <c r="T100" s="143">
        <f>T101+T105</f>
        <v>0</v>
      </c>
      <c r="AT100" s="15" t="s">
        <v>71</v>
      </c>
      <c r="AU100" s="15" t="s">
        <v>173</v>
      </c>
      <c r="BK100" s="144">
        <f>BK101+BK105</f>
        <v>0</v>
      </c>
    </row>
    <row r="101" spans="2:63" s="10" customFormat="1" ht="37.35" customHeight="1">
      <c r="B101" s="145"/>
      <c r="D101" s="154" t="s">
        <v>71</v>
      </c>
      <c r="E101" s="192" t="s">
        <v>1080</v>
      </c>
      <c r="F101" s="192" t="s">
        <v>1081</v>
      </c>
      <c r="I101" s="148"/>
      <c r="J101" s="193">
        <f>BK101</f>
        <v>0</v>
      </c>
      <c r="K101" s="155"/>
      <c r="L101" s="145"/>
      <c r="M101" s="150"/>
      <c r="N101" s="151"/>
      <c r="O101" s="151"/>
      <c r="P101" s="152">
        <f>P102</f>
        <v>0</v>
      </c>
      <c r="Q101" s="151"/>
      <c r="R101" s="152">
        <f>R102</f>
        <v>8E-05</v>
      </c>
      <c r="S101" s="151"/>
      <c r="T101" s="153">
        <f>T102</f>
        <v>0</v>
      </c>
      <c r="AR101" s="154" t="s">
        <v>9</v>
      </c>
      <c r="AT101" s="155" t="s">
        <v>71</v>
      </c>
      <c r="AU101" s="155" t="s">
        <v>72</v>
      </c>
      <c r="AY101" s="154" t="s">
        <v>209</v>
      </c>
      <c r="BK101" s="156">
        <f>BK102</f>
        <v>0</v>
      </c>
    </row>
    <row r="102" spans="2:63" s="10" customFormat="1" ht="19.95" customHeight="1">
      <c r="B102" s="145"/>
      <c r="D102" s="146" t="s">
        <v>71</v>
      </c>
      <c r="E102" s="194" t="s">
        <v>244</v>
      </c>
      <c r="F102" s="194" t="s">
        <v>1086</v>
      </c>
      <c r="I102" s="148"/>
      <c r="J102" s="195">
        <f>BK102</f>
        <v>0</v>
      </c>
      <c r="K102" s="155"/>
      <c r="L102" s="145"/>
      <c r="M102" s="150"/>
      <c r="N102" s="151"/>
      <c r="O102" s="151"/>
      <c r="P102" s="152">
        <f>SUM(P103:P104)</f>
        <v>0</v>
      </c>
      <c r="Q102" s="151"/>
      <c r="R102" s="152">
        <f>SUM(R103:R104)</f>
        <v>8E-05</v>
      </c>
      <c r="S102" s="151"/>
      <c r="T102" s="153">
        <f>SUM(T103:T104)</f>
        <v>0</v>
      </c>
      <c r="AR102" s="154" t="s">
        <v>9</v>
      </c>
      <c r="AT102" s="155" t="s">
        <v>71</v>
      </c>
      <c r="AU102" s="155" t="s">
        <v>9</v>
      </c>
      <c r="AY102" s="154" t="s">
        <v>209</v>
      </c>
      <c r="BK102" s="156">
        <f>SUM(BK103:BK104)</f>
        <v>0</v>
      </c>
    </row>
    <row r="103" spans="2:65" s="1" customFormat="1" ht="22.5" customHeight="1">
      <c r="B103" s="157"/>
      <c r="C103" s="158" t="s">
        <v>9</v>
      </c>
      <c r="D103" s="158" t="s">
        <v>210</v>
      </c>
      <c r="E103" s="159" t="s">
        <v>1206</v>
      </c>
      <c r="F103" s="160" t="s">
        <v>1207</v>
      </c>
      <c r="G103" s="161" t="s">
        <v>1208</v>
      </c>
      <c r="H103" s="162">
        <v>8</v>
      </c>
      <c r="I103" s="163"/>
      <c r="J103" s="164">
        <f>ROUND(I103*H103,0)</f>
        <v>0</v>
      </c>
      <c r="K103" s="161" t="s">
        <v>3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1E-05</v>
      </c>
      <c r="R103" s="167">
        <f>Q103*H103</f>
        <v>8E-05</v>
      </c>
      <c r="S103" s="167">
        <v>0</v>
      </c>
      <c r="T103" s="168">
        <f>S103*H103</f>
        <v>0</v>
      </c>
      <c r="AR103" s="15" t="s">
        <v>214</v>
      </c>
      <c r="AT103" s="15" t="s">
        <v>210</v>
      </c>
      <c r="AU103" s="15" t="s">
        <v>79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214</v>
      </c>
      <c r="BM103" s="15" t="s">
        <v>2199</v>
      </c>
    </row>
    <row r="104" spans="2:65" s="1" customFormat="1" ht="22.5" customHeight="1">
      <c r="B104" s="157"/>
      <c r="C104" s="158" t="s">
        <v>79</v>
      </c>
      <c r="D104" s="158" t="s">
        <v>210</v>
      </c>
      <c r="E104" s="159" t="s">
        <v>1087</v>
      </c>
      <c r="F104" s="160" t="s">
        <v>1088</v>
      </c>
      <c r="G104" s="161" t="s">
        <v>228</v>
      </c>
      <c r="H104" s="162">
        <v>40</v>
      </c>
      <c r="I104" s="163"/>
      <c r="J104" s="164">
        <f>ROUND(I104*H104,0)</f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214</v>
      </c>
      <c r="AT104" s="15" t="s">
        <v>210</v>
      </c>
      <c r="AU104" s="15" t="s">
        <v>79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214</v>
      </c>
      <c r="BM104" s="15" t="s">
        <v>2200</v>
      </c>
    </row>
    <row r="105" spans="2:63" s="10" customFormat="1" ht="37.35" customHeight="1">
      <c r="B105" s="145"/>
      <c r="D105" s="154" t="s">
        <v>71</v>
      </c>
      <c r="E105" s="192" t="s">
        <v>1116</v>
      </c>
      <c r="F105" s="192" t="s">
        <v>1117</v>
      </c>
      <c r="I105" s="148"/>
      <c r="J105" s="193">
        <f>BK105</f>
        <v>0</v>
      </c>
      <c r="K105" s="155"/>
      <c r="L105" s="145"/>
      <c r="M105" s="150"/>
      <c r="N105" s="151"/>
      <c r="O105" s="151"/>
      <c r="P105" s="152">
        <f>P106+P119+P122+P130+P136+P149+P166+P173+P177</f>
        <v>0</v>
      </c>
      <c r="Q105" s="151"/>
      <c r="R105" s="152">
        <f>R106+R119+R122+R130+R136+R149+R166+R173+R177</f>
        <v>1.9240999999999997</v>
      </c>
      <c r="S105" s="151"/>
      <c r="T105" s="153">
        <f>T106+T119+T122+T130+T136+T149+T166+T173+T177</f>
        <v>0</v>
      </c>
      <c r="AR105" s="154" t="s">
        <v>79</v>
      </c>
      <c r="AT105" s="155" t="s">
        <v>71</v>
      </c>
      <c r="AU105" s="155" t="s">
        <v>72</v>
      </c>
      <c r="AY105" s="154" t="s">
        <v>209</v>
      </c>
      <c r="BK105" s="156">
        <f>BK106+BK119+BK122+BK130+BK136+BK149+BK166+BK173+BK177</f>
        <v>0</v>
      </c>
    </row>
    <row r="106" spans="2:63" s="10" customFormat="1" ht="19.95" customHeight="1">
      <c r="B106" s="145"/>
      <c r="D106" s="146" t="s">
        <v>71</v>
      </c>
      <c r="E106" s="194" t="s">
        <v>594</v>
      </c>
      <c r="F106" s="194" t="s">
        <v>1211</v>
      </c>
      <c r="I106" s="148"/>
      <c r="J106" s="195">
        <f>BK106</f>
        <v>0</v>
      </c>
      <c r="K106" s="155"/>
      <c r="L106" s="145"/>
      <c r="M106" s="150"/>
      <c r="N106" s="151"/>
      <c r="O106" s="151"/>
      <c r="P106" s="152">
        <f>SUM(P107:P118)</f>
        <v>0</v>
      </c>
      <c r="Q106" s="151"/>
      <c r="R106" s="152">
        <f>SUM(R107:R118)</f>
        <v>0.09472</v>
      </c>
      <c r="S106" s="151"/>
      <c r="T106" s="153">
        <f>SUM(T107:T118)</f>
        <v>0</v>
      </c>
      <c r="AR106" s="154" t="s">
        <v>79</v>
      </c>
      <c r="AT106" s="155" t="s">
        <v>71</v>
      </c>
      <c r="AU106" s="155" t="s">
        <v>9</v>
      </c>
      <c r="AY106" s="154" t="s">
        <v>209</v>
      </c>
      <c r="BK106" s="156">
        <f>SUM(BK107:BK118)</f>
        <v>0</v>
      </c>
    </row>
    <row r="107" spans="2:65" s="1" customFormat="1" ht="22.5" customHeight="1">
      <c r="B107" s="157"/>
      <c r="C107" s="158" t="s">
        <v>95</v>
      </c>
      <c r="D107" s="158" t="s">
        <v>210</v>
      </c>
      <c r="E107" s="159" t="s">
        <v>1212</v>
      </c>
      <c r="F107" s="160" t="s">
        <v>1213</v>
      </c>
      <c r="G107" s="161" t="s">
        <v>416</v>
      </c>
      <c r="H107" s="162">
        <v>6</v>
      </c>
      <c r="I107" s="163"/>
      <c r="J107" s="164">
        <f aca="true" t="shared" si="0" ref="J107:J118">ROUND(I107*H107,0)</f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 aca="true" t="shared" si="1" ref="P107:P118">O107*H107</f>
        <v>0</v>
      </c>
      <c r="Q107" s="167">
        <v>0</v>
      </c>
      <c r="R107" s="167">
        <f aca="true" t="shared" si="2" ref="R107:R118">Q107*H107</f>
        <v>0</v>
      </c>
      <c r="S107" s="167">
        <v>0</v>
      </c>
      <c r="T107" s="168">
        <f aca="true" t="shared" si="3" ref="T107:T118">S107*H107</f>
        <v>0</v>
      </c>
      <c r="AR107" s="15" t="s">
        <v>278</v>
      </c>
      <c r="AT107" s="15" t="s">
        <v>210</v>
      </c>
      <c r="AU107" s="15" t="s">
        <v>79</v>
      </c>
      <c r="AY107" s="15" t="s">
        <v>209</v>
      </c>
      <c r="BE107" s="169">
        <f aca="true" t="shared" si="4" ref="BE107:BE118">IF(N107="základní",J107,0)</f>
        <v>0</v>
      </c>
      <c r="BF107" s="169">
        <f aca="true" t="shared" si="5" ref="BF107:BF118">IF(N107="snížená",J107,0)</f>
        <v>0</v>
      </c>
      <c r="BG107" s="169">
        <f aca="true" t="shared" si="6" ref="BG107:BG118">IF(N107="zákl. přenesená",J107,0)</f>
        <v>0</v>
      </c>
      <c r="BH107" s="169">
        <f aca="true" t="shared" si="7" ref="BH107:BH118">IF(N107="sníž. přenesená",J107,0)</f>
        <v>0</v>
      </c>
      <c r="BI107" s="169">
        <f aca="true" t="shared" si="8" ref="BI107:BI118">IF(N107="nulová",J107,0)</f>
        <v>0</v>
      </c>
      <c r="BJ107" s="15" t="s">
        <v>9</v>
      </c>
      <c r="BK107" s="169">
        <f aca="true" t="shared" si="9" ref="BK107:BK118">ROUND(I107*H107,0)</f>
        <v>0</v>
      </c>
      <c r="BL107" s="15" t="s">
        <v>278</v>
      </c>
      <c r="BM107" s="15" t="s">
        <v>2201</v>
      </c>
    </row>
    <row r="108" spans="2:65" s="1" customFormat="1" ht="31.5" customHeight="1">
      <c r="B108" s="157"/>
      <c r="C108" s="158" t="s">
        <v>214</v>
      </c>
      <c r="D108" s="158" t="s">
        <v>210</v>
      </c>
      <c r="E108" s="159" t="s">
        <v>1215</v>
      </c>
      <c r="F108" s="160" t="s">
        <v>1216</v>
      </c>
      <c r="G108" s="161" t="s">
        <v>253</v>
      </c>
      <c r="H108" s="162">
        <v>66</v>
      </c>
      <c r="I108" s="163"/>
      <c r="J108" s="164">
        <f t="shared" si="0"/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0.0002</v>
      </c>
      <c r="R108" s="167">
        <f t="shared" si="2"/>
        <v>0.0132</v>
      </c>
      <c r="S108" s="167">
        <v>0</v>
      </c>
      <c r="T108" s="168">
        <f t="shared" si="3"/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2202</v>
      </c>
    </row>
    <row r="109" spans="2:65" s="1" customFormat="1" ht="44.25" customHeight="1">
      <c r="B109" s="157"/>
      <c r="C109" s="170" t="s">
        <v>225</v>
      </c>
      <c r="D109" s="170" t="s">
        <v>565</v>
      </c>
      <c r="E109" s="171" t="s">
        <v>1224</v>
      </c>
      <c r="F109" s="172" t="s">
        <v>1225</v>
      </c>
      <c r="G109" s="173" t="s">
        <v>253</v>
      </c>
      <c r="H109" s="174">
        <v>2</v>
      </c>
      <c r="I109" s="175"/>
      <c r="J109" s="176">
        <f t="shared" si="0"/>
        <v>0</v>
      </c>
      <c r="K109" s="173" t="s">
        <v>3101</v>
      </c>
      <c r="L109" s="177"/>
      <c r="M109" s="178" t="s">
        <v>3</v>
      </c>
      <c r="N109" s="179" t="s">
        <v>43</v>
      </c>
      <c r="O109" s="32"/>
      <c r="P109" s="167">
        <f t="shared" si="1"/>
        <v>0</v>
      </c>
      <c r="Q109" s="167">
        <v>0.00109</v>
      </c>
      <c r="R109" s="167">
        <f t="shared" si="2"/>
        <v>0.00218</v>
      </c>
      <c r="S109" s="167">
        <v>0</v>
      </c>
      <c r="T109" s="168">
        <f t="shared" si="3"/>
        <v>0</v>
      </c>
      <c r="AR109" s="15" t="s">
        <v>336</v>
      </c>
      <c r="AT109" s="15" t="s">
        <v>565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2203</v>
      </c>
    </row>
    <row r="110" spans="2:65" s="1" customFormat="1" ht="44.25" customHeight="1">
      <c r="B110" s="157"/>
      <c r="C110" s="170" t="s">
        <v>230</v>
      </c>
      <c r="D110" s="170" t="s">
        <v>565</v>
      </c>
      <c r="E110" s="171" t="s">
        <v>1218</v>
      </c>
      <c r="F110" s="172" t="s">
        <v>1219</v>
      </c>
      <c r="G110" s="173" t="s">
        <v>253</v>
      </c>
      <c r="H110" s="174">
        <v>24</v>
      </c>
      <c r="I110" s="175"/>
      <c r="J110" s="176">
        <f t="shared" si="0"/>
        <v>0</v>
      </c>
      <c r="K110" s="173" t="s">
        <v>3101</v>
      </c>
      <c r="L110" s="177"/>
      <c r="M110" s="178" t="s">
        <v>3</v>
      </c>
      <c r="N110" s="179" t="s">
        <v>43</v>
      </c>
      <c r="O110" s="32"/>
      <c r="P110" s="167">
        <f t="shared" si="1"/>
        <v>0</v>
      </c>
      <c r="Q110" s="167">
        <v>0.00032</v>
      </c>
      <c r="R110" s="167">
        <f t="shared" si="2"/>
        <v>0.007680000000000001</v>
      </c>
      <c r="S110" s="167">
        <v>0</v>
      </c>
      <c r="T110" s="168">
        <f t="shared" si="3"/>
        <v>0</v>
      </c>
      <c r="AR110" s="15" t="s">
        <v>336</v>
      </c>
      <c r="AT110" s="15" t="s">
        <v>565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2204</v>
      </c>
    </row>
    <row r="111" spans="2:65" s="1" customFormat="1" ht="44.25" customHeight="1">
      <c r="B111" s="157"/>
      <c r="C111" s="170" t="s">
        <v>236</v>
      </c>
      <c r="D111" s="170" t="s">
        <v>565</v>
      </c>
      <c r="E111" s="171" t="s">
        <v>1233</v>
      </c>
      <c r="F111" s="172" t="s">
        <v>1234</v>
      </c>
      <c r="G111" s="173" t="s">
        <v>253</v>
      </c>
      <c r="H111" s="174">
        <v>20</v>
      </c>
      <c r="I111" s="175"/>
      <c r="J111" s="176">
        <f t="shared" si="0"/>
        <v>0</v>
      </c>
      <c r="K111" s="173" t="s">
        <v>3101</v>
      </c>
      <c r="L111" s="177"/>
      <c r="M111" s="178" t="s">
        <v>3</v>
      </c>
      <c r="N111" s="179" t="s">
        <v>43</v>
      </c>
      <c r="O111" s="32"/>
      <c r="P111" s="167">
        <f t="shared" si="1"/>
        <v>0</v>
      </c>
      <c r="Q111" s="167">
        <v>0.00029</v>
      </c>
      <c r="R111" s="167">
        <f t="shared" si="2"/>
        <v>0.0058</v>
      </c>
      <c r="S111" s="167">
        <v>0</v>
      </c>
      <c r="T111" s="168">
        <f t="shared" si="3"/>
        <v>0</v>
      </c>
      <c r="AR111" s="15" t="s">
        <v>336</v>
      </c>
      <c r="AT111" s="15" t="s">
        <v>565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2205</v>
      </c>
    </row>
    <row r="112" spans="2:65" s="1" customFormat="1" ht="44.25" customHeight="1">
      <c r="B112" s="157"/>
      <c r="C112" s="170" t="s">
        <v>240</v>
      </c>
      <c r="D112" s="170" t="s">
        <v>565</v>
      </c>
      <c r="E112" s="171" t="s">
        <v>2206</v>
      </c>
      <c r="F112" s="172" t="s">
        <v>2207</v>
      </c>
      <c r="G112" s="173" t="s">
        <v>253</v>
      </c>
      <c r="H112" s="174">
        <v>20</v>
      </c>
      <c r="I112" s="175"/>
      <c r="J112" s="176">
        <f t="shared" si="0"/>
        <v>0</v>
      </c>
      <c r="K112" s="173" t="s">
        <v>3101</v>
      </c>
      <c r="L112" s="177"/>
      <c r="M112" s="178" t="s">
        <v>3</v>
      </c>
      <c r="N112" s="179" t="s">
        <v>43</v>
      </c>
      <c r="O112" s="32"/>
      <c r="P112" s="167">
        <f t="shared" si="1"/>
        <v>0</v>
      </c>
      <c r="Q112" s="167">
        <v>0.000266</v>
      </c>
      <c r="R112" s="167">
        <f t="shared" si="2"/>
        <v>0.00532</v>
      </c>
      <c r="S112" s="167">
        <v>0</v>
      </c>
      <c r="T112" s="168">
        <f t="shared" si="3"/>
        <v>0</v>
      </c>
      <c r="AR112" s="15" t="s">
        <v>336</v>
      </c>
      <c r="AT112" s="15" t="s">
        <v>565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2208</v>
      </c>
    </row>
    <row r="113" spans="2:65" s="1" customFormat="1" ht="22.5" customHeight="1">
      <c r="B113" s="157"/>
      <c r="C113" s="170" t="s">
        <v>244</v>
      </c>
      <c r="D113" s="170" t="s">
        <v>565</v>
      </c>
      <c r="E113" s="171" t="s">
        <v>1230</v>
      </c>
      <c r="F113" s="172" t="s">
        <v>1231</v>
      </c>
      <c r="G113" s="173" t="s">
        <v>416</v>
      </c>
      <c r="H113" s="174">
        <v>1</v>
      </c>
      <c r="I113" s="175"/>
      <c r="J113" s="176">
        <f t="shared" si="0"/>
        <v>0</v>
      </c>
      <c r="K113" s="173" t="s">
        <v>3101</v>
      </c>
      <c r="L113" s="177"/>
      <c r="M113" s="178" t="s">
        <v>3</v>
      </c>
      <c r="N113" s="179" t="s">
        <v>43</v>
      </c>
      <c r="O113" s="32"/>
      <c r="P113" s="167">
        <f t="shared" si="1"/>
        <v>0</v>
      </c>
      <c r="Q113" s="167">
        <v>0.0047</v>
      </c>
      <c r="R113" s="167">
        <f t="shared" si="2"/>
        <v>0.0047</v>
      </c>
      <c r="S113" s="167">
        <v>0</v>
      </c>
      <c r="T113" s="168">
        <f t="shared" si="3"/>
        <v>0</v>
      </c>
      <c r="AR113" s="15" t="s">
        <v>336</v>
      </c>
      <c r="AT113" s="15" t="s">
        <v>565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2209</v>
      </c>
    </row>
    <row r="114" spans="2:65" s="1" customFormat="1" ht="31.5" customHeight="1">
      <c r="B114" s="157"/>
      <c r="C114" s="158" t="s">
        <v>26</v>
      </c>
      <c r="D114" s="158" t="s">
        <v>210</v>
      </c>
      <c r="E114" s="159" t="s">
        <v>1236</v>
      </c>
      <c r="F114" s="160" t="s">
        <v>1237</v>
      </c>
      <c r="G114" s="161" t="s">
        <v>253</v>
      </c>
      <c r="H114" s="162">
        <v>37</v>
      </c>
      <c r="I114" s="163"/>
      <c r="J114" s="164">
        <f t="shared" si="0"/>
        <v>0</v>
      </c>
      <c r="K114" s="161" t="s">
        <v>3101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0.00028</v>
      </c>
      <c r="R114" s="167">
        <f t="shared" si="2"/>
        <v>0.01036</v>
      </c>
      <c r="S114" s="167">
        <v>0</v>
      </c>
      <c r="T114" s="168">
        <f t="shared" si="3"/>
        <v>0</v>
      </c>
      <c r="AR114" s="15" t="s">
        <v>278</v>
      </c>
      <c r="AT114" s="15" t="s">
        <v>210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2210</v>
      </c>
    </row>
    <row r="115" spans="2:65" s="1" customFormat="1" ht="44.25" customHeight="1">
      <c r="B115" s="157"/>
      <c r="C115" s="170" t="s">
        <v>255</v>
      </c>
      <c r="D115" s="170" t="s">
        <v>565</v>
      </c>
      <c r="E115" s="171" t="s">
        <v>1242</v>
      </c>
      <c r="F115" s="172" t="s">
        <v>1243</v>
      </c>
      <c r="G115" s="173" t="s">
        <v>253</v>
      </c>
      <c r="H115" s="174">
        <v>21</v>
      </c>
      <c r="I115" s="175"/>
      <c r="J115" s="176">
        <f t="shared" si="0"/>
        <v>0</v>
      </c>
      <c r="K115" s="173" t="s">
        <v>3101</v>
      </c>
      <c r="L115" s="177"/>
      <c r="M115" s="178" t="s">
        <v>3</v>
      </c>
      <c r="N115" s="179" t="s">
        <v>43</v>
      </c>
      <c r="O115" s="32"/>
      <c r="P115" s="167">
        <f t="shared" si="1"/>
        <v>0</v>
      </c>
      <c r="Q115" s="167">
        <v>0.00102</v>
      </c>
      <c r="R115" s="167">
        <f t="shared" si="2"/>
        <v>0.02142</v>
      </c>
      <c r="S115" s="167">
        <v>0</v>
      </c>
      <c r="T115" s="168">
        <f t="shared" si="3"/>
        <v>0</v>
      </c>
      <c r="AR115" s="15" t="s">
        <v>336</v>
      </c>
      <c r="AT115" s="15" t="s">
        <v>565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2211</v>
      </c>
    </row>
    <row r="116" spans="2:65" s="1" customFormat="1" ht="44.25" customHeight="1">
      <c r="B116" s="157"/>
      <c r="C116" s="170" t="s">
        <v>259</v>
      </c>
      <c r="D116" s="170" t="s">
        <v>565</v>
      </c>
      <c r="E116" s="171" t="s">
        <v>1239</v>
      </c>
      <c r="F116" s="172" t="s">
        <v>1240</v>
      </c>
      <c r="G116" s="173" t="s">
        <v>253</v>
      </c>
      <c r="H116" s="174">
        <v>16</v>
      </c>
      <c r="I116" s="175"/>
      <c r="J116" s="176">
        <f t="shared" si="0"/>
        <v>0</v>
      </c>
      <c r="K116" s="173" t="s">
        <v>3101</v>
      </c>
      <c r="L116" s="177"/>
      <c r="M116" s="178" t="s">
        <v>3</v>
      </c>
      <c r="N116" s="179" t="s">
        <v>43</v>
      </c>
      <c r="O116" s="32"/>
      <c r="P116" s="167">
        <f t="shared" si="1"/>
        <v>0</v>
      </c>
      <c r="Q116" s="167">
        <v>0.00121</v>
      </c>
      <c r="R116" s="167">
        <f t="shared" si="2"/>
        <v>0.01936</v>
      </c>
      <c r="S116" s="167">
        <v>0</v>
      </c>
      <c r="T116" s="168">
        <f t="shared" si="3"/>
        <v>0</v>
      </c>
      <c r="AR116" s="15" t="s">
        <v>336</v>
      </c>
      <c r="AT116" s="15" t="s">
        <v>565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2212</v>
      </c>
    </row>
    <row r="117" spans="2:65" s="1" customFormat="1" ht="22.5" customHeight="1">
      <c r="B117" s="157"/>
      <c r="C117" s="170" t="s">
        <v>265</v>
      </c>
      <c r="D117" s="170" t="s">
        <v>565</v>
      </c>
      <c r="E117" s="171" t="s">
        <v>1230</v>
      </c>
      <c r="F117" s="172" t="s">
        <v>1231</v>
      </c>
      <c r="G117" s="173" t="s">
        <v>416</v>
      </c>
      <c r="H117" s="174">
        <v>1</v>
      </c>
      <c r="I117" s="175"/>
      <c r="J117" s="176">
        <f t="shared" si="0"/>
        <v>0</v>
      </c>
      <c r="K117" s="173" t="s">
        <v>3101</v>
      </c>
      <c r="L117" s="177"/>
      <c r="M117" s="178" t="s">
        <v>3</v>
      </c>
      <c r="N117" s="179" t="s">
        <v>43</v>
      </c>
      <c r="O117" s="32"/>
      <c r="P117" s="167">
        <f t="shared" si="1"/>
        <v>0</v>
      </c>
      <c r="Q117" s="167">
        <v>0.0047</v>
      </c>
      <c r="R117" s="167">
        <f t="shared" si="2"/>
        <v>0.0047</v>
      </c>
      <c r="S117" s="167">
        <v>0</v>
      </c>
      <c r="T117" s="168">
        <f t="shared" si="3"/>
        <v>0</v>
      </c>
      <c r="AR117" s="15" t="s">
        <v>336</v>
      </c>
      <c r="AT117" s="15" t="s">
        <v>565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2213</v>
      </c>
    </row>
    <row r="118" spans="2:65" s="1" customFormat="1" ht="22.5" customHeight="1">
      <c r="B118" s="157"/>
      <c r="C118" s="158" t="s">
        <v>269</v>
      </c>
      <c r="D118" s="158" t="s">
        <v>210</v>
      </c>
      <c r="E118" s="159" t="s">
        <v>2214</v>
      </c>
      <c r="F118" s="160" t="s">
        <v>2215</v>
      </c>
      <c r="G118" s="161" t="s">
        <v>247</v>
      </c>
      <c r="H118" s="162">
        <v>0.095</v>
      </c>
      <c r="I118" s="163"/>
      <c r="J118" s="164">
        <f t="shared" si="0"/>
        <v>0</v>
      </c>
      <c r="K118" s="161" t="s">
        <v>3101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0</v>
      </c>
      <c r="R118" s="167">
        <f t="shared" si="2"/>
        <v>0</v>
      </c>
      <c r="S118" s="167">
        <v>0</v>
      </c>
      <c r="T118" s="168">
        <f t="shared" si="3"/>
        <v>0</v>
      </c>
      <c r="AR118" s="15" t="s">
        <v>278</v>
      </c>
      <c r="AT118" s="15" t="s">
        <v>210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2216</v>
      </c>
    </row>
    <row r="119" spans="2:63" s="10" customFormat="1" ht="29.85" customHeight="1">
      <c r="B119" s="145"/>
      <c r="D119" s="146" t="s">
        <v>71</v>
      </c>
      <c r="E119" s="194" t="s">
        <v>1170</v>
      </c>
      <c r="F119" s="194" t="s">
        <v>1171</v>
      </c>
      <c r="I119" s="148"/>
      <c r="J119" s="195">
        <f>BK119</f>
        <v>0</v>
      </c>
      <c r="K119" s="155"/>
      <c r="L119" s="145"/>
      <c r="M119" s="150"/>
      <c r="N119" s="151"/>
      <c r="O119" s="151"/>
      <c r="P119" s="152">
        <f>SUM(P120:P121)</f>
        <v>0</v>
      </c>
      <c r="Q119" s="151"/>
      <c r="R119" s="152">
        <f>SUM(R120:R121)</f>
        <v>0.00116</v>
      </c>
      <c r="S119" s="151"/>
      <c r="T119" s="153">
        <f>SUM(T120:T121)</f>
        <v>0</v>
      </c>
      <c r="AR119" s="154" t="s">
        <v>79</v>
      </c>
      <c r="AT119" s="155" t="s">
        <v>71</v>
      </c>
      <c r="AU119" s="155" t="s">
        <v>9</v>
      </c>
      <c r="AY119" s="154" t="s">
        <v>209</v>
      </c>
      <c r="BK119" s="156">
        <f>SUM(BK120:BK121)</f>
        <v>0</v>
      </c>
    </row>
    <row r="120" spans="2:65" s="1" customFormat="1" ht="22.5" customHeight="1">
      <c r="B120" s="157"/>
      <c r="C120" s="158" t="s">
        <v>10</v>
      </c>
      <c r="D120" s="158" t="s">
        <v>210</v>
      </c>
      <c r="E120" s="159" t="s">
        <v>1246</v>
      </c>
      <c r="F120" s="160" t="s">
        <v>1247</v>
      </c>
      <c r="G120" s="161" t="s">
        <v>253</v>
      </c>
      <c r="H120" s="162">
        <v>4</v>
      </c>
      <c r="I120" s="163"/>
      <c r="J120" s="164">
        <f>ROUND(I120*H120,0)</f>
        <v>0</v>
      </c>
      <c r="K120" s="161" t="s">
        <v>3101</v>
      </c>
      <c r="L120" s="31"/>
      <c r="M120" s="165" t="s">
        <v>3</v>
      </c>
      <c r="N120" s="166" t="s">
        <v>43</v>
      </c>
      <c r="O120" s="32"/>
      <c r="P120" s="167">
        <f>O120*H120</f>
        <v>0</v>
      </c>
      <c r="Q120" s="167">
        <v>0.00029</v>
      </c>
      <c r="R120" s="167">
        <f>Q120*H120</f>
        <v>0.00116</v>
      </c>
      <c r="S120" s="167">
        <v>0</v>
      </c>
      <c r="T120" s="168">
        <f>S120*H120</f>
        <v>0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5" t="s">
        <v>9</v>
      </c>
      <c r="BK120" s="169">
        <f>ROUND(I120*H120,0)</f>
        <v>0</v>
      </c>
      <c r="BL120" s="15" t="s">
        <v>278</v>
      </c>
      <c r="BM120" s="15" t="s">
        <v>2217</v>
      </c>
    </row>
    <row r="121" spans="2:65" s="1" customFormat="1" ht="22.5" customHeight="1">
      <c r="B121" s="157"/>
      <c r="C121" s="158" t="s">
        <v>278</v>
      </c>
      <c r="D121" s="158" t="s">
        <v>210</v>
      </c>
      <c r="E121" s="159" t="s">
        <v>1172</v>
      </c>
      <c r="F121" s="160" t="s">
        <v>1173</v>
      </c>
      <c r="G121" s="161" t="s">
        <v>416</v>
      </c>
      <c r="H121" s="162">
        <v>1</v>
      </c>
      <c r="I121" s="163"/>
      <c r="J121" s="164">
        <f>ROUND(I121*H121,0)</f>
        <v>0</v>
      </c>
      <c r="K121" s="161" t="s">
        <v>3101</v>
      </c>
      <c r="L121" s="31"/>
      <c r="M121" s="165" t="s">
        <v>3</v>
      </c>
      <c r="N121" s="166" t="s">
        <v>43</v>
      </c>
      <c r="O121" s="32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5" t="s">
        <v>214</v>
      </c>
      <c r="AT121" s="15" t="s">
        <v>210</v>
      </c>
      <c r="AU121" s="15" t="s">
        <v>79</v>
      </c>
      <c r="AY121" s="15" t="s">
        <v>209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9</v>
      </c>
      <c r="BK121" s="169">
        <f>ROUND(I121*H121,0)</f>
        <v>0</v>
      </c>
      <c r="BL121" s="15" t="s">
        <v>214</v>
      </c>
      <c r="BM121" s="15" t="s">
        <v>2218</v>
      </c>
    </row>
    <row r="122" spans="2:63" s="10" customFormat="1" ht="29.85" customHeight="1">
      <c r="B122" s="145"/>
      <c r="D122" s="146" t="s">
        <v>71</v>
      </c>
      <c r="E122" s="194" t="s">
        <v>1253</v>
      </c>
      <c r="F122" s="194" t="s">
        <v>1171</v>
      </c>
      <c r="I122" s="148"/>
      <c r="J122" s="195">
        <f>BK122</f>
        <v>0</v>
      </c>
      <c r="K122" s="155"/>
      <c r="L122" s="145"/>
      <c r="M122" s="150"/>
      <c r="N122" s="151"/>
      <c r="O122" s="151"/>
      <c r="P122" s="152">
        <f>SUM(P123:P129)</f>
        <v>0</v>
      </c>
      <c r="Q122" s="151"/>
      <c r="R122" s="152">
        <f>SUM(R123:R129)</f>
        <v>0.01112</v>
      </c>
      <c r="S122" s="151"/>
      <c r="T122" s="153">
        <f>SUM(T123:T129)</f>
        <v>0</v>
      </c>
      <c r="AR122" s="154" t="s">
        <v>79</v>
      </c>
      <c r="AT122" s="155" t="s">
        <v>71</v>
      </c>
      <c r="AU122" s="155" t="s">
        <v>9</v>
      </c>
      <c r="AY122" s="154" t="s">
        <v>209</v>
      </c>
      <c r="BK122" s="156">
        <f>SUM(BK123:BK129)</f>
        <v>0</v>
      </c>
    </row>
    <row r="123" spans="2:65" s="1" customFormat="1" ht="22.5" customHeight="1">
      <c r="B123" s="157"/>
      <c r="C123" s="158" t="s">
        <v>281</v>
      </c>
      <c r="D123" s="158" t="s">
        <v>210</v>
      </c>
      <c r="E123" s="159" t="s">
        <v>2219</v>
      </c>
      <c r="F123" s="160" t="s">
        <v>2220</v>
      </c>
      <c r="G123" s="161" t="s">
        <v>253</v>
      </c>
      <c r="H123" s="162">
        <v>6</v>
      </c>
      <c r="I123" s="163"/>
      <c r="J123" s="164">
        <f aca="true" t="shared" si="10" ref="J123:J129">ROUND(I123*H123,0)</f>
        <v>0</v>
      </c>
      <c r="K123" s="161" t="s">
        <v>3101</v>
      </c>
      <c r="L123" s="31"/>
      <c r="M123" s="165" t="s">
        <v>3</v>
      </c>
      <c r="N123" s="166" t="s">
        <v>43</v>
      </c>
      <c r="O123" s="32"/>
      <c r="P123" s="167">
        <f aca="true" t="shared" si="11" ref="P123:P129">O123*H123</f>
        <v>0</v>
      </c>
      <c r="Q123" s="167">
        <v>0.00066</v>
      </c>
      <c r="R123" s="167">
        <f aca="true" t="shared" si="12" ref="R123:R129">Q123*H123</f>
        <v>0.00396</v>
      </c>
      <c r="S123" s="167">
        <v>0</v>
      </c>
      <c r="T123" s="168">
        <f aca="true" t="shared" si="13" ref="T123:T129">S123*H123</f>
        <v>0</v>
      </c>
      <c r="AR123" s="15" t="s">
        <v>278</v>
      </c>
      <c r="AT123" s="15" t="s">
        <v>210</v>
      </c>
      <c r="AU123" s="15" t="s">
        <v>79</v>
      </c>
      <c r="AY123" s="15" t="s">
        <v>209</v>
      </c>
      <c r="BE123" s="169">
        <f aca="true" t="shared" si="14" ref="BE123:BE129">IF(N123="základní",J123,0)</f>
        <v>0</v>
      </c>
      <c r="BF123" s="169">
        <f aca="true" t="shared" si="15" ref="BF123:BF129">IF(N123="snížená",J123,0)</f>
        <v>0</v>
      </c>
      <c r="BG123" s="169">
        <f aca="true" t="shared" si="16" ref="BG123:BG129">IF(N123="zákl. přenesená",J123,0)</f>
        <v>0</v>
      </c>
      <c r="BH123" s="169">
        <f aca="true" t="shared" si="17" ref="BH123:BH129">IF(N123="sníž. přenesená",J123,0)</f>
        <v>0</v>
      </c>
      <c r="BI123" s="169">
        <f aca="true" t="shared" si="18" ref="BI123:BI129">IF(N123="nulová",J123,0)</f>
        <v>0</v>
      </c>
      <c r="BJ123" s="15" t="s">
        <v>9</v>
      </c>
      <c r="BK123" s="169">
        <f aca="true" t="shared" si="19" ref="BK123:BK129">ROUND(I123*H123,0)</f>
        <v>0</v>
      </c>
      <c r="BL123" s="15" t="s">
        <v>278</v>
      </c>
      <c r="BM123" s="15" t="s">
        <v>2221</v>
      </c>
    </row>
    <row r="124" spans="2:65" s="1" customFormat="1" ht="22.5" customHeight="1">
      <c r="B124" s="157"/>
      <c r="C124" s="158" t="s">
        <v>284</v>
      </c>
      <c r="D124" s="158" t="s">
        <v>210</v>
      </c>
      <c r="E124" s="159" t="s">
        <v>1257</v>
      </c>
      <c r="F124" s="160" t="s">
        <v>1258</v>
      </c>
      <c r="G124" s="161" t="s">
        <v>253</v>
      </c>
      <c r="H124" s="162">
        <v>4</v>
      </c>
      <c r="I124" s="163"/>
      <c r="J124" s="164">
        <f t="shared" si="10"/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t="shared" si="11"/>
        <v>0</v>
      </c>
      <c r="Q124" s="167">
        <v>0.00119</v>
      </c>
      <c r="R124" s="167">
        <f t="shared" si="12"/>
        <v>0.00476</v>
      </c>
      <c r="S124" s="167">
        <v>0</v>
      </c>
      <c r="T124" s="168">
        <f t="shared" si="13"/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t="shared" si="14"/>
        <v>0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5" t="s">
        <v>9</v>
      </c>
      <c r="BK124" s="169">
        <f t="shared" si="19"/>
        <v>0</v>
      </c>
      <c r="BL124" s="15" t="s">
        <v>278</v>
      </c>
      <c r="BM124" s="15" t="s">
        <v>2222</v>
      </c>
    </row>
    <row r="125" spans="2:65" s="1" customFormat="1" ht="22.5" customHeight="1">
      <c r="B125" s="157"/>
      <c r="C125" s="158" t="s">
        <v>288</v>
      </c>
      <c r="D125" s="158" t="s">
        <v>210</v>
      </c>
      <c r="E125" s="159" t="s">
        <v>1260</v>
      </c>
      <c r="F125" s="160" t="s">
        <v>1261</v>
      </c>
      <c r="G125" s="161" t="s">
        <v>416</v>
      </c>
      <c r="H125" s="162">
        <v>1</v>
      </c>
      <c r="I125" s="163"/>
      <c r="J125" s="164">
        <f t="shared" si="10"/>
        <v>0</v>
      </c>
      <c r="K125" s="161" t="s">
        <v>3101</v>
      </c>
      <c r="L125" s="31"/>
      <c r="M125" s="165" t="s">
        <v>3</v>
      </c>
      <c r="N125" s="166" t="s">
        <v>43</v>
      </c>
      <c r="O125" s="32"/>
      <c r="P125" s="167">
        <f t="shared" si="11"/>
        <v>0</v>
      </c>
      <c r="Q125" s="167">
        <v>0.0001</v>
      </c>
      <c r="R125" s="167">
        <f t="shared" si="12"/>
        <v>0.0001</v>
      </c>
      <c r="S125" s="167">
        <v>0</v>
      </c>
      <c r="T125" s="168">
        <f t="shared" si="13"/>
        <v>0</v>
      </c>
      <c r="AR125" s="15" t="s">
        <v>278</v>
      </c>
      <c r="AT125" s="15" t="s">
        <v>210</v>
      </c>
      <c r="AU125" s="15" t="s">
        <v>79</v>
      </c>
      <c r="AY125" s="15" t="s">
        <v>209</v>
      </c>
      <c r="BE125" s="169">
        <f t="shared" si="14"/>
        <v>0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5" t="s">
        <v>9</v>
      </c>
      <c r="BK125" s="169">
        <f t="shared" si="19"/>
        <v>0</v>
      </c>
      <c r="BL125" s="15" t="s">
        <v>278</v>
      </c>
      <c r="BM125" s="15" t="s">
        <v>2223</v>
      </c>
    </row>
    <row r="126" spans="2:65" s="1" customFormat="1" ht="22.5" customHeight="1">
      <c r="B126" s="157"/>
      <c r="C126" s="158" t="s">
        <v>292</v>
      </c>
      <c r="D126" s="158" t="s">
        <v>210</v>
      </c>
      <c r="E126" s="159" t="s">
        <v>1263</v>
      </c>
      <c r="F126" s="160" t="s">
        <v>1264</v>
      </c>
      <c r="G126" s="161" t="s">
        <v>416</v>
      </c>
      <c r="H126" s="162">
        <v>1</v>
      </c>
      <c r="I126" s="163"/>
      <c r="J126" s="164">
        <f t="shared" si="10"/>
        <v>0</v>
      </c>
      <c r="K126" s="161" t="s">
        <v>3101</v>
      </c>
      <c r="L126" s="31"/>
      <c r="M126" s="165" t="s">
        <v>3</v>
      </c>
      <c r="N126" s="166" t="s">
        <v>43</v>
      </c>
      <c r="O126" s="32"/>
      <c r="P126" s="167">
        <f t="shared" si="11"/>
        <v>0</v>
      </c>
      <c r="Q126" s="167">
        <v>0.00018</v>
      </c>
      <c r="R126" s="167">
        <f t="shared" si="12"/>
        <v>0.00018</v>
      </c>
      <c r="S126" s="167">
        <v>0</v>
      </c>
      <c r="T126" s="168">
        <f t="shared" si="13"/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t="shared" si="14"/>
        <v>0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5" t="s">
        <v>9</v>
      </c>
      <c r="BK126" s="169">
        <f t="shared" si="19"/>
        <v>0</v>
      </c>
      <c r="BL126" s="15" t="s">
        <v>278</v>
      </c>
      <c r="BM126" s="15" t="s">
        <v>2224</v>
      </c>
    </row>
    <row r="127" spans="2:65" s="1" customFormat="1" ht="22.5" customHeight="1">
      <c r="B127" s="157"/>
      <c r="C127" s="158" t="s">
        <v>8</v>
      </c>
      <c r="D127" s="158" t="s">
        <v>210</v>
      </c>
      <c r="E127" s="159" t="s">
        <v>1266</v>
      </c>
      <c r="F127" s="160" t="s">
        <v>1267</v>
      </c>
      <c r="G127" s="161" t="s">
        <v>416</v>
      </c>
      <c r="H127" s="162">
        <v>1</v>
      </c>
      <c r="I127" s="163"/>
      <c r="J127" s="164">
        <f t="shared" si="10"/>
        <v>0</v>
      </c>
      <c r="K127" s="161" t="s">
        <v>3101</v>
      </c>
      <c r="L127" s="31"/>
      <c r="M127" s="165" t="s">
        <v>3</v>
      </c>
      <c r="N127" s="166" t="s">
        <v>43</v>
      </c>
      <c r="O127" s="32"/>
      <c r="P127" s="167">
        <f t="shared" si="11"/>
        <v>0</v>
      </c>
      <c r="Q127" s="167">
        <v>0.00022</v>
      </c>
      <c r="R127" s="167">
        <f t="shared" si="12"/>
        <v>0.00022</v>
      </c>
      <c r="S127" s="167">
        <v>0</v>
      </c>
      <c r="T127" s="168">
        <f t="shared" si="13"/>
        <v>0</v>
      </c>
      <c r="AR127" s="15" t="s">
        <v>278</v>
      </c>
      <c r="AT127" s="15" t="s">
        <v>210</v>
      </c>
      <c r="AU127" s="15" t="s">
        <v>79</v>
      </c>
      <c r="AY127" s="15" t="s">
        <v>209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5" t="s">
        <v>9</v>
      </c>
      <c r="BK127" s="169">
        <f t="shared" si="19"/>
        <v>0</v>
      </c>
      <c r="BL127" s="15" t="s">
        <v>278</v>
      </c>
      <c r="BM127" s="15" t="s">
        <v>2225</v>
      </c>
    </row>
    <row r="128" spans="2:65" s="1" customFormat="1" ht="22.5" customHeight="1">
      <c r="B128" s="157"/>
      <c r="C128" s="158" t="s">
        <v>299</v>
      </c>
      <c r="D128" s="158" t="s">
        <v>210</v>
      </c>
      <c r="E128" s="159" t="s">
        <v>1269</v>
      </c>
      <c r="F128" s="160" t="s">
        <v>1270</v>
      </c>
      <c r="G128" s="161" t="s">
        <v>253</v>
      </c>
      <c r="H128" s="162">
        <v>10</v>
      </c>
      <c r="I128" s="163"/>
      <c r="J128" s="164">
        <f t="shared" si="10"/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 t="shared" si="11"/>
        <v>0</v>
      </c>
      <c r="Q128" s="167">
        <v>0.00019</v>
      </c>
      <c r="R128" s="167">
        <f t="shared" si="12"/>
        <v>0.0019000000000000002</v>
      </c>
      <c r="S128" s="167">
        <v>0</v>
      </c>
      <c r="T128" s="168">
        <f t="shared" si="13"/>
        <v>0</v>
      </c>
      <c r="AR128" s="15" t="s">
        <v>278</v>
      </c>
      <c r="AT128" s="15" t="s">
        <v>210</v>
      </c>
      <c r="AU128" s="15" t="s">
        <v>79</v>
      </c>
      <c r="AY128" s="15" t="s">
        <v>209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5" t="s">
        <v>9</v>
      </c>
      <c r="BK128" s="169">
        <f t="shared" si="19"/>
        <v>0</v>
      </c>
      <c r="BL128" s="15" t="s">
        <v>278</v>
      </c>
      <c r="BM128" s="15" t="s">
        <v>2226</v>
      </c>
    </row>
    <row r="129" spans="2:65" s="1" customFormat="1" ht="22.5" customHeight="1">
      <c r="B129" s="157"/>
      <c r="C129" s="158" t="s">
        <v>303</v>
      </c>
      <c r="D129" s="158" t="s">
        <v>210</v>
      </c>
      <c r="E129" s="159" t="s">
        <v>1275</v>
      </c>
      <c r="F129" s="160" t="s">
        <v>1276</v>
      </c>
      <c r="G129" s="161" t="s">
        <v>247</v>
      </c>
      <c r="H129" s="162">
        <v>0.011</v>
      </c>
      <c r="I129" s="163"/>
      <c r="J129" s="164">
        <f t="shared" si="10"/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 t="shared" si="11"/>
        <v>0</v>
      </c>
      <c r="Q129" s="167">
        <v>0</v>
      </c>
      <c r="R129" s="167">
        <f t="shared" si="12"/>
        <v>0</v>
      </c>
      <c r="S129" s="167">
        <v>0</v>
      </c>
      <c r="T129" s="168">
        <f t="shared" si="13"/>
        <v>0</v>
      </c>
      <c r="AR129" s="15" t="s">
        <v>278</v>
      </c>
      <c r="AT129" s="15" t="s">
        <v>210</v>
      </c>
      <c r="AU129" s="15" t="s">
        <v>79</v>
      </c>
      <c r="AY129" s="15" t="s">
        <v>209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5" t="s">
        <v>9</v>
      </c>
      <c r="BK129" s="169">
        <f t="shared" si="19"/>
        <v>0</v>
      </c>
      <c r="BL129" s="15" t="s">
        <v>278</v>
      </c>
      <c r="BM129" s="15" t="s">
        <v>2227</v>
      </c>
    </row>
    <row r="130" spans="2:63" s="10" customFormat="1" ht="29.85" customHeight="1">
      <c r="B130" s="145"/>
      <c r="D130" s="146" t="s">
        <v>71</v>
      </c>
      <c r="E130" s="194" t="s">
        <v>1278</v>
      </c>
      <c r="F130" s="194" t="s">
        <v>1279</v>
      </c>
      <c r="I130" s="148"/>
      <c r="J130" s="195">
        <f>BK130</f>
        <v>0</v>
      </c>
      <c r="K130" s="155"/>
      <c r="L130" s="145"/>
      <c r="M130" s="150"/>
      <c r="N130" s="151"/>
      <c r="O130" s="151"/>
      <c r="P130" s="152">
        <f>SUM(P131:P135)</f>
        <v>0</v>
      </c>
      <c r="Q130" s="151"/>
      <c r="R130" s="152">
        <f>SUM(R131:R135)</f>
        <v>0.30490000000000006</v>
      </c>
      <c r="S130" s="151"/>
      <c r="T130" s="153">
        <f>SUM(T131:T135)</f>
        <v>0</v>
      </c>
      <c r="AR130" s="154" t="s">
        <v>79</v>
      </c>
      <c r="AT130" s="155" t="s">
        <v>71</v>
      </c>
      <c r="AU130" s="155" t="s">
        <v>9</v>
      </c>
      <c r="AY130" s="154" t="s">
        <v>209</v>
      </c>
      <c r="BK130" s="156">
        <f>SUM(BK131:BK135)</f>
        <v>0</v>
      </c>
    </row>
    <row r="131" spans="2:65" s="1" customFormat="1" ht="31.5" customHeight="1">
      <c r="B131" s="157"/>
      <c r="C131" s="158" t="s">
        <v>306</v>
      </c>
      <c r="D131" s="158" t="s">
        <v>210</v>
      </c>
      <c r="E131" s="159" t="s">
        <v>2228</v>
      </c>
      <c r="F131" s="160" t="s">
        <v>1281</v>
      </c>
      <c r="G131" s="161" t="s">
        <v>359</v>
      </c>
      <c r="H131" s="162">
        <v>1</v>
      </c>
      <c r="I131" s="163"/>
      <c r="J131" s="164">
        <f>ROUND(I131*H131,0)</f>
        <v>0</v>
      </c>
      <c r="K131" s="161"/>
      <c r="L131" s="31"/>
      <c r="M131" s="165" t="s">
        <v>3</v>
      </c>
      <c r="N131" s="166" t="s">
        <v>43</v>
      </c>
      <c r="O131" s="32"/>
      <c r="P131" s="167">
        <f>O131*H131</f>
        <v>0</v>
      </c>
      <c r="Q131" s="167">
        <v>0.202</v>
      </c>
      <c r="R131" s="167">
        <f>Q131*H131</f>
        <v>0.202</v>
      </c>
      <c r="S131" s="167">
        <v>0</v>
      </c>
      <c r="T131" s="168">
        <f>S131*H131</f>
        <v>0</v>
      </c>
      <c r="AR131" s="15" t="s">
        <v>278</v>
      </c>
      <c r="AT131" s="15" t="s">
        <v>210</v>
      </c>
      <c r="AU131" s="15" t="s">
        <v>79</v>
      </c>
      <c r="AY131" s="15" t="s">
        <v>209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9</v>
      </c>
      <c r="BK131" s="169">
        <f>ROUND(I131*H131,0)</f>
        <v>0</v>
      </c>
      <c r="BL131" s="15" t="s">
        <v>278</v>
      </c>
      <c r="BM131" s="15" t="s">
        <v>2229</v>
      </c>
    </row>
    <row r="132" spans="2:65" s="1" customFormat="1" ht="22.5" customHeight="1">
      <c r="B132" s="157"/>
      <c r="C132" s="170" t="s">
        <v>309</v>
      </c>
      <c r="D132" s="170" t="s">
        <v>565</v>
      </c>
      <c r="E132" s="171" t="s">
        <v>1283</v>
      </c>
      <c r="F132" s="172" t="s">
        <v>1284</v>
      </c>
      <c r="G132" s="173" t="s">
        <v>416</v>
      </c>
      <c r="H132" s="174">
        <v>1</v>
      </c>
      <c r="I132" s="175"/>
      <c r="J132" s="176">
        <f>ROUND(I132*H132,0)</f>
        <v>0</v>
      </c>
      <c r="K132" s="173"/>
      <c r="L132" s="177"/>
      <c r="M132" s="178" t="s">
        <v>3</v>
      </c>
      <c r="N132" s="179" t="s">
        <v>43</v>
      </c>
      <c r="O132" s="32"/>
      <c r="P132" s="167">
        <f>O132*H132</f>
        <v>0</v>
      </c>
      <c r="Q132" s="167">
        <v>0.011</v>
      </c>
      <c r="R132" s="167">
        <f>Q132*H132</f>
        <v>0.011</v>
      </c>
      <c r="S132" s="167">
        <v>0</v>
      </c>
      <c r="T132" s="168">
        <f>S132*H132</f>
        <v>0</v>
      </c>
      <c r="AR132" s="15" t="s">
        <v>336</v>
      </c>
      <c r="AT132" s="15" t="s">
        <v>565</v>
      </c>
      <c r="AU132" s="15" t="s">
        <v>79</v>
      </c>
      <c r="AY132" s="15" t="s">
        <v>209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5" t="s">
        <v>9</v>
      </c>
      <c r="BK132" s="169">
        <f>ROUND(I132*H132,0)</f>
        <v>0</v>
      </c>
      <c r="BL132" s="15" t="s">
        <v>278</v>
      </c>
      <c r="BM132" s="15" t="s">
        <v>2230</v>
      </c>
    </row>
    <row r="133" spans="2:65" s="1" customFormat="1" ht="22.5" customHeight="1">
      <c r="B133" s="157"/>
      <c r="C133" s="170" t="s">
        <v>312</v>
      </c>
      <c r="D133" s="170" t="s">
        <v>565</v>
      </c>
      <c r="E133" s="171" t="s">
        <v>2231</v>
      </c>
      <c r="F133" s="172" t="s">
        <v>1287</v>
      </c>
      <c r="G133" s="173" t="s">
        <v>416</v>
      </c>
      <c r="H133" s="174">
        <v>1</v>
      </c>
      <c r="I133" s="175"/>
      <c r="J133" s="176">
        <f>ROUND(I133*H133,0)</f>
        <v>0</v>
      </c>
      <c r="K133" s="173"/>
      <c r="L133" s="177"/>
      <c r="M133" s="178" t="s">
        <v>3</v>
      </c>
      <c r="N133" s="179" t="s">
        <v>43</v>
      </c>
      <c r="O133" s="32"/>
      <c r="P133" s="167">
        <f>O133*H133</f>
        <v>0</v>
      </c>
      <c r="Q133" s="167">
        <v>0.088</v>
      </c>
      <c r="R133" s="167">
        <f>Q133*H133</f>
        <v>0.088</v>
      </c>
      <c r="S133" s="167">
        <v>0</v>
      </c>
      <c r="T133" s="168">
        <f>S133*H133</f>
        <v>0</v>
      </c>
      <c r="AR133" s="15" t="s">
        <v>336</v>
      </c>
      <c r="AT133" s="15" t="s">
        <v>565</v>
      </c>
      <c r="AU133" s="15" t="s">
        <v>79</v>
      </c>
      <c r="AY133" s="15" t="s">
        <v>209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9</v>
      </c>
      <c r="BK133" s="169">
        <f>ROUND(I133*H133,0)</f>
        <v>0</v>
      </c>
      <c r="BL133" s="15" t="s">
        <v>278</v>
      </c>
      <c r="BM133" s="15" t="s">
        <v>2232</v>
      </c>
    </row>
    <row r="134" spans="2:65" s="1" customFormat="1" ht="22.5" customHeight="1">
      <c r="B134" s="157"/>
      <c r="C134" s="158" t="s">
        <v>316</v>
      </c>
      <c r="D134" s="158" t="s">
        <v>210</v>
      </c>
      <c r="E134" s="159" t="s">
        <v>1289</v>
      </c>
      <c r="F134" s="160" t="s">
        <v>1290</v>
      </c>
      <c r="G134" s="161" t="s">
        <v>253</v>
      </c>
      <c r="H134" s="162">
        <v>10</v>
      </c>
      <c r="I134" s="163"/>
      <c r="J134" s="164">
        <f>ROUND(I134*H134,0)</f>
        <v>0</v>
      </c>
      <c r="K134" s="161" t="s">
        <v>3101</v>
      </c>
      <c r="L134" s="31"/>
      <c r="M134" s="165" t="s">
        <v>3</v>
      </c>
      <c r="N134" s="166" t="s">
        <v>43</v>
      </c>
      <c r="O134" s="32"/>
      <c r="P134" s="167">
        <f>O134*H134</f>
        <v>0</v>
      </c>
      <c r="Q134" s="167">
        <v>0.00039</v>
      </c>
      <c r="R134" s="167">
        <f>Q134*H134</f>
        <v>0.0039</v>
      </c>
      <c r="S134" s="167">
        <v>0</v>
      </c>
      <c r="T134" s="168">
        <f>S134*H134</f>
        <v>0</v>
      </c>
      <c r="AR134" s="15" t="s">
        <v>278</v>
      </c>
      <c r="AT134" s="15" t="s">
        <v>210</v>
      </c>
      <c r="AU134" s="15" t="s">
        <v>79</v>
      </c>
      <c r="AY134" s="15" t="s">
        <v>209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9</v>
      </c>
      <c r="BK134" s="169">
        <f>ROUND(I134*H134,0)</f>
        <v>0</v>
      </c>
      <c r="BL134" s="15" t="s">
        <v>278</v>
      </c>
      <c r="BM134" s="15" t="s">
        <v>2233</v>
      </c>
    </row>
    <row r="135" spans="2:65" s="1" customFormat="1" ht="22.5" customHeight="1">
      <c r="B135" s="157"/>
      <c r="C135" s="158" t="s">
        <v>320</v>
      </c>
      <c r="D135" s="158" t="s">
        <v>210</v>
      </c>
      <c r="E135" s="159" t="s">
        <v>1292</v>
      </c>
      <c r="F135" s="160" t="s">
        <v>1293</v>
      </c>
      <c r="G135" s="161" t="s">
        <v>247</v>
      </c>
      <c r="H135" s="162">
        <v>0.777</v>
      </c>
      <c r="I135" s="163"/>
      <c r="J135" s="164">
        <f>ROUND(I135*H135,0)</f>
        <v>0</v>
      </c>
      <c r="K135" s="161" t="s">
        <v>3101</v>
      </c>
      <c r="L135" s="31"/>
      <c r="M135" s="165" t="s">
        <v>3</v>
      </c>
      <c r="N135" s="166" t="s">
        <v>43</v>
      </c>
      <c r="O135" s="32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5" t="s">
        <v>278</v>
      </c>
      <c r="AT135" s="15" t="s">
        <v>210</v>
      </c>
      <c r="AU135" s="15" t="s">
        <v>79</v>
      </c>
      <c r="AY135" s="15" t="s">
        <v>209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9</v>
      </c>
      <c r="BK135" s="169">
        <f>ROUND(I135*H135,0)</f>
        <v>0</v>
      </c>
      <c r="BL135" s="15" t="s">
        <v>278</v>
      </c>
      <c r="BM135" s="15" t="s">
        <v>2234</v>
      </c>
    </row>
    <row r="136" spans="2:63" s="10" customFormat="1" ht="29.85" customHeight="1">
      <c r="B136" s="145"/>
      <c r="D136" s="146" t="s">
        <v>71</v>
      </c>
      <c r="E136" s="194" t="s">
        <v>1295</v>
      </c>
      <c r="F136" s="194" t="s">
        <v>1279</v>
      </c>
      <c r="I136" s="148"/>
      <c r="J136" s="195">
        <f>BK136</f>
        <v>0</v>
      </c>
      <c r="K136" s="155"/>
      <c r="L136" s="145"/>
      <c r="M136" s="150"/>
      <c r="N136" s="151"/>
      <c r="O136" s="151"/>
      <c r="P136" s="152">
        <f>SUM(P137:P148)</f>
        <v>0</v>
      </c>
      <c r="Q136" s="151"/>
      <c r="R136" s="152">
        <f>SUM(R137:R148)</f>
        <v>1.04409</v>
      </c>
      <c r="S136" s="151"/>
      <c r="T136" s="153">
        <f>SUM(T137:T148)</f>
        <v>0</v>
      </c>
      <c r="AR136" s="154" t="s">
        <v>79</v>
      </c>
      <c r="AT136" s="155" t="s">
        <v>71</v>
      </c>
      <c r="AU136" s="155" t="s">
        <v>9</v>
      </c>
      <c r="AY136" s="154" t="s">
        <v>209</v>
      </c>
      <c r="BK136" s="156">
        <f>SUM(BK137:BK148)</f>
        <v>0</v>
      </c>
    </row>
    <row r="137" spans="2:65" s="1" customFormat="1" ht="22.5" customHeight="1">
      <c r="B137" s="157"/>
      <c r="C137" s="158" t="s">
        <v>324</v>
      </c>
      <c r="D137" s="158" t="s">
        <v>210</v>
      </c>
      <c r="E137" s="159" t="s">
        <v>1296</v>
      </c>
      <c r="F137" s="160" t="s">
        <v>1297</v>
      </c>
      <c r="G137" s="161" t="s">
        <v>1298</v>
      </c>
      <c r="H137" s="162">
        <v>72</v>
      </c>
      <c r="I137" s="163"/>
      <c r="J137" s="164">
        <f aca="true" t="shared" si="20" ref="J137:J148">ROUND(I137*H137,0)</f>
        <v>0</v>
      </c>
      <c r="K137" s="161" t="s">
        <v>3</v>
      </c>
      <c r="L137" s="31"/>
      <c r="M137" s="165" t="s">
        <v>3</v>
      </c>
      <c r="N137" s="166" t="s">
        <v>43</v>
      </c>
      <c r="O137" s="32"/>
      <c r="P137" s="167">
        <f aca="true" t="shared" si="21" ref="P137:P148">O137*H137</f>
        <v>0</v>
      </c>
      <c r="Q137" s="167">
        <v>0</v>
      </c>
      <c r="R137" s="167">
        <f aca="true" t="shared" si="22" ref="R137:R148">Q137*H137</f>
        <v>0</v>
      </c>
      <c r="S137" s="167">
        <v>0</v>
      </c>
      <c r="T137" s="168">
        <f aca="true" t="shared" si="23" ref="T137:T148">S137*H137</f>
        <v>0</v>
      </c>
      <c r="AR137" s="15" t="s">
        <v>278</v>
      </c>
      <c r="AT137" s="15" t="s">
        <v>210</v>
      </c>
      <c r="AU137" s="15" t="s">
        <v>79</v>
      </c>
      <c r="AY137" s="15" t="s">
        <v>209</v>
      </c>
      <c r="BE137" s="169">
        <f aca="true" t="shared" si="24" ref="BE137:BE148">IF(N137="základní",J137,0)</f>
        <v>0</v>
      </c>
      <c r="BF137" s="169">
        <f aca="true" t="shared" si="25" ref="BF137:BF148">IF(N137="snížená",J137,0)</f>
        <v>0</v>
      </c>
      <c r="BG137" s="169">
        <f aca="true" t="shared" si="26" ref="BG137:BG148">IF(N137="zákl. přenesená",J137,0)</f>
        <v>0</v>
      </c>
      <c r="BH137" s="169">
        <f aca="true" t="shared" si="27" ref="BH137:BH148">IF(N137="sníž. přenesená",J137,0)</f>
        <v>0</v>
      </c>
      <c r="BI137" s="169">
        <f aca="true" t="shared" si="28" ref="BI137:BI148">IF(N137="nulová",J137,0)</f>
        <v>0</v>
      </c>
      <c r="BJ137" s="15" t="s">
        <v>9</v>
      </c>
      <c r="BK137" s="169">
        <f aca="true" t="shared" si="29" ref="BK137:BK148">ROUND(I137*H137,0)</f>
        <v>0</v>
      </c>
      <c r="BL137" s="15" t="s">
        <v>278</v>
      </c>
      <c r="BM137" s="15" t="s">
        <v>2235</v>
      </c>
    </row>
    <row r="138" spans="2:65" s="1" customFormat="1" ht="22.5" customHeight="1">
      <c r="B138" s="157"/>
      <c r="C138" s="158" t="s">
        <v>328</v>
      </c>
      <c r="D138" s="158" t="s">
        <v>210</v>
      </c>
      <c r="E138" s="159" t="s">
        <v>1300</v>
      </c>
      <c r="F138" s="160" t="s">
        <v>1301</v>
      </c>
      <c r="G138" s="161" t="s">
        <v>1298</v>
      </c>
      <c r="H138" s="162">
        <v>6</v>
      </c>
      <c r="I138" s="163"/>
      <c r="J138" s="164">
        <f t="shared" si="20"/>
        <v>0</v>
      </c>
      <c r="K138" s="161" t="s">
        <v>3</v>
      </c>
      <c r="L138" s="31"/>
      <c r="M138" s="165" t="s">
        <v>3</v>
      </c>
      <c r="N138" s="166" t="s">
        <v>43</v>
      </c>
      <c r="O138" s="32"/>
      <c r="P138" s="167">
        <f t="shared" si="21"/>
        <v>0</v>
      </c>
      <c r="Q138" s="167">
        <v>0</v>
      </c>
      <c r="R138" s="167">
        <f t="shared" si="22"/>
        <v>0</v>
      </c>
      <c r="S138" s="167">
        <v>0</v>
      </c>
      <c r="T138" s="168">
        <f t="shared" si="23"/>
        <v>0</v>
      </c>
      <c r="AR138" s="15" t="s">
        <v>278</v>
      </c>
      <c r="AT138" s="15" t="s">
        <v>210</v>
      </c>
      <c r="AU138" s="15" t="s">
        <v>79</v>
      </c>
      <c r="AY138" s="15" t="s">
        <v>209</v>
      </c>
      <c r="BE138" s="169">
        <f t="shared" si="24"/>
        <v>0</v>
      </c>
      <c r="BF138" s="169">
        <f t="shared" si="25"/>
        <v>0</v>
      </c>
      <c r="BG138" s="169">
        <f t="shared" si="26"/>
        <v>0</v>
      </c>
      <c r="BH138" s="169">
        <f t="shared" si="27"/>
        <v>0</v>
      </c>
      <c r="BI138" s="169">
        <f t="shared" si="28"/>
        <v>0</v>
      </c>
      <c r="BJ138" s="15" t="s">
        <v>9</v>
      </c>
      <c r="BK138" s="169">
        <f t="shared" si="29"/>
        <v>0</v>
      </c>
      <c r="BL138" s="15" t="s">
        <v>278</v>
      </c>
      <c r="BM138" s="15" t="s">
        <v>2236</v>
      </c>
    </row>
    <row r="139" spans="2:65" s="1" customFormat="1" ht="22.5" customHeight="1">
      <c r="B139" s="157"/>
      <c r="C139" s="158" t="s">
        <v>332</v>
      </c>
      <c r="D139" s="158" t="s">
        <v>210</v>
      </c>
      <c r="E139" s="159" t="s">
        <v>1303</v>
      </c>
      <c r="F139" s="160" t="s">
        <v>1304</v>
      </c>
      <c r="G139" s="161" t="s">
        <v>1298</v>
      </c>
      <c r="H139" s="162">
        <v>8</v>
      </c>
      <c r="I139" s="163"/>
      <c r="J139" s="164">
        <f t="shared" si="20"/>
        <v>0</v>
      </c>
      <c r="K139" s="161" t="s">
        <v>3</v>
      </c>
      <c r="L139" s="31"/>
      <c r="M139" s="165" t="s">
        <v>3</v>
      </c>
      <c r="N139" s="166" t="s">
        <v>43</v>
      </c>
      <c r="O139" s="32"/>
      <c r="P139" s="167">
        <f t="shared" si="21"/>
        <v>0</v>
      </c>
      <c r="Q139" s="167">
        <v>0</v>
      </c>
      <c r="R139" s="167">
        <f t="shared" si="22"/>
        <v>0</v>
      </c>
      <c r="S139" s="167">
        <v>0</v>
      </c>
      <c r="T139" s="168">
        <f t="shared" si="23"/>
        <v>0</v>
      </c>
      <c r="AR139" s="15" t="s">
        <v>278</v>
      </c>
      <c r="AT139" s="15" t="s">
        <v>210</v>
      </c>
      <c r="AU139" s="15" t="s">
        <v>79</v>
      </c>
      <c r="AY139" s="15" t="s">
        <v>209</v>
      </c>
      <c r="BE139" s="169">
        <f t="shared" si="24"/>
        <v>0</v>
      </c>
      <c r="BF139" s="169">
        <f t="shared" si="25"/>
        <v>0</v>
      </c>
      <c r="BG139" s="169">
        <f t="shared" si="26"/>
        <v>0</v>
      </c>
      <c r="BH139" s="169">
        <f t="shared" si="27"/>
        <v>0</v>
      </c>
      <c r="BI139" s="169">
        <f t="shared" si="28"/>
        <v>0</v>
      </c>
      <c r="BJ139" s="15" t="s">
        <v>9</v>
      </c>
      <c r="BK139" s="169">
        <f t="shared" si="29"/>
        <v>0</v>
      </c>
      <c r="BL139" s="15" t="s">
        <v>278</v>
      </c>
      <c r="BM139" s="15" t="s">
        <v>2237</v>
      </c>
    </row>
    <row r="140" spans="2:65" s="1" customFormat="1" ht="22.5" customHeight="1">
      <c r="B140" s="157"/>
      <c r="C140" s="158" t="s">
        <v>336</v>
      </c>
      <c r="D140" s="158" t="s">
        <v>210</v>
      </c>
      <c r="E140" s="159" t="s">
        <v>1306</v>
      </c>
      <c r="F140" s="160" t="s">
        <v>1307</v>
      </c>
      <c r="G140" s="161" t="s">
        <v>1298</v>
      </c>
      <c r="H140" s="162">
        <v>2</v>
      </c>
      <c r="I140" s="163"/>
      <c r="J140" s="164">
        <f t="shared" si="20"/>
        <v>0</v>
      </c>
      <c r="K140" s="161" t="s">
        <v>3</v>
      </c>
      <c r="L140" s="31"/>
      <c r="M140" s="165" t="s">
        <v>3</v>
      </c>
      <c r="N140" s="166" t="s">
        <v>43</v>
      </c>
      <c r="O140" s="32"/>
      <c r="P140" s="167">
        <f t="shared" si="21"/>
        <v>0</v>
      </c>
      <c r="Q140" s="167">
        <v>0</v>
      </c>
      <c r="R140" s="167">
        <f t="shared" si="22"/>
        <v>0</v>
      </c>
      <c r="S140" s="167">
        <v>0</v>
      </c>
      <c r="T140" s="168">
        <f t="shared" si="23"/>
        <v>0</v>
      </c>
      <c r="AR140" s="15" t="s">
        <v>278</v>
      </c>
      <c r="AT140" s="15" t="s">
        <v>210</v>
      </c>
      <c r="AU140" s="15" t="s">
        <v>79</v>
      </c>
      <c r="AY140" s="15" t="s">
        <v>209</v>
      </c>
      <c r="BE140" s="169">
        <f t="shared" si="24"/>
        <v>0</v>
      </c>
      <c r="BF140" s="169">
        <f t="shared" si="25"/>
        <v>0</v>
      </c>
      <c r="BG140" s="169">
        <f t="shared" si="26"/>
        <v>0</v>
      </c>
      <c r="BH140" s="169">
        <f t="shared" si="27"/>
        <v>0</v>
      </c>
      <c r="BI140" s="169">
        <f t="shared" si="28"/>
        <v>0</v>
      </c>
      <c r="BJ140" s="15" t="s">
        <v>9</v>
      </c>
      <c r="BK140" s="169">
        <f t="shared" si="29"/>
        <v>0</v>
      </c>
      <c r="BL140" s="15" t="s">
        <v>278</v>
      </c>
      <c r="BM140" s="15" t="s">
        <v>2238</v>
      </c>
    </row>
    <row r="141" spans="2:65" s="1" customFormat="1" ht="22.5" customHeight="1">
      <c r="B141" s="157"/>
      <c r="C141" s="158" t="s">
        <v>340</v>
      </c>
      <c r="D141" s="158" t="s">
        <v>210</v>
      </c>
      <c r="E141" s="159" t="s">
        <v>1309</v>
      </c>
      <c r="F141" s="160" t="s">
        <v>1310</v>
      </c>
      <c r="G141" s="161" t="s">
        <v>1298</v>
      </c>
      <c r="H141" s="162">
        <v>2</v>
      </c>
      <c r="I141" s="163"/>
      <c r="J141" s="164">
        <f t="shared" si="20"/>
        <v>0</v>
      </c>
      <c r="K141" s="161" t="s">
        <v>3</v>
      </c>
      <c r="L141" s="31"/>
      <c r="M141" s="165" t="s">
        <v>3</v>
      </c>
      <c r="N141" s="166" t="s">
        <v>43</v>
      </c>
      <c r="O141" s="32"/>
      <c r="P141" s="167">
        <f t="shared" si="21"/>
        <v>0</v>
      </c>
      <c r="Q141" s="167">
        <v>0</v>
      </c>
      <c r="R141" s="167">
        <f t="shared" si="22"/>
        <v>0</v>
      </c>
      <c r="S141" s="167">
        <v>0</v>
      </c>
      <c r="T141" s="168">
        <f t="shared" si="23"/>
        <v>0</v>
      </c>
      <c r="AR141" s="15" t="s">
        <v>278</v>
      </c>
      <c r="AT141" s="15" t="s">
        <v>210</v>
      </c>
      <c r="AU141" s="15" t="s">
        <v>79</v>
      </c>
      <c r="AY141" s="15" t="s">
        <v>209</v>
      </c>
      <c r="BE141" s="169">
        <f t="shared" si="24"/>
        <v>0</v>
      </c>
      <c r="BF141" s="169">
        <f t="shared" si="25"/>
        <v>0</v>
      </c>
      <c r="BG141" s="169">
        <f t="shared" si="26"/>
        <v>0</v>
      </c>
      <c r="BH141" s="169">
        <f t="shared" si="27"/>
        <v>0</v>
      </c>
      <c r="BI141" s="169">
        <f t="shared" si="28"/>
        <v>0</v>
      </c>
      <c r="BJ141" s="15" t="s">
        <v>9</v>
      </c>
      <c r="BK141" s="169">
        <f t="shared" si="29"/>
        <v>0</v>
      </c>
      <c r="BL141" s="15" t="s">
        <v>278</v>
      </c>
      <c r="BM141" s="15" t="s">
        <v>2239</v>
      </c>
    </row>
    <row r="142" spans="2:65" s="1" customFormat="1" ht="22.5" customHeight="1">
      <c r="B142" s="157"/>
      <c r="C142" s="158" t="s">
        <v>344</v>
      </c>
      <c r="D142" s="158" t="s">
        <v>210</v>
      </c>
      <c r="E142" s="159" t="s">
        <v>1312</v>
      </c>
      <c r="F142" s="160" t="s">
        <v>1313</v>
      </c>
      <c r="G142" s="161" t="s">
        <v>359</v>
      </c>
      <c r="H142" s="162">
        <v>28</v>
      </c>
      <c r="I142" s="163"/>
      <c r="J142" s="164">
        <f t="shared" si="20"/>
        <v>0</v>
      </c>
      <c r="K142" s="161" t="s">
        <v>3101</v>
      </c>
      <c r="L142" s="31"/>
      <c r="M142" s="165" t="s">
        <v>3</v>
      </c>
      <c r="N142" s="166" t="s">
        <v>43</v>
      </c>
      <c r="O142" s="32"/>
      <c r="P142" s="167">
        <f t="shared" si="21"/>
        <v>0</v>
      </c>
      <c r="Q142" s="167">
        <v>0.00113</v>
      </c>
      <c r="R142" s="167">
        <f t="shared" si="22"/>
        <v>0.03164</v>
      </c>
      <c r="S142" s="167">
        <v>0</v>
      </c>
      <c r="T142" s="168">
        <f t="shared" si="23"/>
        <v>0</v>
      </c>
      <c r="AR142" s="15" t="s">
        <v>278</v>
      </c>
      <c r="AT142" s="15" t="s">
        <v>210</v>
      </c>
      <c r="AU142" s="15" t="s">
        <v>79</v>
      </c>
      <c r="AY142" s="15" t="s">
        <v>209</v>
      </c>
      <c r="BE142" s="169">
        <f t="shared" si="24"/>
        <v>0</v>
      </c>
      <c r="BF142" s="169">
        <f t="shared" si="25"/>
        <v>0</v>
      </c>
      <c r="BG142" s="169">
        <f t="shared" si="26"/>
        <v>0</v>
      </c>
      <c r="BH142" s="169">
        <f t="shared" si="27"/>
        <v>0</v>
      </c>
      <c r="BI142" s="169">
        <f t="shared" si="28"/>
        <v>0</v>
      </c>
      <c r="BJ142" s="15" t="s">
        <v>9</v>
      </c>
      <c r="BK142" s="169">
        <f t="shared" si="29"/>
        <v>0</v>
      </c>
      <c r="BL142" s="15" t="s">
        <v>278</v>
      </c>
      <c r="BM142" s="15" t="s">
        <v>2240</v>
      </c>
    </row>
    <row r="143" spans="2:65" s="1" customFormat="1" ht="22.5" customHeight="1">
      <c r="B143" s="157"/>
      <c r="C143" s="170" t="s">
        <v>348</v>
      </c>
      <c r="D143" s="170" t="s">
        <v>565</v>
      </c>
      <c r="E143" s="171" t="s">
        <v>1315</v>
      </c>
      <c r="F143" s="172" t="s">
        <v>1316</v>
      </c>
      <c r="G143" s="173" t="s">
        <v>416</v>
      </c>
      <c r="H143" s="174">
        <v>28</v>
      </c>
      <c r="I143" s="175"/>
      <c r="J143" s="176">
        <f t="shared" si="20"/>
        <v>0</v>
      </c>
      <c r="K143" s="173" t="s">
        <v>3</v>
      </c>
      <c r="L143" s="177"/>
      <c r="M143" s="178" t="s">
        <v>3</v>
      </c>
      <c r="N143" s="179" t="s">
        <v>43</v>
      </c>
      <c r="O143" s="32"/>
      <c r="P143" s="167">
        <f t="shared" si="21"/>
        <v>0</v>
      </c>
      <c r="Q143" s="167">
        <v>0.001</v>
      </c>
      <c r="R143" s="167">
        <f t="shared" si="22"/>
        <v>0.028</v>
      </c>
      <c r="S143" s="167">
        <v>0</v>
      </c>
      <c r="T143" s="168">
        <f t="shared" si="23"/>
        <v>0</v>
      </c>
      <c r="AR143" s="15" t="s">
        <v>336</v>
      </c>
      <c r="AT143" s="15" t="s">
        <v>565</v>
      </c>
      <c r="AU143" s="15" t="s">
        <v>79</v>
      </c>
      <c r="AY143" s="15" t="s">
        <v>209</v>
      </c>
      <c r="BE143" s="169">
        <f t="shared" si="24"/>
        <v>0</v>
      </c>
      <c r="BF143" s="169">
        <f t="shared" si="25"/>
        <v>0</v>
      </c>
      <c r="BG143" s="169">
        <f t="shared" si="26"/>
        <v>0</v>
      </c>
      <c r="BH143" s="169">
        <f t="shared" si="27"/>
        <v>0</v>
      </c>
      <c r="BI143" s="169">
        <f t="shared" si="28"/>
        <v>0</v>
      </c>
      <c r="BJ143" s="15" t="s">
        <v>9</v>
      </c>
      <c r="BK143" s="169">
        <f t="shared" si="29"/>
        <v>0</v>
      </c>
      <c r="BL143" s="15" t="s">
        <v>278</v>
      </c>
      <c r="BM143" s="15" t="s">
        <v>2241</v>
      </c>
    </row>
    <row r="144" spans="2:65" s="1" customFormat="1" ht="22.5" customHeight="1">
      <c r="B144" s="157"/>
      <c r="C144" s="158" t="s">
        <v>352</v>
      </c>
      <c r="D144" s="158" t="s">
        <v>210</v>
      </c>
      <c r="E144" s="159" t="s">
        <v>2242</v>
      </c>
      <c r="F144" s="160" t="s">
        <v>1319</v>
      </c>
      <c r="G144" s="161" t="s">
        <v>359</v>
      </c>
      <c r="H144" s="162">
        <v>1</v>
      </c>
      <c r="I144" s="163"/>
      <c r="J144" s="164">
        <f t="shared" si="20"/>
        <v>0</v>
      </c>
      <c r="K144" s="161" t="s">
        <v>3</v>
      </c>
      <c r="L144" s="31"/>
      <c r="M144" s="165" t="s">
        <v>3</v>
      </c>
      <c r="N144" s="166" t="s">
        <v>43</v>
      </c>
      <c r="O144" s="32"/>
      <c r="P144" s="167">
        <f t="shared" si="21"/>
        <v>0</v>
      </c>
      <c r="Q144" s="167">
        <v>0.5</v>
      </c>
      <c r="R144" s="167">
        <f t="shared" si="22"/>
        <v>0.5</v>
      </c>
      <c r="S144" s="167">
        <v>0</v>
      </c>
      <c r="T144" s="168">
        <f t="shared" si="23"/>
        <v>0</v>
      </c>
      <c r="AR144" s="15" t="s">
        <v>278</v>
      </c>
      <c r="AT144" s="15" t="s">
        <v>210</v>
      </c>
      <c r="AU144" s="15" t="s">
        <v>79</v>
      </c>
      <c r="AY144" s="15" t="s">
        <v>209</v>
      </c>
      <c r="BE144" s="169">
        <f t="shared" si="24"/>
        <v>0</v>
      </c>
      <c r="BF144" s="169">
        <f t="shared" si="25"/>
        <v>0</v>
      </c>
      <c r="BG144" s="169">
        <f t="shared" si="26"/>
        <v>0</v>
      </c>
      <c r="BH144" s="169">
        <f t="shared" si="27"/>
        <v>0</v>
      </c>
      <c r="BI144" s="169">
        <f t="shared" si="28"/>
        <v>0</v>
      </c>
      <c r="BJ144" s="15" t="s">
        <v>9</v>
      </c>
      <c r="BK144" s="169">
        <f t="shared" si="29"/>
        <v>0</v>
      </c>
      <c r="BL144" s="15" t="s">
        <v>278</v>
      </c>
      <c r="BM144" s="15" t="s">
        <v>2243</v>
      </c>
    </row>
    <row r="145" spans="2:65" s="1" customFormat="1" ht="22.5" customHeight="1">
      <c r="B145" s="157"/>
      <c r="C145" s="158" t="s">
        <v>356</v>
      </c>
      <c r="D145" s="158" t="s">
        <v>210</v>
      </c>
      <c r="E145" s="159" t="s">
        <v>2244</v>
      </c>
      <c r="F145" s="160" t="s">
        <v>1322</v>
      </c>
      <c r="G145" s="161" t="s">
        <v>359</v>
      </c>
      <c r="H145" s="162">
        <v>1</v>
      </c>
      <c r="I145" s="163"/>
      <c r="J145" s="164">
        <f t="shared" si="20"/>
        <v>0</v>
      </c>
      <c r="K145" s="161" t="s">
        <v>3</v>
      </c>
      <c r="L145" s="31"/>
      <c r="M145" s="165" t="s">
        <v>3</v>
      </c>
      <c r="N145" s="166" t="s">
        <v>43</v>
      </c>
      <c r="O145" s="32"/>
      <c r="P145" s="167">
        <f t="shared" si="21"/>
        <v>0</v>
      </c>
      <c r="Q145" s="167">
        <v>0.09975</v>
      </c>
      <c r="R145" s="167">
        <f t="shared" si="22"/>
        <v>0.09975</v>
      </c>
      <c r="S145" s="167">
        <v>0</v>
      </c>
      <c r="T145" s="168">
        <f t="shared" si="23"/>
        <v>0</v>
      </c>
      <c r="AR145" s="15" t="s">
        <v>278</v>
      </c>
      <c r="AT145" s="15" t="s">
        <v>210</v>
      </c>
      <c r="AU145" s="15" t="s">
        <v>79</v>
      </c>
      <c r="AY145" s="15" t="s">
        <v>209</v>
      </c>
      <c r="BE145" s="169">
        <f t="shared" si="24"/>
        <v>0</v>
      </c>
      <c r="BF145" s="169">
        <f t="shared" si="25"/>
        <v>0</v>
      </c>
      <c r="BG145" s="169">
        <f t="shared" si="26"/>
        <v>0</v>
      </c>
      <c r="BH145" s="169">
        <f t="shared" si="27"/>
        <v>0</v>
      </c>
      <c r="BI145" s="169">
        <f t="shared" si="28"/>
        <v>0</v>
      </c>
      <c r="BJ145" s="15" t="s">
        <v>9</v>
      </c>
      <c r="BK145" s="169">
        <f t="shared" si="29"/>
        <v>0</v>
      </c>
      <c r="BL145" s="15" t="s">
        <v>278</v>
      </c>
      <c r="BM145" s="15" t="s">
        <v>2245</v>
      </c>
    </row>
    <row r="146" spans="2:65" s="1" customFormat="1" ht="22.5" customHeight="1">
      <c r="B146" s="157"/>
      <c r="C146" s="170" t="s">
        <v>363</v>
      </c>
      <c r="D146" s="170" t="s">
        <v>565</v>
      </c>
      <c r="E146" s="171" t="s">
        <v>2246</v>
      </c>
      <c r="F146" s="172" t="s">
        <v>1325</v>
      </c>
      <c r="G146" s="173" t="s">
        <v>416</v>
      </c>
      <c r="H146" s="174">
        <v>1</v>
      </c>
      <c r="I146" s="175"/>
      <c r="J146" s="176">
        <f t="shared" si="20"/>
        <v>0</v>
      </c>
      <c r="K146" s="173" t="s">
        <v>3</v>
      </c>
      <c r="L146" s="177"/>
      <c r="M146" s="178" t="s">
        <v>3</v>
      </c>
      <c r="N146" s="179" t="s">
        <v>43</v>
      </c>
      <c r="O146" s="32"/>
      <c r="P146" s="167">
        <f t="shared" si="21"/>
        <v>0</v>
      </c>
      <c r="Q146" s="167">
        <v>0.38</v>
      </c>
      <c r="R146" s="167">
        <f t="shared" si="22"/>
        <v>0.38</v>
      </c>
      <c r="S146" s="167">
        <v>0</v>
      </c>
      <c r="T146" s="168">
        <f t="shared" si="23"/>
        <v>0</v>
      </c>
      <c r="AR146" s="15" t="s">
        <v>336</v>
      </c>
      <c r="AT146" s="15" t="s">
        <v>565</v>
      </c>
      <c r="AU146" s="15" t="s">
        <v>79</v>
      </c>
      <c r="AY146" s="15" t="s">
        <v>209</v>
      </c>
      <c r="BE146" s="169">
        <f t="shared" si="24"/>
        <v>0</v>
      </c>
      <c r="BF146" s="169">
        <f t="shared" si="25"/>
        <v>0</v>
      </c>
      <c r="BG146" s="169">
        <f t="shared" si="26"/>
        <v>0</v>
      </c>
      <c r="BH146" s="169">
        <f t="shared" si="27"/>
        <v>0</v>
      </c>
      <c r="BI146" s="169">
        <f t="shared" si="28"/>
        <v>0</v>
      </c>
      <c r="BJ146" s="15" t="s">
        <v>9</v>
      </c>
      <c r="BK146" s="169">
        <f t="shared" si="29"/>
        <v>0</v>
      </c>
      <c r="BL146" s="15" t="s">
        <v>278</v>
      </c>
      <c r="BM146" s="15" t="s">
        <v>2247</v>
      </c>
    </row>
    <row r="147" spans="2:65" s="1" customFormat="1" ht="22.5" customHeight="1">
      <c r="B147" s="157"/>
      <c r="C147" s="170" t="s">
        <v>367</v>
      </c>
      <c r="D147" s="170" t="s">
        <v>565</v>
      </c>
      <c r="E147" s="171" t="s">
        <v>2248</v>
      </c>
      <c r="F147" s="172" t="s">
        <v>1328</v>
      </c>
      <c r="G147" s="173" t="s">
        <v>416</v>
      </c>
      <c r="H147" s="174">
        <v>1</v>
      </c>
      <c r="I147" s="175"/>
      <c r="J147" s="176">
        <f t="shared" si="20"/>
        <v>0</v>
      </c>
      <c r="K147" s="173" t="s">
        <v>3</v>
      </c>
      <c r="L147" s="177"/>
      <c r="M147" s="178" t="s">
        <v>3</v>
      </c>
      <c r="N147" s="179" t="s">
        <v>43</v>
      </c>
      <c r="O147" s="32"/>
      <c r="P147" s="167">
        <f t="shared" si="21"/>
        <v>0</v>
      </c>
      <c r="Q147" s="167">
        <v>0.0047</v>
      </c>
      <c r="R147" s="167">
        <f t="shared" si="22"/>
        <v>0.0047</v>
      </c>
      <c r="S147" s="167">
        <v>0</v>
      </c>
      <c r="T147" s="168">
        <f t="shared" si="23"/>
        <v>0</v>
      </c>
      <c r="AR147" s="15" t="s">
        <v>336</v>
      </c>
      <c r="AT147" s="15" t="s">
        <v>565</v>
      </c>
      <c r="AU147" s="15" t="s">
        <v>79</v>
      </c>
      <c r="AY147" s="15" t="s">
        <v>209</v>
      </c>
      <c r="BE147" s="169">
        <f t="shared" si="24"/>
        <v>0</v>
      </c>
      <c r="BF147" s="169">
        <f t="shared" si="25"/>
        <v>0</v>
      </c>
      <c r="BG147" s="169">
        <f t="shared" si="26"/>
        <v>0</v>
      </c>
      <c r="BH147" s="169">
        <f t="shared" si="27"/>
        <v>0</v>
      </c>
      <c r="BI147" s="169">
        <f t="shared" si="28"/>
        <v>0</v>
      </c>
      <c r="BJ147" s="15" t="s">
        <v>9</v>
      </c>
      <c r="BK147" s="169">
        <f t="shared" si="29"/>
        <v>0</v>
      </c>
      <c r="BL147" s="15" t="s">
        <v>278</v>
      </c>
      <c r="BM147" s="15" t="s">
        <v>2249</v>
      </c>
    </row>
    <row r="148" spans="2:65" s="1" customFormat="1" ht="22.5" customHeight="1">
      <c r="B148" s="157"/>
      <c r="C148" s="158" t="s">
        <v>371</v>
      </c>
      <c r="D148" s="158" t="s">
        <v>210</v>
      </c>
      <c r="E148" s="159" t="s">
        <v>1330</v>
      </c>
      <c r="F148" s="160" t="s">
        <v>1331</v>
      </c>
      <c r="G148" s="161" t="s">
        <v>247</v>
      </c>
      <c r="H148" s="162">
        <v>0.692</v>
      </c>
      <c r="I148" s="163"/>
      <c r="J148" s="164">
        <f t="shared" si="20"/>
        <v>0</v>
      </c>
      <c r="K148" s="161" t="s">
        <v>3101</v>
      </c>
      <c r="L148" s="31"/>
      <c r="M148" s="165" t="s">
        <v>3</v>
      </c>
      <c r="N148" s="166" t="s">
        <v>43</v>
      </c>
      <c r="O148" s="32"/>
      <c r="P148" s="167">
        <f t="shared" si="21"/>
        <v>0</v>
      </c>
      <c r="Q148" s="167">
        <v>0</v>
      </c>
      <c r="R148" s="167">
        <f t="shared" si="22"/>
        <v>0</v>
      </c>
      <c r="S148" s="167">
        <v>0</v>
      </c>
      <c r="T148" s="168">
        <f t="shared" si="23"/>
        <v>0</v>
      </c>
      <c r="AR148" s="15" t="s">
        <v>278</v>
      </c>
      <c r="AT148" s="15" t="s">
        <v>210</v>
      </c>
      <c r="AU148" s="15" t="s">
        <v>79</v>
      </c>
      <c r="AY148" s="15" t="s">
        <v>209</v>
      </c>
      <c r="BE148" s="169">
        <f t="shared" si="24"/>
        <v>0</v>
      </c>
      <c r="BF148" s="169">
        <f t="shared" si="25"/>
        <v>0</v>
      </c>
      <c r="BG148" s="169">
        <f t="shared" si="26"/>
        <v>0</v>
      </c>
      <c r="BH148" s="169">
        <f t="shared" si="27"/>
        <v>0</v>
      </c>
      <c r="BI148" s="169">
        <f t="shared" si="28"/>
        <v>0</v>
      </c>
      <c r="BJ148" s="15" t="s">
        <v>9</v>
      </c>
      <c r="BK148" s="169">
        <f t="shared" si="29"/>
        <v>0</v>
      </c>
      <c r="BL148" s="15" t="s">
        <v>278</v>
      </c>
      <c r="BM148" s="15" t="s">
        <v>2250</v>
      </c>
    </row>
    <row r="149" spans="2:63" s="10" customFormat="1" ht="29.85" customHeight="1">
      <c r="B149" s="145"/>
      <c r="D149" s="146" t="s">
        <v>71</v>
      </c>
      <c r="E149" s="194" t="s">
        <v>1333</v>
      </c>
      <c r="F149" s="194" t="s">
        <v>1279</v>
      </c>
      <c r="I149" s="148"/>
      <c r="J149" s="195">
        <f>BK149</f>
        <v>0</v>
      </c>
      <c r="K149" s="155"/>
      <c r="L149" s="145"/>
      <c r="M149" s="150"/>
      <c r="N149" s="151"/>
      <c r="O149" s="151"/>
      <c r="P149" s="152">
        <f>SUM(P150:P165)</f>
        <v>0</v>
      </c>
      <c r="Q149" s="151"/>
      <c r="R149" s="152">
        <f>SUM(R150:R165)</f>
        <v>0.36408</v>
      </c>
      <c r="S149" s="151"/>
      <c r="T149" s="153">
        <f>SUM(T150:T165)</f>
        <v>0</v>
      </c>
      <c r="AR149" s="154" t="s">
        <v>79</v>
      </c>
      <c r="AT149" s="155" t="s">
        <v>71</v>
      </c>
      <c r="AU149" s="155" t="s">
        <v>9</v>
      </c>
      <c r="AY149" s="154" t="s">
        <v>209</v>
      </c>
      <c r="BK149" s="156">
        <f>SUM(BK150:BK165)</f>
        <v>0</v>
      </c>
    </row>
    <row r="150" spans="2:65" s="1" customFormat="1" ht="22.5" customHeight="1">
      <c r="B150" s="157"/>
      <c r="C150" s="158" t="s">
        <v>375</v>
      </c>
      <c r="D150" s="158" t="s">
        <v>210</v>
      </c>
      <c r="E150" s="159" t="s">
        <v>1334</v>
      </c>
      <c r="F150" s="160" t="s">
        <v>1335</v>
      </c>
      <c r="G150" s="161" t="s">
        <v>253</v>
      </c>
      <c r="H150" s="162">
        <v>5</v>
      </c>
      <c r="I150" s="163"/>
      <c r="J150" s="164">
        <f aca="true" t="shared" si="30" ref="J150:J165">ROUND(I150*H150,0)</f>
        <v>0</v>
      </c>
      <c r="K150" s="161" t="s">
        <v>3101</v>
      </c>
      <c r="L150" s="31"/>
      <c r="M150" s="165" t="s">
        <v>3</v>
      </c>
      <c r="N150" s="166" t="s">
        <v>43</v>
      </c>
      <c r="O150" s="32"/>
      <c r="P150" s="167">
        <f aca="true" t="shared" si="31" ref="P150:P165">O150*H150</f>
        <v>0</v>
      </c>
      <c r="Q150" s="167">
        <v>0.00199</v>
      </c>
      <c r="R150" s="167">
        <f aca="true" t="shared" si="32" ref="R150:R165">Q150*H150</f>
        <v>0.00995</v>
      </c>
      <c r="S150" s="167">
        <v>0</v>
      </c>
      <c r="T150" s="168">
        <f aca="true" t="shared" si="33" ref="T150:T165">S150*H150</f>
        <v>0</v>
      </c>
      <c r="AR150" s="15" t="s">
        <v>278</v>
      </c>
      <c r="AT150" s="15" t="s">
        <v>210</v>
      </c>
      <c r="AU150" s="15" t="s">
        <v>79</v>
      </c>
      <c r="AY150" s="15" t="s">
        <v>209</v>
      </c>
      <c r="BE150" s="169">
        <f aca="true" t="shared" si="34" ref="BE150:BE165">IF(N150="základní",J150,0)</f>
        <v>0</v>
      </c>
      <c r="BF150" s="169">
        <f aca="true" t="shared" si="35" ref="BF150:BF165">IF(N150="snížená",J150,0)</f>
        <v>0</v>
      </c>
      <c r="BG150" s="169">
        <f aca="true" t="shared" si="36" ref="BG150:BG165">IF(N150="zákl. přenesená",J150,0)</f>
        <v>0</v>
      </c>
      <c r="BH150" s="169">
        <f aca="true" t="shared" si="37" ref="BH150:BH165">IF(N150="sníž. přenesená",J150,0)</f>
        <v>0</v>
      </c>
      <c r="BI150" s="169">
        <f aca="true" t="shared" si="38" ref="BI150:BI165">IF(N150="nulová",J150,0)</f>
        <v>0</v>
      </c>
      <c r="BJ150" s="15" t="s">
        <v>9</v>
      </c>
      <c r="BK150" s="169">
        <f aca="true" t="shared" si="39" ref="BK150:BK165">ROUND(I150*H150,0)</f>
        <v>0</v>
      </c>
      <c r="BL150" s="15" t="s">
        <v>278</v>
      </c>
      <c r="BM150" s="15" t="s">
        <v>2251</v>
      </c>
    </row>
    <row r="151" spans="2:65" s="1" customFormat="1" ht="22.5" customHeight="1">
      <c r="B151" s="157"/>
      <c r="C151" s="158" t="s">
        <v>379</v>
      </c>
      <c r="D151" s="158" t="s">
        <v>210</v>
      </c>
      <c r="E151" s="159" t="s">
        <v>1337</v>
      </c>
      <c r="F151" s="160" t="s">
        <v>1338</v>
      </c>
      <c r="G151" s="161" t="s">
        <v>253</v>
      </c>
      <c r="H151" s="162">
        <v>24</v>
      </c>
      <c r="I151" s="163"/>
      <c r="J151" s="164">
        <f t="shared" si="30"/>
        <v>0</v>
      </c>
      <c r="K151" s="161" t="s">
        <v>3101</v>
      </c>
      <c r="L151" s="31"/>
      <c r="M151" s="165" t="s">
        <v>3</v>
      </c>
      <c r="N151" s="166" t="s">
        <v>43</v>
      </c>
      <c r="O151" s="32"/>
      <c r="P151" s="167">
        <f t="shared" si="31"/>
        <v>0</v>
      </c>
      <c r="Q151" s="167">
        <v>0.00296</v>
      </c>
      <c r="R151" s="167">
        <f t="shared" si="32"/>
        <v>0.07103999999999999</v>
      </c>
      <c r="S151" s="167">
        <v>0</v>
      </c>
      <c r="T151" s="168">
        <f t="shared" si="33"/>
        <v>0</v>
      </c>
      <c r="AR151" s="15" t="s">
        <v>278</v>
      </c>
      <c r="AT151" s="15" t="s">
        <v>210</v>
      </c>
      <c r="AU151" s="15" t="s">
        <v>79</v>
      </c>
      <c r="AY151" s="15" t="s">
        <v>209</v>
      </c>
      <c r="BE151" s="169">
        <f t="shared" si="34"/>
        <v>0</v>
      </c>
      <c r="BF151" s="169">
        <f t="shared" si="35"/>
        <v>0</v>
      </c>
      <c r="BG151" s="169">
        <f t="shared" si="36"/>
        <v>0</v>
      </c>
      <c r="BH151" s="169">
        <f t="shared" si="37"/>
        <v>0</v>
      </c>
      <c r="BI151" s="169">
        <f t="shared" si="38"/>
        <v>0</v>
      </c>
      <c r="BJ151" s="15" t="s">
        <v>9</v>
      </c>
      <c r="BK151" s="169">
        <f t="shared" si="39"/>
        <v>0</v>
      </c>
      <c r="BL151" s="15" t="s">
        <v>278</v>
      </c>
      <c r="BM151" s="15" t="s">
        <v>2252</v>
      </c>
    </row>
    <row r="152" spans="2:65" s="1" customFormat="1" ht="22.5" customHeight="1">
      <c r="B152" s="157"/>
      <c r="C152" s="158" t="s">
        <v>383</v>
      </c>
      <c r="D152" s="158" t="s">
        <v>210</v>
      </c>
      <c r="E152" s="159" t="s">
        <v>1343</v>
      </c>
      <c r="F152" s="160" t="s">
        <v>1344</v>
      </c>
      <c r="G152" s="161" t="s">
        <v>253</v>
      </c>
      <c r="H152" s="162">
        <v>2</v>
      </c>
      <c r="I152" s="163"/>
      <c r="J152" s="164">
        <f t="shared" si="30"/>
        <v>0</v>
      </c>
      <c r="K152" s="161" t="s">
        <v>3101</v>
      </c>
      <c r="L152" s="31"/>
      <c r="M152" s="165" t="s">
        <v>3</v>
      </c>
      <c r="N152" s="166" t="s">
        <v>43</v>
      </c>
      <c r="O152" s="32"/>
      <c r="P152" s="167">
        <f t="shared" si="31"/>
        <v>0</v>
      </c>
      <c r="Q152" s="167">
        <v>0.0044</v>
      </c>
      <c r="R152" s="167">
        <f t="shared" si="32"/>
        <v>0.0088</v>
      </c>
      <c r="S152" s="167">
        <v>0</v>
      </c>
      <c r="T152" s="168">
        <f t="shared" si="33"/>
        <v>0</v>
      </c>
      <c r="AR152" s="15" t="s">
        <v>278</v>
      </c>
      <c r="AT152" s="15" t="s">
        <v>210</v>
      </c>
      <c r="AU152" s="15" t="s">
        <v>79</v>
      </c>
      <c r="AY152" s="15" t="s">
        <v>209</v>
      </c>
      <c r="BE152" s="169">
        <f t="shared" si="34"/>
        <v>0</v>
      </c>
      <c r="BF152" s="169">
        <f t="shared" si="35"/>
        <v>0</v>
      </c>
      <c r="BG152" s="169">
        <f t="shared" si="36"/>
        <v>0</v>
      </c>
      <c r="BH152" s="169">
        <f t="shared" si="37"/>
        <v>0</v>
      </c>
      <c r="BI152" s="169">
        <f t="shared" si="38"/>
        <v>0</v>
      </c>
      <c r="BJ152" s="15" t="s">
        <v>9</v>
      </c>
      <c r="BK152" s="169">
        <f t="shared" si="39"/>
        <v>0</v>
      </c>
      <c r="BL152" s="15" t="s">
        <v>278</v>
      </c>
      <c r="BM152" s="15" t="s">
        <v>2253</v>
      </c>
    </row>
    <row r="153" spans="2:65" s="1" customFormat="1" ht="22.5" customHeight="1">
      <c r="B153" s="157"/>
      <c r="C153" s="158" t="s">
        <v>387</v>
      </c>
      <c r="D153" s="158" t="s">
        <v>210</v>
      </c>
      <c r="E153" s="159" t="s">
        <v>1346</v>
      </c>
      <c r="F153" s="160" t="s">
        <v>1347</v>
      </c>
      <c r="G153" s="161" t="s">
        <v>253</v>
      </c>
      <c r="H153" s="162">
        <v>16</v>
      </c>
      <c r="I153" s="163"/>
      <c r="J153" s="164">
        <f t="shared" si="30"/>
        <v>0</v>
      </c>
      <c r="K153" s="161" t="s">
        <v>3101</v>
      </c>
      <c r="L153" s="31"/>
      <c r="M153" s="165" t="s">
        <v>3</v>
      </c>
      <c r="N153" s="166" t="s">
        <v>43</v>
      </c>
      <c r="O153" s="32"/>
      <c r="P153" s="167">
        <f t="shared" si="31"/>
        <v>0</v>
      </c>
      <c r="Q153" s="167">
        <v>0.00629</v>
      </c>
      <c r="R153" s="167">
        <f t="shared" si="32"/>
        <v>0.10064</v>
      </c>
      <c r="S153" s="167">
        <v>0</v>
      </c>
      <c r="T153" s="168">
        <f t="shared" si="33"/>
        <v>0</v>
      </c>
      <c r="AR153" s="15" t="s">
        <v>278</v>
      </c>
      <c r="AT153" s="15" t="s">
        <v>210</v>
      </c>
      <c r="AU153" s="15" t="s">
        <v>79</v>
      </c>
      <c r="AY153" s="15" t="s">
        <v>209</v>
      </c>
      <c r="BE153" s="169">
        <f t="shared" si="34"/>
        <v>0</v>
      </c>
      <c r="BF153" s="169">
        <f t="shared" si="35"/>
        <v>0</v>
      </c>
      <c r="BG153" s="169">
        <f t="shared" si="36"/>
        <v>0</v>
      </c>
      <c r="BH153" s="169">
        <f t="shared" si="37"/>
        <v>0</v>
      </c>
      <c r="BI153" s="169">
        <f t="shared" si="38"/>
        <v>0</v>
      </c>
      <c r="BJ153" s="15" t="s">
        <v>9</v>
      </c>
      <c r="BK153" s="169">
        <f t="shared" si="39"/>
        <v>0</v>
      </c>
      <c r="BL153" s="15" t="s">
        <v>278</v>
      </c>
      <c r="BM153" s="15" t="s">
        <v>2254</v>
      </c>
    </row>
    <row r="154" spans="2:65" s="1" customFormat="1" ht="31.5" customHeight="1">
      <c r="B154" s="157"/>
      <c r="C154" s="158" t="s">
        <v>391</v>
      </c>
      <c r="D154" s="158" t="s">
        <v>210</v>
      </c>
      <c r="E154" s="159" t="s">
        <v>1349</v>
      </c>
      <c r="F154" s="160" t="s">
        <v>1350</v>
      </c>
      <c r="G154" s="161" t="s">
        <v>416</v>
      </c>
      <c r="H154" s="162">
        <v>2</v>
      </c>
      <c r="I154" s="163"/>
      <c r="J154" s="164">
        <f t="shared" si="30"/>
        <v>0</v>
      </c>
      <c r="K154" s="161" t="s">
        <v>3101</v>
      </c>
      <c r="L154" s="31"/>
      <c r="M154" s="165" t="s">
        <v>3</v>
      </c>
      <c r="N154" s="166" t="s">
        <v>43</v>
      </c>
      <c r="O154" s="32"/>
      <c r="P154" s="167">
        <f t="shared" si="31"/>
        <v>0</v>
      </c>
      <c r="Q154" s="167">
        <v>0</v>
      </c>
      <c r="R154" s="167">
        <f t="shared" si="32"/>
        <v>0</v>
      </c>
      <c r="S154" s="167">
        <v>0</v>
      </c>
      <c r="T154" s="168">
        <f t="shared" si="33"/>
        <v>0</v>
      </c>
      <c r="AR154" s="15" t="s">
        <v>278</v>
      </c>
      <c r="AT154" s="15" t="s">
        <v>210</v>
      </c>
      <c r="AU154" s="15" t="s">
        <v>79</v>
      </c>
      <c r="AY154" s="15" t="s">
        <v>209</v>
      </c>
      <c r="BE154" s="169">
        <f t="shared" si="34"/>
        <v>0</v>
      </c>
      <c r="BF154" s="169">
        <f t="shared" si="35"/>
        <v>0</v>
      </c>
      <c r="BG154" s="169">
        <f t="shared" si="36"/>
        <v>0</v>
      </c>
      <c r="BH154" s="169">
        <f t="shared" si="37"/>
        <v>0</v>
      </c>
      <c r="BI154" s="169">
        <f t="shared" si="38"/>
        <v>0</v>
      </c>
      <c r="BJ154" s="15" t="s">
        <v>9</v>
      </c>
      <c r="BK154" s="169">
        <f t="shared" si="39"/>
        <v>0</v>
      </c>
      <c r="BL154" s="15" t="s">
        <v>278</v>
      </c>
      <c r="BM154" s="15" t="s">
        <v>2255</v>
      </c>
    </row>
    <row r="155" spans="2:65" s="1" customFormat="1" ht="22.5" customHeight="1">
      <c r="B155" s="157"/>
      <c r="C155" s="158" t="s">
        <v>395</v>
      </c>
      <c r="D155" s="158" t="s">
        <v>210</v>
      </c>
      <c r="E155" s="159" t="s">
        <v>1352</v>
      </c>
      <c r="F155" s="160" t="s">
        <v>1353</v>
      </c>
      <c r="G155" s="161" t="s">
        <v>253</v>
      </c>
      <c r="H155" s="162">
        <v>21</v>
      </c>
      <c r="I155" s="163"/>
      <c r="J155" s="164">
        <f t="shared" si="30"/>
        <v>0</v>
      </c>
      <c r="K155" s="161" t="s">
        <v>3101</v>
      </c>
      <c r="L155" s="31"/>
      <c r="M155" s="165" t="s">
        <v>3</v>
      </c>
      <c r="N155" s="166" t="s">
        <v>43</v>
      </c>
      <c r="O155" s="32"/>
      <c r="P155" s="167">
        <f t="shared" si="31"/>
        <v>0</v>
      </c>
      <c r="Q155" s="167">
        <v>0.00667</v>
      </c>
      <c r="R155" s="167">
        <f t="shared" si="32"/>
        <v>0.14007</v>
      </c>
      <c r="S155" s="167">
        <v>0</v>
      </c>
      <c r="T155" s="168">
        <f t="shared" si="33"/>
        <v>0</v>
      </c>
      <c r="AR155" s="15" t="s">
        <v>278</v>
      </c>
      <c r="AT155" s="15" t="s">
        <v>210</v>
      </c>
      <c r="AU155" s="15" t="s">
        <v>79</v>
      </c>
      <c r="AY155" s="15" t="s">
        <v>209</v>
      </c>
      <c r="BE155" s="169">
        <f t="shared" si="34"/>
        <v>0</v>
      </c>
      <c r="BF155" s="169">
        <f t="shared" si="35"/>
        <v>0</v>
      </c>
      <c r="BG155" s="169">
        <f t="shared" si="36"/>
        <v>0</v>
      </c>
      <c r="BH155" s="169">
        <f t="shared" si="37"/>
        <v>0</v>
      </c>
      <c r="BI155" s="169">
        <f t="shared" si="38"/>
        <v>0</v>
      </c>
      <c r="BJ155" s="15" t="s">
        <v>9</v>
      </c>
      <c r="BK155" s="169">
        <f t="shared" si="39"/>
        <v>0</v>
      </c>
      <c r="BL155" s="15" t="s">
        <v>278</v>
      </c>
      <c r="BM155" s="15" t="s">
        <v>2256</v>
      </c>
    </row>
    <row r="156" spans="2:65" s="1" customFormat="1" ht="31.5" customHeight="1">
      <c r="B156" s="157"/>
      <c r="C156" s="158" t="s">
        <v>399</v>
      </c>
      <c r="D156" s="158" t="s">
        <v>210</v>
      </c>
      <c r="E156" s="159" t="s">
        <v>2257</v>
      </c>
      <c r="F156" s="160" t="s">
        <v>2258</v>
      </c>
      <c r="G156" s="161" t="s">
        <v>416</v>
      </c>
      <c r="H156" s="162">
        <v>2</v>
      </c>
      <c r="I156" s="163"/>
      <c r="J156" s="164">
        <f t="shared" si="30"/>
        <v>0</v>
      </c>
      <c r="K156" s="161" t="s">
        <v>3101</v>
      </c>
      <c r="L156" s="31"/>
      <c r="M156" s="165" t="s">
        <v>3</v>
      </c>
      <c r="N156" s="166" t="s">
        <v>43</v>
      </c>
      <c r="O156" s="32"/>
      <c r="P156" s="167">
        <f t="shared" si="31"/>
        <v>0</v>
      </c>
      <c r="Q156" s="167">
        <v>0.00149</v>
      </c>
      <c r="R156" s="167">
        <f t="shared" si="32"/>
        <v>0.00298</v>
      </c>
      <c r="S156" s="167">
        <v>0</v>
      </c>
      <c r="T156" s="168">
        <f t="shared" si="33"/>
        <v>0</v>
      </c>
      <c r="AR156" s="15" t="s">
        <v>278</v>
      </c>
      <c r="AT156" s="15" t="s">
        <v>210</v>
      </c>
      <c r="AU156" s="15" t="s">
        <v>79</v>
      </c>
      <c r="AY156" s="15" t="s">
        <v>209</v>
      </c>
      <c r="BE156" s="169">
        <f t="shared" si="34"/>
        <v>0</v>
      </c>
      <c r="BF156" s="169">
        <f t="shared" si="35"/>
        <v>0</v>
      </c>
      <c r="BG156" s="169">
        <f t="shared" si="36"/>
        <v>0</v>
      </c>
      <c r="BH156" s="169">
        <f t="shared" si="37"/>
        <v>0</v>
      </c>
      <c r="BI156" s="169">
        <f t="shared" si="38"/>
        <v>0</v>
      </c>
      <c r="BJ156" s="15" t="s">
        <v>9</v>
      </c>
      <c r="BK156" s="169">
        <f t="shared" si="39"/>
        <v>0</v>
      </c>
      <c r="BL156" s="15" t="s">
        <v>278</v>
      </c>
      <c r="BM156" s="15" t="s">
        <v>2259</v>
      </c>
    </row>
    <row r="157" spans="2:65" s="1" customFormat="1" ht="22.5" customHeight="1">
      <c r="B157" s="157"/>
      <c r="C157" s="158" t="s">
        <v>403</v>
      </c>
      <c r="D157" s="158" t="s">
        <v>210</v>
      </c>
      <c r="E157" s="159" t="s">
        <v>1361</v>
      </c>
      <c r="F157" s="160" t="s">
        <v>1362</v>
      </c>
      <c r="G157" s="161" t="s">
        <v>253</v>
      </c>
      <c r="H157" s="162">
        <v>31</v>
      </c>
      <c r="I157" s="163"/>
      <c r="J157" s="164">
        <f t="shared" si="30"/>
        <v>0</v>
      </c>
      <c r="K157" s="161" t="s">
        <v>3101</v>
      </c>
      <c r="L157" s="31"/>
      <c r="M157" s="165" t="s">
        <v>3</v>
      </c>
      <c r="N157" s="166" t="s">
        <v>43</v>
      </c>
      <c r="O157" s="32"/>
      <c r="P157" s="167">
        <f t="shared" si="31"/>
        <v>0</v>
      </c>
      <c r="Q157" s="167">
        <v>0</v>
      </c>
      <c r="R157" s="167">
        <f t="shared" si="32"/>
        <v>0</v>
      </c>
      <c r="S157" s="167">
        <v>0</v>
      </c>
      <c r="T157" s="168">
        <f t="shared" si="33"/>
        <v>0</v>
      </c>
      <c r="AR157" s="15" t="s">
        <v>278</v>
      </c>
      <c r="AT157" s="15" t="s">
        <v>210</v>
      </c>
      <c r="AU157" s="15" t="s">
        <v>79</v>
      </c>
      <c r="AY157" s="15" t="s">
        <v>209</v>
      </c>
      <c r="BE157" s="169">
        <f t="shared" si="34"/>
        <v>0</v>
      </c>
      <c r="BF157" s="169">
        <f t="shared" si="35"/>
        <v>0</v>
      </c>
      <c r="BG157" s="169">
        <f t="shared" si="36"/>
        <v>0</v>
      </c>
      <c r="BH157" s="169">
        <f t="shared" si="37"/>
        <v>0</v>
      </c>
      <c r="BI157" s="169">
        <f t="shared" si="38"/>
        <v>0</v>
      </c>
      <c r="BJ157" s="15" t="s">
        <v>9</v>
      </c>
      <c r="BK157" s="169">
        <f t="shared" si="39"/>
        <v>0</v>
      </c>
      <c r="BL157" s="15" t="s">
        <v>278</v>
      </c>
      <c r="BM157" s="15" t="s">
        <v>2260</v>
      </c>
    </row>
    <row r="158" spans="2:65" s="1" customFormat="1" ht="22.5" customHeight="1">
      <c r="B158" s="157"/>
      <c r="C158" s="158" t="s">
        <v>407</v>
      </c>
      <c r="D158" s="158" t="s">
        <v>210</v>
      </c>
      <c r="E158" s="159" t="s">
        <v>1364</v>
      </c>
      <c r="F158" s="160" t="s">
        <v>1365</v>
      </c>
      <c r="G158" s="161" t="s">
        <v>253</v>
      </c>
      <c r="H158" s="162">
        <v>16</v>
      </c>
      <c r="I158" s="163"/>
      <c r="J158" s="164">
        <f t="shared" si="30"/>
        <v>0</v>
      </c>
      <c r="K158" s="161" t="s">
        <v>3101</v>
      </c>
      <c r="L158" s="31"/>
      <c r="M158" s="165" t="s">
        <v>3</v>
      </c>
      <c r="N158" s="166" t="s">
        <v>43</v>
      </c>
      <c r="O158" s="32"/>
      <c r="P158" s="167">
        <f t="shared" si="31"/>
        <v>0</v>
      </c>
      <c r="Q158" s="167">
        <v>0</v>
      </c>
      <c r="R158" s="167">
        <f t="shared" si="32"/>
        <v>0</v>
      </c>
      <c r="S158" s="167">
        <v>0</v>
      </c>
      <c r="T158" s="168">
        <f t="shared" si="33"/>
        <v>0</v>
      </c>
      <c r="AR158" s="15" t="s">
        <v>278</v>
      </c>
      <c r="AT158" s="15" t="s">
        <v>210</v>
      </c>
      <c r="AU158" s="15" t="s">
        <v>79</v>
      </c>
      <c r="AY158" s="15" t="s">
        <v>209</v>
      </c>
      <c r="BE158" s="169">
        <f t="shared" si="34"/>
        <v>0</v>
      </c>
      <c r="BF158" s="169">
        <f t="shared" si="35"/>
        <v>0</v>
      </c>
      <c r="BG158" s="169">
        <f t="shared" si="36"/>
        <v>0</v>
      </c>
      <c r="BH158" s="169">
        <f t="shared" si="37"/>
        <v>0</v>
      </c>
      <c r="BI158" s="169">
        <f t="shared" si="38"/>
        <v>0</v>
      </c>
      <c r="BJ158" s="15" t="s">
        <v>9</v>
      </c>
      <c r="BK158" s="169">
        <f t="shared" si="39"/>
        <v>0</v>
      </c>
      <c r="BL158" s="15" t="s">
        <v>278</v>
      </c>
      <c r="BM158" s="15" t="s">
        <v>2261</v>
      </c>
    </row>
    <row r="159" spans="2:65" s="1" customFormat="1" ht="22.5" customHeight="1">
      <c r="B159" s="157"/>
      <c r="C159" s="158" t="s">
        <v>413</v>
      </c>
      <c r="D159" s="158" t="s">
        <v>210</v>
      </c>
      <c r="E159" s="159" t="s">
        <v>1367</v>
      </c>
      <c r="F159" s="160" t="s">
        <v>1368</v>
      </c>
      <c r="G159" s="161" t="s">
        <v>253</v>
      </c>
      <c r="H159" s="162">
        <v>21</v>
      </c>
      <c r="I159" s="163"/>
      <c r="J159" s="164">
        <f t="shared" si="30"/>
        <v>0</v>
      </c>
      <c r="K159" s="161" t="s">
        <v>3101</v>
      </c>
      <c r="L159" s="31"/>
      <c r="M159" s="165" t="s">
        <v>3</v>
      </c>
      <c r="N159" s="166" t="s">
        <v>43</v>
      </c>
      <c r="O159" s="32"/>
      <c r="P159" s="167">
        <f t="shared" si="31"/>
        <v>0</v>
      </c>
      <c r="Q159" s="167">
        <v>0</v>
      </c>
      <c r="R159" s="167">
        <f t="shared" si="32"/>
        <v>0</v>
      </c>
      <c r="S159" s="167">
        <v>0</v>
      </c>
      <c r="T159" s="168">
        <f t="shared" si="33"/>
        <v>0</v>
      </c>
      <c r="AR159" s="15" t="s">
        <v>278</v>
      </c>
      <c r="AT159" s="15" t="s">
        <v>210</v>
      </c>
      <c r="AU159" s="15" t="s">
        <v>79</v>
      </c>
      <c r="AY159" s="15" t="s">
        <v>209</v>
      </c>
      <c r="BE159" s="169">
        <f t="shared" si="34"/>
        <v>0</v>
      </c>
      <c r="BF159" s="169">
        <f t="shared" si="35"/>
        <v>0</v>
      </c>
      <c r="BG159" s="169">
        <f t="shared" si="36"/>
        <v>0</v>
      </c>
      <c r="BH159" s="169">
        <f t="shared" si="37"/>
        <v>0</v>
      </c>
      <c r="BI159" s="169">
        <f t="shared" si="38"/>
        <v>0</v>
      </c>
      <c r="BJ159" s="15" t="s">
        <v>9</v>
      </c>
      <c r="BK159" s="169">
        <f t="shared" si="39"/>
        <v>0</v>
      </c>
      <c r="BL159" s="15" t="s">
        <v>278</v>
      </c>
      <c r="BM159" s="15" t="s">
        <v>2262</v>
      </c>
    </row>
    <row r="160" spans="2:65" s="1" customFormat="1" ht="22.5" customHeight="1">
      <c r="B160" s="157"/>
      <c r="C160" s="158" t="s">
        <v>418</v>
      </c>
      <c r="D160" s="158" t="s">
        <v>210</v>
      </c>
      <c r="E160" s="159" t="s">
        <v>2263</v>
      </c>
      <c r="F160" s="160" t="s">
        <v>2264</v>
      </c>
      <c r="G160" s="161" t="s">
        <v>253</v>
      </c>
      <c r="H160" s="162">
        <v>10</v>
      </c>
      <c r="I160" s="163"/>
      <c r="J160" s="164">
        <f t="shared" si="30"/>
        <v>0</v>
      </c>
      <c r="K160" s="161" t="s">
        <v>3101</v>
      </c>
      <c r="L160" s="31"/>
      <c r="M160" s="165" t="s">
        <v>3</v>
      </c>
      <c r="N160" s="166" t="s">
        <v>43</v>
      </c>
      <c r="O160" s="32"/>
      <c r="P160" s="167">
        <f t="shared" si="31"/>
        <v>0</v>
      </c>
      <c r="Q160" s="167">
        <v>0.00067</v>
      </c>
      <c r="R160" s="167">
        <f t="shared" si="32"/>
        <v>0.0067</v>
      </c>
      <c r="S160" s="167">
        <v>0</v>
      </c>
      <c r="T160" s="168">
        <f t="shared" si="33"/>
        <v>0</v>
      </c>
      <c r="AR160" s="15" t="s">
        <v>278</v>
      </c>
      <c r="AT160" s="15" t="s">
        <v>210</v>
      </c>
      <c r="AU160" s="15" t="s">
        <v>79</v>
      </c>
      <c r="AY160" s="15" t="s">
        <v>209</v>
      </c>
      <c r="BE160" s="169">
        <f t="shared" si="34"/>
        <v>0</v>
      </c>
      <c r="BF160" s="169">
        <f t="shared" si="35"/>
        <v>0</v>
      </c>
      <c r="BG160" s="169">
        <f t="shared" si="36"/>
        <v>0</v>
      </c>
      <c r="BH160" s="169">
        <f t="shared" si="37"/>
        <v>0</v>
      </c>
      <c r="BI160" s="169">
        <f t="shared" si="38"/>
        <v>0</v>
      </c>
      <c r="BJ160" s="15" t="s">
        <v>9</v>
      </c>
      <c r="BK160" s="169">
        <f t="shared" si="39"/>
        <v>0</v>
      </c>
      <c r="BL160" s="15" t="s">
        <v>278</v>
      </c>
      <c r="BM160" s="15" t="s">
        <v>2265</v>
      </c>
    </row>
    <row r="161" spans="2:65" s="1" customFormat="1" ht="22.5" customHeight="1">
      <c r="B161" s="157"/>
      <c r="C161" s="158" t="s">
        <v>424</v>
      </c>
      <c r="D161" s="158" t="s">
        <v>210</v>
      </c>
      <c r="E161" s="159" t="s">
        <v>2266</v>
      </c>
      <c r="F161" s="160" t="s">
        <v>2267</v>
      </c>
      <c r="G161" s="161" t="s">
        <v>253</v>
      </c>
      <c r="H161" s="162">
        <v>20</v>
      </c>
      <c r="I161" s="163"/>
      <c r="J161" s="164">
        <f t="shared" si="30"/>
        <v>0</v>
      </c>
      <c r="K161" s="161" t="s">
        <v>3101</v>
      </c>
      <c r="L161" s="31"/>
      <c r="M161" s="165" t="s">
        <v>3</v>
      </c>
      <c r="N161" s="166" t="s">
        <v>43</v>
      </c>
      <c r="O161" s="32"/>
      <c r="P161" s="167">
        <f t="shared" si="31"/>
        <v>0</v>
      </c>
      <c r="Q161" s="167">
        <v>0.00113</v>
      </c>
      <c r="R161" s="167">
        <f t="shared" si="32"/>
        <v>0.0226</v>
      </c>
      <c r="S161" s="167">
        <v>0</v>
      </c>
      <c r="T161" s="168">
        <f t="shared" si="33"/>
        <v>0</v>
      </c>
      <c r="AR161" s="15" t="s">
        <v>278</v>
      </c>
      <c r="AT161" s="15" t="s">
        <v>210</v>
      </c>
      <c r="AU161" s="15" t="s">
        <v>79</v>
      </c>
      <c r="AY161" s="15" t="s">
        <v>209</v>
      </c>
      <c r="BE161" s="169">
        <f t="shared" si="34"/>
        <v>0</v>
      </c>
      <c r="BF161" s="169">
        <f t="shared" si="35"/>
        <v>0</v>
      </c>
      <c r="BG161" s="169">
        <f t="shared" si="36"/>
        <v>0</v>
      </c>
      <c r="BH161" s="169">
        <f t="shared" si="37"/>
        <v>0</v>
      </c>
      <c r="BI161" s="169">
        <f t="shared" si="38"/>
        <v>0</v>
      </c>
      <c r="BJ161" s="15" t="s">
        <v>9</v>
      </c>
      <c r="BK161" s="169">
        <f t="shared" si="39"/>
        <v>0</v>
      </c>
      <c r="BL161" s="15" t="s">
        <v>278</v>
      </c>
      <c r="BM161" s="15" t="s">
        <v>2268</v>
      </c>
    </row>
    <row r="162" spans="2:65" s="1" customFormat="1" ht="22.5" customHeight="1">
      <c r="B162" s="157"/>
      <c r="C162" s="158" t="s">
        <v>428</v>
      </c>
      <c r="D162" s="158" t="s">
        <v>210</v>
      </c>
      <c r="E162" s="159" t="s">
        <v>2269</v>
      </c>
      <c r="F162" s="160" t="s">
        <v>2270</v>
      </c>
      <c r="G162" s="161" t="s">
        <v>253</v>
      </c>
      <c r="H162" s="162">
        <v>10</v>
      </c>
      <c r="I162" s="163"/>
      <c r="J162" s="164">
        <f t="shared" si="30"/>
        <v>0</v>
      </c>
      <c r="K162" s="161" t="s">
        <v>3101</v>
      </c>
      <c r="L162" s="31"/>
      <c r="M162" s="165" t="s">
        <v>3</v>
      </c>
      <c r="N162" s="166" t="s">
        <v>43</v>
      </c>
      <c r="O162" s="32"/>
      <c r="P162" s="167">
        <f t="shared" si="31"/>
        <v>0</v>
      </c>
      <c r="Q162" s="167">
        <v>3E-05</v>
      </c>
      <c r="R162" s="167">
        <f t="shared" si="32"/>
        <v>0.00030000000000000003</v>
      </c>
      <c r="S162" s="167">
        <v>0</v>
      </c>
      <c r="T162" s="168">
        <f t="shared" si="33"/>
        <v>0</v>
      </c>
      <c r="AR162" s="15" t="s">
        <v>278</v>
      </c>
      <c r="AT162" s="15" t="s">
        <v>210</v>
      </c>
      <c r="AU162" s="15" t="s">
        <v>79</v>
      </c>
      <c r="AY162" s="15" t="s">
        <v>209</v>
      </c>
      <c r="BE162" s="169">
        <f t="shared" si="34"/>
        <v>0</v>
      </c>
      <c r="BF162" s="169">
        <f t="shared" si="35"/>
        <v>0</v>
      </c>
      <c r="BG162" s="169">
        <f t="shared" si="36"/>
        <v>0</v>
      </c>
      <c r="BH162" s="169">
        <f t="shared" si="37"/>
        <v>0</v>
      </c>
      <c r="BI162" s="169">
        <f t="shared" si="38"/>
        <v>0</v>
      </c>
      <c r="BJ162" s="15" t="s">
        <v>9</v>
      </c>
      <c r="BK162" s="169">
        <f t="shared" si="39"/>
        <v>0</v>
      </c>
      <c r="BL162" s="15" t="s">
        <v>278</v>
      </c>
      <c r="BM162" s="15" t="s">
        <v>2271</v>
      </c>
    </row>
    <row r="163" spans="2:65" s="1" customFormat="1" ht="22.5" customHeight="1">
      <c r="B163" s="157"/>
      <c r="C163" s="158" t="s">
        <v>432</v>
      </c>
      <c r="D163" s="158" t="s">
        <v>210</v>
      </c>
      <c r="E163" s="159" t="s">
        <v>2272</v>
      </c>
      <c r="F163" s="160" t="s">
        <v>2273</v>
      </c>
      <c r="G163" s="161" t="s">
        <v>253</v>
      </c>
      <c r="H163" s="162">
        <v>20</v>
      </c>
      <c r="I163" s="163"/>
      <c r="J163" s="164">
        <f t="shared" si="30"/>
        <v>0</v>
      </c>
      <c r="K163" s="161" t="s">
        <v>3101</v>
      </c>
      <c r="L163" s="31"/>
      <c r="M163" s="165" t="s">
        <v>3</v>
      </c>
      <c r="N163" s="166" t="s">
        <v>43</v>
      </c>
      <c r="O163" s="32"/>
      <c r="P163" s="167">
        <f t="shared" si="31"/>
        <v>0</v>
      </c>
      <c r="Q163" s="167">
        <v>5E-05</v>
      </c>
      <c r="R163" s="167">
        <f t="shared" si="32"/>
        <v>0.001</v>
      </c>
      <c r="S163" s="167">
        <v>0</v>
      </c>
      <c r="T163" s="168">
        <f t="shared" si="33"/>
        <v>0</v>
      </c>
      <c r="AR163" s="15" t="s">
        <v>278</v>
      </c>
      <c r="AT163" s="15" t="s">
        <v>210</v>
      </c>
      <c r="AU163" s="15" t="s">
        <v>79</v>
      </c>
      <c r="AY163" s="15" t="s">
        <v>209</v>
      </c>
      <c r="BE163" s="169">
        <f t="shared" si="34"/>
        <v>0</v>
      </c>
      <c r="BF163" s="169">
        <f t="shared" si="35"/>
        <v>0</v>
      </c>
      <c r="BG163" s="169">
        <f t="shared" si="36"/>
        <v>0</v>
      </c>
      <c r="BH163" s="169">
        <f t="shared" si="37"/>
        <v>0</v>
      </c>
      <c r="BI163" s="169">
        <f t="shared" si="38"/>
        <v>0</v>
      </c>
      <c r="BJ163" s="15" t="s">
        <v>9</v>
      </c>
      <c r="BK163" s="169">
        <f t="shared" si="39"/>
        <v>0</v>
      </c>
      <c r="BL163" s="15" t="s">
        <v>278</v>
      </c>
      <c r="BM163" s="15" t="s">
        <v>2274</v>
      </c>
    </row>
    <row r="164" spans="2:65" s="1" customFormat="1" ht="22.5" customHeight="1">
      <c r="B164" s="157"/>
      <c r="C164" s="158" t="s">
        <v>436</v>
      </c>
      <c r="D164" s="158" t="s">
        <v>210</v>
      </c>
      <c r="E164" s="159" t="s">
        <v>2275</v>
      </c>
      <c r="F164" s="160" t="s">
        <v>2276</v>
      </c>
      <c r="G164" s="161" t="s">
        <v>253</v>
      </c>
      <c r="H164" s="162">
        <v>30</v>
      </c>
      <c r="I164" s="163"/>
      <c r="J164" s="164">
        <f t="shared" si="30"/>
        <v>0</v>
      </c>
      <c r="K164" s="161" t="s">
        <v>3101</v>
      </c>
      <c r="L164" s="31"/>
      <c r="M164" s="165" t="s">
        <v>3</v>
      </c>
      <c r="N164" s="166" t="s">
        <v>43</v>
      </c>
      <c r="O164" s="32"/>
      <c r="P164" s="167">
        <f t="shared" si="31"/>
        <v>0</v>
      </c>
      <c r="Q164" s="167">
        <v>0</v>
      </c>
      <c r="R164" s="167">
        <f t="shared" si="32"/>
        <v>0</v>
      </c>
      <c r="S164" s="167">
        <v>0</v>
      </c>
      <c r="T164" s="168">
        <f t="shared" si="33"/>
        <v>0</v>
      </c>
      <c r="AR164" s="15" t="s">
        <v>278</v>
      </c>
      <c r="AT164" s="15" t="s">
        <v>210</v>
      </c>
      <c r="AU164" s="15" t="s">
        <v>79</v>
      </c>
      <c r="AY164" s="15" t="s">
        <v>209</v>
      </c>
      <c r="BE164" s="169">
        <f t="shared" si="34"/>
        <v>0</v>
      </c>
      <c r="BF164" s="169">
        <f t="shared" si="35"/>
        <v>0</v>
      </c>
      <c r="BG164" s="169">
        <f t="shared" si="36"/>
        <v>0</v>
      </c>
      <c r="BH164" s="169">
        <f t="shared" si="37"/>
        <v>0</v>
      </c>
      <c r="BI164" s="169">
        <f t="shared" si="38"/>
        <v>0</v>
      </c>
      <c r="BJ164" s="15" t="s">
        <v>9</v>
      </c>
      <c r="BK164" s="169">
        <f t="shared" si="39"/>
        <v>0</v>
      </c>
      <c r="BL164" s="15" t="s">
        <v>278</v>
      </c>
      <c r="BM164" s="15" t="s">
        <v>2277</v>
      </c>
    </row>
    <row r="165" spans="2:65" s="1" customFormat="1" ht="22.5" customHeight="1">
      <c r="B165" s="157"/>
      <c r="C165" s="158" t="s">
        <v>440</v>
      </c>
      <c r="D165" s="158" t="s">
        <v>210</v>
      </c>
      <c r="E165" s="159" t="s">
        <v>1370</v>
      </c>
      <c r="F165" s="160" t="s">
        <v>1371</v>
      </c>
      <c r="G165" s="161" t="s">
        <v>247</v>
      </c>
      <c r="H165" s="162">
        <v>0.364</v>
      </c>
      <c r="I165" s="163"/>
      <c r="J165" s="164">
        <f t="shared" si="30"/>
        <v>0</v>
      </c>
      <c r="K165" s="161" t="s">
        <v>3101</v>
      </c>
      <c r="L165" s="31"/>
      <c r="M165" s="165" t="s">
        <v>3</v>
      </c>
      <c r="N165" s="166" t="s">
        <v>43</v>
      </c>
      <c r="O165" s="32"/>
      <c r="P165" s="167">
        <f t="shared" si="31"/>
        <v>0</v>
      </c>
      <c r="Q165" s="167">
        <v>0</v>
      </c>
      <c r="R165" s="167">
        <f t="shared" si="32"/>
        <v>0</v>
      </c>
      <c r="S165" s="167">
        <v>0</v>
      </c>
      <c r="T165" s="168">
        <f t="shared" si="33"/>
        <v>0</v>
      </c>
      <c r="AR165" s="15" t="s">
        <v>278</v>
      </c>
      <c r="AT165" s="15" t="s">
        <v>210</v>
      </c>
      <c r="AU165" s="15" t="s">
        <v>79</v>
      </c>
      <c r="AY165" s="15" t="s">
        <v>209</v>
      </c>
      <c r="BE165" s="169">
        <f t="shared" si="34"/>
        <v>0</v>
      </c>
      <c r="BF165" s="169">
        <f t="shared" si="35"/>
        <v>0</v>
      </c>
      <c r="BG165" s="169">
        <f t="shared" si="36"/>
        <v>0</v>
      </c>
      <c r="BH165" s="169">
        <f t="shared" si="37"/>
        <v>0</v>
      </c>
      <c r="BI165" s="169">
        <f t="shared" si="38"/>
        <v>0</v>
      </c>
      <c r="BJ165" s="15" t="s">
        <v>9</v>
      </c>
      <c r="BK165" s="169">
        <f t="shared" si="39"/>
        <v>0</v>
      </c>
      <c r="BL165" s="15" t="s">
        <v>278</v>
      </c>
      <c r="BM165" s="15" t="s">
        <v>2278</v>
      </c>
    </row>
    <row r="166" spans="2:63" s="10" customFormat="1" ht="29.85" customHeight="1">
      <c r="B166" s="145"/>
      <c r="D166" s="146" t="s">
        <v>71</v>
      </c>
      <c r="E166" s="194" t="s">
        <v>1373</v>
      </c>
      <c r="F166" s="194" t="s">
        <v>1279</v>
      </c>
      <c r="I166" s="148"/>
      <c r="J166" s="195">
        <f>BK166</f>
        <v>0</v>
      </c>
      <c r="K166" s="155"/>
      <c r="L166" s="145"/>
      <c r="M166" s="150"/>
      <c r="N166" s="151"/>
      <c r="O166" s="151"/>
      <c r="P166" s="152">
        <f>SUM(P167:P172)</f>
        <v>0</v>
      </c>
      <c r="Q166" s="151"/>
      <c r="R166" s="152">
        <f>SUM(R167:R172)</f>
        <v>0.02348</v>
      </c>
      <c r="S166" s="151"/>
      <c r="T166" s="153">
        <f>SUM(T167:T172)</f>
        <v>0</v>
      </c>
      <c r="AR166" s="154" t="s">
        <v>79</v>
      </c>
      <c r="AT166" s="155" t="s">
        <v>71</v>
      </c>
      <c r="AU166" s="155" t="s">
        <v>9</v>
      </c>
      <c r="AY166" s="154" t="s">
        <v>209</v>
      </c>
      <c r="BK166" s="156">
        <f>SUM(BK167:BK172)</f>
        <v>0</v>
      </c>
    </row>
    <row r="167" spans="2:65" s="1" customFormat="1" ht="22.5" customHeight="1">
      <c r="B167" s="157"/>
      <c r="C167" s="158" t="s">
        <v>446</v>
      </c>
      <c r="D167" s="158" t="s">
        <v>210</v>
      </c>
      <c r="E167" s="159" t="s">
        <v>1374</v>
      </c>
      <c r="F167" s="160" t="s">
        <v>1375</v>
      </c>
      <c r="G167" s="161" t="s">
        <v>359</v>
      </c>
      <c r="H167" s="162">
        <v>2</v>
      </c>
      <c r="I167" s="163"/>
      <c r="J167" s="164">
        <f aca="true" t="shared" si="40" ref="J167:J172">ROUND(I167*H167,0)</f>
        <v>0</v>
      </c>
      <c r="K167" s="161" t="s">
        <v>3101</v>
      </c>
      <c r="L167" s="31"/>
      <c r="M167" s="165" t="s">
        <v>3</v>
      </c>
      <c r="N167" s="166" t="s">
        <v>43</v>
      </c>
      <c r="O167" s="32"/>
      <c r="P167" s="167">
        <f aca="true" t="shared" si="41" ref="P167:P172">O167*H167</f>
        <v>0</v>
      </c>
      <c r="Q167" s="167">
        <v>0.00427</v>
      </c>
      <c r="R167" s="167">
        <f aca="true" t="shared" si="42" ref="R167:R172">Q167*H167</f>
        <v>0.00854</v>
      </c>
      <c r="S167" s="167">
        <v>0</v>
      </c>
      <c r="T167" s="168">
        <f aca="true" t="shared" si="43" ref="T167:T172">S167*H167</f>
        <v>0</v>
      </c>
      <c r="AR167" s="15" t="s">
        <v>278</v>
      </c>
      <c r="AT167" s="15" t="s">
        <v>210</v>
      </c>
      <c r="AU167" s="15" t="s">
        <v>79</v>
      </c>
      <c r="AY167" s="15" t="s">
        <v>209</v>
      </c>
      <c r="BE167" s="169">
        <f aca="true" t="shared" si="44" ref="BE167:BE172">IF(N167="základní",J167,0)</f>
        <v>0</v>
      </c>
      <c r="BF167" s="169">
        <f aca="true" t="shared" si="45" ref="BF167:BF172">IF(N167="snížená",J167,0)</f>
        <v>0</v>
      </c>
      <c r="BG167" s="169">
        <f aca="true" t="shared" si="46" ref="BG167:BG172">IF(N167="zákl. přenesená",J167,0)</f>
        <v>0</v>
      </c>
      <c r="BH167" s="169">
        <f aca="true" t="shared" si="47" ref="BH167:BH172">IF(N167="sníž. přenesená",J167,0)</f>
        <v>0</v>
      </c>
      <c r="BI167" s="169">
        <f aca="true" t="shared" si="48" ref="BI167:BI172">IF(N167="nulová",J167,0)</f>
        <v>0</v>
      </c>
      <c r="BJ167" s="15" t="s">
        <v>9</v>
      </c>
      <c r="BK167" s="169">
        <f aca="true" t="shared" si="49" ref="BK167:BK172">ROUND(I167*H167,0)</f>
        <v>0</v>
      </c>
      <c r="BL167" s="15" t="s">
        <v>278</v>
      </c>
      <c r="BM167" s="15" t="s">
        <v>2279</v>
      </c>
    </row>
    <row r="168" spans="2:65" s="1" customFormat="1" ht="22.5" customHeight="1">
      <c r="B168" s="157"/>
      <c r="C168" s="158" t="s">
        <v>450</v>
      </c>
      <c r="D168" s="158" t="s">
        <v>210</v>
      </c>
      <c r="E168" s="159" t="s">
        <v>1377</v>
      </c>
      <c r="F168" s="160" t="s">
        <v>1378</v>
      </c>
      <c r="G168" s="161" t="s">
        <v>416</v>
      </c>
      <c r="H168" s="162">
        <v>14</v>
      </c>
      <c r="I168" s="163"/>
      <c r="J168" s="164">
        <f t="shared" si="40"/>
        <v>0</v>
      </c>
      <c r="K168" s="161" t="s">
        <v>3101</v>
      </c>
      <c r="L168" s="31"/>
      <c r="M168" s="165" t="s">
        <v>3</v>
      </c>
      <c r="N168" s="166" t="s">
        <v>43</v>
      </c>
      <c r="O168" s="32"/>
      <c r="P168" s="167">
        <f t="shared" si="41"/>
        <v>0</v>
      </c>
      <c r="Q168" s="167">
        <v>0.00027</v>
      </c>
      <c r="R168" s="167">
        <f t="shared" si="42"/>
        <v>0.00378</v>
      </c>
      <c r="S168" s="167">
        <v>0</v>
      </c>
      <c r="T168" s="168">
        <f t="shared" si="43"/>
        <v>0</v>
      </c>
      <c r="AR168" s="15" t="s">
        <v>278</v>
      </c>
      <c r="AT168" s="15" t="s">
        <v>210</v>
      </c>
      <c r="AU168" s="15" t="s">
        <v>79</v>
      </c>
      <c r="AY168" s="15" t="s">
        <v>209</v>
      </c>
      <c r="BE168" s="169">
        <f t="shared" si="44"/>
        <v>0</v>
      </c>
      <c r="BF168" s="169">
        <f t="shared" si="45"/>
        <v>0</v>
      </c>
      <c r="BG168" s="169">
        <f t="shared" si="46"/>
        <v>0</v>
      </c>
      <c r="BH168" s="169">
        <f t="shared" si="47"/>
        <v>0</v>
      </c>
      <c r="BI168" s="169">
        <f t="shared" si="48"/>
        <v>0</v>
      </c>
      <c r="BJ168" s="15" t="s">
        <v>9</v>
      </c>
      <c r="BK168" s="169">
        <f t="shared" si="49"/>
        <v>0</v>
      </c>
      <c r="BL168" s="15" t="s">
        <v>278</v>
      </c>
      <c r="BM168" s="15" t="s">
        <v>2280</v>
      </c>
    </row>
    <row r="169" spans="2:65" s="1" customFormat="1" ht="22.5" customHeight="1">
      <c r="B169" s="157"/>
      <c r="C169" s="158" t="s">
        <v>454</v>
      </c>
      <c r="D169" s="158" t="s">
        <v>210</v>
      </c>
      <c r="E169" s="159" t="s">
        <v>1380</v>
      </c>
      <c r="F169" s="160" t="s">
        <v>1381</v>
      </c>
      <c r="G169" s="161" t="s">
        <v>416</v>
      </c>
      <c r="H169" s="162">
        <v>2</v>
      </c>
      <c r="I169" s="163"/>
      <c r="J169" s="164">
        <f t="shared" si="40"/>
        <v>0</v>
      </c>
      <c r="K169" s="161" t="s">
        <v>3101</v>
      </c>
      <c r="L169" s="31"/>
      <c r="M169" s="165" t="s">
        <v>3</v>
      </c>
      <c r="N169" s="166" t="s">
        <v>43</v>
      </c>
      <c r="O169" s="32"/>
      <c r="P169" s="167">
        <f t="shared" si="41"/>
        <v>0</v>
      </c>
      <c r="Q169" s="167">
        <v>0.00045</v>
      </c>
      <c r="R169" s="167">
        <f t="shared" si="42"/>
        <v>0.0009</v>
      </c>
      <c r="S169" s="167">
        <v>0</v>
      </c>
      <c r="T169" s="168">
        <f t="shared" si="43"/>
        <v>0</v>
      </c>
      <c r="AR169" s="15" t="s">
        <v>278</v>
      </c>
      <c r="AT169" s="15" t="s">
        <v>210</v>
      </c>
      <c r="AU169" s="15" t="s">
        <v>79</v>
      </c>
      <c r="AY169" s="15" t="s">
        <v>209</v>
      </c>
      <c r="BE169" s="169">
        <f t="shared" si="44"/>
        <v>0</v>
      </c>
      <c r="BF169" s="169">
        <f t="shared" si="45"/>
        <v>0</v>
      </c>
      <c r="BG169" s="169">
        <f t="shared" si="46"/>
        <v>0</v>
      </c>
      <c r="BH169" s="169">
        <f t="shared" si="47"/>
        <v>0</v>
      </c>
      <c r="BI169" s="169">
        <f t="shared" si="48"/>
        <v>0</v>
      </c>
      <c r="BJ169" s="15" t="s">
        <v>9</v>
      </c>
      <c r="BK169" s="169">
        <f t="shared" si="49"/>
        <v>0</v>
      </c>
      <c r="BL169" s="15" t="s">
        <v>278</v>
      </c>
      <c r="BM169" s="15" t="s">
        <v>2281</v>
      </c>
    </row>
    <row r="170" spans="2:65" s="1" customFormat="1" ht="22.5" customHeight="1">
      <c r="B170" s="157"/>
      <c r="C170" s="158" t="s">
        <v>458</v>
      </c>
      <c r="D170" s="158" t="s">
        <v>210</v>
      </c>
      <c r="E170" s="159" t="s">
        <v>1383</v>
      </c>
      <c r="F170" s="160" t="s">
        <v>1384</v>
      </c>
      <c r="G170" s="161" t="s">
        <v>416</v>
      </c>
      <c r="H170" s="162">
        <v>15</v>
      </c>
      <c r="I170" s="163"/>
      <c r="J170" s="164">
        <f t="shared" si="40"/>
        <v>0</v>
      </c>
      <c r="K170" s="161" t="s">
        <v>3101</v>
      </c>
      <c r="L170" s="31"/>
      <c r="M170" s="165" t="s">
        <v>3</v>
      </c>
      <c r="N170" s="166" t="s">
        <v>43</v>
      </c>
      <c r="O170" s="32"/>
      <c r="P170" s="167">
        <f t="shared" si="41"/>
        <v>0</v>
      </c>
      <c r="Q170" s="167">
        <v>0.00022</v>
      </c>
      <c r="R170" s="167">
        <f t="shared" si="42"/>
        <v>0.0033</v>
      </c>
      <c r="S170" s="167">
        <v>0</v>
      </c>
      <c r="T170" s="168">
        <f t="shared" si="43"/>
        <v>0</v>
      </c>
      <c r="AR170" s="15" t="s">
        <v>278</v>
      </c>
      <c r="AT170" s="15" t="s">
        <v>210</v>
      </c>
      <c r="AU170" s="15" t="s">
        <v>79</v>
      </c>
      <c r="AY170" s="15" t="s">
        <v>209</v>
      </c>
      <c r="BE170" s="169">
        <f t="shared" si="44"/>
        <v>0</v>
      </c>
      <c r="BF170" s="169">
        <f t="shared" si="45"/>
        <v>0</v>
      </c>
      <c r="BG170" s="169">
        <f t="shared" si="46"/>
        <v>0</v>
      </c>
      <c r="BH170" s="169">
        <f t="shared" si="47"/>
        <v>0</v>
      </c>
      <c r="BI170" s="169">
        <f t="shared" si="48"/>
        <v>0</v>
      </c>
      <c r="BJ170" s="15" t="s">
        <v>9</v>
      </c>
      <c r="BK170" s="169">
        <f t="shared" si="49"/>
        <v>0</v>
      </c>
      <c r="BL170" s="15" t="s">
        <v>278</v>
      </c>
      <c r="BM170" s="15" t="s">
        <v>2282</v>
      </c>
    </row>
    <row r="171" spans="2:65" s="1" customFormat="1" ht="22.5" customHeight="1">
      <c r="B171" s="157"/>
      <c r="C171" s="158" t="s">
        <v>462</v>
      </c>
      <c r="D171" s="158" t="s">
        <v>210</v>
      </c>
      <c r="E171" s="159" t="s">
        <v>1386</v>
      </c>
      <c r="F171" s="160" t="s">
        <v>1387</v>
      </c>
      <c r="G171" s="161" t="s">
        <v>416</v>
      </c>
      <c r="H171" s="162">
        <v>29</v>
      </c>
      <c r="I171" s="163"/>
      <c r="J171" s="164">
        <f t="shared" si="40"/>
        <v>0</v>
      </c>
      <c r="K171" s="161" t="s">
        <v>3101</v>
      </c>
      <c r="L171" s="31"/>
      <c r="M171" s="165" t="s">
        <v>3</v>
      </c>
      <c r="N171" s="166" t="s">
        <v>43</v>
      </c>
      <c r="O171" s="32"/>
      <c r="P171" s="167">
        <f t="shared" si="41"/>
        <v>0</v>
      </c>
      <c r="Q171" s="167">
        <v>0.00024</v>
      </c>
      <c r="R171" s="167">
        <f t="shared" si="42"/>
        <v>0.00696</v>
      </c>
      <c r="S171" s="167">
        <v>0</v>
      </c>
      <c r="T171" s="168">
        <f t="shared" si="43"/>
        <v>0</v>
      </c>
      <c r="AR171" s="15" t="s">
        <v>278</v>
      </c>
      <c r="AT171" s="15" t="s">
        <v>210</v>
      </c>
      <c r="AU171" s="15" t="s">
        <v>79</v>
      </c>
      <c r="AY171" s="15" t="s">
        <v>209</v>
      </c>
      <c r="BE171" s="169">
        <f t="shared" si="44"/>
        <v>0</v>
      </c>
      <c r="BF171" s="169">
        <f t="shared" si="45"/>
        <v>0</v>
      </c>
      <c r="BG171" s="169">
        <f t="shared" si="46"/>
        <v>0</v>
      </c>
      <c r="BH171" s="169">
        <f t="shared" si="47"/>
        <v>0</v>
      </c>
      <c r="BI171" s="169">
        <f t="shared" si="48"/>
        <v>0</v>
      </c>
      <c r="BJ171" s="15" t="s">
        <v>9</v>
      </c>
      <c r="BK171" s="169">
        <f t="shared" si="49"/>
        <v>0</v>
      </c>
      <c r="BL171" s="15" t="s">
        <v>278</v>
      </c>
      <c r="BM171" s="15" t="s">
        <v>2283</v>
      </c>
    </row>
    <row r="172" spans="2:65" s="1" customFormat="1" ht="22.5" customHeight="1">
      <c r="B172" s="157"/>
      <c r="C172" s="158" t="s">
        <v>466</v>
      </c>
      <c r="D172" s="158" t="s">
        <v>210</v>
      </c>
      <c r="E172" s="159" t="s">
        <v>1389</v>
      </c>
      <c r="F172" s="160" t="s">
        <v>1390</v>
      </c>
      <c r="G172" s="161" t="s">
        <v>247</v>
      </c>
      <c r="H172" s="162">
        <v>0.023</v>
      </c>
      <c r="I172" s="163"/>
      <c r="J172" s="164">
        <f t="shared" si="40"/>
        <v>0</v>
      </c>
      <c r="K172" s="161" t="s">
        <v>3101</v>
      </c>
      <c r="L172" s="31"/>
      <c r="M172" s="165" t="s">
        <v>3</v>
      </c>
      <c r="N172" s="166" t="s">
        <v>43</v>
      </c>
      <c r="O172" s="32"/>
      <c r="P172" s="167">
        <f t="shared" si="41"/>
        <v>0</v>
      </c>
      <c r="Q172" s="167">
        <v>0</v>
      </c>
      <c r="R172" s="167">
        <f t="shared" si="42"/>
        <v>0</v>
      </c>
      <c r="S172" s="167">
        <v>0</v>
      </c>
      <c r="T172" s="168">
        <f t="shared" si="43"/>
        <v>0</v>
      </c>
      <c r="AR172" s="15" t="s">
        <v>278</v>
      </c>
      <c r="AT172" s="15" t="s">
        <v>210</v>
      </c>
      <c r="AU172" s="15" t="s">
        <v>79</v>
      </c>
      <c r="AY172" s="15" t="s">
        <v>209</v>
      </c>
      <c r="BE172" s="169">
        <f t="shared" si="44"/>
        <v>0</v>
      </c>
      <c r="BF172" s="169">
        <f t="shared" si="45"/>
        <v>0</v>
      </c>
      <c r="BG172" s="169">
        <f t="shared" si="46"/>
        <v>0</v>
      </c>
      <c r="BH172" s="169">
        <f t="shared" si="47"/>
        <v>0</v>
      </c>
      <c r="BI172" s="169">
        <f t="shared" si="48"/>
        <v>0</v>
      </c>
      <c r="BJ172" s="15" t="s">
        <v>9</v>
      </c>
      <c r="BK172" s="169">
        <f t="shared" si="49"/>
        <v>0</v>
      </c>
      <c r="BL172" s="15" t="s">
        <v>278</v>
      </c>
      <c r="BM172" s="15" t="s">
        <v>2284</v>
      </c>
    </row>
    <row r="173" spans="2:63" s="10" customFormat="1" ht="29.85" customHeight="1">
      <c r="B173" s="145"/>
      <c r="D173" s="146" t="s">
        <v>71</v>
      </c>
      <c r="E173" s="194" t="s">
        <v>676</v>
      </c>
      <c r="F173" s="194" t="s">
        <v>1180</v>
      </c>
      <c r="I173" s="148"/>
      <c r="J173" s="195">
        <f>BK173</f>
        <v>0</v>
      </c>
      <c r="K173" s="155"/>
      <c r="L173" s="145"/>
      <c r="M173" s="150"/>
      <c r="N173" s="151"/>
      <c r="O173" s="151"/>
      <c r="P173" s="152">
        <f>SUM(P174:P176)</f>
        <v>0</v>
      </c>
      <c r="Q173" s="151"/>
      <c r="R173" s="152">
        <f>SUM(R174:R176)</f>
        <v>0.07416</v>
      </c>
      <c r="S173" s="151"/>
      <c r="T173" s="153">
        <f>SUM(T174:T176)</f>
        <v>0</v>
      </c>
      <c r="AR173" s="154" t="s">
        <v>79</v>
      </c>
      <c r="AT173" s="155" t="s">
        <v>71</v>
      </c>
      <c r="AU173" s="155" t="s">
        <v>9</v>
      </c>
      <c r="AY173" s="154" t="s">
        <v>209</v>
      </c>
      <c r="BK173" s="156">
        <f>SUM(BK174:BK176)</f>
        <v>0</v>
      </c>
    </row>
    <row r="174" spans="2:65" s="1" customFormat="1" ht="22.5" customHeight="1">
      <c r="B174" s="157"/>
      <c r="C174" s="158" t="s">
        <v>470</v>
      </c>
      <c r="D174" s="158" t="s">
        <v>210</v>
      </c>
      <c r="E174" s="159" t="s">
        <v>1392</v>
      </c>
      <c r="F174" s="160" t="s">
        <v>1393</v>
      </c>
      <c r="G174" s="161" t="s">
        <v>1394</v>
      </c>
      <c r="H174" s="162">
        <v>8</v>
      </c>
      <c r="I174" s="163"/>
      <c r="J174" s="164">
        <f>ROUND(I174*H174,0)</f>
        <v>0</v>
      </c>
      <c r="K174" s="161" t="s">
        <v>3101</v>
      </c>
      <c r="L174" s="31"/>
      <c r="M174" s="165" t="s">
        <v>3</v>
      </c>
      <c r="N174" s="166" t="s">
        <v>43</v>
      </c>
      <c r="O174" s="32"/>
      <c r="P174" s="167">
        <f>O174*H174</f>
        <v>0</v>
      </c>
      <c r="Q174" s="167">
        <v>7E-05</v>
      </c>
      <c r="R174" s="167">
        <f>Q174*H174</f>
        <v>0.00056</v>
      </c>
      <c r="S174" s="167">
        <v>0</v>
      </c>
      <c r="T174" s="168">
        <f>S174*H174</f>
        <v>0</v>
      </c>
      <c r="AR174" s="15" t="s">
        <v>278</v>
      </c>
      <c r="AT174" s="15" t="s">
        <v>210</v>
      </c>
      <c r="AU174" s="15" t="s">
        <v>79</v>
      </c>
      <c r="AY174" s="15" t="s">
        <v>209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5" t="s">
        <v>9</v>
      </c>
      <c r="BK174" s="169">
        <f>ROUND(I174*H174,0)</f>
        <v>0</v>
      </c>
      <c r="BL174" s="15" t="s">
        <v>278</v>
      </c>
      <c r="BM174" s="15" t="s">
        <v>2285</v>
      </c>
    </row>
    <row r="175" spans="2:65" s="1" customFormat="1" ht="22.5" customHeight="1">
      <c r="B175" s="157"/>
      <c r="C175" s="170" t="s">
        <v>474</v>
      </c>
      <c r="D175" s="170" t="s">
        <v>565</v>
      </c>
      <c r="E175" s="171" t="s">
        <v>1396</v>
      </c>
      <c r="F175" s="172" t="s">
        <v>1397</v>
      </c>
      <c r="G175" s="173" t="s">
        <v>416</v>
      </c>
      <c r="H175" s="174">
        <v>32</v>
      </c>
      <c r="I175" s="175"/>
      <c r="J175" s="176">
        <f>ROUND(I175*H175,0)</f>
        <v>0</v>
      </c>
      <c r="K175" s="173" t="s">
        <v>3101</v>
      </c>
      <c r="L175" s="177"/>
      <c r="M175" s="178" t="s">
        <v>3</v>
      </c>
      <c r="N175" s="179" t="s">
        <v>43</v>
      </c>
      <c r="O175" s="32"/>
      <c r="P175" s="167">
        <f>O175*H175</f>
        <v>0</v>
      </c>
      <c r="Q175" s="167">
        <v>0.0023</v>
      </c>
      <c r="R175" s="167">
        <f>Q175*H175</f>
        <v>0.0736</v>
      </c>
      <c r="S175" s="167">
        <v>0</v>
      </c>
      <c r="T175" s="168">
        <f>S175*H175</f>
        <v>0</v>
      </c>
      <c r="AR175" s="15" t="s">
        <v>336</v>
      </c>
      <c r="AT175" s="15" t="s">
        <v>565</v>
      </c>
      <c r="AU175" s="15" t="s">
        <v>79</v>
      </c>
      <c r="AY175" s="15" t="s">
        <v>209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5" t="s">
        <v>9</v>
      </c>
      <c r="BK175" s="169">
        <f>ROUND(I175*H175,0)</f>
        <v>0</v>
      </c>
      <c r="BL175" s="15" t="s">
        <v>278</v>
      </c>
      <c r="BM175" s="15" t="s">
        <v>2286</v>
      </c>
    </row>
    <row r="176" spans="2:65" s="1" customFormat="1" ht="22.5" customHeight="1">
      <c r="B176" s="157"/>
      <c r="C176" s="158" t="s">
        <v>478</v>
      </c>
      <c r="D176" s="158" t="s">
        <v>210</v>
      </c>
      <c r="E176" s="159" t="s">
        <v>1181</v>
      </c>
      <c r="F176" s="160" t="s">
        <v>1182</v>
      </c>
      <c r="G176" s="161" t="s">
        <v>247</v>
      </c>
      <c r="H176" s="162">
        <v>0.026</v>
      </c>
      <c r="I176" s="163"/>
      <c r="J176" s="164">
        <f>ROUND(I176*H176,0)</f>
        <v>0</v>
      </c>
      <c r="K176" s="161" t="s">
        <v>3101</v>
      </c>
      <c r="L176" s="31"/>
      <c r="M176" s="165" t="s">
        <v>3</v>
      </c>
      <c r="N176" s="166" t="s">
        <v>43</v>
      </c>
      <c r="O176" s="32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AR176" s="15" t="s">
        <v>278</v>
      </c>
      <c r="AT176" s="15" t="s">
        <v>210</v>
      </c>
      <c r="AU176" s="15" t="s">
        <v>79</v>
      </c>
      <c r="AY176" s="15" t="s">
        <v>209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5" t="s">
        <v>9</v>
      </c>
      <c r="BK176" s="169">
        <f>ROUND(I176*H176,0)</f>
        <v>0</v>
      </c>
      <c r="BL176" s="15" t="s">
        <v>278</v>
      </c>
      <c r="BM176" s="15" t="s">
        <v>2287</v>
      </c>
    </row>
    <row r="177" spans="2:63" s="10" customFormat="1" ht="29.85" customHeight="1">
      <c r="B177" s="145"/>
      <c r="D177" s="146" t="s">
        <v>71</v>
      </c>
      <c r="E177" s="194" t="s">
        <v>777</v>
      </c>
      <c r="F177" s="194" t="s">
        <v>1118</v>
      </c>
      <c r="I177" s="148"/>
      <c r="J177" s="195">
        <f>BK177</f>
        <v>0</v>
      </c>
      <c r="K177" s="155"/>
      <c r="L177" s="145"/>
      <c r="M177" s="150"/>
      <c r="N177" s="151"/>
      <c r="O177" s="151"/>
      <c r="P177" s="152">
        <f>SUM(P178:P184)</f>
        <v>0</v>
      </c>
      <c r="Q177" s="151"/>
      <c r="R177" s="152">
        <f>SUM(R178:R184)</f>
        <v>0.006390000000000001</v>
      </c>
      <c r="S177" s="151"/>
      <c r="T177" s="153">
        <f>SUM(T178:T184)</f>
        <v>0</v>
      </c>
      <c r="AR177" s="154" t="s">
        <v>79</v>
      </c>
      <c r="AT177" s="155" t="s">
        <v>71</v>
      </c>
      <c r="AU177" s="155" t="s">
        <v>9</v>
      </c>
      <c r="AY177" s="154" t="s">
        <v>209</v>
      </c>
      <c r="BK177" s="156">
        <f>SUM(BK178:BK184)</f>
        <v>0</v>
      </c>
    </row>
    <row r="178" spans="2:65" s="1" customFormat="1" ht="22.5" customHeight="1">
      <c r="B178" s="157"/>
      <c r="C178" s="158" t="s">
        <v>482</v>
      </c>
      <c r="D178" s="158" t="s">
        <v>210</v>
      </c>
      <c r="E178" s="159" t="s">
        <v>1192</v>
      </c>
      <c r="F178" s="160" t="s">
        <v>1193</v>
      </c>
      <c r="G178" s="161" t="s">
        <v>228</v>
      </c>
      <c r="H178" s="162">
        <v>2</v>
      </c>
      <c r="I178" s="163"/>
      <c r="J178" s="164">
        <f aca="true" t="shared" si="50" ref="J178:J184">ROUND(I178*H178,0)</f>
        <v>0</v>
      </c>
      <c r="K178" s="161" t="s">
        <v>3101</v>
      </c>
      <c r="L178" s="31"/>
      <c r="M178" s="165" t="s">
        <v>3</v>
      </c>
      <c r="N178" s="166" t="s">
        <v>43</v>
      </c>
      <c r="O178" s="32"/>
      <c r="P178" s="167">
        <f aca="true" t="shared" si="51" ref="P178:P184">O178*H178</f>
        <v>0</v>
      </c>
      <c r="Q178" s="167">
        <v>7E-05</v>
      </c>
      <c r="R178" s="167">
        <f aca="true" t="shared" si="52" ref="R178:R184">Q178*H178</f>
        <v>0.00014</v>
      </c>
      <c r="S178" s="167">
        <v>0</v>
      </c>
      <c r="T178" s="168">
        <f aca="true" t="shared" si="53" ref="T178:T184">S178*H178</f>
        <v>0</v>
      </c>
      <c r="AR178" s="15" t="s">
        <v>278</v>
      </c>
      <c r="AT178" s="15" t="s">
        <v>210</v>
      </c>
      <c r="AU178" s="15" t="s">
        <v>79</v>
      </c>
      <c r="AY178" s="15" t="s">
        <v>209</v>
      </c>
      <c r="BE178" s="169">
        <f aca="true" t="shared" si="54" ref="BE178:BE184">IF(N178="základní",J178,0)</f>
        <v>0</v>
      </c>
      <c r="BF178" s="169">
        <f aca="true" t="shared" si="55" ref="BF178:BF184">IF(N178="snížená",J178,0)</f>
        <v>0</v>
      </c>
      <c r="BG178" s="169">
        <f aca="true" t="shared" si="56" ref="BG178:BG184">IF(N178="zákl. přenesená",J178,0)</f>
        <v>0</v>
      </c>
      <c r="BH178" s="169">
        <f aca="true" t="shared" si="57" ref="BH178:BH184">IF(N178="sníž. přenesená",J178,0)</f>
        <v>0</v>
      </c>
      <c r="BI178" s="169">
        <f aca="true" t="shared" si="58" ref="BI178:BI184">IF(N178="nulová",J178,0)</f>
        <v>0</v>
      </c>
      <c r="BJ178" s="15" t="s">
        <v>9</v>
      </c>
      <c r="BK178" s="169">
        <f aca="true" t="shared" si="59" ref="BK178:BK184">ROUND(I178*H178,0)</f>
        <v>0</v>
      </c>
      <c r="BL178" s="15" t="s">
        <v>278</v>
      </c>
      <c r="BM178" s="15" t="s">
        <v>2288</v>
      </c>
    </row>
    <row r="179" spans="2:65" s="1" customFormat="1" ht="22.5" customHeight="1">
      <c r="B179" s="157"/>
      <c r="C179" s="158" t="s">
        <v>486</v>
      </c>
      <c r="D179" s="158" t="s">
        <v>210</v>
      </c>
      <c r="E179" s="159" t="s">
        <v>1401</v>
      </c>
      <c r="F179" s="160" t="s">
        <v>1402</v>
      </c>
      <c r="G179" s="161" t="s">
        <v>228</v>
      </c>
      <c r="H179" s="162">
        <v>2</v>
      </c>
      <c r="I179" s="163"/>
      <c r="J179" s="164">
        <f t="shared" si="50"/>
        <v>0</v>
      </c>
      <c r="K179" s="161" t="s">
        <v>3101</v>
      </c>
      <c r="L179" s="31"/>
      <c r="M179" s="165" t="s">
        <v>3</v>
      </c>
      <c r="N179" s="166" t="s">
        <v>43</v>
      </c>
      <c r="O179" s="32"/>
      <c r="P179" s="167">
        <f t="shared" si="51"/>
        <v>0</v>
      </c>
      <c r="Q179" s="167">
        <v>0.00014</v>
      </c>
      <c r="R179" s="167">
        <f t="shared" si="52"/>
        <v>0.00028</v>
      </c>
      <c r="S179" s="167">
        <v>0</v>
      </c>
      <c r="T179" s="168">
        <f t="shared" si="53"/>
        <v>0</v>
      </c>
      <c r="AR179" s="15" t="s">
        <v>278</v>
      </c>
      <c r="AT179" s="15" t="s">
        <v>210</v>
      </c>
      <c r="AU179" s="15" t="s">
        <v>79</v>
      </c>
      <c r="AY179" s="15" t="s">
        <v>209</v>
      </c>
      <c r="BE179" s="169">
        <f t="shared" si="54"/>
        <v>0</v>
      </c>
      <c r="BF179" s="169">
        <f t="shared" si="55"/>
        <v>0</v>
      </c>
      <c r="BG179" s="169">
        <f t="shared" si="56"/>
        <v>0</v>
      </c>
      <c r="BH179" s="169">
        <f t="shared" si="57"/>
        <v>0</v>
      </c>
      <c r="BI179" s="169">
        <f t="shared" si="58"/>
        <v>0</v>
      </c>
      <c r="BJ179" s="15" t="s">
        <v>9</v>
      </c>
      <c r="BK179" s="169">
        <f t="shared" si="59"/>
        <v>0</v>
      </c>
      <c r="BL179" s="15" t="s">
        <v>278</v>
      </c>
      <c r="BM179" s="15" t="s">
        <v>2289</v>
      </c>
    </row>
    <row r="180" spans="2:65" s="1" customFormat="1" ht="31.5" customHeight="1">
      <c r="B180" s="157"/>
      <c r="C180" s="158" t="s">
        <v>490</v>
      </c>
      <c r="D180" s="158" t="s">
        <v>210</v>
      </c>
      <c r="E180" s="159" t="s">
        <v>1404</v>
      </c>
      <c r="F180" s="160" t="s">
        <v>1405</v>
      </c>
      <c r="G180" s="161" t="s">
        <v>228</v>
      </c>
      <c r="H180" s="162">
        <v>2</v>
      </c>
      <c r="I180" s="163"/>
      <c r="J180" s="164">
        <f t="shared" si="50"/>
        <v>0</v>
      </c>
      <c r="K180" s="161" t="s">
        <v>3101</v>
      </c>
      <c r="L180" s="31"/>
      <c r="M180" s="165" t="s">
        <v>3</v>
      </c>
      <c r="N180" s="166" t="s">
        <v>43</v>
      </c>
      <c r="O180" s="32"/>
      <c r="P180" s="167">
        <f t="shared" si="51"/>
        <v>0</v>
      </c>
      <c r="Q180" s="167">
        <v>8E-05</v>
      </c>
      <c r="R180" s="167">
        <f t="shared" si="52"/>
        <v>0.00016</v>
      </c>
      <c r="S180" s="167">
        <v>0</v>
      </c>
      <c r="T180" s="168">
        <f t="shared" si="53"/>
        <v>0</v>
      </c>
      <c r="AR180" s="15" t="s">
        <v>278</v>
      </c>
      <c r="AT180" s="15" t="s">
        <v>210</v>
      </c>
      <c r="AU180" s="15" t="s">
        <v>79</v>
      </c>
      <c r="AY180" s="15" t="s">
        <v>209</v>
      </c>
      <c r="BE180" s="169">
        <f t="shared" si="54"/>
        <v>0</v>
      </c>
      <c r="BF180" s="169">
        <f t="shared" si="55"/>
        <v>0</v>
      </c>
      <c r="BG180" s="169">
        <f t="shared" si="56"/>
        <v>0</v>
      </c>
      <c r="BH180" s="169">
        <f t="shared" si="57"/>
        <v>0</v>
      </c>
      <c r="BI180" s="169">
        <f t="shared" si="58"/>
        <v>0</v>
      </c>
      <c r="BJ180" s="15" t="s">
        <v>9</v>
      </c>
      <c r="BK180" s="169">
        <f t="shared" si="59"/>
        <v>0</v>
      </c>
      <c r="BL180" s="15" t="s">
        <v>278</v>
      </c>
      <c r="BM180" s="15" t="s">
        <v>2290</v>
      </c>
    </row>
    <row r="181" spans="2:65" s="1" customFormat="1" ht="22.5" customHeight="1">
      <c r="B181" s="157"/>
      <c r="C181" s="158" t="s">
        <v>494</v>
      </c>
      <c r="D181" s="158" t="s">
        <v>210</v>
      </c>
      <c r="E181" s="159" t="s">
        <v>1407</v>
      </c>
      <c r="F181" s="160" t="s">
        <v>1408</v>
      </c>
      <c r="G181" s="161" t="s">
        <v>253</v>
      </c>
      <c r="H181" s="162">
        <v>47</v>
      </c>
      <c r="I181" s="163"/>
      <c r="J181" s="164">
        <f t="shared" si="50"/>
        <v>0</v>
      </c>
      <c r="K181" s="161" t="s">
        <v>3101</v>
      </c>
      <c r="L181" s="31"/>
      <c r="M181" s="165" t="s">
        <v>3</v>
      </c>
      <c r="N181" s="166" t="s">
        <v>43</v>
      </c>
      <c r="O181" s="32"/>
      <c r="P181" s="167">
        <f t="shared" si="51"/>
        <v>0</v>
      </c>
      <c r="Q181" s="167">
        <v>2E-05</v>
      </c>
      <c r="R181" s="167">
        <f t="shared" si="52"/>
        <v>0.0009400000000000001</v>
      </c>
      <c r="S181" s="167">
        <v>0</v>
      </c>
      <c r="T181" s="168">
        <f t="shared" si="53"/>
        <v>0</v>
      </c>
      <c r="AR181" s="15" t="s">
        <v>278</v>
      </c>
      <c r="AT181" s="15" t="s">
        <v>210</v>
      </c>
      <c r="AU181" s="15" t="s">
        <v>79</v>
      </c>
      <c r="AY181" s="15" t="s">
        <v>209</v>
      </c>
      <c r="BE181" s="169">
        <f t="shared" si="54"/>
        <v>0</v>
      </c>
      <c r="BF181" s="169">
        <f t="shared" si="55"/>
        <v>0</v>
      </c>
      <c r="BG181" s="169">
        <f t="shared" si="56"/>
        <v>0</v>
      </c>
      <c r="BH181" s="169">
        <f t="shared" si="57"/>
        <v>0</v>
      </c>
      <c r="BI181" s="169">
        <f t="shared" si="58"/>
        <v>0</v>
      </c>
      <c r="BJ181" s="15" t="s">
        <v>9</v>
      </c>
      <c r="BK181" s="169">
        <f t="shared" si="59"/>
        <v>0</v>
      </c>
      <c r="BL181" s="15" t="s">
        <v>278</v>
      </c>
      <c r="BM181" s="15" t="s">
        <v>2291</v>
      </c>
    </row>
    <row r="182" spans="2:65" s="1" customFormat="1" ht="22.5" customHeight="1">
      <c r="B182" s="157"/>
      <c r="C182" s="158" t="s">
        <v>498</v>
      </c>
      <c r="D182" s="158" t="s">
        <v>210</v>
      </c>
      <c r="E182" s="159" t="s">
        <v>1410</v>
      </c>
      <c r="F182" s="160" t="s">
        <v>1411</v>
      </c>
      <c r="G182" s="161" t="s">
        <v>253</v>
      </c>
      <c r="H182" s="162">
        <v>21</v>
      </c>
      <c r="I182" s="163"/>
      <c r="J182" s="164">
        <f t="shared" si="50"/>
        <v>0</v>
      </c>
      <c r="K182" s="161" t="s">
        <v>3101</v>
      </c>
      <c r="L182" s="31"/>
      <c r="M182" s="165" t="s">
        <v>3</v>
      </c>
      <c r="N182" s="166" t="s">
        <v>43</v>
      </c>
      <c r="O182" s="32"/>
      <c r="P182" s="167">
        <f t="shared" si="51"/>
        <v>0</v>
      </c>
      <c r="Q182" s="167">
        <v>3E-05</v>
      </c>
      <c r="R182" s="167">
        <f t="shared" si="52"/>
        <v>0.00063</v>
      </c>
      <c r="S182" s="167">
        <v>0</v>
      </c>
      <c r="T182" s="168">
        <f t="shared" si="53"/>
        <v>0</v>
      </c>
      <c r="AR182" s="15" t="s">
        <v>278</v>
      </c>
      <c r="AT182" s="15" t="s">
        <v>210</v>
      </c>
      <c r="AU182" s="15" t="s">
        <v>79</v>
      </c>
      <c r="AY182" s="15" t="s">
        <v>209</v>
      </c>
      <c r="BE182" s="169">
        <f t="shared" si="54"/>
        <v>0</v>
      </c>
      <c r="BF182" s="169">
        <f t="shared" si="55"/>
        <v>0</v>
      </c>
      <c r="BG182" s="169">
        <f t="shared" si="56"/>
        <v>0</v>
      </c>
      <c r="BH182" s="169">
        <f t="shared" si="57"/>
        <v>0</v>
      </c>
      <c r="BI182" s="169">
        <f t="shared" si="58"/>
        <v>0</v>
      </c>
      <c r="BJ182" s="15" t="s">
        <v>9</v>
      </c>
      <c r="BK182" s="169">
        <f t="shared" si="59"/>
        <v>0</v>
      </c>
      <c r="BL182" s="15" t="s">
        <v>278</v>
      </c>
      <c r="BM182" s="15" t="s">
        <v>2292</v>
      </c>
    </row>
    <row r="183" spans="2:65" s="1" customFormat="1" ht="22.5" customHeight="1">
      <c r="B183" s="157"/>
      <c r="C183" s="158" t="s">
        <v>502</v>
      </c>
      <c r="D183" s="158" t="s">
        <v>210</v>
      </c>
      <c r="E183" s="159" t="s">
        <v>1413</v>
      </c>
      <c r="F183" s="160" t="s">
        <v>1414</v>
      </c>
      <c r="G183" s="161" t="s">
        <v>253</v>
      </c>
      <c r="H183" s="162">
        <v>47</v>
      </c>
      <c r="I183" s="163"/>
      <c r="J183" s="164">
        <f t="shared" si="50"/>
        <v>0</v>
      </c>
      <c r="K183" s="161" t="s">
        <v>3101</v>
      </c>
      <c r="L183" s="31"/>
      <c r="M183" s="165" t="s">
        <v>3</v>
      </c>
      <c r="N183" s="166" t="s">
        <v>43</v>
      </c>
      <c r="O183" s="32"/>
      <c r="P183" s="167">
        <f t="shared" si="51"/>
        <v>0</v>
      </c>
      <c r="Q183" s="167">
        <v>5E-05</v>
      </c>
      <c r="R183" s="167">
        <f t="shared" si="52"/>
        <v>0.00235</v>
      </c>
      <c r="S183" s="167">
        <v>0</v>
      </c>
      <c r="T183" s="168">
        <f t="shared" si="53"/>
        <v>0</v>
      </c>
      <c r="AR183" s="15" t="s">
        <v>278</v>
      </c>
      <c r="AT183" s="15" t="s">
        <v>210</v>
      </c>
      <c r="AU183" s="15" t="s">
        <v>79</v>
      </c>
      <c r="AY183" s="15" t="s">
        <v>209</v>
      </c>
      <c r="BE183" s="169">
        <f t="shared" si="54"/>
        <v>0</v>
      </c>
      <c r="BF183" s="169">
        <f t="shared" si="55"/>
        <v>0</v>
      </c>
      <c r="BG183" s="169">
        <f t="shared" si="56"/>
        <v>0</v>
      </c>
      <c r="BH183" s="169">
        <f t="shared" si="57"/>
        <v>0</v>
      </c>
      <c r="BI183" s="169">
        <f t="shared" si="58"/>
        <v>0</v>
      </c>
      <c r="BJ183" s="15" t="s">
        <v>9</v>
      </c>
      <c r="BK183" s="169">
        <f t="shared" si="59"/>
        <v>0</v>
      </c>
      <c r="BL183" s="15" t="s">
        <v>278</v>
      </c>
      <c r="BM183" s="15" t="s">
        <v>2293</v>
      </c>
    </row>
    <row r="184" spans="2:65" s="1" customFormat="1" ht="22.5" customHeight="1">
      <c r="B184" s="157"/>
      <c r="C184" s="158" t="s">
        <v>506</v>
      </c>
      <c r="D184" s="158" t="s">
        <v>210</v>
      </c>
      <c r="E184" s="159" t="s">
        <v>1416</v>
      </c>
      <c r="F184" s="160" t="s">
        <v>1417</v>
      </c>
      <c r="G184" s="161" t="s">
        <v>253</v>
      </c>
      <c r="H184" s="162">
        <v>21</v>
      </c>
      <c r="I184" s="163"/>
      <c r="J184" s="164">
        <f t="shared" si="50"/>
        <v>0</v>
      </c>
      <c r="K184" s="161" t="s">
        <v>3101</v>
      </c>
      <c r="L184" s="31"/>
      <c r="M184" s="165" t="s">
        <v>3</v>
      </c>
      <c r="N184" s="181" t="s">
        <v>43</v>
      </c>
      <c r="O184" s="182"/>
      <c r="P184" s="183">
        <f t="shared" si="51"/>
        <v>0</v>
      </c>
      <c r="Q184" s="183">
        <v>9E-05</v>
      </c>
      <c r="R184" s="183">
        <f t="shared" si="52"/>
        <v>0.0018900000000000002</v>
      </c>
      <c r="S184" s="183">
        <v>0</v>
      </c>
      <c r="T184" s="184">
        <f t="shared" si="53"/>
        <v>0</v>
      </c>
      <c r="AR184" s="15" t="s">
        <v>278</v>
      </c>
      <c r="AT184" s="15" t="s">
        <v>210</v>
      </c>
      <c r="AU184" s="15" t="s">
        <v>79</v>
      </c>
      <c r="AY184" s="15" t="s">
        <v>209</v>
      </c>
      <c r="BE184" s="169">
        <f t="shared" si="54"/>
        <v>0</v>
      </c>
      <c r="BF184" s="169">
        <f t="shared" si="55"/>
        <v>0</v>
      </c>
      <c r="BG184" s="169">
        <f t="shared" si="56"/>
        <v>0</v>
      </c>
      <c r="BH184" s="169">
        <f t="shared" si="57"/>
        <v>0</v>
      </c>
      <c r="BI184" s="169">
        <f t="shared" si="58"/>
        <v>0</v>
      </c>
      <c r="BJ184" s="15" t="s">
        <v>9</v>
      </c>
      <c r="BK184" s="169">
        <f t="shared" si="59"/>
        <v>0</v>
      </c>
      <c r="BL184" s="15" t="s">
        <v>278</v>
      </c>
      <c r="BM184" s="15" t="s">
        <v>2294</v>
      </c>
    </row>
    <row r="185" spans="2:65" s="286" customFormat="1" ht="22.5" customHeight="1">
      <c r="B185" s="157"/>
      <c r="C185" s="290"/>
      <c r="D185" s="291" t="s">
        <v>71</v>
      </c>
      <c r="E185" s="292" t="s">
        <v>799</v>
      </c>
      <c r="F185" s="292" t="s">
        <v>800</v>
      </c>
      <c r="G185" s="290"/>
      <c r="H185" s="290"/>
      <c r="I185" s="293"/>
      <c r="J185" s="294">
        <f>J186</f>
        <v>0</v>
      </c>
      <c r="K185" s="319"/>
      <c r="L185" s="31"/>
      <c r="M185" s="299"/>
      <c r="N185" s="166"/>
      <c r="O185" s="287"/>
      <c r="P185" s="167"/>
      <c r="Q185" s="167"/>
      <c r="R185" s="167"/>
      <c r="S185" s="167"/>
      <c r="T185" s="167"/>
      <c r="AR185" s="15"/>
      <c r="AT185" s="15"/>
      <c r="AU185" s="15"/>
      <c r="AY185" s="15"/>
      <c r="BE185" s="169"/>
      <c r="BF185" s="169"/>
      <c r="BG185" s="169"/>
      <c r="BH185" s="169"/>
      <c r="BI185" s="169"/>
      <c r="BJ185" s="15"/>
      <c r="BK185" s="169"/>
      <c r="BL185" s="15"/>
      <c r="BM185" s="15"/>
    </row>
    <row r="186" spans="2:65" s="286" customFormat="1" ht="22.5" customHeight="1">
      <c r="B186" s="157"/>
      <c r="C186" s="290"/>
      <c r="D186" s="295" t="s">
        <v>71</v>
      </c>
      <c r="E186" s="296" t="s">
        <v>3077</v>
      </c>
      <c r="F186" s="296" t="s">
        <v>3078</v>
      </c>
      <c r="G186" s="290"/>
      <c r="H186" s="290"/>
      <c r="I186" s="293"/>
      <c r="J186" s="297">
        <f>SUM(J187:J188)</f>
        <v>0</v>
      </c>
      <c r="K186" s="319"/>
      <c r="L186" s="31"/>
      <c r="M186" s="299"/>
      <c r="N186" s="166"/>
      <c r="O186" s="287"/>
      <c r="P186" s="167"/>
      <c r="Q186" s="167"/>
      <c r="R186" s="167"/>
      <c r="S186" s="167"/>
      <c r="T186" s="167"/>
      <c r="AR186" s="15"/>
      <c r="AT186" s="15"/>
      <c r="AU186" s="15"/>
      <c r="AY186" s="15"/>
      <c r="BE186" s="169"/>
      <c r="BF186" s="169"/>
      <c r="BG186" s="169"/>
      <c r="BH186" s="169"/>
      <c r="BI186" s="169"/>
      <c r="BJ186" s="15"/>
      <c r="BK186" s="169"/>
      <c r="BL186" s="15"/>
      <c r="BM186" s="15"/>
    </row>
    <row r="187" spans="2:65" s="286" customFormat="1" ht="32.25" customHeight="1">
      <c r="B187" s="157"/>
      <c r="C187" s="158" t="s">
        <v>79</v>
      </c>
      <c r="D187" s="158" t="s">
        <v>210</v>
      </c>
      <c r="E187" s="159" t="s">
        <v>3079</v>
      </c>
      <c r="F187" s="160" t="s">
        <v>3080</v>
      </c>
      <c r="G187" s="161" t="s">
        <v>3081</v>
      </c>
      <c r="H187" s="162">
        <v>1</v>
      </c>
      <c r="I187" s="163"/>
      <c r="J187" s="164">
        <f>ROUND(I187*H187,2)</f>
        <v>0</v>
      </c>
      <c r="K187" s="319"/>
      <c r="L187" s="31"/>
      <c r="M187" s="299"/>
      <c r="N187" s="166"/>
      <c r="O187" s="287"/>
      <c r="P187" s="167"/>
      <c r="Q187" s="167"/>
      <c r="R187" s="167"/>
      <c r="S187" s="167"/>
      <c r="T187" s="167"/>
      <c r="AR187" s="15"/>
      <c r="AT187" s="15"/>
      <c r="AU187" s="15"/>
      <c r="AY187" s="15"/>
      <c r="BE187" s="169"/>
      <c r="BF187" s="169"/>
      <c r="BG187" s="169"/>
      <c r="BH187" s="169"/>
      <c r="BI187" s="169"/>
      <c r="BJ187" s="15"/>
      <c r="BK187" s="169"/>
      <c r="BL187" s="15"/>
      <c r="BM187" s="15"/>
    </row>
    <row r="188" spans="2:65" s="286" customFormat="1" ht="28.5" customHeight="1">
      <c r="B188" s="157"/>
      <c r="C188" s="158" t="s">
        <v>9</v>
      </c>
      <c r="D188" s="158" t="s">
        <v>210</v>
      </c>
      <c r="E188" s="159" t="s">
        <v>3082</v>
      </c>
      <c r="F188" s="160" t="s">
        <v>3083</v>
      </c>
      <c r="G188" s="161" t="s">
        <v>3081</v>
      </c>
      <c r="H188" s="162">
        <v>1</v>
      </c>
      <c r="I188" s="163"/>
      <c r="J188" s="164">
        <f>ROUND(I188*H188,2)</f>
        <v>0</v>
      </c>
      <c r="K188" s="319"/>
      <c r="L188" s="31"/>
      <c r="M188" s="299"/>
      <c r="N188" s="166"/>
      <c r="O188" s="287"/>
      <c r="P188" s="167"/>
      <c r="Q188" s="167"/>
      <c r="R188" s="167"/>
      <c r="S188" s="167"/>
      <c r="T188" s="167"/>
      <c r="AR188" s="15"/>
      <c r="AT188" s="15"/>
      <c r="AU188" s="15"/>
      <c r="AY188" s="15"/>
      <c r="BE188" s="169"/>
      <c r="BF188" s="169"/>
      <c r="BG188" s="169"/>
      <c r="BH188" s="169"/>
      <c r="BI188" s="169"/>
      <c r="BJ188" s="15"/>
      <c r="BK188" s="169"/>
      <c r="BL188" s="15"/>
      <c r="BM188" s="15"/>
    </row>
    <row r="189" spans="2:12" s="1" customFormat="1" ht="17.25" customHeight="1">
      <c r="B189" s="46"/>
      <c r="C189" s="47"/>
      <c r="D189" s="47"/>
      <c r="E189" s="47"/>
      <c r="F189" s="47"/>
      <c r="G189" s="47"/>
      <c r="H189" s="47"/>
      <c r="I189" s="119"/>
      <c r="J189" s="47"/>
      <c r="K189" s="317"/>
      <c r="L189" s="31"/>
    </row>
  </sheetData>
  <autoFilter ref="C99:K99"/>
  <mergeCells count="15">
    <mergeCell ref="E90:H90"/>
    <mergeCell ref="E88:H88"/>
    <mergeCell ref="E92:H92"/>
    <mergeCell ref="G1:H1"/>
    <mergeCell ref="L2:V2"/>
    <mergeCell ref="E49:H49"/>
    <mergeCell ref="E53:H53"/>
    <mergeCell ref="E51:H51"/>
    <mergeCell ref="E55:H55"/>
    <mergeCell ref="E86:H86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workbookViewId="0" topLeftCell="A1">
      <pane ySplit="1" topLeftCell="A146" activePane="bottomLeft" state="frozen"/>
      <selection pane="bottomLeft" activeCell="F155" sqref="F1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199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133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18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22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22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22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22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22"/>
    </row>
    <row r="9" spans="2:11" ht="22.5" customHeight="1">
      <c r="B9" s="19"/>
      <c r="C9" s="20"/>
      <c r="D9" s="20"/>
      <c r="E9" s="367" t="s">
        <v>2188</v>
      </c>
      <c r="F9" s="357"/>
      <c r="G9" s="357"/>
      <c r="H9" s="357"/>
      <c r="I9" s="97"/>
      <c r="J9" s="20"/>
      <c r="K9" s="22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22"/>
    </row>
    <row r="11" spans="2:11" s="1" customFormat="1" ht="22.5" customHeight="1">
      <c r="B11" s="31"/>
      <c r="C11" s="32"/>
      <c r="D11" s="32"/>
      <c r="E11" s="373" t="s">
        <v>2189</v>
      </c>
      <c r="F11" s="348"/>
      <c r="G11" s="348"/>
      <c r="H11" s="348"/>
      <c r="I11" s="98"/>
      <c r="J11" s="32"/>
      <c r="K11" s="35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5"/>
    </row>
    <row r="13" spans="2:11" s="1" customFormat="1" ht="36.9" customHeight="1">
      <c r="B13" s="31"/>
      <c r="C13" s="32"/>
      <c r="D13" s="32"/>
      <c r="E13" s="368" t="s">
        <v>2295</v>
      </c>
      <c r="F13" s="348"/>
      <c r="G13" s="348"/>
      <c r="H13" s="348"/>
      <c r="I13" s="98"/>
      <c r="J13" s="32"/>
      <c r="K13" s="35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5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5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5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5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5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5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5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5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5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5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5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5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5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5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104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5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106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ROUND(J91,2)</f>
        <v>0</v>
      </c>
      <c r="K31" s="35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106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5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ROUND(SUM(BE91:BE161),2)</f>
        <v>0</v>
      </c>
      <c r="G34" s="32"/>
      <c r="H34" s="32"/>
      <c r="I34" s="111">
        <v>0.21</v>
      </c>
      <c r="J34" s="110">
        <f>ROUND(ROUND((SUM(BE91:BE161)),2)*I34,2)</f>
        <v>0</v>
      </c>
      <c r="K34" s="35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ROUND(SUM(BF91:BF161),2)</f>
        <v>0</v>
      </c>
      <c r="G35" s="32"/>
      <c r="H35" s="32"/>
      <c r="I35" s="111">
        <v>0.15</v>
      </c>
      <c r="J35" s="110">
        <f>ROUND(ROUND((SUM(BF91:BF161)),2)*I35,2)</f>
        <v>0</v>
      </c>
      <c r="K35" s="35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ROUND(SUM(BG91:BG161),2)</f>
        <v>0</v>
      </c>
      <c r="G36" s="32"/>
      <c r="H36" s="32"/>
      <c r="I36" s="111">
        <v>0.21</v>
      </c>
      <c r="J36" s="110">
        <v>0</v>
      </c>
      <c r="K36" s="35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ROUND(SUM(BH91:BH161),2)</f>
        <v>0</v>
      </c>
      <c r="G37" s="32"/>
      <c r="H37" s="32"/>
      <c r="I37" s="111">
        <v>0.15</v>
      </c>
      <c r="J37" s="110">
        <v>0</v>
      </c>
      <c r="K37" s="35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ROUND(SUM(BI91:BI161),2)</f>
        <v>0</v>
      </c>
      <c r="G38" s="32"/>
      <c r="H38" s="32"/>
      <c r="I38" s="111">
        <v>0</v>
      </c>
      <c r="J38" s="110">
        <v>0</v>
      </c>
      <c r="K38" s="35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5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118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48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121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5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5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5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5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22"/>
    </row>
    <row r="51" spans="2:11" ht="22.5" customHeight="1">
      <c r="B51" s="19"/>
      <c r="C51" s="20"/>
      <c r="D51" s="20"/>
      <c r="E51" s="367" t="s">
        <v>2188</v>
      </c>
      <c r="F51" s="357"/>
      <c r="G51" s="357"/>
      <c r="H51" s="357"/>
      <c r="I51" s="97"/>
      <c r="J51" s="20"/>
      <c r="K51" s="22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22"/>
    </row>
    <row r="53" spans="2:11" s="1" customFormat="1" ht="22.5" customHeight="1">
      <c r="B53" s="31"/>
      <c r="C53" s="32"/>
      <c r="D53" s="32"/>
      <c r="E53" s="373" t="s">
        <v>2189</v>
      </c>
      <c r="F53" s="348"/>
      <c r="G53" s="348"/>
      <c r="H53" s="348"/>
      <c r="I53" s="98"/>
      <c r="J53" s="32"/>
      <c r="K53" s="35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5"/>
    </row>
    <row r="55" spans="2:11" s="1" customFormat="1" ht="23.25" customHeight="1">
      <c r="B55" s="31"/>
      <c r="C55" s="32"/>
      <c r="D55" s="32"/>
      <c r="E55" s="368" t="str">
        <f>E13</f>
        <v>243 - Elektroinstalace a MaR</v>
      </c>
      <c r="F55" s="348"/>
      <c r="G55" s="348"/>
      <c r="H55" s="348"/>
      <c r="I55" s="98"/>
      <c r="J55" s="32"/>
      <c r="K55" s="35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5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5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5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5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5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5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125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5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J91</f>
        <v>0</v>
      </c>
      <c r="K64" s="35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J92</f>
        <v>0</v>
      </c>
      <c r="K65" s="133"/>
    </row>
    <row r="66" spans="2:11" s="11" customFormat="1" ht="19.95" customHeight="1">
      <c r="B66" s="185"/>
      <c r="C66" s="186"/>
      <c r="D66" s="187" t="s">
        <v>1707</v>
      </c>
      <c r="E66" s="188"/>
      <c r="F66" s="188"/>
      <c r="G66" s="188"/>
      <c r="H66" s="188"/>
      <c r="I66" s="189"/>
      <c r="J66" s="190">
        <f>J93</f>
        <v>0</v>
      </c>
      <c r="K66" s="191"/>
    </row>
    <row r="67" spans="2:11" s="11" customFormat="1" ht="19.95" customHeight="1">
      <c r="B67" s="185"/>
      <c r="C67" s="186"/>
      <c r="D67" s="187" t="s">
        <v>1708</v>
      </c>
      <c r="E67" s="188"/>
      <c r="F67" s="188"/>
      <c r="G67" s="188"/>
      <c r="H67" s="188"/>
      <c r="I67" s="189"/>
      <c r="J67" s="190">
        <f>J156</f>
        <v>0</v>
      </c>
      <c r="K67" s="191"/>
    </row>
    <row r="68" spans="2:11" s="1" customFormat="1" ht="21.75" customHeight="1">
      <c r="B68" s="31"/>
      <c r="C68" s="32"/>
      <c r="D68" s="32"/>
      <c r="E68" s="32"/>
      <c r="F68" s="32"/>
      <c r="G68" s="32"/>
      <c r="H68" s="32"/>
      <c r="I68" s="98"/>
      <c r="J68" s="32"/>
      <c r="K68" s="35"/>
    </row>
    <row r="69" spans="2:11" s="1" customFormat="1" ht="6.9" customHeight="1">
      <c r="B69" s="46"/>
      <c r="C69" s="47"/>
      <c r="D69" s="47"/>
      <c r="E69" s="47"/>
      <c r="F69" s="47"/>
      <c r="G69" s="47"/>
      <c r="H69" s="47"/>
      <c r="I69" s="119"/>
      <c r="J69" s="47"/>
      <c r="K69" s="48"/>
    </row>
    <row r="73" spans="2:12" s="1" customFormat="1" ht="6.9" customHeight="1">
      <c r="B73" s="49"/>
      <c r="C73" s="50"/>
      <c r="D73" s="50"/>
      <c r="E73" s="50"/>
      <c r="F73" s="50"/>
      <c r="G73" s="50"/>
      <c r="H73" s="50"/>
      <c r="I73" s="120"/>
      <c r="J73" s="50"/>
      <c r="K73" s="50"/>
      <c r="L73" s="31"/>
    </row>
    <row r="74" spans="2:12" s="1" customFormat="1" ht="36.9" customHeight="1">
      <c r="B74" s="31"/>
      <c r="C74" s="51" t="s">
        <v>193</v>
      </c>
      <c r="L74" s="31"/>
    </row>
    <row r="75" spans="2:12" s="1" customFormat="1" ht="6.9" customHeight="1">
      <c r="B75" s="31"/>
      <c r="L75" s="31"/>
    </row>
    <row r="76" spans="2:12" s="1" customFormat="1" ht="14.4" customHeight="1">
      <c r="B76" s="31"/>
      <c r="C76" s="53" t="s">
        <v>18</v>
      </c>
      <c r="L76" s="31"/>
    </row>
    <row r="77" spans="2:12" s="1" customFormat="1" ht="22.5" customHeight="1">
      <c r="B77" s="31"/>
      <c r="E77" s="369" t="str">
        <f>E7</f>
        <v>Objekt školy a dílen, U Kapličky 761/II, Sušice, stavební úpravy - návrh úspor energie</v>
      </c>
      <c r="F77" s="343"/>
      <c r="G77" s="343"/>
      <c r="H77" s="343"/>
      <c r="L77" s="31"/>
    </row>
    <row r="78" spans="2:12" ht="13.2">
      <c r="B78" s="19"/>
      <c r="C78" s="53" t="s">
        <v>165</v>
      </c>
      <c r="L78" s="19"/>
    </row>
    <row r="79" spans="2:12" ht="22.5" customHeight="1">
      <c r="B79" s="19"/>
      <c r="E79" s="369" t="s">
        <v>2188</v>
      </c>
      <c r="F79" s="327"/>
      <c r="G79" s="327"/>
      <c r="H79" s="327"/>
      <c r="L79" s="19"/>
    </row>
    <row r="80" spans="2:12" ht="13.2">
      <c r="B80" s="19"/>
      <c r="C80" s="53" t="s">
        <v>167</v>
      </c>
      <c r="L80" s="19"/>
    </row>
    <row r="81" spans="2:12" s="1" customFormat="1" ht="22.5" customHeight="1">
      <c r="B81" s="31"/>
      <c r="E81" s="372" t="s">
        <v>2189</v>
      </c>
      <c r="F81" s="343"/>
      <c r="G81" s="343"/>
      <c r="H81" s="343"/>
      <c r="L81" s="31"/>
    </row>
    <row r="82" spans="2:12" s="1" customFormat="1" ht="14.4" customHeight="1">
      <c r="B82" s="31"/>
      <c r="C82" s="53" t="s">
        <v>1072</v>
      </c>
      <c r="L82" s="31"/>
    </row>
    <row r="83" spans="2:12" s="1" customFormat="1" ht="23.25" customHeight="1">
      <c r="B83" s="31"/>
      <c r="E83" s="340" t="str">
        <f>E13</f>
        <v>243 - Elektroinstalace a MaR</v>
      </c>
      <c r="F83" s="343"/>
      <c r="G83" s="343"/>
      <c r="H83" s="343"/>
      <c r="L83" s="31"/>
    </row>
    <row r="84" spans="2:12" s="1" customFormat="1" ht="6.9" customHeight="1">
      <c r="B84" s="31"/>
      <c r="L84" s="31"/>
    </row>
    <row r="85" spans="2:12" s="1" customFormat="1" ht="18" customHeight="1">
      <c r="B85" s="31"/>
      <c r="C85" s="53" t="s">
        <v>23</v>
      </c>
      <c r="F85" s="134" t="str">
        <f>F16</f>
        <v>Sušice</v>
      </c>
      <c r="I85" s="135" t="s">
        <v>25</v>
      </c>
      <c r="J85" s="57">
        <f>IF(J16="","",J16)</f>
        <v>43063</v>
      </c>
      <c r="L85" s="31"/>
    </row>
    <row r="86" spans="2:12" s="1" customFormat="1" ht="6.9" customHeight="1">
      <c r="B86" s="31"/>
      <c r="L86" s="31"/>
    </row>
    <row r="87" spans="2:12" s="1" customFormat="1" ht="13.2">
      <c r="B87" s="31"/>
      <c r="C87" s="53" t="s">
        <v>28</v>
      </c>
      <c r="F87" s="134" t="str">
        <f>E19</f>
        <v xml:space="preserve"> SOŠ a SOU Sušice</v>
      </c>
      <c r="I87" s="135" t="s">
        <v>34</v>
      </c>
      <c r="J87" s="134" t="str">
        <f>E25</f>
        <v xml:space="preserve"> Ing. Lejsek Jiří</v>
      </c>
      <c r="L87" s="31"/>
    </row>
    <row r="88" spans="2:12" s="1" customFormat="1" ht="14.4" customHeight="1">
      <c r="B88" s="31"/>
      <c r="C88" s="53" t="s">
        <v>32</v>
      </c>
      <c r="F88" s="134" t="str">
        <f>IF(E22="","",E22)</f>
        <v/>
      </c>
      <c r="L88" s="31"/>
    </row>
    <row r="89" spans="2:12" s="1" customFormat="1" ht="10.35" customHeight="1">
      <c r="B89" s="31"/>
      <c r="L89" s="31"/>
    </row>
    <row r="90" spans="2:20" s="9" customFormat="1" ht="29.25" customHeight="1">
      <c r="B90" s="136"/>
      <c r="C90" s="137" t="s">
        <v>194</v>
      </c>
      <c r="D90" s="138" t="s">
        <v>57</v>
      </c>
      <c r="E90" s="138" t="s">
        <v>53</v>
      </c>
      <c r="F90" s="138" t="s">
        <v>195</v>
      </c>
      <c r="G90" s="138" t="s">
        <v>196</v>
      </c>
      <c r="H90" s="138" t="s">
        <v>197</v>
      </c>
      <c r="I90" s="139" t="s">
        <v>198</v>
      </c>
      <c r="J90" s="138" t="s">
        <v>171</v>
      </c>
      <c r="K90" s="140" t="s">
        <v>199</v>
      </c>
      <c r="L90" s="136"/>
      <c r="M90" s="63" t="s">
        <v>200</v>
      </c>
      <c r="N90" s="64" t="s">
        <v>42</v>
      </c>
      <c r="O90" s="64" t="s">
        <v>201</v>
      </c>
      <c r="P90" s="64" t="s">
        <v>202</v>
      </c>
      <c r="Q90" s="64" t="s">
        <v>203</v>
      </c>
      <c r="R90" s="64" t="s">
        <v>204</v>
      </c>
      <c r="S90" s="64" t="s">
        <v>205</v>
      </c>
      <c r="T90" s="65" t="s">
        <v>206</v>
      </c>
    </row>
    <row r="91" spans="2:63" s="1" customFormat="1" ht="29.25" customHeight="1">
      <c r="B91" s="31"/>
      <c r="C91" s="67" t="s">
        <v>172</v>
      </c>
      <c r="J91" s="141">
        <f>BK91+J162</f>
        <v>0</v>
      </c>
      <c r="L91" s="31"/>
      <c r="M91" s="66"/>
      <c r="N91" s="58"/>
      <c r="O91" s="58"/>
      <c r="P91" s="142">
        <f>P92</f>
        <v>0</v>
      </c>
      <c r="Q91" s="58"/>
      <c r="R91" s="142">
        <f>R92</f>
        <v>9.43</v>
      </c>
      <c r="S91" s="58"/>
      <c r="T91" s="143">
        <f>T92</f>
        <v>0</v>
      </c>
      <c r="AT91" s="15" t="s">
        <v>71</v>
      </c>
      <c r="AU91" s="15" t="s">
        <v>173</v>
      </c>
      <c r="BK91" s="144">
        <f>BK92</f>
        <v>0</v>
      </c>
    </row>
    <row r="92" spans="2:63" s="10" customFormat="1" ht="37.35" customHeight="1">
      <c r="B92" s="145"/>
      <c r="D92" s="154" t="s">
        <v>71</v>
      </c>
      <c r="E92" s="192" t="s">
        <v>1116</v>
      </c>
      <c r="F92" s="192" t="s">
        <v>1117</v>
      </c>
      <c r="I92" s="148"/>
      <c r="J92" s="193">
        <f>BK92</f>
        <v>0</v>
      </c>
      <c r="L92" s="145"/>
      <c r="M92" s="150"/>
      <c r="N92" s="151"/>
      <c r="O92" s="151"/>
      <c r="P92" s="152">
        <f>P93+P156</f>
        <v>0</v>
      </c>
      <c r="Q92" s="151"/>
      <c r="R92" s="152">
        <f>R93+R156</f>
        <v>9.43</v>
      </c>
      <c r="S92" s="151"/>
      <c r="T92" s="153">
        <f>T93+T156</f>
        <v>0</v>
      </c>
      <c r="AR92" s="154" t="s">
        <v>79</v>
      </c>
      <c r="AT92" s="155" t="s">
        <v>71</v>
      </c>
      <c r="AU92" s="155" t="s">
        <v>72</v>
      </c>
      <c r="AY92" s="154" t="s">
        <v>209</v>
      </c>
      <c r="BK92" s="156">
        <f>BK93+BK156</f>
        <v>0</v>
      </c>
    </row>
    <row r="93" spans="2:63" s="10" customFormat="1" ht="19.95" customHeight="1">
      <c r="B93" s="145"/>
      <c r="D93" s="146" t="s">
        <v>71</v>
      </c>
      <c r="E93" s="194" t="s">
        <v>1709</v>
      </c>
      <c r="F93" s="194" t="s">
        <v>1699</v>
      </c>
      <c r="I93" s="148"/>
      <c r="J93" s="195">
        <f>BK93</f>
        <v>0</v>
      </c>
      <c r="L93" s="145"/>
      <c r="M93" s="150"/>
      <c r="N93" s="151"/>
      <c r="O93" s="151"/>
      <c r="P93" s="152">
        <f>SUM(P94:P155)</f>
        <v>0</v>
      </c>
      <c r="Q93" s="151"/>
      <c r="R93" s="152">
        <f>SUM(R94:R155)</f>
        <v>5.680000000000001</v>
      </c>
      <c r="S93" s="151"/>
      <c r="T93" s="153">
        <f>SUM(T94:T155)</f>
        <v>0</v>
      </c>
      <c r="AR93" s="154" t="s">
        <v>79</v>
      </c>
      <c r="AT93" s="155" t="s">
        <v>71</v>
      </c>
      <c r="AU93" s="155" t="s">
        <v>9</v>
      </c>
      <c r="AY93" s="154" t="s">
        <v>209</v>
      </c>
      <c r="BK93" s="156">
        <f>SUM(BK94:BK155)</f>
        <v>0</v>
      </c>
    </row>
    <row r="94" spans="2:65" s="1" customFormat="1" ht="22.5" customHeight="1">
      <c r="B94" s="157"/>
      <c r="C94" s="158" t="s">
        <v>9</v>
      </c>
      <c r="D94" s="158" t="s">
        <v>210</v>
      </c>
      <c r="E94" s="159" t="s">
        <v>1746</v>
      </c>
      <c r="F94" s="160" t="s">
        <v>1747</v>
      </c>
      <c r="G94" s="161" t="s">
        <v>416</v>
      </c>
      <c r="H94" s="162">
        <v>1</v>
      </c>
      <c r="I94" s="163"/>
      <c r="J94" s="164">
        <f aca="true" t="shared" si="0" ref="J94:J125">ROUND(I94*H94,0)</f>
        <v>0</v>
      </c>
      <c r="K94" s="160" t="s">
        <v>3</v>
      </c>
      <c r="L94" s="31"/>
      <c r="M94" s="165" t="s">
        <v>3</v>
      </c>
      <c r="N94" s="166" t="s">
        <v>43</v>
      </c>
      <c r="O94" s="32"/>
      <c r="P94" s="167">
        <f aca="true" t="shared" si="1" ref="P94:P125">O94*H94</f>
        <v>0</v>
      </c>
      <c r="Q94" s="167">
        <v>0</v>
      </c>
      <c r="R94" s="167">
        <f aca="true" t="shared" si="2" ref="R94:R125">Q94*H94</f>
        <v>0</v>
      </c>
      <c r="S94" s="167">
        <v>0</v>
      </c>
      <c r="T94" s="168">
        <f aca="true" t="shared" si="3" ref="T94:T125">S94*H94</f>
        <v>0</v>
      </c>
      <c r="AR94" s="15" t="s">
        <v>278</v>
      </c>
      <c r="AT94" s="15" t="s">
        <v>210</v>
      </c>
      <c r="AU94" s="15" t="s">
        <v>79</v>
      </c>
      <c r="AY94" s="15" t="s">
        <v>209</v>
      </c>
      <c r="BE94" s="169">
        <f aca="true" t="shared" si="4" ref="BE94:BE125">IF(N94="základní",J94,0)</f>
        <v>0</v>
      </c>
      <c r="BF94" s="169">
        <f aca="true" t="shared" si="5" ref="BF94:BF125">IF(N94="snížená",J94,0)</f>
        <v>0</v>
      </c>
      <c r="BG94" s="169">
        <f aca="true" t="shared" si="6" ref="BG94:BG125">IF(N94="zákl. přenesená",J94,0)</f>
        <v>0</v>
      </c>
      <c r="BH94" s="169">
        <f aca="true" t="shared" si="7" ref="BH94:BH125">IF(N94="sníž. přenesená",J94,0)</f>
        <v>0</v>
      </c>
      <c r="BI94" s="169">
        <f aca="true" t="shared" si="8" ref="BI94:BI125">IF(N94="nulová",J94,0)</f>
        <v>0</v>
      </c>
      <c r="BJ94" s="15" t="s">
        <v>9</v>
      </c>
      <c r="BK94" s="169">
        <f aca="true" t="shared" si="9" ref="BK94:BK125">ROUND(I94*H94,0)</f>
        <v>0</v>
      </c>
      <c r="BL94" s="15" t="s">
        <v>278</v>
      </c>
      <c r="BM94" s="15" t="s">
        <v>2296</v>
      </c>
    </row>
    <row r="95" spans="2:65" s="1" customFormat="1" ht="22.5" customHeight="1">
      <c r="B95" s="157"/>
      <c r="C95" s="170" t="s">
        <v>79</v>
      </c>
      <c r="D95" s="170" t="s">
        <v>565</v>
      </c>
      <c r="E95" s="171" t="s">
        <v>1936</v>
      </c>
      <c r="F95" s="172" t="s">
        <v>1750</v>
      </c>
      <c r="G95" s="173" t="s">
        <v>416</v>
      </c>
      <c r="H95" s="174">
        <v>1</v>
      </c>
      <c r="I95" s="175"/>
      <c r="J95" s="176">
        <f t="shared" si="0"/>
        <v>0</v>
      </c>
      <c r="K95" s="172" t="s">
        <v>3</v>
      </c>
      <c r="L95" s="177"/>
      <c r="M95" s="178" t="s">
        <v>3</v>
      </c>
      <c r="N95" s="179" t="s">
        <v>43</v>
      </c>
      <c r="O95" s="32"/>
      <c r="P95" s="167">
        <f t="shared" si="1"/>
        <v>0</v>
      </c>
      <c r="Q95" s="167">
        <v>0.008</v>
      </c>
      <c r="R95" s="167">
        <f t="shared" si="2"/>
        <v>0.008</v>
      </c>
      <c r="S95" s="167">
        <v>0</v>
      </c>
      <c r="T95" s="168">
        <f t="shared" si="3"/>
        <v>0</v>
      </c>
      <c r="AR95" s="15" t="s">
        <v>336</v>
      </c>
      <c r="AT95" s="15" t="s">
        <v>565</v>
      </c>
      <c r="AU95" s="15" t="s">
        <v>79</v>
      </c>
      <c r="AY95" s="15" t="s">
        <v>209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5" t="s">
        <v>9</v>
      </c>
      <c r="BK95" s="169">
        <f t="shared" si="9"/>
        <v>0</v>
      </c>
      <c r="BL95" s="15" t="s">
        <v>278</v>
      </c>
      <c r="BM95" s="15" t="s">
        <v>2297</v>
      </c>
    </row>
    <row r="96" spans="2:65" s="1" customFormat="1" ht="22.5" customHeight="1">
      <c r="B96" s="157"/>
      <c r="C96" s="158" t="s">
        <v>95</v>
      </c>
      <c r="D96" s="158" t="s">
        <v>210</v>
      </c>
      <c r="E96" s="159" t="s">
        <v>1752</v>
      </c>
      <c r="F96" s="160" t="s">
        <v>1753</v>
      </c>
      <c r="G96" s="161" t="s">
        <v>253</v>
      </c>
      <c r="H96" s="162">
        <v>40</v>
      </c>
      <c r="I96" s="163"/>
      <c r="J96" s="164">
        <f t="shared" si="0"/>
        <v>0</v>
      </c>
      <c r="K96" s="160" t="s">
        <v>3</v>
      </c>
      <c r="L96" s="31"/>
      <c r="M96" s="165" t="s">
        <v>3</v>
      </c>
      <c r="N96" s="166" t="s">
        <v>43</v>
      </c>
      <c r="O96" s="32"/>
      <c r="P96" s="167">
        <f t="shared" si="1"/>
        <v>0</v>
      </c>
      <c r="Q96" s="167">
        <v>0</v>
      </c>
      <c r="R96" s="167">
        <f t="shared" si="2"/>
        <v>0</v>
      </c>
      <c r="S96" s="167">
        <v>0</v>
      </c>
      <c r="T96" s="168">
        <f t="shared" si="3"/>
        <v>0</v>
      </c>
      <c r="AR96" s="15" t="s">
        <v>278</v>
      </c>
      <c r="AT96" s="15" t="s">
        <v>210</v>
      </c>
      <c r="AU96" s="15" t="s">
        <v>79</v>
      </c>
      <c r="AY96" s="15" t="s">
        <v>209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5" t="s">
        <v>9</v>
      </c>
      <c r="BK96" s="169">
        <f t="shared" si="9"/>
        <v>0</v>
      </c>
      <c r="BL96" s="15" t="s">
        <v>278</v>
      </c>
      <c r="BM96" s="15" t="s">
        <v>2298</v>
      </c>
    </row>
    <row r="97" spans="2:65" s="1" customFormat="1" ht="22.5" customHeight="1">
      <c r="B97" s="157"/>
      <c r="C97" s="170" t="s">
        <v>214</v>
      </c>
      <c r="D97" s="170" t="s">
        <v>565</v>
      </c>
      <c r="E97" s="171" t="s">
        <v>1939</v>
      </c>
      <c r="F97" s="172" t="s">
        <v>1756</v>
      </c>
      <c r="G97" s="173" t="s">
        <v>253</v>
      </c>
      <c r="H97" s="174">
        <v>40</v>
      </c>
      <c r="I97" s="175"/>
      <c r="J97" s="176">
        <f t="shared" si="0"/>
        <v>0</v>
      </c>
      <c r="K97" s="172" t="s">
        <v>3</v>
      </c>
      <c r="L97" s="177"/>
      <c r="M97" s="178" t="s">
        <v>3</v>
      </c>
      <c r="N97" s="179" t="s">
        <v>43</v>
      </c>
      <c r="O97" s="32"/>
      <c r="P97" s="167">
        <f t="shared" si="1"/>
        <v>0</v>
      </c>
      <c r="Q97" s="167">
        <v>0.008</v>
      </c>
      <c r="R97" s="167">
        <f t="shared" si="2"/>
        <v>0.32</v>
      </c>
      <c r="S97" s="167">
        <v>0</v>
      </c>
      <c r="T97" s="168">
        <f t="shared" si="3"/>
        <v>0</v>
      </c>
      <c r="AR97" s="15" t="s">
        <v>336</v>
      </c>
      <c r="AT97" s="15" t="s">
        <v>565</v>
      </c>
      <c r="AU97" s="15" t="s">
        <v>79</v>
      </c>
      <c r="AY97" s="15" t="s">
        <v>209</v>
      </c>
      <c r="BE97" s="169">
        <f t="shared" si="4"/>
        <v>0</v>
      </c>
      <c r="BF97" s="169">
        <f t="shared" si="5"/>
        <v>0</v>
      </c>
      <c r="BG97" s="169">
        <f t="shared" si="6"/>
        <v>0</v>
      </c>
      <c r="BH97" s="169">
        <f t="shared" si="7"/>
        <v>0</v>
      </c>
      <c r="BI97" s="169">
        <f t="shared" si="8"/>
        <v>0</v>
      </c>
      <c r="BJ97" s="15" t="s">
        <v>9</v>
      </c>
      <c r="BK97" s="169">
        <f t="shared" si="9"/>
        <v>0</v>
      </c>
      <c r="BL97" s="15" t="s">
        <v>278</v>
      </c>
      <c r="BM97" s="15" t="s">
        <v>2299</v>
      </c>
    </row>
    <row r="98" spans="2:65" s="1" customFormat="1" ht="22.5" customHeight="1">
      <c r="B98" s="157"/>
      <c r="C98" s="158" t="s">
        <v>225</v>
      </c>
      <c r="D98" s="158" t="s">
        <v>210</v>
      </c>
      <c r="E98" s="159" t="s">
        <v>1941</v>
      </c>
      <c r="F98" s="160" t="s">
        <v>1765</v>
      </c>
      <c r="G98" s="161" t="s">
        <v>253</v>
      </c>
      <c r="H98" s="162">
        <v>50</v>
      </c>
      <c r="I98" s="163"/>
      <c r="J98" s="164">
        <f t="shared" si="0"/>
        <v>0</v>
      </c>
      <c r="K98" s="160" t="s">
        <v>3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</v>
      </c>
      <c r="R98" s="167">
        <f t="shared" si="2"/>
        <v>0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2300</v>
      </c>
    </row>
    <row r="99" spans="2:65" s="1" customFormat="1" ht="22.5" customHeight="1">
      <c r="B99" s="157"/>
      <c r="C99" s="170" t="s">
        <v>230</v>
      </c>
      <c r="D99" s="170" t="s">
        <v>565</v>
      </c>
      <c r="E99" s="171" t="s">
        <v>1767</v>
      </c>
      <c r="F99" s="172" t="s">
        <v>1768</v>
      </c>
      <c r="G99" s="173" t="s">
        <v>253</v>
      </c>
      <c r="H99" s="174">
        <v>50</v>
      </c>
      <c r="I99" s="175"/>
      <c r="J99" s="176">
        <f t="shared" si="0"/>
        <v>0</v>
      </c>
      <c r="K99" s="172" t="s">
        <v>3</v>
      </c>
      <c r="L99" s="177"/>
      <c r="M99" s="178" t="s">
        <v>3</v>
      </c>
      <c r="N99" s="179" t="s">
        <v>43</v>
      </c>
      <c r="O99" s="32"/>
      <c r="P99" s="167">
        <f t="shared" si="1"/>
        <v>0</v>
      </c>
      <c r="Q99" s="167">
        <v>0.008</v>
      </c>
      <c r="R99" s="167">
        <f t="shared" si="2"/>
        <v>0.4</v>
      </c>
      <c r="S99" s="167">
        <v>0</v>
      </c>
      <c r="T99" s="168">
        <f t="shared" si="3"/>
        <v>0</v>
      </c>
      <c r="AR99" s="15" t="s">
        <v>336</v>
      </c>
      <c r="AT99" s="15" t="s">
        <v>565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2301</v>
      </c>
    </row>
    <row r="100" spans="2:65" s="1" customFormat="1" ht="22.5" customHeight="1">
      <c r="B100" s="157"/>
      <c r="C100" s="158" t="s">
        <v>236</v>
      </c>
      <c r="D100" s="158" t="s">
        <v>210</v>
      </c>
      <c r="E100" s="159" t="s">
        <v>1770</v>
      </c>
      <c r="F100" s="160" t="s">
        <v>1771</v>
      </c>
      <c r="G100" s="161" t="s">
        <v>253</v>
      </c>
      <c r="H100" s="162">
        <v>25</v>
      </c>
      <c r="I100" s="163"/>
      <c r="J100" s="164">
        <f t="shared" si="0"/>
        <v>0</v>
      </c>
      <c r="K100" s="160" t="s">
        <v>3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</v>
      </c>
      <c r="R100" s="167">
        <f t="shared" si="2"/>
        <v>0</v>
      </c>
      <c r="S100" s="167">
        <v>0</v>
      </c>
      <c r="T100" s="168">
        <f t="shared" si="3"/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2302</v>
      </c>
    </row>
    <row r="101" spans="2:65" s="1" customFormat="1" ht="22.5" customHeight="1">
      <c r="B101" s="157"/>
      <c r="C101" s="170" t="s">
        <v>240</v>
      </c>
      <c r="D101" s="170" t="s">
        <v>565</v>
      </c>
      <c r="E101" s="171" t="s">
        <v>1945</v>
      </c>
      <c r="F101" s="172" t="s">
        <v>1774</v>
      </c>
      <c r="G101" s="173" t="s">
        <v>253</v>
      </c>
      <c r="H101" s="174">
        <v>25</v>
      </c>
      <c r="I101" s="175"/>
      <c r="J101" s="176">
        <f t="shared" si="0"/>
        <v>0</v>
      </c>
      <c r="K101" s="172" t="s">
        <v>3</v>
      </c>
      <c r="L101" s="177"/>
      <c r="M101" s="178" t="s">
        <v>3</v>
      </c>
      <c r="N101" s="179" t="s">
        <v>43</v>
      </c>
      <c r="O101" s="32"/>
      <c r="P101" s="167">
        <f t="shared" si="1"/>
        <v>0</v>
      </c>
      <c r="Q101" s="167">
        <v>0.008</v>
      </c>
      <c r="R101" s="167">
        <f t="shared" si="2"/>
        <v>0.2</v>
      </c>
      <c r="S101" s="167">
        <v>0</v>
      </c>
      <c r="T101" s="168">
        <f t="shared" si="3"/>
        <v>0</v>
      </c>
      <c r="AR101" s="15" t="s">
        <v>336</v>
      </c>
      <c r="AT101" s="15" t="s">
        <v>565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2303</v>
      </c>
    </row>
    <row r="102" spans="2:65" s="1" customFormat="1" ht="22.5" customHeight="1">
      <c r="B102" s="157"/>
      <c r="C102" s="158" t="s">
        <v>244</v>
      </c>
      <c r="D102" s="158" t="s">
        <v>210</v>
      </c>
      <c r="E102" s="159" t="s">
        <v>1776</v>
      </c>
      <c r="F102" s="160" t="s">
        <v>1777</v>
      </c>
      <c r="G102" s="161" t="s">
        <v>253</v>
      </c>
      <c r="H102" s="162">
        <v>20</v>
      </c>
      <c r="I102" s="163"/>
      <c r="J102" s="164">
        <f t="shared" si="0"/>
        <v>0</v>
      </c>
      <c r="K102" s="160" t="s">
        <v>3</v>
      </c>
      <c r="L102" s="31"/>
      <c r="M102" s="165" t="s">
        <v>3</v>
      </c>
      <c r="N102" s="166" t="s">
        <v>43</v>
      </c>
      <c r="O102" s="32"/>
      <c r="P102" s="167">
        <f t="shared" si="1"/>
        <v>0</v>
      </c>
      <c r="Q102" s="167">
        <v>0</v>
      </c>
      <c r="R102" s="167">
        <f t="shared" si="2"/>
        <v>0</v>
      </c>
      <c r="S102" s="167">
        <v>0</v>
      </c>
      <c r="T102" s="168">
        <f t="shared" si="3"/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2304</v>
      </c>
    </row>
    <row r="103" spans="2:65" s="1" customFormat="1" ht="22.5" customHeight="1">
      <c r="B103" s="157"/>
      <c r="C103" s="170" t="s">
        <v>26</v>
      </c>
      <c r="D103" s="170" t="s">
        <v>565</v>
      </c>
      <c r="E103" s="171" t="s">
        <v>1948</v>
      </c>
      <c r="F103" s="172" t="s">
        <v>1780</v>
      </c>
      <c r="G103" s="173" t="s">
        <v>253</v>
      </c>
      <c r="H103" s="174">
        <v>20</v>
      </c>
      <c r="I103" s="175"/>
      <c r="J103" s="176">
        <f t="shared" si="0"/>
        <v>0</v>
      </c>
      <c r="K103" s="172" t="s">
        <v>3</v>
      </c>
      <c r="L103" s="177"/>
      <c r="M103" s="178" t="s">
        <v>3</v>
      </c>
      <c r="N103" s="179" t="s">
        <v>43</v>
      </c>
      <c r="O103" s="32"/>
      <c r="P103" s="167">
        <f t="shared" si="1"/>
        <v>0</v>
      </c>
      <c r="Q103" s="167">
        <v>0.008</v>
      </c>
      <c r="R103" s="167">
        <f t="shared" si="2"/>
        <v>0.16</v>
      </c>
      <c r="S103" s="167">
        <v>0</v>
      </c>
      <c r="T103" s="168">
        <f t="shared" si="3"/>
        <v>0</v>
      </c>
      <c r="AR103" s="15" t="s">
        <v>336</v>
      </c>
      <c r="AT103" s="15" t="s">
        <v>565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2305</v>
      </c>
    </row>
    <row r="104" spans="2:65" s="1" customFormat="1" ht="22.5" customHeight="1">
      <c r="B104" s="157"/>
      <c r="C104" s="158" t="s">
        <v>255</v>
      </c>
      <c r="D104" s="158" t="s">
        <v>210</v>
      </c>
      <c r="E104" s="159" t="s">
        <v>1950</v>
      </c>
      <c r="F104" s="160" t="s">
        <v>1783</v>
      </c>
      <c r="G104" s="161" t="s">
        <v>416</v>
      </c>
      <c r="H104" s="162">
        <v>1</v>
      </c>
      <c r="I104" s="163"/>
      <c r="J104" s="164">
        <f t="shared" si="0"/>
        <v>0</v>
      </c>
      <c r="K104" s="160" t="s">
        <v>3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2306</v>
      </c>
    </row>
    <row r="105" spans="2:65" s="1" customFormat="1" ht="22.5" customHeight="1">
      <c r="B105" s="157"/>
      <c r="C105" s="170" t="s">
        <v>259</v>
      </c>
      <c r="D105" s="170" t="s">
        <v>565</v>
      </c>
      <c r="E105" s="171" t="s">
        <v>1952</v>
      </c>
      <c r="F105" s="172" t="s">
        <v>1786</v>
      </c>
      <c r="G105" s="173" t="s">
        <v>416</v>
      </c>
      <c r="H105" s="174">
        <v>1</v>
      </c>
      <c r="I105" s="175"/>
      <c r="J105" s="176">
        <f t="shared" si="0"/>
        <v>0</v>
      </c>
      <c r="K105" s="172" t="s">
        <v>3</v>
      </c>
      <c r="L105" s="177"/>
      <c r="M105" s="178" t="s">
        <v>3</v>
      </c>
      <c r="N105" s="179" t="s">
        <v>43</v>
      </c>
      <c r="O105" s="32"/>
      <c r="P105" s="167">
        <f t="shared" si="1"/>
        <v>0</v>
      </c>
      <c r="Q105" s="167">
        <v>0.008</v>
      </c>
      <c r="R105" s="167">
        <f t="shared" si="2"/>
        <v>0.008</v>
      </c>
      <c r="S105" s="167">
        <v>0</v>
      </c>
      <c r="T105" s="168">
        <f t="shared" si="3"/>
        <v>0</v>
      </c>
      <c r="AR105" s="15" t="s">
        <v>336</v>
      </c>
      <c r="AT105" s="15" t="s">
        <v>565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2307</v>
      </c>
    </row>
    <row r="106" spans="2:65" s="1" customFormat="1" ht="22.5" customHeight="1">
      <c r="B106" s="157"/>
      <c r="C106" s="158" t="s">
        <v>265</v>
      </c>
      <c r="D106" s="158" t="s">
        <v>210</v>
      </c>
      <c r="E106" s="159" t="s">
        <v>1954</v>
      </c>
      <c r="F106" s="160" t="s">
        <v>1955</v>
      </c>
      <c r="G106" s="161" t="s">
        <v>253</v>
      </c>
      <c r="H106" s="162">
        <v>60</v>
      </c>
      <c r="I106" s="163"/>
      <c r="J106" s="164">
        <f t="shared" si="0"/>
        <v>0</v>
      </c>
      <c r="K106" s="160" t="s">
        <v>3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</v>
      </c>
      <c r="R106" s="167">
        <f t="shared" si="2"/>
        <v>0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2308</v>
      </c>
    </row>
    <row r="107" spans="2:65" s="1" customFormat="1" ht="22.5" customHeight="1">
      <c r="B107" s="157"/>
      <c r="C107" s="170" t="s">
        <v>269</v>
      </c>
      <c r="D107" s="170" t="s">
        <v>565</v>
      </c>
      <c r="E107" s="171" t="s">
        <v>1957</v>
      </c>
      <c r="F107" s="172" t="s">
        <v>1958</v>
      </c>
      <c r="G107" s="173" t="s">
        <v>253</v>
      </c>
      <c r="H107" s="174">
        <v>60</v>
      </c>
      <c r="I107" s="175"/>
      <c r="J107" s="176">
        <f t="shared" si="0"/>
        <v>0</v>
      </c>
      <c r="K107" s="172" t="s">
        <v>3</v>
      </c>
      <c r="L107" s="177"/>
      <c r="M107" s="178" t="s">
        <v>3</v>
      </c>
      <c r="N107" s="179" t="s">
        <v>43</v>
      </c>
      <c r="O107" s="32"/>
      <c r="P107" s="167">
        <f t="shared" si="1"/>
        <v>0</v>
      </c>
      <c r="Q107" s="167">
        <v>0.008</v>
      </c>
      <c r="R107" s="167">
        <f t="shared" si="2"/>
        <v>0.48</v>
      </c>
      <c r="S107" s="167">
        <v>0</v>
      </c>
      <c r="T107" s="168">
        <f t="shared" si="3"/>
        <v>0</v>
      </c>
      <c r="AR107" s="15" t="s">
        <v>336</v>
      </c>
      <c r="AT107" s="15" t="s">
        <v>565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2309</v>
      </c>
    </row>
    <row r="108" spans="2:65" s="1" customFormat="1" ht="22.5" customHeight="1">
      <c r="B108" s="157"/>
      <c r="C108" s="158" t="s">
        <v>10</v>
      </c>
      <c r="D108" s="158" t="s">
        <v>210</v>
      </c>
      <c r="E108" s="159" t="s">
        <v>1960</v>
      </c>
      <c r="F108" s="160" t="s">
        <v>1961</v>
      </c>
      <c r="G108" s="161" t="s">
        <v>416</v>
      </c>
      <c r="H108" s="162">
        <v>1</v>
      </c>
      <c r="I108" s="163"/>
      <c r="J108" s="164">
        <f t="shared" si="0"/>
        <v>0</v>
      </c>
      <c r="K108" s="160" t="s">
        <v>3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</v>
      </c>
      <c r="R108" s="167">
        <f t="shared" si="2"/>
        <v>0</v>
      </c>
      <c r="S108" s="167">
        <v>0</v>
      </c>
      <c r="T108" s="168">
        <f t="shared" si="3"/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2310</v>
      </c>
    </row>
    <row r="109" spans="2:65" s="1" customFormat="1" ht="22.5" customHeight="1">
      <c r="B109" s="157"/>
      <c r="C109" s="170" t="s">
        <v>278</v>
      </c>
      <c r="D109" s="170" t="s">
        <v>565</v>
      </c>
      <c r="E109" s="171" t="s">
        <v>2311</v>
      </c>
      <c r="F109" s="172" t="s">
        <v>1964</v>
      </c>
      <c r="G109" s="173" t="s">
        <v>416</v>
      </c>
      <c r="H109" s="174">
        <v>1</v>
      </c>
      <c r="I109" s="175"/>
      <c r="J109" s="176">
        <f t="shared" si="0"/>
        <v>0</v>
      </c>
      <c r="K109" s="172" t="s">
        <v>3</v>
      </c>
      <c r="L109" s="177"/>
      <c r="M109" s="178" t="s">
        <v>3</v>
      </c>
      <c r="N109" s="179" t="s">
        <v>43</v>
      </c>
      <c r="O109" s="32"/>
      <c r="P109" s="167">
        <f t="shared" si="1"/>
        <v>0</v>
      </c>
      <c r="Q109" s="167">
        <v>0.008</v>
      </c>
      <c r="R109" s="167">
        <f t="shared" si="2"/>
        <v>0.008</v>
      </c>
      <c r="S109" s="167">
        <v>0</v>
      </c>
      <c r="T109" s="168">
        <f t="shared" si="3"/>
        <v>0</v>
      </c>
      <c r="AR109" s="15" t="s">
        <v>336</v>
      </c>
      <c r="AT109" s="15" t="s">
        <v>565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2312</v>
      </c>
    </row>
    <row r="110" spans="2:65" s="1" customFormat="1" ht="22.5" customHeight="1">
      <c r="B110" s="157"/>
      <c r="C110" s="158" t="s">
        <v>281</v>
      </c>
      <c r="D110" s="158" t="s">
        <v>210</v>
      </c>
      <c r="E110" s="159" t="s">
        <v>1966</v>
      </c>
      <c r="F110" s="160" t="s">
        <v>1967</v>
      </c>
      <c r="G110" s="161" t="s">
        <v>416</v>
      </c>
      <c r="H110" s="162">
        <v>1</v>
      </c>
      <c r="I110" s="163"/>
      <c r="J110" s="164">
        <f t="shared" si="0"/>
        <v>0</v>
      </c>
      <c r="K110" s="160" t="s">
        <v>3</v>
      </c>
      <c r="L110" s="31"/>
      <c r="M110" s="165" t="s">
        <v>3</v>
      </c>
      <c r="N110" s="166" t="s">
        <v>43</v>
      </c>
      <c r="O110" s="32"/>
      <c r="P110" s="167">
        <f t="shared" si="1"/>
        <v>0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5" t="s">
        <v>278</v>
      </c>
      <c r="AT110" s="15" t="s">
        <v>210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2313</v>
      </c>
    </row>
    <row r="111" spans="2:65" s="1" customFormat="1" ht="22.5" customHeight="1">
      <c r="B111" s="157"/>
      <c r="C111" s="170" t="s">
        <v>284</v>
      </c>
      <c r="D111" s="170" t="s">
        <v>565</v>
      </c>
      <c r="E111" s="171" t="s">
        <v>1969</v>
      </c>
      <c r="F111" s="172" t="s">
        <v>1970</v>
      </c>
      <c r="G111" s="173" t="s">
        <v>416</v>
      </c>
      <c r="H111" s="174">
        <v>1</v>
      </c>
      <c r="I111" s="175"/>
      <c r="J111" s="176">
        <f t="shared" si="0"/>
        <v>0</v>
      </c>
      <c r="K111" s="172" t="s">
        <v>3</v>
      </c>
      <c r="L111" s="177"/>
      <c r="M111" s="178" t="s">
        <v>3</v>
      </c>
      <c r="N111" s="179" t="s">
        <v>43</v>
      </c>
      <c r="O111" s="32"/>
      <c r="P111" s="167">
        <f t="shared" si="1"/>
        <v>0</v>
      </c>
      <c r="Q111" s="167">
        <v>0.008</v>
      </c>
      <c r="R111" s="167">
        <f t="shared" si="2"/>
        <v>0.008</v>
      </c>
      <c r="S111" s="167">
        <v>0</v>
      </c>
      <c r="T111" s="168">
        <f t="shared" si="3"/>
        <v>0</v>
      </c>
      <c r="AR111" s="15" t="s">
        <v>336</v>
      </c>
      <c r="AT111" s="15" t="s">
        <v>565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2314</v>
      </c>
    </row>
    <row r="112" spans="2:65" s="1" customFormat="1" ht="22.5" customHeight="1">
      <c r="B112" s="157"/>
      <c r="C112" s="158" t="s">
        <v>288</v>
      </c>
      <c r="D112" s="158" t="s">
        <v>210</v>
      </c>
      <c r="E112" s="159" t="s">
        <v>1972</v>
      </c>
      <c r="F112" s="160" t="s">
        <v>1973</v>
      </c>
      <c r="G112" s="161" t="s">
        <v>416</v>
      </c>
      <c r="H112" s="162">
        <v>2</v>
      </c>
      <c r="I112" s="163"/>
      <c r="J112" s="164">
        <f t="shared" si="0"/>
        <v>0</v>
      </c>
      <c r="K112" s="160" t="s">
        <v>3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</v>
      </c>
      <c r="R112" s="167">
        <f t="shared" si="2"/>
        <v>0</v>
      </c>
      <c r="S112" s="167">
        <v>0</v>
      </c>
      <c r="T112" s="168">
        <f t="shared" si="3"/>
        <v>0</v>
      </c>
      <c r="AR112" s="15" t="s">
        <v>278</v>
      </c>
      <c r="AT112" s="15" t="s">
        <v>210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2315</v>
      </c>
    </row>
    <row r="113" spans="2:65" s="1" customFormat="1" ht="22.5" customHeight="1">
      <c r="B113" s="157"/>
      <c r="C113" s="170" t="s">
        <v>292</v>
      </c>
      <c r="D113" s="170" t="s">
        <v>565</v>
      </c>
      <c r="E113" s="171" t="s">
        <v>1975</v>
      </c>
      <c r="F113" s="172" t="s">
        <v>1976</v>
      </c>
      <c r="G113" s="173" t="s">
        <v>416</v>
      </c>
      <c r="H113" s="174">
        <v>2</v>
      </c>
      <c r="I113" s="175"/>
      <c r="J113" s="176">
        <f t="shared" si="0"/>
        <v>0</v>
      </c>
      <c r="K113" s="172" t="s">
        <v>3</v>
      </c>
      <c r="L113" s="177"/>
      <c r="M113" s="178" t="s">
        <v>3</v>
      </c>
      <c r="N113" s="179" t="s">
        <v>43</v>
      </c>
      <c r="O113" s="32"/>
      <c r="P113" s="167">
        <f t="shared" si="1"/>
        <v>0</v>
      </c>
      <c r="Q113" s="167">
        <v>0.008</v>
      </c>
      <c r="R113" s="167">
        <f t="shared" si="2"/>
        <v>0.016</v>
      </c>
      <c r="S113" s="167">
        <v>0</v>
      </c>
      <c r="T113" s="168">
        <f t="shared" si="3"/>
        <v>0</v>
      </c>
      <c r="AR113" s="15" t="s">
        <v>336</v>
      </c>
      <c r="AT113" s="15" t="s">
        <v>565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2316</v>
      </c>
    </row>
    <row r="114" spans="2:65" s="1" customFormat="1" ht="22.5" customHeight="1">
      <c r="B114" s="157"/>
      <c r="C114" s="158" t="s">
        <v>8</v>
      </c>
      <c r="D114" s="158" t="s">
        <v>210</v>
      </c>
      <c r="E114" s="159" t="s">
        <v>1978</v>
      </c>
      <c r="F114" s="160" t="s">
        <v>1979</v>
      </c>
      <c r="G114" s="161" t="s">
        <v>416</v>
      </c>
      <c r="H114" s="162">
        <v>2</v>
      </c>
      <c r="I114" s="163"/>
      <c r="J114" s="164">
        <f t="shared" si="0"/>
        <v>0</v>
      </c>
      <c r="K114" s="160" t="s">
        <v>3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</v>
      </c>
      <c r="R114" s="167">
        <f t="shared" si="2"/>
        <v>0</v>
      </c>
      <c r="S114" s="167">
        <v>0</v>
      </c>
      <c r="T114" s="168">
        <f t="shared" si="3"/>
        <v>0</v>
      </c>
      <c r="AR114" s="15" t="s">
        <v>278</v>
      </c>
      <c r="AT114" s="15" t="s">
        <v>210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2317</v>
      </c>
    </row>
    <row r="115" spans="2:65" s="1" customFormat="1" ht="22.5" customHeight="1">
      <c r="B115" s="157"/>
      <c r="C115" s="170" t="s">
        <v>299</v>
      </c>
      <c r="D115" s="170" t="s">
        <v>565</v>
      </c>
      <c r="E115" s="171" t="s">
        <v>1981</v>
      </c>
      <c r="F115" s="172" t="s">
        <v>1982</v>
      </c>
      <c r="G115" s="173" t="s">
        <v>416</v>
      </c>
      <c r="H115" s="174">
        <v>2</v>
      </c>
      <c r="I115" s="175"/>
      <c r="J115" s="176">
        <f t="shared" si="0"/>
        <v>0</v>
      </c>
      <c r="K115" s="172" t="s">
        <v>3</v>
      </c>
      <c r="L115" s="177"/>
      <c r="M115" s="178" t="s">
        <v>3</v>
      </c>
      <c r="N115" s="179" t="s">
        <v>43</v>
      </c>
      <c r="O115" s="32"/>
      <c r="P115" s="167">
        <f t="shared" si="1"/>
        <v>0</v>
      </c>
      <c r="Q115" s="167">
        <v>0.008</v>
      </c>
      <c r="R115" s="167">
        <f t="shared" si="2"/>
        <v>0.016</v>
      </c>
      <c r="S115" s="167">
        <v>0</v>
      </c>
      <c r="T115" s="168">
        <f t="shared" si="3"/>
        <v>0</v>
      </c>
      <c r="AR115" s="15" t="s">
        <v>336</v>
      </c>
      <c r="AT115" s="15" t="s">
        <v>565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2318</v>
      </c>
    </row>
    <row r="116" spans="2:65" s="1" customFormat="1" ht="22.5" customHeight="1">
      <c r="B116" s="157"/>
      <c r="C116" s="158" t="s">
        <v>303</v>
      </c>
      <c r="D116" s="158" t="s">
        <v>210</v>
      </c>
      <c r="E116" s="159" t="s">
        <v>1984</v>
      </c>
      <c r="F116" s="160" t="s">
        <v>1985</v>
      </c>
      <c r="G116" s="161" t="s">
        <v>416</v>
      </c>
      <c r="H116" s="162">
        <v>2</v>
      </c>
      <c r="I116" s="163"/>
      <c r="J116" s="164">
        <f t="shared" si="0"/>
        <v>0</v>
      </c>
      <c r="K116" s="160" t="s">
        <v>3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</v>
      </c>
      <c r="R116" s="167">
        <f t="shared" si="2"/>
        <v>0</v>
      </c>
      <c r="S116" s="167">
        <v>0</v>
      </c>
      <c r="T116" s="168">
        <f t="shared" si="3"/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2319</v>
      </c>
    </row>
    <row r="117" spans="2:65" s="1" customFormat="1" ht="22.5" customHeight="1">
      <c r="B117" s="157"/>
      <c r="C117" s="170" t="s">
        <v>306</v>
      </c>
      <c r="D117" s="170" t="s">
        <v>565</v>
      </c>
      <c r="E117" s="171" t="s">
        <v>1987</v>
      </c>
      <c r="F117" s="172" t="s">
        <v>1988</v>
      </c>
      <c r="G117" s="173" t="s">
        <v>416</v>
      </c>
      <c r="H117" s="174">
        <v>2</v>
      </c>
      <c r="I117" s="175"/>
      <c r="J117" s="176">
        <f t="shared" si="0"/>
        <v>0</v>
      </c>
      <c r="K117" s="172" t="s">
        <v>3</v>
      </c>
      <c r="L117" s="177"/>
      <c r="M117" s="178" t="s">
        <v>3</v>
      </c>
      <c r="N117" s="179" t="s">
        <v>43</v>
      </c>
      <c r="O117" s="32"/>
      <c r="P117" s="167">
        <f t="shared" si="1"/>
        <v>0</v>
      </c>
      <c r="Q117" s="167">
        <v>0.008</v>
      </c>
      <c r="R117" s="167">
        <f t="shared" si="2"/>
        <v>0.016</v>
      </c>
      <c r="S117" s="167">
        <v>0</v>
      </c>
      <c r="T117" s="168">
        <f t="shared" si="3"/>
        <v>0</v>
      </c>
      <c r="AR117" s="15" t="s">
        <v>336</v>
      </c>
      <c r="AT117" s="15" t="s">
        <v>565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2320</v>
      </c>
    </row>
    <row r="118" spans="2:65" s="1" customFormat="1" ht="22.5" customHeight="1">
      <c r="B118" s="157"/>
      <c r="C118" s="158" t="s">
        <v>309</v>
      </c>
      <c r="D118" s="158" t="s">
        <v>210</v>
      </c>
      <c r="E118" s="159" t="s">
        <v>1990</v>
      </c>
      <c r="F118" s="160" t="s">
        <v>1991</v>
      </c>
      <c r="G118" s="161" t="s">
        <v>416</v>
      </c>
      <c r="H118" s="162">
        <v>1</v>
      </c>
      <c r="I118" s="163"/>
      <c r="J118" s="164">
        <f t="shared" si="0"/>
        <v>0</v>
      </c>
      <c r="K118" s="160" t="s">
        <v>3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0</v>
      </c>
      <c r="R118" s="167">
        <f t="shared" si="2"/>
        <v>0</v>
      </c>
      <c r="S118" s="167">
        <v>0</v>
      </c>
      <c r="T118" s="168">
        <f t="shared" si="3"/>
        <v>0</v>
      </c>
      <c r="AR118" s="15" t="s">
        <v>278</v>
      </c>
      <c r="AT118" s="15" t="s">
        <v>210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2321</v>
      </c>
    </row>
    <row r="119" spans="2:65" s="1" customFormat="1" ht="22.5" customHeight="1">
      <c r="B119" s="157"/>
      <c r="C119" s="170" t="s">
        <v>312</v>
      </c>
      <c r="D119" s="170" t="s">
        <v>565</v>
      </c>
      <c r="E119" s="171" t="s">
        <v>1993</v>
      </c>
      <c r="F119" s="172" t="s">
        <v>1994</v>
      </c>
      <c r="G119" s="173" t="s">
        <v>416</v>
      </c>
      <c r="H119" s="174">
        <v>1</v>
      </c>
      <c r="I119" s="175"/>
      <c r="J119" s="176">
        <f t="shared" si="0"/>
        <v>0</v>
      </c>
      <c r="K119" s="172" t="s">
        <v>3</v>
      </c>
      <c r="L119" s="177"/>
      <c r="M119" s="178" t="s">
        <v>3</v>
      </c>
      <c r="N119" s="179" t="s">
        <v>43</v>
      </c>
      <c r="O119" s="32"/>
      <c r="P119" s="167">
        <f t="shared" si="1"/>
        <v>0</v>
      </c>
      <c r="Q119" s="167">
        <v>0.008</v>
      </c>
      <c r="R119" s="167">
        <f t="shared" si="2"/>
        <v>0.008</v>
      </c>
      <c r="S119" s="167">
        <v>0</v>
      </c>
      <c r="T119" s="168">
        <f t="shared" si="3"/>
        <v>0</v>
      </c>
      <c r="AR119" s="15" t="s">
        <v>336</v>
      </c>
      <c r="AT119" s="15" t="s">
        <v>565</v>
      </c>
      <c r="AU119" s="15" t="s">
        <v>79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278</v>
      </c>
      <c r="BM119" s="15" t="s">
        <v>2322</v>
      </c>
    </row>
    <row r="120" spans="2:65" s="1" customFormat="1" ht="22.5" customHeight="1">
      <c r="B120" s="157"/>
      <c r="C120" s="158" t="s">
        <v>316</v>
      </c>
      <c r="D120" s="158" t="s">
        <v>210</v>
      </c>
      <c r="E120" s="159" t="s">
        <v>1996</v>
      </c>
      <c r="F120" s="160" t="s">
        <v>1997</v>
      </c>
      <c r="G120" s="161" t="s">
        <v>416</v>
      </c>
      <c r="H120" s="162">
        <v>1</v>
      </c>
      <c r="I120" s="163"/>
      <c r="J120" s="164">
        <f t="shared" si="0"/>
        <v>0</v>
      </c>
      <c r="K120" s="160" t="s">
        <v>3</v>
      </c>
      <c r="L120" s="31"/>
      <c r="M120" s="165" t="s">
        <v>3</v>
      </c>
      <c r="N120" s="166" t="s">
        <v>43</v>
      </c>
      <c r="O120" s="32"/>
      <c r="P120" s="167">
        <f t="shared" si="1"/>
        <v>0</v>
      </c>
      <c r="Q120" s="167">
        <v>0</v>
      </c>
      <c r="R120" s="167">
        <f t="shared" si="2"/>
        <v>0</v>
      </c>
      <c r="S120" s="167">
        <v>0</v>
      </c>
      <c r="T120" s="168">
        <f t="shared" si="3"/>
        <v>0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278</v>
      </c>
      <c r="BM120" s="15" t="s">
        <v>2323</v>
      </c>
    </row>
    <row r="121" spans="2:65" s="1" customFormat="1" ht="22.5" customHeight="1">
      <c r="B121" s="157"/>
      <c r="C121" s="170" t="s">
        <v>320</v>
      </c>
      <c r="D121" s="170" t="s">
        <v>565</v>
      </c>
      <c r="E121" s="171" t="s">
        <v>1999</v>
      </c>
      <c r="F121" s="172" t="s">
        <v>2000</v>
      </c>
      <c r="G121" s="173" t="s">
        <v>416</v>
      </c>
      <c r="H121" s="174">
        <v>1</v>
      </c>
      <c r="I121" s="175"/>
      <c r="J121" s="176">
        <f t="shared" si="0"/>
        <v>0</v>
      </c>
      <c r="K121" s="172" t="s">
        <v>3</v>
      </c>
      <c r="L121" s="177"/>
      <c r="M121" s="178" t="s">
        <v>3</v>
      </c>
      <c r="N121" s="179" t="s">
        <v>43</v>
      </c>
      <c r="O121" s="32"/>
      <c r="P121" s="167">
        <f t="shared" si="1"/>
        <v>0</v>
      </c>
      <c r="Q121" s="167">
        <v>0.008</v>
      </c>
      <c r="R121" s="167">
        <f t="shared" si="2"/>
        <v>0.008</v>
      </c>
      <c r="S121" s="167">
        <v>0</v>
      </c>
      <c r="T121" s="168">
        <f t="shared" si="3"/>
        <v>0</v>
      </c>
      <c r="AR121" s="15" t="s">
        <v>336</v>
      </c>
      <c r="AT121" s="15" t="s">
        <v>565</v>
      </c>
      <c r="AU121" s="15" t="s">
        <v>79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278</v>
      </c>
      <c r="BM121" s="15" t="s">
        <v>2324</v>
      </c>
    </row>
    <row r="122" spans="2:65" s="1" customFormat="1" ht="22.5" customHeight="1">
      <c r="B122" s="157"/>
      <c r="C122" s="158" t="s">
        <v>324</v>
      </c>
      <c r="D122" s="158" t="s">
        <v>210</v>
      </c>
      <c r="E122" s="159" t="s">
        <v>2002</v>
      </c>
      <c r="F122" s="160" t="s">
        <v>2003</v>
      </c>
      <c r="G122" s="161" t="s">
        <v>416</v>
      </c>
      <c r="H122" s="162">
        <v>1</v>
      </c>
      <c r="I122" s="163"/>
      <c r="J122" s="164">
        <f t="shared" si="0"/>
        <v>0</v>
      </c>
      <c r="K122" s="160" t="s">
        <v>3</v>
      </c>
      <c r="L122" s="31"/>
      <c r="M122" s="165" t="s">
        <v>3</v>
      </c>
      <c r="N122" s="166" t="s">
        <v>43</v>
      </c>
      <c r="O122" s="3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AR122" s="15" t="s">
        <v>278</v>
      </c>
      <c r="AT122" s="15" t="s">
        <v>210</v>
      </c>
      <c r="AU122" s="15" t="s">
        <v>79</v>
      </c>
      <c r="AY122" s="15" t="s">
        <v>209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5" t="s">
        <v>9</v>
      </c>
      <c r="BK122" s="169">
        <f t="shared" si="9"/>
        <v>0</v>
      </c>
      <c r="BL122" s="15" t="s">
        <v>278</v>
      </c>
      <c r="BM122" s="15" t="s">
        <v>2325</v>
      </c>
    </row>
    <row r="123" spans="2:65" s="1" customFormat="1" ht="22.5" customHeight="1">
      <c r="B123" s="157"/>
      <c r="C123" s="170" t="s">
        <v>328</v>
      </c>
      <c r="D123" s="170" t="s">
        <v>565</v>
      </c>
      <c r="E123" s="171" t="s">
        <v>2005</v>
      </c>
      <c r="F123" s="172" t="s">
        <v>2006</v>
      </c>
      <c r="G123" s="173" t="s">
        <v>416</v>
      </c>
      <c r="H123" s="174">
        <v>1</v>
      </c>
      <c r="I123" s="175"/>
      <c r="J123" s="176">
        <f t="shared" si="0"/>
        <v>0</v>
      </c>
      <c r="K123" s="172" t="s">
        <v>3</v>
      </c>
      <c r="L123" s="177"/>
      <c r="M123" s="178" t="s">
        <v>3</v>
      </c>
      <c r="N123" s="179" t="s">
        <v>43</v>
      </c>
      <c r="O123" s="32"/>
      <c r="P123" s="167">
        <f t="shared" si="1"/>
        <v>0</v>
      </c>
      <c r="Q123" s="167">
        <v>0.008</v>
      </c>
      <c r="R123" s="167">
        <f t="shared" si="2"/>
        <v>0.008</v>
      </c>
      <c r="S123" s="167">
        <v>0</v>
      </c>
      <c r="T123" s="168">
        <f t="shared" si="3"/>
        <v>0</v>
      </c>
      <c r="AR123" s="15" t="s">
        <v>336</v>
      </c>
      <c r="AT123" s="15" t="s">
        <v>565</v>
      </c>
      <c r="AU123" s="15" t="s">
        <v>79</v>
      </c>
      <c r="AY123" s="15" t="s">
        <v>209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9</v>
      </c>
      <c r="BK123" s="169">
        <f t="shared" si="9"/>
        <v>0</v>
      </c>
      <c r="BL123" s="15" t="s">
        <v>278</v>
      </c>
      <c r="BM123" s="15" t="s">
        <v>2326</v>
      </c>
    </row>
    <row r="124" spans="2:65" s="1" customFormat="1" ht="22.5" customHeight="1">
      <c r="B124" s="157"/>
      <c r="C124" s="158" t="s">
        <v>332</v>
      </c>
      <c r="D124" s="158" t="s">
        <v>210</v>
      </c>
      <c r="E124" s="159" t="s">
        <v>2008</v>
      </c>
      <c r="F124" s="160" t="s">
        <v>2009</v>
      </c>
      <c r="G124" s="161" t="s">
        <v>416</v>
      </c>
      <c r="H124" s="162">
        <v>1</v>
      </c>
      <c r="I124" s="163"/>
      <c r="J124" s="164">
        <f t="shared" si="0"/>
        <v>0</v>
      </c>
      <c r="K124" s="160" t="s">
        <v>3</v>
      </c>
      <c r="L124" s="31"/>
      <c r="M124" s="165" t="s">
        <v>3</v>
      </c>
      <c r="N124" s="166" t="s">
        <v>43</v>
      </c>
      <c r="O124" s="3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9</v>
      </c>
      <c r="BK124" s="169">
        <f t="shared" si="9"/>
        <v>0</v>
      </c>
      <c r="BL124" s="15" t="s">
        <v>278</v>
      </c>
      <c r="BM124" s="15" t="s">
        <v>2327</v>
      </c>
    </row>
    <row r="125" spans="2:65" s="1" customFormat="1" ht="22.5" customHeight="1">
      <c r="B125" s="157"/>
      <c r="C125" s="170" t="s">
        <v>336</v>
      </c>
      <c r="D125" s="170" t="s">
        <v>565</v>
      </c>
      <c r="E125" s="171" t="s">
        <v>2011</v>
      </c>
      <c r="F125" s="172" t="s">
        <v>2012</v>
      </c>
      <c r="G125" s="173" t="s">
        <v>416</v>
      </c>
      <c r="H125" s="174">
        <v>1</v>
      </c>
      <c r="I125" s="175"/>
      <c r="J125" s="176">
        <f t="shared" si="0"/>
        <v>0</v>
      </c>
      <c r="K125" s="172" t="s">
        <v>3</v>
      </c>
      <c r="L125" s="177"/>
      <c r="M125" s="178" t="s">
        <v>3</v>
      </c>
      <c r="N125" s="179" t="s">
        <v>43</v>
      </c>
      <c r="O125" s="32"/>
      <c r="P125" s="167">
        <f t="shared" si="1"/>
        <v>0</v>
      </c>
      <c r="Q125" s="167">
        <v>0.008</v>
      </c>
      <c r="R125" s="167">
        <f t="shared" si="2"/>
        <v>0.008</v>
      </c>
      <c r="S125" s="167">
        <v>0</v>
      </c>
      <c r="T125" s="168">
        <f t="shared" si="3"/>
        <v>0</v>
      </c>
      <c r="AR125" s="15" t="s">
        <v>336</v>
      </c>
      <c r="AT125" s="15" t="s">
        <v>565</v>
      </c>
      <c r="AU125" s="15" t="s">
        <v>79</v>
      </c>
      <c r="AY125" s="15" t="s">
        <v>209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5" t="s">
        <v>9</v>
      </c>
      <c r="BK125" s="169">
        <f t="shared" si="9"/>
        <v>0</v>
      </c>
      <c r="BL125" s="15" t="s">
        <v>278</v>
      </c>
      <c r="BM125" s="15" t="s">
        <v>2328</v>
      </c>
    </row>
    <row r="126" spans="2:65" s="1" customFormat="1" ht="22.5" customHeight="1">
      <c r="B126" s="157"/>
      <c r="C126" s="158" t="s">
        <v>340</v>
      </c>
      <c r="D126" s="158" t="s">
        <v>210</v>
      </c>
      <c r="E126" s="159" t="s">
        <v>2014</v>
      </c>
      <c r="F126" s="160" t="s">
        <v>2015</v>
      </c>
      <c r="G126" s="161" t="s">
        <v>416</v>
      </c>
      <c r="H126" s="162">
        <v>1</v>
      </c>
      <c r="I126" s="163"/>
      <c r="J126" s="164">
        <f aca="true" t="shared" si="10" ref="J126:J155">ROUND(I126*H126,0)</f>
        <v>0</v>
      </c>
      <c r="K126" s="160" t="s">
        <v>3</v>
      </c>
      <c r="L126" s="31"/>
      <c r="M126" s="165" t="s">
        <v>3</v>
      </c>
      <c r="N126" s="166" t="s">
        <v>43</v>
      </c>
      <c r="O126" s="32"/>
      <c r="P126" s="167">
        <f aca="true" t="shared" si="11" ref="P126:P155">O126*H126</f>
        <v>0</v>
      </c>
      <c r="Q126" s="167">
        <v>0</v>
      </c>
      <c r="R126" s="167">
        <f aca="true" t="shared" si="12" ref="R126:R155">Q126*H126</f>
        <v>0</v>
      </c>
      <c r="S126" s="167">
        <v>0</v>
      </c>
      <c r="T126" s="168">
        <f aca="true" t="shared" si="13" ref="T126:T155">S126*H126</f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aca="true" t="shared" si="14" ref="BE126:BE155">IF(N126="základní",J126,0)</f>
        <v>0</v>
      </c>
      <c r="BF126" s="169">
        <f aca="true" t="shared" si="15" ref="BF126:BF155">IF(N126="snížená",J126,0)</f>
        <v>0</v>
      </c>
      <c r="BG126" s="169">
        <f aca="true" t="shared" si="16" ref="BG126:BG155">IF(N126="zákl. přenesená",J126,0)</f>
        <v>0</v>
      </c>
      <c r="BH126" s="169">
        <f aca="true" t="shared" si="17" ref="BH126:BH155">IF(N126="sníž. přenesená",J126,0)</f>
        <v>0</v>
      </c>
      <c r="BI126" s="169">
        <f aca="true" t="shared" si="18" ref="BI126:BI155">IF(N126="nulová",J126,0)</f>
        <v>0</v>
      </c>
      <c r="BJ126" s="15" t="s">
        <v>9</v>
      </c>
      <c r="BK126" s="169">
        <f aca="true" t="shared" si="19" ref="BK126:BK155">ROUND(I126*H126,0)</f>
        <v>0</v>
      </c>
      <c r="BL126" s="15" t="s">
        <v>278</v>
      </c>
      <c r="BM126" s="15" t="s">
        <v>2329</v>
      </c>
    </row>
    <row r="127" spans="2:65" s="1" customFormat="1" ht="22.5" customHeight="1">
      <c r="B127" s="157"/>
      <c r="C127" s="170" t="s">
        <v>344</v>
      </c>
      <c r="D127" s="170" t="s">
        <v>565</v>
      </c>
      <c r="E127" s="171" t="s">
        <v>2017</v>
      </c>
      <c r="F127" s="172" t="s">
        <v>2018</v>
      </c>
      <c r="G127" s="173" t="s">
        <v>416</v>
      </c>
      <c r="H127" s="174">
        <v>1</v>
      </c>
      <c r="I127" s="175"/>
      <c r="J127" s="176">
        <f t="shared" si="10"/>
        <v>0</v>
      </c>
      <c r="K127" s="172" t="s">
        <v>3</v>
      </c>
      <c r="L127" s="177"/>
      <c r="M127" s="178" t="s">
        <v>3</v>
      </c>
      <c r="N127" s="179" t="s">
        <v>43</v>
      </c>
      <c r="O127" s="32"/>
      <c r="P127" s="167">
        <f t="shared" si="11"/>
        <v>0</v>
      </c>
      <c r="Q127" s="167">
        <v>0.008</v>
      </c>
      <c r="R127" s="167">
        <f t="shared" si="12"/>
        <v>0.008</v>
      </c>
      <c r="S127" s="167">
        <v>0</v>
      </c>
      <c r="T127" s="168">
        <f t="shared" si="13"/>
        <v>0</v>
      </c>
      <c r="AR127" s="15" t="s">
        <v>336</v>
      </c>
      <c r="AT127" s="15" t="s">
        <v>565</v>
      </c>
      <c r="AU127" s="15" t="s">
        <v>79</v>
      </c>
      <c r="AY127" s="15" t="s">
        <v>209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5" t="s">
        <v>9</v>
      </c>
      <c r="BK127" s="169">
        <f t="shared" si="19"/>
        <v>0</v>
      </c>
      <c r="BL127" s="15" t="s">
        <v>278</v>
      </c>
      <c r="BM127" s="15" t="s">
        <v>2330</v>
      </c>
    </row>
    <row r="128" spans="2:65" s="1" customFormat="1" ht="22.5" customHeight="1">
      <c r="B128" s="157"/>
      <c r="C128" s="158" t="s">
        <v>348</v>
      </c>
      <c r="D128" s="158" t="s">
        <v>210</v>
      </c>
      <c r="E128" s="159" t="s">
        <v>2020</v>
      </c>
      <c r="F128" s="160" t="s">
        <v>2021</v>
      </c>
      <c r="G128" s="161" t="s">
        <v>253</v>
      </c>
      <c r="H128" s="162">
        <v>15</v>
      </c>
      <c r="I128" s="163"/>
      <c r="J128" s="164">
        <f t="shared" si="10"/>
        <v>0</v>
      </c>
      <c r="K128" s="160" t="s">
        <v>3</v>
      </c>
      <c r="L128" s="31"/>
      <c r="M128" s="165" t="s">
        <v>3</v>
      </c>
      <c r="N128" s="166" t="s">
        <v>43</v>
      </c>
      <c r="O128" s="32"/>
      <c r="P128" s="167">
        <f t="shared" si="11"/>
        <v>0</v>
      </c>
      <c r="Q128" s="167">
        <v>0</v>
      </c>
      <c r="R128" s="167">
        <f t="shared" si="12"/>
        <v>0</v>
      </c>
      <c r="S128" s="167">
        <v>0</v>
      </c>
      <c r="T128" s="168">
        <f t="shared" si="13"/>
        <v>0</v>
      </c>
      <c r="AR128" s="15" t="s">
        <v>278</v>
      </c>
      <c r="AT128" s="15" t="s">
        <v>210</v>
      </c>
      <c r="AU128" s="15" t="s">
        <v>79</v>
      </c>
      <c r="AY128" s="15" t="s">
        <v>209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5" t="s">
        <v>9</v>
      </c>
      <c r="BK128" s="169">
        <f t="shared" si="19"/>
        <v>0</v>
      </c>
      <c r="BL128" s="15" t="s">
        <v>278</v>
      </c>
      <c r="BM128" s="15" t="s">
        <v>2331</v>
      </c>
    </row>
    <row r="129" spans="2:65" s="1" customFormat="1" ht="22.5" customHeight="1">
      <c r="B129" s="157"/>
      <c r="C129" s="170" t="s">
        <v>352</v>
      </c>
      <c r="D129" s="170" t="s">
        <v>565</v>
      </c>
      <c r="E129" s="171" t="s">
        <v>2023</v>
      </c>
      <c r="F129" s="172" t="s">
        <v>2024</v>
      </c>
      <c r="G129" s="173" t="s">
        <v>253</v>
      </c>
      <c r="H129" s="174">
        <v>15</v>
      </c>
      <c r="I129" s="175"/>
      <c r="J129" s="176">
        <f t="shared" si="10"/>
        <v>0</v>
      </c>
      <c r="K129" s="172" t="s">
        <v>3</v>
      </c>
      <c r="L129" s="177"/>
      <c r="M129" s="178" t="s">
        <v>3</v>
      </c>
      <c r="N129" s="179" t="s">
        <v>43</v>
      </c>
      <c r="O129" s="32"/>
      <c r="P129" s="167">
        <f t="shared" si="11"/>
        <v>0</v>
      </c>
      <c r="Q129" s="167">
        <v>0.008</v>
      </c>
      <c r="R129" s="167">
        <f t="shared" si="12"/>
        <v>0.12</v>
      </c>
      <c r="S129" s="167">
        <v>0</v>
      </c>
      <c r="T129" s="168">
        <f t="shared" si="13"/>
        <v>0</v>
      </c>
      <c r="AR129" s="15" t="s">
        <v>336</v>
      </c>
      <c r="AT129" s="15" t="s">
        <v>565</v>
      </c>
      <c r="AU129" s="15" t="s">
        <v>79</v>
      </c>
      <c r="AY129" s="15" t="s">
        <v>209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5" t="s">
        <v>9</v>
      </c>
      <c r="BK129" s="169">
        <f t="shared" si="19"/>
        <v>0</v>
      </c>
      <c r="BL129" s="15" t="s">
        <v>278</v>
      </c>
      <c r="BM129" s="15" t="s">
        <v>2332</v>
      </c>
    </row>
    <row r="130" spans="2:65" s="1" customFormat="1" ht="22.5" customHeight="1">
      <c r="B130" s="157"/>
      <c r="C130" s="158" t="s">
        <v>356</v>
      </c>
      <c r="D130" s="158" t="s">
        <v>210</v>
      </c>
      <c r="E130" s="159" t="s">
        <v>2026</v>
      </c>
      <c r="F130" s="160" t="s">
        <v>2027</v>
      </c>
      <c r="G130" s="161" t="s">
        <v>253</v>
      </c>
      <c r="H130" s="162">
        <v>30</v>
      </c>
      <c r="I130" s="163"/>
      <c r="J130" s="164">
        <f t="shared" si="10"/>
        <v>0</v>
      </c>
      <c r="K130" s="160" t="s">
        <v>3</v>
      </c>
      <c r="L130" s="31"/>
      <c r="M130" s="165" t="s">
        <v>3</v>
      </c>
      <c r="N130" s="166" t="s">
        <v>43</v>
      </c>
      <c r="O130" s="32"/>
      <c r="P130" s="167">
        <f t="shared" si="11"/>
        <v>0</v>
      </c>
      <c r="Q130" s="167">
        <v>0</v>
      </c>
      <c r="R130" s="167">
        <f t="shared" si="12"/>
        <v>0</v>
      </c>
      <c r="S130" s="167">
        <v>0</v>
      </c>
      <c r="T130" s="168">
        <f t="shared" si="13"/>
        <v>0</v>
      </c>
      <c r="AR130" s="15" t="s">
        <v>278</v>
      </c>
      <c r="AT130" s="15" t="s">
        <v>210</v>
      </c>
      <c r="AU130" s="15" t="s">
        <v>79</v>
      </c>
      <c r="AY130" s="15" t="s">
        <v>209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5" t="s">
        <v>9</v>
      </c>
      <c r="BK130" s="169">
        <f t="shared" si="19"/>
        <v>0</v>
      </c>
      <c r="BL130" s="15" t="s">
        <v>278</v>
      </c>
      <c r="BM130" s="15" t="s">
        <v>2333</v>
      </c>
    </row>
    <row r="131" spans="2:65" s="1" customFormat="1" ht="22.5" customHeight="1">
      <c r="B131" s="157"/>
      <c r="C131" s="170" t="s">
        <v>363</v>
      </c>
      <c r="D131" s="170" t="s">
        <v>565</v>
      </c>
      <c r="E131" s="171" t="s">
        <v>2029</v>
      </c>
      <c r="F131" s="172" t="s">
        <v>2030</v>
      </c>
      <c r="G131" s="173" t="s">
        <v>253</v>
      </c>
      <c r="H131" s="174">
        <v>30</v>
      </c>
      <c r="I131" s="175"/>
      <c r="J131" s="176">
        <f t="shared" si="10"/>
        <v>0</v>
      </c>
      <c r="K131" s="172" t="s">
        <v>3</v>
      </c>
      <c r="L131" s="177"/>
      <c r="M131" s="178" t="s">
        <v>3</v>
      </c>
      <c r="N131" s="179" t="s">
        <v>43</v>
      </c>
      <c r="O131" s="32"/>
      <c r="P131" s="167">
        <f t="shared" si="11"/>
        <v>0</v>
      </c>
      <c r="Q131" s="167">
        <v>0.008</v>
      </c>
      <c r="R131" s="167">
        <f t="shared" si="12"/>
        <v>0.24</v>
      </c>
      <c r="S131" s="167">
        <v>0</v>
      </c>
      <c r="T131" s="168">
        <f t="shared" si="13"/>
        <v>0</v>
      </c>
      <c r="AR131" s="15" t="s">
        <v>336</v>
      </c>
      <c r="AT131" s="15" t="s">
        <v>565</v>
      </c>
      <c r="AU131" s="15" t="s">
        <v>79</v>
      </c>
      <c r="AY131" s="15" t="s">
        <v>209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5" t="s">
        <v>9</v>
      </c>
      <c r="BK131" s="169">
        <f t="shared" si="19"/>
        <v>0</v>
      </c>
      <c r="BL131" s="15" t="s">
        <v>278</v>
      </c>
      <c r="BM131" s="15" t="s">
        <v>2334</v>
      </c>
    </row>
    <row r="132" spans="2:65" s="1" customFormat="1" ht="22.5" customHeight="1">
      <c r="B132" s="157"/>
      <c r="C132" s="158" t="s">
        <v>367</v>
      </c>
      <c r="D132" s="158" t="s">
        <v>210</v>
      </c>
      <c r="E132" s="159" t="s">
        <v>2032</v>
      </c>
      <c r="F132" s="160" t="s">
        <v>2033</v>
      </c>
      <c r="G132" s="161" t="s">
        <v>253</v>
      </c>
      <c r="H132" s="162">
        <v>20</v>
      </c>
      <c r="I132" s="163"/>
      <c r="J132" s="164">
        <f t="shared" si="10"/>
        <v>0</v>
      </c>
      <c r="K132" s="160" t="s">
        <v>3</v>
      </c>
      <c r="L132" s="31"/>
      <c r="M132" s="165" t="s">
        <v>3</v>
      </c>
      <c r="N132" s="166" t="s">
        <v>43</v>
      </c>
      <c r="O132" s="32"/>
      <c r="P132" s="167">
        <f t="shared" si="11"/>
        <v>0</v>
      </c>
      <c r="Q132" s="167">
        <v>0</v>
      </c>
      <c r="R132" s="167">
        <f t="shared" si="12"/>
        <v>0</v>
      </c>
      <c r="S132" s="167">
        <v>0</v>
      </c>
      <c r="T132" s="168">
        <f t="shared" si="13"/>
        <v>0</v>
      </c>
      <c r="AR132" s="15" t="s">
        <v>278</v>
      </c>
      <c r="AT132" s="15" t="s">
        <v>210</v>
      </c>
      <c r="AU132" s="15" t="s">
        <v>79</v>
      </c>
      <c r="AY132" s="15" t="s">
        <v>209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5" t="s">
        <v>9</v>
      </c>
      <c r="BK132" s="169">
        <f t="shared" si="19"/>
        <v>0</v>
      </c>
      <c r="BL132" s="15" t="s">
        <v>278</v>
      </c>
      <c r="BM132" s="15" t="s">
        <v>2335</v>
      </c>
    </row>
    <row r="133" spans="2:65" s="1" customFormat="1" ht="22.5" customHeight="1">
      <c r="B133" s="157"/>
      <c r="C133" s="170" t="s">
        <v>371</v>
      </c>
      <c r="D133" s="170" t="s">
        <v>565</v>
      </c>
      <c r="E133" s="171" t="s">
        <v>2035</v>
      </c>
      <c r="F133" s="172" t="s">
        <v>2036</v>
      </c>
      <c r="G133" s="173" t="s">
        <v>253</v>
      </c>
      <c r="H133" s="174">
        <v>20</v>
      </c>
      <c r="I133" s="175"/>
      <c r="J133" s="176">
        <f t="shared" si="10"/>
        <v>0</v>
      </c>
      <c r="K133" s="172" t="s">
        <v>3</v>
      </c>
      <c r="L133" s="177"/>
      <c r="M133" s="178" t="s">
        <v>3</v>
      </c>
      <c r="N133" s="179" t="s">
        <v>43</v>
      </c>
      <c r="O133" s="32"/>
      <c r="P133" s="167">
        <f t="shared" si="11"/>
        <v>0</v>
      </c>
      <c r="Q133" s="167">
        <v>0.008</v>
      </c>
      <c r="R133" s="167">
        <f t="shared" si="12"/>
        <v>0.16</v>
      </c>
      <c r="S133" s="167">
        <v>0</v>
      </c>
      <c r="T133" s="168">
        <f t="shared" si="13"/>
        <v>0</v>
      </c>
      <c r="AR133" s="15" t="s">
        <v>336</v>
      </c>
      <c r="AT133" s="15" t="s">
        <v>565</v>
      </c>
      <c r="AU133" s="15" t="s">
        <v>79</v>
      </c>
      <c r="AY133" s="15" t="s">
        <v>209</v>
      </c>
      <c r="BE133" s="169">
        <f t="shared" si="14"/>
        <v>0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5" t="s">
        <v>9</v>
      </c>
      <c r="BK133" s="169">
        <f t="shared" si="19"/>
        <v>0</v>
      </c>
      <c r="BL133" s="15" t="s">
        <v>278</v>
      </c>
      <c r="BM133" s="15" t="s">
        <v>2336</v>
      </c>
    </row>
    <row r="134" spans="2:65" s="1" customFormat="1" ht="22.5" customHeight="1">
      <c r="B134" s="157"/>
      <c r="C134" s="158" t="s">
        <v>375</v>
      </c>
      <c r="D134" s="158" t="s">
        <v>210</v>
      </c>
      <c r="E134" s="159" t="s">
        <v>2038</v>
      </c>
      <c r="F134" s="160" t="s">
        <v>1759</v>
      </c>
      <c r="G134" s="161" t="s">
        <v>253</v>
      </c>
      <c r="H134" s="162">
        <v>40</v>
      </c>
      <c r="I134" s="163"/>
      <c r="J134" s="164">
        <f t="shared" si="10"/>
        <v>0</v>
      </c>
      <c r="K134" s="160" t="s">
        <v>3</v>
      </c>
      <c r="L134" s="31"/>
      <c r="M134" s="165" t="s">
        <v>3</v>
      </c>
      <c r="N134" s="166" t="s">
        <v>43</v>
      </c>
      <c r="O134" s="32"/>
      <c r="P134" s="167">
        <f t="shared" si="11"/>
        <v>0</v>
      </c>
      <c r="Q134" s="167">
        <v>0</v>
      </c>
      <c r="R134" s="167">
        <f t="shared" si="12"/>
        <v>0</v>
      </c>
      <c r="S134" s="167">
        <v>0</v>
      </c>
      <c r="T134" s="168">
        <f t="shared" si="13"/>
        <v>0</v>
      </c>
      <c r="AR134" s="15" t="s">
        <v>278</v>
      </c>
      <c r="AT134" s="15" t="s">
        <v>210</v>
      </c>
      <c r="AU134" s="15" t="s">
        <v>79</v>
      </c>
      <c r="AY134" s="15" t="s">
        <v>209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5" t="s">
        <v>9</v>
      </c>
      <c r="BK134" s="169">
        <f t="shared" si="19"/>
        <v>0</v>
      </c>
      <c r="BL134" s="15" t="s">
        <v>278</v>
      </c>
      <c r="BM134" s="15" t="s">
        <v>2337</v>
      </c>
    </row>
    <row r="135" spans="2:65" s="1" customFormat="1" ht="22.5" customHeight="1">
      <c r="B135" s="157"/>
      <c r="C135" s="170" t="s">
        <v>379</v>
      </c>
      <c r="D135" s="170" t="s">
        <v>565</v>
      </c>
      <c r="E135" s="171" t="s">
        <v>2040</v>
      </c>
      <c r="F135" s="172" t="s">
        <v>1762</v>
      </c>
      <c r="G135" s="173" t="s">
        <v>253</v>
      </c>
      <c r="H135" s="174">
        <v>40</v>
      </c>
      <c r="I135" s="175"/>
      <c r="J135" s="176">
        <f t="shared" si="10"/>
        <v>0</v>
      </c>
      <c r="K135" s="172" t="s">
        <v>3</v>
      </c>
      <c r="L135" s="177"/>
      <c r="M135" s="178" t="s">
        <v>3</v>
      </c>
      <c r="N135" s="179" t="s">
        <v>43</v>
      </c>
      <c r="O135" s="32"/>
      <c r="P135" s="167">
        <f t="shared" si="11"/>
        <v>0</v>
      </c>
      <c r="Q135" s="167">
        <v>0.008</v>
      </c>
      <c r="R135" s="167">
        <f t="shared" si="12"/>
        <v>0.32</v>
      </c>
      <c r="S135" s="167">
        <v>0</v>
      </c>
      <c r="T135" s="168">
        <f t="shared" si="13"/>
        <v>0</v>
      </c>
      <c r="AR135" s="15" t="s">
        <v>336</v>
      </c>
      <c r="AT135" s="15" t="s">
        <v>565</v>
      </c>
      <c r="AU135" s="15" t="s">
        <v>79</v>
      </c>
      <c r="AY135" s="15" t="s">
        <v>209</v>
      </c>
      <c r="BE135" s="169">
        <f t="shared" si="14"/>
        <v>0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5" t="s">
        <v>9</v>
      </c>
      <c r="BK135" s="169">
        <f t="shared" si="19"/>
        <v>0</v>
      </c>
      <c r="BL135" s="15" t="s">
        <v>278</v>
      </c>
      <c r="BM135" s="15" t="s">
        <v>2338</v>
      </c>
    </row>
    <row r="136" spans="2:65" s="1" customFormat="1" ht="22.5" customHeight="1">
      <c r="B136" s="157"/>
      <c r="C136" s="158" t="s">
        <v>383</v>
      </c>
      <c r="D136" s="158" t="s">
        <v>210</v>
      </c>
      <c r="E136" s="159" t="s">
        <v>2042</v>
      </c>
      <c r="F136" s="160" t="s">
        <v>2043</v>
      </c>
      <c r="G136" s="161" t="s">
        <v>253</v>
      </c>
      <c r="H136" s="162">
        <v>20</v>
      </c>
      <c r="I136" s="163"/>
      <c r="J136" s="164">
        <f t="shared" si="10"/>
        <v>0</v>
      </c>
      <c r="K136" s="160" t="s">
        <v>3</v>
      </c>
      <c r="L136" s="31"/>
      <c r="M136" s="165" t="s">
        <v>3</v>
      </c>
      <c r="N136" s="166" t="s">
        <v>43</v>
      </c>
      <c r="O136" s="32"/>
      <c r="P136" s="167">
        <f t="shared" si="11"/>
        <v>0</v>
      </c>
      <c r="Q136" s="167">
        <v>0</v>
      </c>
      <c r="R136" s="167">
        <f t="shared" si="12"/>
        <v>0</v>
      </c>
      <c r="S136" s="167">
        <v>0</v>
      </c>
      <c r="T136" s="168">
        <f t="shared" si="13"/>
        <v>0</v>
      </c>
      <c r="AR136" s="15" t="s">
        <v>278</v>
      </c>
      <c r="AT136" s="15" t="s">
        <v>210</v>
      </c>
      <c r="AU136" s="15" t="s">
        <v>79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278</v>
      </c>
      <c r="BM136" s="15" t="s">
        <v>2339</v>
      </c>
    </row>
    <row r="137" spans="2:65" s="1" customFormat="1" ht="22.5" customHeight="1">
      <c r="B137" s="157"/>
      <c r="C137" s="170" t="s">
        <v>387</v>
      </c>
      <c r="D137" s="170" t="s">
        <v>565</v>
      </c>
      <c r="E137" s="171" t="s">
        <v>2045</v>
      </c>
      <c r="F137" s="172" t="s">
        <v>2046</v>
      </c>
      <c r="G137" s="173" t="s">
        <v>253</v>
      </c>
      <c r="H137" s="174">
        <v>20</v>
      </c>
      <c r="I137" s="175"/>
      <c r="J137" s="176">
        <f t="shared" si="10"/>
        <v>0</v>
      </c>
      <c r="K137" s="172" t="s">
        <v>3</v>
      </c>
      <c r="L137" s="177"/>
      <c r="M137" s="178" t="s">
        <v>3</v>
      </c>
      <c r="N137" s="179" t="s">
        <v>43</v>
      </c>
      <c r="O137" s="32"/>
      <c r="P137" s="167">
        <f t="shared" si="11"/>
        <v>0</v>
      </c>
      <c r="Q137" s="167">
        <v>0.008</v>
      </c>
      <c r="R137" s="167">
        <f t="shared" si="12"/>
        <v>0.16</v>
      </c>
      <c r="S137" s="167">
        <v>0</v>
      </c>
      <c r="T137" s="168">
        <f t="shared" si="13"/>
        <v>0</v>
      </c>
      <c r="AR137" s="15" t="s">
        <v>336</v>
      </c>
      <c r="AT137" s="15" t="s">
        <v>565</v>
      </c>
      <c r="AU137" s="15" t="s">
        <v>79</v>
      </c>
      <c r="AY137" s="15" t="s">
        <v>209</v>
      </c>
      <c r="BE137" s="169">
        <f t="shared" si="14"/>
        <v>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5" t="s">
        <v>9</v>
      </c>
      <c r="BK137" s="169">
        <f t="shared" si="19"/>
        <v>0</v>
      </c>
      <c r="BL137" s="15" t="s">
        <v>278</v>
      </c>
      <c r="BM137" s="15" t="s">
        <v>2340</v>
      </c>
    </row>
    <row r="138" spans="2:65" s="1" customFormat="1" ht="22.5" customHeight="1">
      <c r="B138" s="157"/>
      <c r="C138" s="158" t="s">
        <v>391</v>
      </c>
      <c r="D138" s="158" t="s">
        <v>210</v>
      </c>
      <c r="E138" s="159" t="s">
        <v>2048</v>
      </c>
      <c r="F138" s="160" t="s">
        <v>2049</v>
      </c>
      <c r="G138" s="161" t="s">
        <v>253</v>
      </c>
      <c r="H138" s="162">
        <v>60</v>
      </c>
      <c r="I138" s="163"/>
      <c r="J138" s="164">
        <f t="shared" si="10"/>
        <v>0</v>
      </c>
      <c r="K138" s="160" t="s">
        <v>3</v>
      </c>
      <c r="L138" s="31"/>
      <c r="M138" s="165" t="s">
        <v>3</v>
      </c>
      <c r="N138" s="166" t="s">
        <v>43</v>
      </c>
      <c r="O138" s="32"/>
      <c r="P138" s="167">
        <f t="shared" si="11"/>
        <v>0</v>
      </c>
      <c r="Q138" s="167">
        <v>0</v>
      </c>
      <c r="R138" s="167">
        <f t="shared" si="12"/>
        <v>0</v>
      </c>
      <c r="S138" s="167">
        <v>0</v>
      </c>
      <c r="T138" s="168">
        <f t="shared" si="13"/>
        <v>0</v>
      </c>
      <c r="AR138" s="15" t="s">
        <v>278</v>
      </c>
      <c r="AT138" s="15" t="s">
        <v>210</v>
      </c>
      <c r="AU138" s="15" t="s">
        <v>79</v>
      </c>
      <c r="AY138" s="15" t="s">
        <v>209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5" t="s">
        <v>9</v>
      </c>
      <c r="BK138" s="169">
        <f t="shared" si="19"/>
        <v>0</v>
      </c>
      <c r="BL138" s="15" t="s">
        <v>278</v>
      </c>
      <c r="BM138" s="15" t="s">
        <v>2341</v>
      </c>
    </row>
    <row r="139" spans="2:65" s="1" customFormat="1" ht="22.5" customHeight="1">
      <c r="B139" s="157"/>
      <c r="C139" s="170" t="s">
        <v>395</v>
      </c>
      <c r="D139" s="170" t="s">
        <v>565</v>
      </c>
      <c r="E139" s="171" t="s">
        <v>2051</v>
      </c>
      <c r="F139" s="172" t="s">
        <v>2052</v>
      </c>
      <c r="G139" s="173" t="s">
        <v>253</v>
      </c>
      <c r="H139" s="174">
        <v>60</v>
      </c>
      <c r="I139" s="175"/>
      <c r="J139" s="176">
        <f t="shared" si="10"/>
        <v>0</v>
      </c>
      <c r="K139" s="172" t="s">
        <v>3</v>
      </c>
      <c r="L139" s="177"/>
      <c r="M139" s="178" t="s">
        <v>3</v>
      </c>
      <c r="N139" s="179" t="s">
        <v>43</v>
      </c>
      <c r="O139" s="32"/>
      <c r="P139" s="167">
        <f t="shared" si="11"/>
        <v>0</v>
      </c>
      <c r="Q139" s="167">
        <v>0.008</v>
      </c>
      <c r="R139" s="167">
        <f t="shared" si="12"/>
        <v>0.48</v>
      </c>
      <c r="S139" s="167">
        <v>0</v>
      </c>
      <c r="T139" s="168">
        <f t="shared" si="13"/>
        <v>0</v>
      </c>
      <c r="AR139" s="15" t="s">
        <v>336</v>
      </c>
      <c r="AT139" s="15" t="s">
        <v>565</v>
      </c>
      <c r="AU139" s="15" t="s">
        <v>79</v>
      </c>
      <c r="AY139" s="15" t="s">
        <v>209</v>
      </c>
      <c r="BE139" s="169">
        <f t="shared" si="14"/>
        <v>0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5" t="s">
        <v>9</v>
      </c>
      <c r="BK139" s="169">
        <f t="shared" si="19"/>
        <v>0</v>
      </c>
      <c r="BL139" s="15" t="s">
        <v>278</v>
      </c>
      <c r="BM139" s="15" t="s">
        <v>2342</v>
      </c>
    </row>
    <row r="140" spans="2:65" s="1" customFormat="1" ht="22.5" customHeight="1">
      <c r="B140" s="157"/>
      <c r="C140" s="158" t="s">
        <v>399</v>
      </c>
      <c r="D140" s="158" t="s">
        <v>210</v>
      </c>
      <c r="E140" s="159" t="s">
        <v>2054</v>
      </c>
      <c r="F140" s="160" t="s">
        <v>2055</v>
      </c>
      <c r="G140" s="161" t="s">
        <v>253</v>
      </c>
      <c r="H140" s="162">
        <v>20</v>
      </c>
      <c r="I140" s="163"/>
      <c r="J140" s="164">
        <f t="shared" si="10"/>
        <v>0</v>
      </c>
      <c r="K140" s="160" t="s">
        <v>3</v>
      </c>
      <c r="L140" s="31"/>
      <c r="M140" s="165" t="s">
        <v>3</v>
      </c>
      <c r="N140" s="166" t="s">
        <v>43</v>
      </c>
      <c r="O140" s="32"/>
      <c r="P140" s="167">
        <f t="shared" si="11"/>
        <v>0</v>
      </c>
      <c r="Q140" s="167">
        <v>0</v>
      </c>
      <c r="R140" s="167">
        <f t="shared" si="12"/>
        <v>0</v>
      </c>
      <c r="S140" s="167">
        <v>0</v>
      </c>
      <c r="T140" s="168">
        <f t="shared" si="13"/>
        <v>0</v>
      </c>
      <c r="AR140" s="15" t="s">
        <v>278</v>
      </c>
      <c r="AT140" s="15" t="s">
        <v>210</v>
      </c>
      <c r="AU140" s="15" t="s">
        <v>79</v>
      </c>
      <c r="AY140" s="15" t="s">
        <v>209</v>
      </c>
      <c r="BE140" s="169">
        <f t="shared" si="14"/>
        <v>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5" t="s">
        <v>9</v>
      </c>
      <c r="BK140" s="169">
        <f t="shared" si="19"/>
        <v>0</v>
      </c>
      <c r="BL140" s="15" t="s">
        <v>278</v>
      </c>
      <c r="BM140" s="15" t="s">
        <v>2343</v>
      </c>
    </row>
    <row r="141" spans="2:65" s="1" customFormat="1" ht="22.5" customHeight="1">
      <c r="B141" s="157"/>
      <c r="C141" s="170" t="s">
        <v>403</v>
      </c>
      <c r="D141" s="170" t="s">
        <v>565</v>
      </c>
      <c r="E141" s="171" t="s">
        <v>2057</v>
      </c>
      <c r="F141" s="172" t="s">
        <v>2058</v>
      </c>
      <c r="G141" s="173" t="s">
        <v>253</v>
      </c>
      <c r="H141" s="174">
        <v>20</v>
      </c>
      <c r="I141" s="175"/>
      <c r="J141" s="176">
        <f t="shared" si="10"/>
        <v>0</v>
      </c>
      <c r="K141" s="172" t="s">
        <v>3</v>
      </c>
      <c r="L141" s="177"/>
      <c r="M141" s="178" t="s">
        <v>3</v>
      </c>
      <c r="N141" s="179" t="s">
        <v>43</v>
      </c>
      <c r="O141" s="32"/>
      <c r="P141" s="167">
        <f t="shared" si="11"/>
        <v>0</v>
      </c>
      <c r="Q141" s="167">
        <v>0.008</v>
      </c>
      <c r="R141" s="167">
        <f t="shared" si="12"/>
        <v>0.16</v>
      </c>
      <c r="S141" s="167">
        <v>0</v>
      </c>
      <c r="T141" s="168">
        <f t="shared" si="13"/>
        <v>0</v>
      </c>
      <c r="AR141" s="15" t="s">
        <v>336</v>
      </c>
      <c r="AT141" s="15" t="s">
        <v>565</v>
      </c>
      <c r="AU141" s="15" t="s">
        <v>79</v>
      </c>
      <c r="AY141" s="15" t="s">
        <v>209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5" t="s">
        <v>9</v>
      </c>
      <c r="BK141" s="169">
        <f t="shared" si="19"/>
        <v>0</v>
      </c>
      <c r="BL141" s="15" t="s">
        <v>278</v>
      </c>
      <c r="BM141" s="15" t="s">
        <v>2344</v>
      </c>
    </row>
    <row r="142" spans="2:65" s="1" customFormat="1" ht="22.5" customHeight="1">
      <c r="B142" s="157"/>
      <c r="C142" s="158" t="s">
        <v>407</v>
      </c>
      <c r="D142" s="158" t="s">
        <v>210</v>
      </c>
      <c r="E142" s="159" t="s">
        <v>2066</v>
      </c>
      <c r="F142" s="160" t="s">
        <v>2067</v>
      </c>
      <c r="G142" s="161" t="s">
        <v>253</v>
      </c>
      <c r="H142" s="162">
        <v>100</v>
      </c>
      <c r="I142" s="163"/>
      <c r="J142" s="164">
        <f t="shared" si="10"/>
        <v>0</v>
      </c>
      <c r="K142" s="160" t="s">
        <v>3</v>
      </c>
      <c r="L142" s="31"/>
      <c r="M142" s="165" t="s">
        <v>3</v>
      </c>
      <c r="N142" s="166" t="s">
        <v>43</v>
      </c>
      <c r="O142" s="32"/>
      <c r="P142" s="167">
        <f t="shared" si="11"/>
        <v>0</v>
      </c>
      <c r="Q142" s="167">
        <v>0</v>
      </c>
      <c r="R142" s="167">
        <f t="shared" si="12"/>
        <v>0</v>
      </c>
      <c r="S142" s="167">
        <v>0</v>
      </c>
      <c r="T142" s="168">
        <f t="shared" si="13"/>
        <v>0</v>
      </c>
      <c r="AR142" s="15" t="s">
        <v>278</v>
      </c>
      <c r="AT142" s="15" t="s">
        <v>210</v>
      </c>
      <c r="AU142" s="15" t="s">
        <v>79</v>
      </c>
      <c r="AY142" s="15" t="s">
        <v>209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5" t="s">
        <v>9</v>
      </c>
      <c r="BK142" s="169">
        <f t="shared" si="19"/>
        <v>0</v>
      </c>
      <c r="BL142" s="15" t="s">
        <v>278</v>
      </c>
      <c r="BM142" s="15" t="s">
        <v>2345</v>
      </c>
    </row>
    <row r="143" spans="2:65" s="1" customFormat="1" ht="22.5" customHeight="1">
      <c r="B143" s="157"/>
      <c r="C143" s="170" t="s">
        <v>413</v>
      </c>
      <c r="D143" s="170" t="s">
        <v>565</v>
      </c>
      <c r="E143" s="171" t="s">
        <v>2069</v>
      </c>
      <c r="F143" s="172" t="s">
        <v>2070</v>
      </c>
      <c r="G143" s="173" t="s">
        <v>253</v>
      </c>
      <c r="H143" s="174">
        <v>100</v>
      </c>
      <c r="I143" s="175"/>
      <c r="J143" s="176">
        <f t="shared" si="10"/>
        <v>0</v>
      </c>
      <c r="K143" s="172" t="s">
        <v>3</v>
      </c>
      <c r="L143" s="177"/>
      <c r="M143" s="178" t="s">
        <v>3</v>
      </c>
      <c r="N143" s="179" t="s">
        <v>43</v>
      </c>
      <c r="O143" s="32"/>
      <c r="P143" s="167">
        <f t="shared" si="11"/>
        <v>0</v>
      </c>
      <c r="Q143" s="167">
        <v>0.008</v>
      </c>
      <c r="R143" s="167">
        <f t="shared" si="12"/>
        <v>0.8</v>
      </c>
      <c r="S143" s="167">
        <v>0</v>
      </c>
      <c r="T143" s="168">
        <f t="shared" si="13"/>
        <v>0</v>
      </c>
      <c r="AR143" s="15" t="s">
        <v>336</v>
      </c>
      <c r="AT143" s="15" t="s">
        <v>565</v>
      </c>
      <c r="AU143" s="15" t="s">
        <v>79</v>
      </c>
      <c r="AY143" s="15" t="s">
        <v>209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5" t="s">
        <v>9</v>
      </c>
      <c r="BK143" s="169">
        <f t="shared" si="19"/>
        <v>0</v>
      </c>
      <c r="BL143" s="15" t="s">
        <v>278</v>
      </c>
      <c r="BM143" s="15" t="s">
        <v>2346</v>
      </c>
    </row>
    <row r="144" spans="2:65" s="1" customFormat="1" ht="22.5" customHeight="1">
      <c r="B144" s="157"/>
      <c r="C144" s="158" t="s">
        <v>418</v>
      </c>
      <c r="D144" s="158" t="s">
        <v>210</v>
      </c>
      <c r="E144" s="159" t="s">
        <v>2072</v>
      </c>
      <c r="F144" s="160" t="s">
        <v>2073</v>
      </c>
      <c r="G144" s="161" t="s">
        <v>253</v>
      </c>
      <c r="H144" s="162">
        <v>100</v>
      </c>
      <c r="I144" s="163"/>
      <c r="J144" s="164">
        <f t="shared" si="10"/>
        <v>0</v>
      </c>
      <c r="K144" s="160" t="s">
        <v>3</v>
      </c>
      <c r="L144" s="31"/>
      <c r="M144" s="165" t="s">
        <v>3</v>
      </c>
      <c r="N144" s="166" t="s">
        <v>43</v>
      </c>
      <c r="O144" s="32"/>
      <c r="P144" s="167">
        <f t="shared" si="11"/>
        <v>0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AR144" s="15" t="s">
        <v>278</v>
      </c>
      <c r="AT144" s="15" t="s">
        <v>210</v>
      </c>
      <c r="AU144" s="15" t="s">
        <v>79</v>
      </c>
      <c r="AY144" s="15" t="s">
        <v>209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5" t="s">
        <v>9</v>
      </c>
      <c r="BK144" s="169">
        <f t="shared" si="19"/>
        <v>0</v>
      </c>
      <c r="BL144" s="15" t="s">
        <v>278</v>
      </c>
      <c r="BM144" s="15" t="s">
        <v>2347</v>
      </c>
    </row>
    <row r="145" spans="2:65" s="1" customFormat="1" ht="22.5" customHeight="1">
      <c r="B145" s="157"/>
      <c r="C145" s="170" t="s">
        <v>424</v>
      </c>
      <c r="D145" s="170" t="s">
        <v>565</v>
      </c>
      <c r="E145" s="171" t="s">
        <v>2075</v>
      </c>
      <c r="F145" s="172" t="s">
        <v>2076</v>
      </c>
      <c r="G145" s="173" t="s">
        <v>253</v>
      </c>
      <c r="H145" s="174">
        <v>100</v>
      </c>
      <c r="I145" s="175"/>
      <c r="J145" s="176">
        <f t="shared" si="10"/>
        <v>0</v>
      </c>
      <c r="K145" s="172" t="s">
        <v>3</v>
      </c>
      <c r="L145" s="177"/>
      <c r="M145" s="178" t="s">
        <v>3</v>
      </c>
      <c r="N145" s="179" t="s">
        <v>43</v>
      </c>
      <c r="O145" s="32"/>
      <c r="P145" s="167">
        <f t="shared" si="11"/>
        <v>0</v>
      </c>
      <c r="Q145" s="167">
        <v>0.008</v>
      </c>
      <c r="R145" s="167">
        <f t="shared" si="12"/>
        <v>0.8</v>
      </c>
      <c r="S145" s="167">
        <v>0</v>
      </c>
      <c r="T145" s="168">
        <f t="shared" si="13"/>
        <v>0</v>
      </c>
      <c r="AR145" s="15" t="s">
        <v>336</v>
      </c>
      <c r="AT145" s="15" t="s">
        <v>565</v>
      </c>
      <c r="AU145" s="15" t="s">
        <v>79</v>
      </c>
      <c r="AY145" s="15" t="s">
        <v>209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5" t="s">
        <v>9</v>
      </c>
      <c r="BK145" s="169">
        <f t="shared" si="19"/>
        <v>0</v>
      </c>
      <c r="BL145" s="15" t="s">
        <v>278</v>
      </c>
      <c r="BM145" s="15" t="s">
        <v>2348</v>
      </c>
    </row>
    <row r="146" spans="2:65" s="1" customFormat="1" ht="22.5" customHeight="1">
      <c r="B146" s="157"/>
      <c r="C146" s="158" t="s">
        <v>428</v>
      </c>
      <c r="D146" s="158" t="s">
        <v>210</v>
      </c>
      <c r="E146" s="159" t="s">
        <v>2084</v>
      </c>
      <c r="F146" s="160" t="s">
        <v>2085</v>
      </c>
      <c r="G146" s="161" t="s">
        <v>253</v>
      </c>
      <c r="H146" s="162">
        <v>20</v>
      </c>
      <c r="I146" s="163"/>
      <c r="J146" s="164">
        <f t="shared" si="10"/>
        <v>0</v>
      </c>
      <c r="K146" s="160" t="s">
        <v>3</v>
      </c>
      <c r="L146" s="31"/>
      <c r="M146" s="165" t="s">
        <v>3</v>
      </c>
      <c r="N146" s="166" t="s">
        <v>43</v>
      </c>
      <c r="O146" s="3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AR146" s="15" t="s">
        <v>278</v>
      </c>
      <c r="AT146" s="15" t="s">
        <v>210</v>
      </c>
      <c r="AU146" s="15" t="s">
        <v>79</v>
      </c>
      <c r="AY146" s="15" t="s">
        <v>209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5" t="s">
        <v>9</v>
      </c>
      <c r="BK146" s="169">
        <f t="shared" si="19"/>
        <v>0</v>
      </c>
      <c r="BL146" s="15" t="s">
        <v>278</v>
      </c>
      <c r="BM146" s="15" t="s">
        <v>2349</v>
      </c>
    </row>
    <row r="147" spans="2:65" s="1" customFormat="1" ht="22.5" customHeight="1">
      <c r="B147" s="157"/>
      <c r="C147" s="170" t="s">
        <v>432</v>
      </c>
      <c r="D147" s="170" t="s">
        <v>565</v>
      </c>
      <c r="E147" s="171" t="s">
        <v>2087</v>
      </c>
      <c r="F147" s="172" t="s">
        <v>2088</v>
      </c>
      <c r="G147" s="173" t="s">
        <v>253</v>
      </c>
      <c r="H147" s="174">
        <v>20</v>
      </c>
      <c r="I147" s="175"/>
      <c r="J147" s="176">
        <f t="shared" si="10"/>
        <v>0</v>
      </c>
      <c r="K147" s="172" t="s">
        <v>3</v>
      </c>
      <c r="L147" s="177"/>
      <c r="M147" s="178" t="s">
        <v>3</v>
      </c>
      <c r="N147" s="179" t="s">
        <v>43</v>
      </c>
      <c r="O147" s="32"/>
      <c r="P147" s="167">
        <f t="shared" si="11"/>
        <v>0</v>
      </c>
      <c r="Q147" s="167">
        <v>0.008</v>
      </c>
      <c r="R147" s="167">
        <f t="shared" si="12"/>
        <v>0.16</v>
      </c>
      <c r="S147" s="167">
        <v>0</v>
      </c>
      <c r="T147" s="168">
        <f t="shared" si="13"/>
        <v>0</v>
      </c>
      <c r="AR147" s="15" t="s">
        <v>336</v>
      </c>
      <c r="AT147" s="15" t="s">
        <v>565</v>
      </c>
      <c r="AU147" s="15" t="s">
        <v>79</v>
      </c>
      <c r="AY147" s="15" t="s">
        <v>209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5" t="s">
        <v>9</v>
      </c>
      <c r="BK147" s="169">
        <f t="shared" si="19"/>
        <v>0</v>
      </c>
      <c r="BL147" s="15" t="s">
        <v>278</v>
      </c>
      <c r="BM147" s="15" t="s">
        <v>2350</v>
      </c>
    </row>
    <row r="148" spans="2:65" s="1" customFormat="1" ht="22.5" customHeight="1">
      <c r="B148" s="157"/>
      <c r="C148" s="158" t="s">
        <v>436</v>
      </c>
      <c r="D148" s="158" t="s">
        <v>210</v>
      </c>
      <c r="E148" s="159" t="s">
        <v>2090</v>
      </c>
      <c r="F148" s="160" t="s">
        <v>2091</v>
      </c>
      <c r="G148" s="161" t="s">
        <v>253</v>
      </c>
      <c r="H148" s="162">
        <v>15</v>
      </c>
      <c r="I148" s="163"/>
      <c r="J148" s="164">
        <f t="shared" si="10"/>
        <v>0</v>
      </c>
      <c r="K148" s="160" t="s">
        <v>3</v>
      </c>
      <c r="L148" s="31"/>
      <c r="M148" s="165" t="s">
        <v>3</v>
      </c>
      <c r="N148" s="166" t="s">
        <v>43</v>
      </c>
      <c r="O148" s="3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AR148" s="15" t="s">
        <v>278</v>
      </c>
      <c r="AT148" s="15" t="s">
        <v>210</v>
      </c>
      <c r="AU148" s="15" t="s">
        <v>79</v>
      </c>
      <c r="AY148" s="15" t="s">
        <v>209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5" t="s">
        <v>9</v>
      </c>
      <c r="BK148" s="169">
        <f t="shared" si="19"/>
        <v>0</v>
      </c>
      <c r="BL148" s="15" t="s">
        <v>278</v>
      </c>
      <c r="BM148" s="15" t="s">
        <v>2351</v>
      </c>
    </row>
    <row r="149" spans="2:65" s="1" customFormat="1" ht="22.5" customHeight="1">
      <c r="B149" s="157"/>
      <c r="C149" s="170" t="s">
        <v>440</v>
      </c>
      <c r="D149" s="170" t="s">
        <v>565</v>
      </c>
      <c r="E149" s="171" t="s">
        <v>2093</v>
      </c>
      <c r="F149" s="172" t="s">
        <v>2094</v>
      </c>
      <c r="G149" s="173" t="s">
        <v>253</v>
      </c>
      <c r="H149" s="174">
        <v>15</v>
      </c>
      <c r="I149" s="175"/>
      <c r="J149" s="176">
        <f t="shared" si="10"/>
        <v>0</v>
      </c>
      <c r="K149" s="172" t="s">
        <v>3</v>
      </c>
      <c r="L149" s="177"/>
      <c r="M149" s="178" t="s">
        <v>3</v>
      </c>
      <c r="N149" s="179" t="s">
        <v>43</v>
      </c>
      <c r="O149" s="32"/>
      <c r="P149" s="167">
        <f t="shared" si="11"/>
        <v>0</v>
      </c>
      <c r="Q149" s="167">
        <v>0.008</v>
      </c>
      <c r="R149" s="167">
        <f t="shared" si="12"/>
        <v>0.12</v>
      </c>
      <c r="S149" s="167">
        <v>0</v>
      </c>
      <c r="T149" s="168">
        <f t="shared" si="13"/>
        <v>0</v>
      </c>
      <c r="AR149" s="15" t="s">
        <v>336</v>
      </c>
      <c r="AT149" s="15" t="s">
        <v>565</v>
      </c>
      <c r="AU149" s="15" t="s">
        <v>79</v>
      </c>
      <c r="AY149" s="15" t="s">
        <v>209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5" t="s">
        <v>9</v>
      </c>
      <c r="BK149" s="169">
        <f t="shared" si="19"/>
        <v>0</v>
      </c>
      <c r="BL149" s="15" t="s">
        <v>278</v>
      </c>
      <c r="BM149" s="15" t="s">
        <v>2352</v>
      </c>
    </row>
    <row r="150" spans="2:65" s="1" customFormat="1" ht="22.5" customHeight="1">
      <c r="B150" s="157"/>
      <c r="C150" s="158" t="s">
        <v>446</v>
      </c>
      <c r="D150" s="158" t="s">
        <v>210</v>
      </c>
      <c r="E150" s="159" t="s">
        <v>2096</v>
      </c>
      <c r="F150" s="160" t="s">
        <v>2097</v>
      </c>
      <c r="G150" s="161" t="s">
        <v>253</v>
      </c>
      <c r="H150" s="162">
        <v>30</v>
      </c>
      <c r="I150" s="163"/>
      <c r="J150" s="164">
        <f t="shared" si="10"/>
        <v>0</v>
      </c>
      <c r="K150" s="160" t="s">
        <v>3</v>
      </c>
      <c r="L150" s="31"/>
      <c r="M150" s="165" t="s">
        <v>3</v>
      </c>
      <c r="N150" s="166" t="s">
        <v>43</v>
      </c>
      <c r="O150" s="3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AR150" s="15" t="s">
        <v>278</v>
      </c>
      <c r="AT150" s="15" t="s">
        <v>210</v>
      </c>
      <c r="AU150" s="15" t="s">
        <v>79</v>
      </c>
      <c r="AY150" s="15" t="s">
        <v>209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5" t="s">
        <v>9</v>
      </c>
      <c r="BK150" s="169">
        <f t="shared" si="19"/>
        <v>0</v>
      </c>
      <c r="BL150" s="15" t="s">
        <v>278</v>
      </c>
      <c r="BM150" s="15" t="s">
        <v>2353</v>
      </c>
    </row>
    <row r="151" spans="2:65" s="1" customFormat="1" ht="22.5" customHeight="1">
      <c r="B151" s="157"/>
      <c r="C151" s="170" t="s">
        <v>450</v>
      </c>
      <c r="D151" s="170" t="s">
        <v>565</v>
      </c>
      <c r="E151" s="171" t="s">
        <v>2099</v>
      </c>
      <c r="F151" s="172" t="s">
        <v>2100</v>
      </c>
      <c r="G151" s="173" t="s">
        <v>253</v>
      </c>
      <c r="H151" s="174">
        <v>30</v>
      </c>
      <c r="I151" s="175"/>
      <c r="J151" s="176">
        <f t="shared" si="10"/>
        <v>0</v>
      </c>
      <c r="K151" s="172" t="s">
        <v>3</v>
      </c>
      <c r="L151" s="177"/>
      <c r="M151" s="178" t="s">
        <v>3</v>
      </c>
      <c r="N151" s="179" t="s">
        <v>43</v>
      </c>
      <c r="O151" s="32"/>
      <c r="P151" s="167">
        <f t="shared" si="11"/>
        <v>0</v>
      </c>
      <c r="Q151" s="167">
        <v>0.008</v>
      </c>
      <c r="R151" s="167">
        <f t="shared" si="12"/>
        <v>0.24</v>
      </c>
      <c r="S151" s="167">
        <v>0</v>
      </c>
      <c r="T151" s="168">
        <f t="shared" si="13"/>
        <v>0</v>
      </c>
      <c r="AR151" s="15" t="s">
        <v>336</v>
      </c>
      <c r="AT151" s="15" t="s">
        <v>565</v>
      </c>
      <c r="AU151" s="15" t="s">
        <v>79</v>
      </c>
      <c r="AY151" s="15" t="s">
        <v>209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5" t="s">
        <v>9</v>
      </c>
      <c r="BK151" s="169">
        <f t="shared" si="19"/>
        <v>0</v>
      </c>
      <c r="BL151" s="15" t="s">
        <v>278</v>
      </c>
      <c r="BM151" s="15" t="s">
        <v>2354</v>
      </c>
    </row>
    <row r="152" spans="2:65" s="1" customFormat="1" ht="22.5" customHeight="1">
      <c r="B152" s="157"/>
      <c r="C152" s="158" t="s">
        <v>454</v>
      </c>
      <c r="D152" s="158" t="s">
        <v>210</v>
      </c>
      <c r="E152" s="159" t="s">
        <v>2102</v>
      </c>
      <c r="F152" s="160" t="s">
        <v>2103</v>
      </c>
      <c r="G152" s="161" t="s">
        <v>253</v>
      </c>
      <c r="H152" s="162">
        <v>20</v>
      </c>
      <c r="I152" s="163"/>
      <c r="J152" s="164">
        <f t="shared" si="10"/>
        <v>0</v>
      </c>
      <c r="K152" s="160" t="s">
        <v>3</v>
      </c>
      <c r="L152" s="31"/>
      <c r="M152" s="165" t="s">
        <v>3</v>
      </c>
      <c r="N152" s="166" t="s">
        <v>43</v>
      </c>
      <c r="O152" s="3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AR152" s="15" t="s">
        <v>278</v>
      </c>
      <c r="AT152" s="15" t="s">
        <v>210</v>
      </c>
      <c r="AU152" s="15" t="s">
        <v>79</v>
      </c>
      <c r="AY152" s="15" t="s">
        <v>209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5" t="s">
        <v>9</v>
      </c>
      <c r="BK152" s="169">
        <f t="shared" si="19"/>
        <v>0</v>
      </c>
      <c r="BL152" s="15" t="s">
        <v>278</v>
      </c>
      <c r="BM152" s="15" t="s">
        <v>2355</v>
      </c>
    </row>
    <row r="153" spans="2:65" s="1" customFormat="1" ht="22.5" customHeight="1">
      <c r="B153" s="157"/>
      <c r="C153" s="170" t="s">
        <v>458</v>
      </c>
      <c r="D153" s="170" t="s">
        <v>565</v>
      </c>
      <c r="E153" s="171" t="s">
        <v>2105</v>
      </c>
      <c r="F153" s="172" t="s">
        <v>2106</v>
      </c>
      <c r="G153" s="173" t="s">
        <v>253</v>
      </c>
      <c r="H153" s="174">
        <v>20</v>
      </c>
      <c r="I153" s="175"/>
      <c r="J153" s="176">
        <f t="shared" si="10"/>
        <v>0</v>
      </c>
      <c r="K153" s="172" t="s">
        <v>3</v>
      </c>
      <c r="L153" s="177"/>
      <c r="M153" s="178" t="s">
        <v>3</v>
      </c>
      <c r="N153" s="179" t="s">
        <v>43</v>
      </c>
      <c r="O153" s="32"/>
      <c r="P153" s="167">
        <f t="shared" si="11"/>
        <v>0</v>
      </c>
      <c r="Q153" s="167">
        <v>0.008</v>
      </c>
      <c r="R153" s="167">
        <f t="shared" si="12"/>
        <v>0.16</v>
      </c>
      <c r="S153" s="167">
        <v>0</v>
      </c>
      <c r="T153" s="168">
        <f t="shared" si="13"/>
        <v>0</v>
      </c>
      <c r="AR153" s="15" t="s">
        <v>336</v>
      </c>
      <c r="AT153" s="15" t="s">
        <v>565</v>
      </c>
      <c r="AU153" s="15" t="s">
        <v>79</v>
      </c>
      <c r="AY153" s="15" t="s">
        <v>209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5" t="s">
        <v>9</v>
      </c>
      <c r="BK153" s="169">
        <f t="shared" si="19"/>
        <v>0</v>
      </c>
      <c r="BL153" s="15" t="s">
        <v>278</v>
      </c>
      <c r="BM153" s="15" t="s">
        <v>2356</v>
      </c>
    </row>
    <row r="154" spans="2:65" s="1" customFormat="1" ht="22.5" customHeight="1">
      <c r="B154" s="157"/>
      <c r="C154" s="158" t="s">
        <v>462</v>
      </c>
      <c r="D154" s="158" t="s">
        <v>210</v>
      </c>
      <c r="E154" s="159" t="s">
        <v>2108</v>
      </c>
      <c r="F154" s="160" t="s">
        <v>2109</v>
      </c>
      <c r="G154" s="161" t="s">
        <v>253</v>
      </c>
      <c r="H154" s="162">
        <v>10</v>
      </c>
      <c r="I154" s="163"/>
      <c r="J154" s="164">
        <f t="shared" si="10"/>
        <v>0</v>
      </c>
      <c r="K154" s="160" t="s">
        <v>3</v>
      </c>
      <c r="L154" s="31"/>
      <c r="M154" s="165" t="s">
        <v>3</v>
      </c>
      <c r="N154" s="166" t="s">
        <v>43</v>
      </c>
      <c r="O154" s="3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5" t="s">
        <v>278</v>
      </c>
      <c r="AT154" s="15" t="s">
        <v>210</v>
      </c>
      <c r="AU154" s="15" t="s">
        <v>79</v>
      </c>
      <c r="AY154" s="15" t="s">
        <v>209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5" t="s">
        <v>9</v>
      </c>
      <c r="BK154" s="169">
        <f t="shared" si="19"/>
        <v>0</v>
      </c>
      <c r="BL154" s="15" t="s">
        <v>278</v>
      </c>
      <c r="BM154" s="15" t="s">
        <v>2357</v>
      </c>
    </row>
    <row r="155" spans="2:65" s="1" customFormat="1" ht="22.5" customHeight="1">
      <c r="B155" s="157"/>
      <c r="C155" s="170" t="s">
        <v>466</v>
      </c>
      <c r="D155" s="170" t="s">
        <v>565</v>
      </c>
      <c r="E155" s="171" t="s">
        <v>2111</v>
      </c>
      <c r="F155" s="172" t="s">
        <v>2112</v>
      </c>
      <c r="G155" s="173" t="s">
        <v>253</v>
      </c>
      <c r="H155" s="174">
        <v>10</v>
      </c>
      <c r="I155" s="175"/>
      <c r="J155" s="176">
        <f t="shared" si="10"/>
        <v>0</v>
      </c>
      <c r="K155" s="172" t="s">
        <v>3</v>
      </c>
      <c r="L155" s="177"/>
      <c r="M155" s="178" t="s">
        <v>3</v>
      </c>
      <c r="N155" s="179" t="s">
        <v>43</v>
      </c>
      <c r="O155" s="32"/>
      <c r="P155" s="167">
        <f t="shared" si="11"/>
        <v>0</v>
      </c>
      <c r="Q155" s="167">
        <v>0.008</v>
      </c>
      <c r="R155" s="167">
        <f t="shared" si="12"/>
        <v>0.08</v>
      </c>
      <c r="S155" s="167">
        <v>0</v>
      </c>
      <c r="T155" s="168">
        <f t="shared" si="13"/>
        <v>0</v>
      </c>
      <c r="AR155" s="15" t="s">
        <v>336</v>
      </c>
      <c r="AT155" s="15" t="s">
        <v>565</v>
      </c>
      <c r="AU155" s="15" t="s">
        <v>79</v>
      </c>
      <c r="AY155" s="15" t="s">
        <v>209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5" t="s">
        <v>9</v>
      </c>
      <c r="BK155" s="169">
        <f t="shared" si="19"/>
        <v>0</v>
      </c>
      <c r="BL155" s="15" t="s">
        <v>278</v>
      </c>
      <c r="BM155" s="15" t="s">
        <v>2358</v>
      </c>
    </row>
    <row r="156" spans="2:63" s="10" customFormat="1" ht="29.85" customHeight="1">
      <c r="B156" s="145"/>
      <c r="D156" s="146" t="s">
        <v>71</v>
      </c>
      <c r="E156" s="194" t="s">
        <v>1794</v>
      </c>
      <c r="F156" s="194" t="s">
        <v>1699</v>
      </c>
      <c r="I156" s="148"/>
      <c r="J156" s="195">
        <f>BK156</f>
        <v>0</v>
      </c>
      <c r="L156" s="145"/>
      <c r="M156" s="150"/>
      <c r="N156" s="151"/>
      <c r="O156" s="151"/>
      <c r="P156" s="152">
        <f>SUM(P157:P161)</f>
        <v>0</v>
      </c>
      <c r="Q156" s="151"/>
      <c r="R156" s="152">
        <f>SUM(R157:R161)</f>
        <v>3.75</v>
      </c>
      <c r="S156" s="151"/>
      <c r="T156" s="153">
        <f>SUM(T157:T161)</f>
        <v>0</v>
      </c>
      <c r="AR156" s="154" t="s">
        <v>79</v>
      </c>
      <c r="AT156" s="155" t="s">
        <v>71</v>
      </c>
      <c r="AU156" s="155" t="s">
        <v>9</v>
      </c>
      <c r="AY156" s="154" t="s">
        <v>209</v>
      </c>
      <c r="BK156" s="156">
        <f>SUM(BK157:BK161)</f>
        <v>0</v>
      </c>
    </row>
    <row r="157" spans="2:65" s="1" customFormat="1" ht="22.5" customHeight="1">
      <c r="B157" s="157"/>
      <c r="C157" s="158" t="s">
        <v>470</v>
      </c>
      <c r="D157" s="158" t="s">
        <v>210</v>
      </c>
      <c r="E157" s="159" t="s">
        <v>2359</v>
      </c>
      <c r="F157" s="160" t="s">
        <v>1796</v>
      </c>
      <c r="G157" s="161" t="s">
        <v>359</v>
      </c>
      <c r="H157" s="162">
        <v>1</v>
      </c>
      <c r="I157" s="163"/>
      <c r="J157" s="164">
        <f>ROUND(I157*H157,0)</f>
        <v>0</v>
      </c>
      <c r="K157" s="160" t="s">
        <v>3</v>
      </c>
      <c r="L157" s="31"/>
      <c r="M157" s="165" t="s">
        <v>3</v>
      </c>
      <c r="N157" s="166" t="s">
        <v>43</v>
      </c>
      <c r="O157" s="32"/>
      <c r="P157" s="167">
        <f>O157*H157</f>
        <v>0</v>
      </c>
      <c r="Q157" s="167">
        <v>0.05</v>
      </c>
      <c r="R157" s="167">
        <f>Q157*H157</f>
        <v>0.05</v>
      </c>
      <c r="S157" s="167">
        <v>0</v>
      </c>
      <c r="T157" s="168">
        <f>S157*H157</f>
        <v>0</v>
      </c>
      <c r="AR157" s="15" t="s">
        <v>278</v>
      </c>
      <c r="AT157" s="15" t="s">
        <v>210</v>
      </c>
      <c r="AU157" s="15" t="s">
        <v>79</v>
      </c>
      <c r="AY157" s="15" t="s">
        <v>209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5" t="s">
        <v>9</v>
      </c>
      <c r="BK157" s="169">
        <f>ROUND(I157*H157,0)</f>
        <v>0</v>
      </c>
      <c r="BL157" s="15" t="s">
        <v>278</v>
      </c>
      <c r="BM157" s="15" t="s">
        <v>2360</v>
      </c>
    </row>
    <row r="158" spans="2:65" s="1" customFormat="1" ht="22.5" customHeight="1">
      <c r="B158" s="157"/>
      <c r="C158" s="158" t="s">
        <v>474</v>
      </c>
      <c r="D158" s="158" t="s">
        <v>210</v>
      </c>
      <c r="E158" s="159" t="s">
        <v>1804</v>
      </c>
      <c r="F158" s="160" t="s">
        <v>1805</v>
      </c>
      <c r="G158" s="161" t="s">
        <v>359</v>
      </c>
      <c r="H158" s="162">
        <v>1</v>
      </c>
      <c r="I158" s="163"/>
      <c r="J158" s="164">
        <f>ROUND(I158*H158,0)</f>
        <v>0</v>
      </c>
      <c r="K158" s="160" t="s">
        <v>3</v>
      </c>
      <c r="L158" s="31"/>
      <c r="M158" s="165" t="s">
        <v>3</v>
      </c>
      <c r="N158" s="166" t="s">
        <v>43</v>
      </c>
      <c r="O158" s="32"/>
      <c r="P158" s="167">
        <f>O158*H158</f>
        <v>0</v>
      </c>
      <c r="Q158" s="167">
        <v>0.05</v>
      </c>
      <c r="R158" s="167">
        <f>Q158*H158</f>
        <v>0.05</v>
      </c>
      <c r="S158" s="167">
        <v>0</v>
      </c>
      <c r="T158" s="168">
        <f>S158*H158</f>
        <v>0</v>
      </c>
      <c r="AR158" s="15" t="s">
        <v>278</v>
      </c>
      <c r="AT158" s="15" t="s">
        <v>210</v>
      </c>
      <c r="AU158" s="15" t="s">
        <v>79</v>
      </c>
      <c r="AY158" s="15" t="s">
        <v>209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9</v>
      </c>
      <c r="BK158" s="169">
        <f>ROUND(I158*H158,0)</f>
        <v>0</v>
      </c>
      <c r="BL158" s="15" t="s">
        <v>278</v>
      </c>
      <c r="BM158" s="15" t="s">
        <v>2361</v>
      </c>
    </row>
    <row r="159" spans="2:65" s="1" customFormat="1" ht="22.5" customHeight="1">
      <c r="B159" s="157"/>
      <c r="C159" s="158" t="s">
        <v>478</v>
      </c>
      <c r="D159" s="158" t="s">
        <v>210</v>
      </c>
      <c r="E159" s="159" t="s">
        <v>2117</v>
      </c>
      <c r="F159" s="160" t="s">
        <v>2118</v>
      </c>
      <c r="G159" s="161" t="s">
        <v>1208</v>
      </c>
      <c r="H159" s="162">
        <v>50</v>
      </c>
      <c r="I159" s="163"/>
      <c r="J159" s="164">
        <f>ROUND(I159*H159,0)</f>
        <v>0</v>
      </c>
      <c r="K159" s="160" t="s">
        <v>3</v>
      </c>
      <c r="L159" s="31"/>
      <c r="M159" s="165" t="s">
        <v>3</v>
      </c>
      <c r="N159" s="166" t="s">
        <v>43</v>
      </c>
      <c r="O159" s="32"/>
      <c r="P159" s="167">
        <f>O159*H159</f>
        <v>0</v>
      </c>
      <c r="Q159" s="167">
        <v>0.05</v>
      </c>
      <c r="R159" s="167">
        <f>Q159*H159</f>
        <v>2.5</v>
      </c>
      <c r="S159" s="167">
        <v>0</v>
      </c>
      <c r="T159" s="168">
        <f>S159*H159</f>
        <v>0</v>
      </c>
      <c r="AR159" s="15" t="s">
        <v>278</v>
      </c>
      <c r="AT159" s="15" t="s">
        <v>210</v>
      </c>
      <c r="AU159" s="15" t="s">
        <v>79</v>
      </c>
      <c r="AY159" s="15" t="s">
        <v>209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5" t="s">
        <v>9</v>
      </c>
      <c r="BK159" s="169">
        <f>ROUND(I159*H159,0)</f>
        <v>0</v>
      </c>
      <c r="BL159" s="15" t="s">
        <v>278</v>
      </c>
      <c r="BM159" s="15" t="s">
        <v>2362</v>
      </c>
    </row>
    <row r="160" spans="2:65" s="1" customFormat="1" ht="22.5" customHeight="1">
      <c r="B160" s="157"/>
      <c r="C160" s="158" t="s">
        <v>482</v>
      </c>
      <c r="D160" s="158" t="s">
        <v>210</v>
      </c>
      <c r="E160" s="159" t="s">
        <v>2120</v>
      </c>
      <c r="F160" s="160" t="s">
        <v>2121</v>
      </c>
      <c r="G160" s="161" t="s">
        <v>1208</v>
      </c>
      <c r="H160" s="162">
        <v>22</v>
      </c>
      <c r="I160" s="163"/>
      <c r="J160" s="164">
        <f>ROUND(I160*H160,0)</f>
        <v>0</v>
      </c>
      <c r="K160" s="160" t="s">
        <v>3</v>
      </c>
      <c r="L160" s="31"/>
      <c r="M160" s="165" t="s">
        <v>3</v>
      </c>
      <c r="N160" s="166" t="s">
        <v>43</v>
      </c>
      <c r="O160" s="32"/>
      <c r="P160" s="167">
        <f>O160*H160</f>
        <v>0</v>
      </c>
      <c r="Q160" s="167">
        <v>0.05</v>
      </c>
      <c r="R160" s="167">
        <f>Q160*H160</f>
        <v>1.1</v>
      </c>
      <c r="S160" s="167">
        <v>0</v>
      </c>
      <c r="T160" s="168">
        <f>S160*H160</f>
        <v>0</v>
      </c>
      <c r="AR160" s="15" t="s">
        <v>278</v>
      </c>
      <c r="AT160" s="15" t="s">
        <v>210</v>
      </c>
      <c r="AU160" s="15" t="s">
        <v>79</v>
      </c>
      <c r="AY160" s="15" t="s">
        <v>209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5" t="s">
        <v>9</v>
      </c>
      <c r="BK160" s="169">
        <f>ROUND(I160*H160,0)</f>
        <v>0</v>
      </c>
      <c r="BL160" s="15" t="s">
        <v>278</v>
      </c>
      <c r="BM160" s="15" t="s">
        <v>2363</v>
      </c>
    </row>
    <row r="161" spans="2:65" s="1" customFormat="1" ht="22.5" customHeight="1">
      <c r="B161" s="157"/>
      <c r="C161" s="158" t="s">
        <v>486</v>
      </c>
      <c r="D161" s="158" t="s">
        <v>210</v>
      </c>
      <c r="E161" s="159" t="s">
        <v>2123</v>
      </c>
      <c r="F161" s="160" t="s">
        <v>3052</v>
      </c>
      <c r="G161" s="161" t="s">
        <v>359</v>
      </c>
      <c r="H161" s="162">
        <v>1</v>
      </c>
      <c r="I161" s="163"/>
      <c r="J161" s="164">
        <f>ROUND(I161*H161,0)</f>
        <v>0</v>
      </c>
      <c r="K161" s="160" t="s">
        <v>3</v>
      </c>
      <c r="L161" s="31"/>
      <c r="M161" s="165" t="s">
        <v>3</v>
      </c>
      <c r="N161" s="181" t="s">
        <v>43</v>
      </c>
      <c r="O161" s="182"/>
      <c r="P161" s="183">
        <f>O161*H161</f>
        <v>0</v>
      </c>
      <c r="Q161" s="183">
        <v>0.05</v>
      </c>
      <c r="R161" s="183">
        <f>Q161*H161</f>
        <v>0.05</v>
      </c>
      <c r="S161" s="183">
        <v>0</v>
      </c>
      <c r="T161" s="184">
        <f>S161*H161</f>
        <v>0</v>
      </c>
      <c r="AR161" s="15" t="s">
        <v>278</v>
      </c>
      <c r="AT161" s="15" t="s">
        <v>210</v>
      </c>
      <c r="AU161" s="15" t="s">
        <v>79</v>
      </c>
      <c r="AY161" s="15" t="s">
        <v>209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9</v>
      </c>
      <c r="BK161" s="169">
        <f>ROUND(I161*H161,0)</f>
        <v>0</v>
      </c>
      <c r="BL161" s="15" t="s">
        <v>278</v>
      </c>
      <c r="BM161" s="15" t="s">
        <v>2364</v>
      </c>
    </row>
    <row r="162" spans="2:65" s="286" customFormat="1" ht="22.5" customHeight="1">
      <c r="B162" s="157"/>
      <c r="C162" s="290"/>
      <c r="D162" s="291" t="s">
        <v>71</v>
      </c>
      <c r="E162" s="292" t="s">
        <v>799</v>
      </c>
      <c r="F162" s="292" t="s">
        <v>800</v>
      </c>
      <c r="G162" s="290"/>
      <c r="H162" s="290"/>
      <c r="I162" s="293"/>
      <c r="J162" s="294">
        <f>J163</f>
        <v>0</v>
      </c>
      <c r="K162" s="298"/>
      <c r="L162" s="31"/>
      <c r="M162" s="299"/>
      <c r="N162" s="166"/>
      <c r="O162" s="287"/>
      <c r="P162" s="167"/>
      <c r="Q162" s="167"/>
      <c r="R162" s="167"/>
      <c r="S162" s="167"/>
      <c r="T162" s="167"/>
      <c r="AR162" s="15"/>
      <c r="AT162" s="15"/>
      <c r="AU162" s="15"/>
      <c r="AY162" s="15"/>
      <c r="BE162" s="169"/>
      <c r="BF162" s="169"/>
      <c r="BG162" s="169"/>
      <c r="BH162" s="169"/>
      <c r="BI162" s="169"/>
      <c r="BJ162" s="15"/>
      <c r="BK162" s="169"/>
      <c r="BL162" s="15"/>
      <c r="BM162" s="15"/>
    </row>
    <row r="163" spans="2:65" s="286" customFormat="1" ht="22.5" customHeight="1">
      <c r="B163" s="157"/>
      <c r="C163" s="290"/>
      <c r="D163" s="295" t="s">
        <v>71</v>
      </c>
      <c r="E163" s="296" t="s">
        <v>3077</v>
      </c>
      <c r="F163" s="296" t="s">
        <v>3078</v>
      </c>
      <c r="G163" s="290"/>
      <c r="H163" s="290"/>
      <c r="I163" s="293"/>
      <c r="J163" s="297">
        <f>SUM(J164:J165)</f>
        <v>0</v>
      </c>
      <c r="K163" s="298"/>
      <c r="L163" s="31"/>
      <c r="M163" s="299"/>
      <c r="N163" s="166"/>
      <c r="O163" s="287"/>
      <c r="P163" s="167"/>
      <c r="Q163" s="167"/>
      <c r="R163" s="167"/>
      <c r="S163" s="167"/>
      <c r="T163" s="167"/>
      <c r="AR163" s="15"/>
      <c r="AT163" s="15"/>
      <c r="AU163" s="15"/>
      <c r="AY163" s="15"/>
      <c r="BE163" s="169"/>
      <c r="BF163" s="169"/>
      <c r="BG163" s="169"/>
      <c r="BH163" s="169"/>
      <c r="BI163" s="169"/>
      <c r="BJ163" s="15"/>
      <c r="BK163" s="169"/>
      <c r="BL163" s="15"/>
      <c r="BM163" s="15"/>
    </row>
    <row r="164" spans="2:65" s="286" customFormat="1" ht="29.25" customHeight="1">
      <c r="B164" s="157"/>
      <c r="C164" s="158" t="s">
        <v>79</v>
      </c>
      <c r="D164" s="158" t="s">
        <v>210</v>
      </c>
      <c r="E164" s="159" t="s">
        <v>3079</v>
      </c>
      <c r="F164" s="160" t="s">
        <v>3080</v>
      </c>
      <c r="G164" s="161" t="s">
        <v>3081</v>
      </c>
      <c r="H164" s="162">
        <v>1</v>
      </c>
      <c r="I164" s="163"/>
      <c r="J164" s="164">
        <f>ROUND(I164*H164,2)</f>
        <v>0</v>
      </c>
      <c r="K164" s="298"/>
      <c r="L164" s="31"/>
      <c r="M164" s="299"/>
      <c r="N164" s="166"/>
      <c r="O164" s="287"/>
      <c r="P164" s="167"/>
      <c r="Q164" s="167"/>
      <c r="R164" s="167"/>
      <c r="S164" s="167"/>
      <c r="T164" s="167"/>
      <c r="AR164" s="15"/>
      <c r="AT164" s="15"/>
      <c r="AU164" s="15"/>
      <c r="AY164" s="15"/>
      <c r="BE164" s="169"/>
      <c r="BF164" s="169"/>
      <c r="BG164" s="169"/>
      <c r="BH164" s="169"/>
      <c r="BI164" s="169"/>
      <c r="BJ164" s="15"/>
      <c r="BK164" s="169"/>
      <c r="BL164" s="15"/>
      <c r="BM164" s="15"/>
    </row>
    <row r="165" spans="2:65" s="286" customFormat="1" ht="31.5" customHeight="1">
      <c r="B165" s="157"/>
      <c r="C165" s="158" t="s">
        <v>9</v>
      </c>
      <c r="D165" s="158" t="s">
        <v>210</v>
      </c>
      <c r="E165" s="159" t="s">
        <v>3082</v>
      </c>
      <c r="F165" s="160" t="s">
        <v>3083</v>
      </c>
      <c r="G165" s="161" t="s">
        <v>3081</v>
      </c>
      <c r="H165" s="162">
        <v>1</v>
      </c>
      <c r="I165" s="163"/>
      <c r="J165" s="164">
        <f>ROUND(I165*H165,2)</f>
        <v>0</v>
      </c>
      <c r="K165" s="298"/>
      <c r="L165" s="31"/>
      <c r="M165" s="299"/>
      <c r="N165" s="166"/>
      <c r="O165" s="287"/>
      <c r="P165" s="167"/>
      <c r="Q165" s="167"/>
      <c r="R165" s="167"/>
      <c r="S165" s="167"/>
      <c r="T165" s="167"/>
      <c r="AR165" s="15"/>
      <c r="AT165" s="15"/>
      <c r="AU165" s="15"/>
      <c r="AY165" s="15"/>
      <c r="BE165" s="169"/>
      <c r="BF165" s="169"/>
      <c r="BG165" s="169"/>
      <c r="BH165" s="169"/>
      <c r="BI165" s="169"/>
      <c r="BJ165" s="15"/>
      <c r="BK165" s="169"/>
      <c r="BL165" s="15"/>
      <c r="BM165" s="15"/>
    </row>
    <row r="166" spans="2:12" s="1" customFormat="1" ht="6.9" customHeight="1">
      <c r="B166" s="46"/>
      <c r="C166" s="47"/>
      <c r="D166" s="47"/>
      <c r="E166" s="47"/>
      <c r="F166" s="47"/>
      <c r="G166" s="47"/>
      <c r="H166" s="47"/>
      <c r="I166" s="119"/>
      <c r="J166" s="47"/>
      <c r="K166" s="47"/>
      <c r="L166" s="31"/>
    </row>
  </sheetData>
  <autoFilter ref="C90:K90"/>
  <mergeCells count="15">
    <mergeCell ref="E81:H81"/>
    <mergeCell ref="E79:H79"/>
    <mergeCell ref="E83:H83"/>
    <mergeCell ref="G1:H1"/>
    <mergeCell ref="L2:V2"/>
    <mergeCell ref="E49:H49"/>
    <mergeCell ref="E53:H53"/>
    <mergeCell ref="E51:H51"/>
    <mergeCell ref="E55:H55"/>
    <mergeCell ref="E77:H77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7"/>
  <sheetViews>
    <sheetView showGridLines="0" workbookViewId="0" topLeftCell="A1">
      <pane ySplit="1" topLeftCell="A1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199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136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18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22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22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22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22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22"/>
    </row>
    <row r="9" spans="2:11" ht="22.5" customHeight="1">
      <c r="B9" s="19"/>
      <c r="C9" s="20"/>
      <c r="D9" s="20"/>
      <c r="E9" s="367" t="s">
        <v>2188</v>
      </c>
      <c r="F9" s="357"/>
      <c r="G9" s="357"/>
      <c r="H9" s="357"/>
      <c r="I9" s="97"/>
      <c r="J9" s="20"/>
      <c r="K9" s="22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22"/>
    </row>
    <row r="11" spans="2:11" s="1" customFormat="1" ht="22.5" customHeight="1">
      <c r="B11" s="31"/>
      <c r="C11" s="32"/>
      <c r="D11" s="32"/>
      <c r="E11" s="373" t="s">
        <v>2189</v>
      </c>
      <c r="F11" s="348"/>
      <c r="G11" s="348"/>
      <c r="H11" s="348"/>
      <c r="I11" s="98"/>
      <c r="J11" s="32"/>
      <c r="K11" s="35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5"/>
    </row>
    <row r="13" spans="2:11" s="1" customFormat="1" ht="36.9" customHeight="1">
      <c r="B13" s="31"/>
      <c r="C13" s="32"/>
      <c r="D13" s="32"/>
      <c r="E13" s="368" t="s">
        <v>2365</v>
      </c>
      <c r="F13" s="348"/>
      <c r="G13" s="348"/>
      <c r="H13" s="348"/>
      <c r="I13" s="98"/>
      <c r="J13" s="32"/>
      <c r="K13" s="35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5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5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5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5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5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5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5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5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5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5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5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5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5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5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104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5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106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ROUND(J91,2)</f>
        <v>0</v>
      </c>
      <c r="K31" s="35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106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5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ROUND(SUM(BE91:BE136),2)</f>
        <v>0</v>
      </c>
      <c r="G34" s="32"/>
      <c r="H34" s="32"/>
      <c r="I34" s="111">
        <v>0.21</v>
      </c>
      <c r="J34" s="110">
        <f>ROUND(ROUND((SUM(BE91:BE136)),2)*I34,2)</f>
        <v>0</v>
      </c>
      <c r="K34" s="35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ROUND(SUM(BF91:BF136),2)</f>
        <v>0</v>
      </c>
      <c r="G35" s="32"/>
      <c r="H35" s="32"/>
      <c r="I35" s="111">
        <v>0.15</v>
      </c>
      <c r="J35" s="110">
        <f>ROUND(ROUND((SUM(BF91:BF136)),2)*I35,2)</f>
        <v>0</v>
      </c>
      <c r="K35" s="35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ROUND(SUM(BG91:BG136),2)</f>
        <v>0</v>
      </c>
      <c r="G36" s="32"/>
      <c r="H36" s="32"/>
      <c r="I36" s="111">
        <v>0.21</v>
      </c>
      <c r="J36" s="110">
        <v>0</v>
      </c>
      <c r="K36" s="35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ROUND(SUM(BH91:BH136),2)</f>
        <v>0</v>
      </c>
      <c r="G37" s="32"/>
      <c r="H37" s="32"/>
      <c r="I37" s="111">
        <v>0.15</v>
      </c>
      <c r="J37" s="110">
        <v>0</v>
      </c>
      <c r="K37" s="35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ROUND(SUM(BI91:BI136),2)</f>
        <v>0</v>
      </c>
      <c r="G38" s="32"/>
      <c r="H38" s="32"/>
      <c r="I38" s="111">
        <v>0</v>
      </c>
      <c r="J38" s="110">
        <v>0</v>
      </c>
      <c r="K38" s="35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5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118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48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121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5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5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5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5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22"/>
    </row>
    <row r="51" spans="2:11" ht="22.5" customHeight="1">
      <c r="B51" s="19"/>
      <c r="C51" s="20"/>
      <c r="D51" s="20"/>
      <c r="E51" s="367" t="s">
        <v>2188</v>
      </c>
      <c r="F51" s="357"/>
      <c r="G51" s="357"/>
      <c r="H51" s="357"/>
      <c r="I51" s="97"/>
      <c r="J51" s="20"/>
      <c r="K51" s="22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22"/>
    </row>
    <row r="53" spans="2:11" s="1" customFormat="1" ht="22.5" customHeight="1">
      <c r="B53" s="31"/>
      <c r="C53" s="32"/>
      <c r="D53" s="32"/>
      <c r="E53" s="373" t="s">
        <v>2189</v>
      </c>
      <c r="F53" s="348"/>
      <c r="G53" s="348"/>
      <c r="H53" s="348"/>
      <c r="I53" s="98"/>
      <c r="J53" s="32"/>
      <c r="K53" s="35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5"/>
    </row>
    <row r="55" spans="2:11" s="1" customFormat="1" ht="23.25" customHeight="1">
      <c r="B55" s="31"/>
      <c r="C55" s="32"/>
      <c r="D55" s="32"/>
      <c r="E55" s="368" t="str">
        <f>E13</f>
        <v>244 - Fotovoltaika</v>
      </c>
      <c r="F55" s="348"/>
      <c r="G55" s="348"/>
      <c r="H55" s="348"/>
      <c r="I55" s="98"/>
      <c r="J55" s="32"/>
      <c r="K55" s="35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5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5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5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5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5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5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125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5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J91</f>
        <v>0</v>
      </c>
      <c r="K64" s="35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J92</f>
        <v>0</v>
      </c>
      <c r="K65" s="133"/>
    </row>
    <row r="66" spans="2:11" s="11" customFormat="1" ht="19.95" customHeight="1">
      <c r="B66" s="185"/>
      <c r="C66" s="186"/>
      <c r="D66" s="187" t="s">
        <v>1707</v>
      </c>
      <c r="E66" s="188"/>
      <c r="F66" s="188"/>
      <c r="G66" s="188"/>
      <c r="H66" s="188"/>
      <c r="I66" s="189"/>
      <c r="J66" s="190">
        <f>J93</f>
        <v>0</v>
      </c>
      <c r="K66" s="191"/>
    </row>
    <row r="67" spans="2:11" s="11" customFormat="1" ht="19.95" customHeight="1">
      <c r="B67" s="185"/>
      <c r="C67" s="186"/>
      <c r="D67" s="187" t="s">
        <v>1127</v>
      </c>
      <c r="E67" s="188"/>
      <c r="F67" s="188"/>
      <c r="G67" s="188"/>
      <c r="H67" s="188"/>
      <c r="I67" s="189"/>
      <c r="J67" s="190">
        <f>J128</f>
        <v>0</v>
      </c>
      <c r="K67" s="191"/>
    </row>
    <row r="68" spans="2:11" s="1" customFormat="1" ht="21.75" customHeight="1">
      <c r="B68" s="31"/>
      <c r="C68" s="32"/>
      <c r="D68" s="32"/>
      <c r="E68" s="32"/>
      <c r="F68" s="32"/>
      <c r="G68" s="32"/>
      <c r="H68" s="32"/>
      <c r="I68" s="98"/>
      <c r="J68" s="32"/>
      <c r="K68" s="35"/>
    </row>
    <row r="69" spans="2:11" s="1" customFormat="1" ht="6.9" customHeight="1">
      <c r="B69" s="46"/>
      <c r="C69" s="47"/>
      <c r="D69" s="47"/>
      <c r="E69" s="47"/>
      <c r="F69" s="47"/>
      <c r="G69" s="47"/>
      <c r="H69" s="47"/>
      <c r="I69" s="119"/>
      <c r="J69" s="47"/>
      <c r="K69" s="48"/>
    </row>
    <row r="73" spans="2:12" s="1" customFormat="1" ht="6.9" customHeight="1">
      <c r="B73" s="49"/>
      <c r="C73" s="50"/>
      <c r="D73" s="50"/>
      <c r="E73" s="50"/>
      <c r="F73" s="50"/>
      <c r="G73" s="50"/>
      <c r="H73" s="50"/>
      <c r="I73" s="120"/>
      <c r="J73" s="50"/>
      <c r="K73" s="50"/>
      <c r="L73" s="31"/>
    </row>
    <row r="74" spans="2:12" s="1" customFormat="1" ht="36.9" customHeight="1">
      <c r="B74" s="31"/>
      <c r="C74" s="51" t="s">
        <v>193</v>
      </c>
      <c r="L74" s="31"/>
    </row>
    <row r="75" spans="2:12" s="1" customFormat="1" ht="6.9" customHeight="1">
      <c r="B75" s="31"/>
      <c r="L75" s="31"/>
    </row>
    <row r="76" spans="2:12" s="1" customFormat="1" ht="14.4" customHeight="1">
      <c r="B76" s="31"/>
      <c r="C76" s="53" t="s">
        <v>18</v>
      </c>
      <c r="L76" s="31"/>
    </row>
    <row r="77" spans="2:12" s="1" customFormat="1" ht="22.5" customHeight="1">
      <c r="B77" s="31"/>
      <c r="E77" s="369" t="str">
        <f>E7</f>
        <v>Objekt školy a dílen, U Kapličky 761/II, Sušice, stavební úpravy - návrh úspor energie</v>
      </c>
      <c r="F77" s="343"/>
      <c r="G77" s="343"/>
      <c r="H77" s="343"/>
      <c r="L77" s="31"/>
    </row>
    <row r="78" spans="2:12" ht="13.2">
      <c r="B78" s="19"/>
      <c r="C78" s="53" t="s">
        <v>165</v>
      </c>
      <c r="L78" s="19"/>
    </row>
    <row r="79" spans="2:12" ht="22.5" customHeight="1">
      <c r="B79" s="19"/>
      <c r="E79" s="369" t="s">
        <v>2188</v>
      </c>
      <c r="F79" s="327"/>
      <c r="G79" s="327"/>
      <c r="H79" s="327"/>
      <c r="L79" s="19"/>
    </row>
    <row r="80" spans="2:12" ht="13.2">
      <c r="B80" s="19"/>
      <c r="C80" s="53" t="s">
        <v>167</v>
      </c>
      <c r="L80" s="19"/>
    </row>
    <row r="81" spans="2:12" s="1" customFormat="1" ht="22.5" customHeight="1">
      <c r="B81" s="31"/>
      <c r="E81" s="372" t="s">
        <v>2189</v>
      </c>
      <c r="F81" s="343"/>
      <c r="G81" s="343"/>
      <c r="H81" s="343"/>
      <c r="L81" s="31"/>
    </row>
    <row r="82" spans="2:12" s="1" customFormat="1" ht="14.4" customHeight="1">
      <c r="B82" s="31"/>
      <c r="C82" s="53" t="s">
        <v>1072</v>
      </c>
      <c r="L82" s="31"/>
    </row>
    <row r="83" spans="2:12" s="1" customFormat="1" ht="23.25" customHeight="1">
      <c r="B83" s="31"/>
      <c r="E83" s="340" t="str">
        <f>E13</f>
        <v>244 - Fotovoltaika</v>
      </c>
      <c r="F83" s="343"/>
      <c r="G83" s="343"/>
      <c r="H83" s="343"/>
      <c r="L83" s="31"/>
    </row>
    <row r="84" spans="2:12" s="1" customFormat="1" ht="6.9" customHeight="1">
      <c r="B84" s="31"/>
      <c r="L84" s="31"/>
    </row>
    <row r="85" spans="2:12" s="1" customFormat="1" ht="18" customHeight="1">
      <c r="B85" s="31"/>
      <c r="C85" s="53" t="s">
        <v>23</v>
      </c>
      <c r="F85" s="134" t="str">
        <f>F16</f>
        <v>Sušice</v>
      </c>
      <c r="I85" s="135" t="s">
        <v>25</v>
      </c>
      <c r="J85" s="57">
        <f>IF(J16="","",J16)</f>
        <v>43063</v>
      </c>
      <c r="L85" s="31"/>
    </row>
    <row r="86" spans="2:12" s="1" customFormat="1" ht="6.9" customHeight="1">
      <c r="B86" s="31"/>
      <c r="L86" s="31"/>
    </row>
    <row r="87" spans="2:12" s="1" customFormat="1" ht="13.2">
      <c r="B87" s="31"/>
      <c r="C87" s="53" t="s">
        <v>28</v>
      </c>
      <c r="F87" s="134" t="str">
        <f>E19</f>
        <v xml:space="preserve"> SOŠ a SOU Sušice</v>
      </c>
      <c r="I87" s="135" t="s">
        <v>34</v>
      </c>
      <c r="J87" s="134" t="str">
        <f>E25</f>
        <v xml:space="preserve"> Ing. Lejsek Jiří</v>
      </c>
      <c r="L87" s="31"/>
    </row>
    <row r="88" spans="2:12" s="1" customFormat="1" ht="14.4" customHeight="1">
      <c r="B88" s="31"/>
      <c r="C88" s="53" t="s">
        <v>32</v>
      </c>
      <c r="F88" s="134" t="str">
        <f>IF(E22="","",E22)</f>
        <v/>
      </c>
      <c r="L88" s="31"/>
    </row>
    <row r="89" spans="2:12" s="1" customFormat="1" ht="10.35" customHeight="1">
      <c r="B89" s="31"/>
      <c r="L89" s="31"/>
    </row>
    <row r="90" spans="2:20" s="9" customFormat="1" ht="29.25" customHeight="1">
      <c r="B90" s="136"/>
      <c r="C90" s="137" t="s">
        <v>194</v>
      </c>
      <c r="D90" s="138" t="s">
        <v>57</v>
      </c>
      <c r="E90" s="138" t="s">
        <v>53</v>
      </c>
      <c r="F90" s="138" t="s">
        <v>195</v>
      </c>
      <c r="G90" s="138" t="s">
        <v>196</v>
      </c>
      <c r="H90" s="138" t="s">
        <v>197</v>
      </c>
      <c r="I90" s="139" t="s">
        <v>198</v>
      </c>
      <c r="J90" s="138" t="s">
        <v>171</v>
      </c>
      <c r="K90" s="140" t="s">
        <v>199</v>
      </c>
      <c r="L90" s="136"/>
      <c r="M90" s="63" t="s">
        <v>200</v>
      </c>
      <c r="N90" s="64" t="s">
        <v>42</v>
      </c>
      <c r="O90" s="64" t="s">
        <v>201</v>
      </c>
      <c r="P90" s="64" t="s">
        <v>202</v>
      </c>
      <c r="Q90" s="64" t="s">
        <v>203</v>
      </c>
      <c r="R90" s="64" t="s">
        <v>204</v>
      </c>
      <c r="S90" s="64" t="s">
        <v>205</v>
      </c>
      <c r="T90" s="65" t="s">
        <v>206</v>
      </c>
    </row>
    <row r="91" spans="2:63" s="1" customFormat="1" ht="29.25" customHeight="1">
      <c r="B91" s="31"/>
      <c r="C91" s="67" t="s">
        <v>172</v>
      </c>
      <c r="J91" s="141">
        <f>BK91</f>
        <v>0</v>
      </c>
      <c r="L91" s="31"/>
      <c r="M91" s="66"/>
      <c r="N91" s="58"/>
      <c r="O91" s="58"/>
      <c r="P91" s="142">
        <f>P92</f>
        <v>0</v>
      </c>
      <c r="Q91" s="58"/>
      <c r="R91" s="142">
        <f>R92</f>
        <v>0.07475</v>
      </c>
      <c r="S91" s="58"/>
      <c r="T91" s="143">
        <f>T92</f>
        <v>0</v>
      </c>
      <c r="AT91" s="15" t="s">
        <v>71</v>
      </c>
      <c r="AU91" s="15" t="s">
        <v>173</v>
      </c>
      <c r="BK91" s="144">
        <f>BK92</f>
        <v>0</v>
      </c>
    </row>
    <row r="92" spans="2:63" s="10" customFormat="1" ht="37.35" customHeight="1">
      <c r="B92" s="145"/>
      <c r="D92" s="154" t="s">
        <v>71</v>
      </c>
      <c r="E92" s="192" t="s">
        <v>1116</v>
      </c>
      <c r="F92" s="192" t="s">
        <v>1117</v>
      </c>
      <c r="I92" s="148"/>
      <c r="J92" s="193">
        <f>BK92</f>
        <v>0</v>
      </c>
      <c r="L92" s="145"/>
      <c r="M92" s="150"/>
      <c r="N92" s="151"/>
      <c r="O92" s="151"/>
      <c r="P92" s="152">
        <f>P93+P128</f>
        <v>0</v>
      </c>
      <c r="Q92" s="151"/>
      <c r="R92" s="152">
        <f>R93+R128</f>
        <v>0.07475</v>
      </c>
      <c r="S92" s="151"/>
      <c r="T92" s="153">
        <f>T93+T128</f>
        <v>0</v>
      </c>
      <c r="AR92" s="154" t="s">
        <v>79</v>
      </c>
      <c r="AT92" s="155" t="s">
        <v>71</v>
      </c>
      <c r="AU92" s="155" t="s">
        <v>72</v>
      </c>
      <c r="AY92" s="154" t="s">
        <v>209</v>
      </c>
      <c r="BK92" s="156">
        <f>BK93+BK128</f>
        <v>0</v>
      </c>
    </row>
    <row r="93" spans="2:63" s="10" customFormat="1" ht="19.95" customHeight="1">
      <c r="B93" s="145"/>
      <c r="D93" s="146" t="s">
        <v>71</v>
      </c>
      <c r="E93" s="194" t="s">
        <v>1709</v>
      </c>
      <c r="F93" s="194" t="s">
        <v>1699</v>
      </c>
      <c r="I93" s="148"/>
      <c r="J93" s="195">
        <f>BK93</f>
        <v>0</v>
      </c>
      <c r="L93" s="145"/>
      <c r="M93" s="150"/>
      <c r="N93" s="151"/>
      <c r="O93" s="151"/>
      <c r="P93" s="152">
        <f>SUM(P94:P127)</f>
        <v>0</v>
      </c>
      <c r="Q93" s="151"/>
      <c r="R93" s="152">
        <f>SUM(R94:R127)</f>
        <v>0</v>
      </c>
      <c r="S93" s="151"/>
      <c r="T93" s="153">
        <f>SUM(T94:T127)</f>
        <v>0</v>
      </c>
      <c r="AR93" s="154" t="s">
        <v>79</v>
      </c>
      <c r="AT93" s="155" t="s">
        <v>71</v>
      </c>
      <c r="AU93" s="155" t="s">
        <v>9</v>
      </c>
      <c r="AY93" s="154" t="s">
        <v>209</v>
      </c>
      <c r="BK93" s="156">
        <f>SUM(BK94:BK127)</f>
        <v>0</v>
      </c>
    </row>
    <row r="94" spans="2:65" s="1" customFormat="1" ht="22.5" customHeight="1">
      <c r="B94" s="157"/>
      <c r="C94" s="158" t="s">
        <v>9</v>
      </c>
      <c r="D94" s="158" t="s">
        <v>210</v>
      </c>
      <c r="E94" s="159" t="s">
        <v>2026</v>
      </c>
      <c r="F94" s="160" t="s">
        <v>2027</v>
      </c>
      <c r="G94" s="161" t="s">
        <v>253</v>
      </c>
      <c r="H94" s="162">
        <v>4</v>
      </c>
      <c r="I94" s="163"/>
      <c r="J94" s="164">
        <f aca="true" t="shared" si="0" ref="J94:J127">ROUND(I94*H94,0)</f>
        <v>0</v>
      </c>
      <c r="K94" s="160" t="s">
        <v>3</v>
      </c>
      <c r="L94" s="31"/>
      <c r="M94" s="165" t="s">
        <v>3</v>
      </c>
      <c r="N94" s="166" t="s">
        <v>43</v>
      </c>
      <c r="O94" s="32"/>
      <c r="P94" s="167">
        <f aca="true" t="shared" si="1" ref="P94:P127">O94*H94</f>
        <v>0</v>
      </c>
      <c r="Q94" s="167">
        <v>0</v>
      </c>
      <c r="R94" s="167">
        <f aca="true" t="shared" si="2" ref="R94:R127">Q94*H94</f>
        <v>0</v>
      </c>
      <c r="S94" s="167">
        <v>0</v>
      </c>
      <c r="T94" s="168">
        <f aca="true" t="shared" si="3" ref="T94:T127">S94*H94</f>
        <v>0</v>
      </c>
      <c r="AR94" s="15" t="s">
        <v>278</v>
      </c>
      <c r="AT94" s="15" t="s">
        <v>210</v>
      </c>
      <c r="AU94" s="15" t="s">
        <v>79</v>
      </c>
      <c r="AY94" s="15" t="s">
        <v>209</v>
      </c>
      <c r="BE94" s="169">
        <f aca="true" t="shared" si="4" ref="BE94:BE127">IF(N94="základní",J94,0)</f>
        <v>0</v>
      </c>
      <c r="BF94" s="169">
        <f aca="true" t="shared" si="5" ref="BF94:BF127">IF(N94="snížená",J94,0)</f>
        <v>0</v>
      </c>
      <c r="BG94" s="169">
        <f aca="true" t="shared" si="6" ref="BG94:BG127">IF(N94="zákl. přenesená",J94,0)</f>
        <v>0</v>
      </c>
      <c r="BH94" s="169">
        <f aca="true" t="shared" si="7" ref="BH94:BH127">IF(N94="sníž. přenesená",J94,0)</f>
        <v>0</v>
      </c>
      <c r="BI94" s="169">
        <f aca="true" t="shared" si="8" ref="BI94:BI127">IF(N94="nulová",J94,0)</f>
        <v>0</v>
      </c>
      <c r="BJ94" s="15" t="s">
        <v>9</v>
      </c>
      <c r="BK94" s="169">
        <f aca="true" t="shared" si="9" ref="BK94:BK127">ROUND(I94*H94,0)</f>
        <v>0</v>
      </c>
      <c r="BL94" s="15" t="s">
        <v>278</v>
      </c>
      <c r="BM94" s="15" t="s">
        <v>2366</v>
      </c>
    </row>
    <row r="95" spans="2:65" s="1" customFormat="1" ht="22.5" customHeight="1">
      <c r="B95" s="157"/>
      <c r="C95" s="158" t="s">
        <v>79</v>
      </c>
      <c r="D95" s="158" t="s">
        <v>210</v>
      </c>
      <c r="E95" s="159" t="s">
        <v>2367</v>
      </c>
      <c r="F95" s="160" t="s">
        <v>2368</v>
      </c>
      <c r="G95" s="161" t="s">
        <v>1578</v>
      </c>
      <c r="H95" s="162">
        <v>105</v>
      </c>
      <c r="I95" s="163"/>
      <c r="J95" s="164">
        <f t="shared" si="0"/>
        <v>0</v>
      </c>
      <c r="K95" s="160" t="s">
        <v>3</v>
      </c>
      <c r="L95" s="31"/>
      <c r="M95" s="165" t="s">
        <v>3</v>
      </c>
      <c r="N95" s="166" t="s">
        <v>43</v>
      </c>
      <c r="O95" s="32"/>
      <c r="P95" s="167">
        <f t="shared" si="1"/>
        <v>0</v>
      </c>
      <c r="Q95" s="167">
        <v>0</v>
      </c>
      <c r="R95" s="167">
        <f t="shared" si="2"/>
        <v>0</v>
      </c>
      <c r="S95" s="167">
        <v>0</v>
      </c>
      <c r="T95" s="168">
        <f t="shared" si="3"/>
        <v>0</v>
      </c>
      <c r="AR95" s="15" t="s">
        <v>278</v>
      </c>
      <c r="AT95" s="15" t="s">
        <v>210</v>
      </c>
      <c r="AU95" s="15" t="s">
        <v>79</v>
      </c>
      <c r="AY95" s="15" t="s">
        <v>209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5" t="s">
        <v>9</v>
      </c>
      <c r="BK95" s="169">
        <f t="shared" si="9"/>
        <v>0</v>
      </c>
      <c r="BL95" s="15" t="s">
        <v>278</v>
      </c>
      <c r="BM95" s="15" t="s">
        <v>2369</v>
      </c>
    </row>
    <row r="96" spans="2:65" s="1" customFormat="1" ht="22.5" customHeight="1">
      <c r="B96" s="157"/>
      <c r="C96" s="158" t="s">
        <v>95</v>
      </c>
      <c r="D96" s="158" t="s">
        <v>210</v>
      </c>
      <c r="E96" s="159" t="s">
        <v>2370</v>
      </c>
      <c r="F96" s="160" t="s">
        <v>2371</v>
      </c>
      <c r="G96" s="161" t="s">
        <v>253</v>
      </c>
      <c r="H96" s="162">
        <v>960</v>
      </c>
      <c r="I96" s="163"/>
      <c r="J96" s="164">
        <f t="shared" si="0"/>
        <v>0</v>
      </c>
      <c r="K96" s="160" t="s">
        <v>3</v>
      </c>
      <c r="L96" s="31"/>
      <c r="M96" s="165" t="s">
        <v>3</v>
      </c>
      <c r="N96" s="166" t="s">
        <v>43</v>
      </c>
      <c r="O96" s="32"/>
      <c r="P96" s="167">
        <f t="shared" si="1"/>
        <v>0</v>
      </c>
      <c r="Q96" s="167">
        <v>0</v>
      </c>
      <c r="R96" s="167">
        <f t="shared" si="2"/>
        <v>0</v>
      </c>
      <c r="S96" s="167">
        <v>0</v>
      </c>
      <c r="T96" s="168">
        <f t="shared" si="3"/>
        <v>0</v>
      </c>
      <c r="AR96" s="15" t="s">
        <v>278</v>
      </c>
      <c r="AT96" s="15" t="s">
        <v>210</v>
      </c>
      <c r="AU96" s="15" t="s">
        <v>79</v>
      </c>
      <c r="AY96" s="15" t="s">
        <v>209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5" t="s">
        <v>9</v>
      </c>
      <c r="BK96" s="169">
        <f t="shared" si="9"/>
        <v>0</v>
      </c>
      <c r="BL96" s="15" t="s">
        <v>278</v>
      </c>
      <c r="BM96" s="15" t="s">
        <v>2372</v>
      </c>
    </row>
    <row r="97" spans="2:65" s="1" customFormat="1" ht="22.5" customHeight="1">
      <c r="B97" s="157"/>
      <c r="C97" s="158" t="s">
        <v>214</v>
      </c>
      <c r="D97" s="158" t="s">
        <v>210</v>
      </c>
      <c r="E97" s="159" t="s">
        <v>2373</v>
      </c>
      <c r="F97" s="160" t="s">
        <v>2374</v>
      </c>
      <c r="G97" s="161" t="s">
        <v>253</v>
      </c>
      <c r="H97" s="162">
        <v>120</v>
      </c>
      <c r="I97" s="163"/>
      <c r="J97" s="164">
        <f t="shared" si="0"/>
        <v>0</v>
      </c>
      <c r="K97" s="160" t="s">
        <v>3</v>
      </c>
      <c r="L97" s="31"/>
      <c r="M97" s="165" t="s">
        <v>3</v>
      </c>
      <c r="N97" s="166" t="s">
        <v>43</v>
      </c>
      <c r="O97" s="32"/>
      <c r="P97" s="167">
        <f t="shared" si="1"/>
        <v>0</v>
      </c>
      <c r="Q97" s="167">
        <v>0</v>
      </c>
      <c r="R97" s="167">
        <f t="shared" si="2"/>
        <v>0</v>
      </c>
      <c r="S97" s="167">
        <v>0</v>
      </c>
      <c r="T97" s="168">
        <f t="shared" si="3"/>
        <v>0</v>
      </c>
      <c r="AR97" s="15" t="s">
        <v>278</v>
      </c>
      <c r="AT97" s="15" t="s">
        <v>210</v>
      </c>
      <c r="AU97" s="15" t="s">
        <v>79</v>
      </c>
      <c r="AY97" s="15" t="s">
        <v>209</v>
      </c>
      <c r="BE97" s="169">
        <f t="shared" si="4"/>
        <v>0</v>
      </c>
      <c r="BF97" s="169">
        <f t="shared" si="5"/>
        <v>0</v>
      </c>
      <c r="BG97" s="169">
        <f t="shared" si="6"/>
        <v>0</v>
      </c>
      <c r="BH97" s="169">
        <f t="shared" si="7"/>
        <v>0</v>
      </c>
      <c r="BI97" s="169">
        <f t="shared" si="8"/>
        <v>0</v>
      </c>
      <c r="BJ97" s="15" t="s">
        <v>9</v>
      </c>
      <c r="BK97" s="169">
        <f t="shared" si="9"/>
        <v>0</v>
      </c>
      <c r="BL97" s="15" t="s">
        <v>278</v>
      </c>
      <c r="BM97" s="15" t="s">
        <v>2375</v>
      </c>
    </row>
    <row r="98" spans="2:65" s="1" customFormat="1" ht="22.5" customHeight="1">
      <c r="B98" s="157"/>
      <c r="C98" s="158" t="s">
        <v>225</v>
      </c>
      <c r="D98" s="158" t="s">
        <v>210</v>
      </c>
      <c r="E98" s="159" t="s">
        <v>2376</v>
      </c>
      <c r="F98" s="160" t="s">
        <v>2377</v>
      </c>
      <c r="G98" s="161" t="s">
        <v>253</v>
      </c>
      <c r="H98" s="162">
        <v>90</v>
      </c>
      <c r="I98" s="163"/>
      <c r="J98" s="164">
        <f t="shared" si="0"/>
        <v>0</v>
      </c>
      <c r="K98" s="160" t="s">
        <v>3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</v>
      </c>
      <c r="R98" s="167">
        <f t="shared" si="2"/>
        <v>0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2378</v>
      </c>
    </row>
    <row r="99" spans="2:65" s="1" customFormat="1" ht="22.5" customHeight="1">
      <c r="B99" s="157"/>
      <c r="C99" s="158" t="s">
        <v>230</v>
      </c>
      <c r="D99" s="158" t="s">
        <v>210</v>
      </c>
      <c r="E99" s="159" t="s">
        <v>2379</v>
      </c>
      <c r="F99" s="160" t="s">
        <v>2380</v>
      </c>
      <c r="G99" s="161" t="s">
        <v>1578</v>
      </c>
      <c r="H99" s="162">
        <v>12</v>
      </c>
      <c r="I99" s="163"/>
      <c r="J99" s="164">
        <f t="shared" si="0"/>
        <v>0</v>
      </c>
      <c r="K99" s="160" t="s">
        <v>3</v>
      </c>
      <c r="L99" s="31"/>
      <c r="M99" s="165" t="s">
        <v>3</v>
      </c>
      <c r="N99" s="166" t="s">
        <v>43</v>
      </c>
      <c r="O99" s="32"/>
      <c r="P99" s="167">
        <f t="shared" si="1"/>
        <v>0</v>
      </c>
      <c r="Q99" s="167">
        <v>0</v>
      </c>
      <c r="R99" s="167">
        <f t="shared" si="2"/>
        <v>0</v>
      </c>
      <c r="S99" s="167">
        <v>0</v>
      </c>
      <c r="T99" s="168">
        <f t="shared" si="3"/>
        <v>0</v>
      </c>
      <c r="AR99" s="15" t="s">
        <v>278</v>
      </c>
      <c r="AT99" s="15" t="s">
        <v>210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2381</v>
      </c>
    </row>
    <row r="100" spans="2:65" s="1" customFormat="1" ht="22.5" customHeight="1">
      <c r="B100" s="157"/>
      <c r="C100" s="158" t="s">
        <v>236</v>
      </c>
      <c r="D100" s="158" t="s">
        <v>210</v>
      </c>
      <c r="E100" s="159" t="s">
        <v>2382</v>
      </c>
      <c r="F100" s="160" t="s">
        <v>2383</v>
      </c>
      <c r="G100" s="161" t="s">
        <v>1578</v>
      </c>
      <c r="H100" s="162">
        <v>12</v>
      </c>
      <c r="I100" s="163"/>
      <c r="J100" s="164">
        <f t="shared" si="0"/>
        <v>0</v>
      </c>
      <c r="K100" s="160" t="s">
        <v>3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</v>
      </c>
      <c r="R100" s="167">
        <f t="shared" si="2"/>
        <v>0</v>
      </c>
      <c r="S100" s="167">
        <v>0</v>
      </c>
      <c r="T100" s="168">
        <f t="shared" si="3"/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2384</v>
      </c>
    </row>
    <row r="101" spans="2:65" s="1" customFormat="1" ht="22.5" customHeight="1">
      <c r="B101" s="157"/>
      <c r="C101" s="158" t="s">
        <v>240</v>
      </c>
      <c r="D101" s="158" t="s">
        <v>210</v>
      </c>
      <c r="E101" s="159" t="s">
        <v>2385</v>
      </c>
      <c r="F101" s="160" t="s">
        <v>2386</v>
      </c>
      <c r="G101" s="161" t="s">
        <v>1208</v>
      </c>
      <c r="H101" s="162">
        <v>4</v>
      </c>
      <c r="I101" s="163"/>
      <c r="J101" s="164">
        <f t="shared" si="0"/>
        <v>0</v>
      </c>
      <c r="K101" s="160" t="s">
        <v>3</v>
      </c>
      <c r="L101" s="31"/>
      <c r="M101" s="165" t="s">
        <v>3</v>
      </c>
      <c r="N101" s="166" t="s">
        <v>43</v>
      </c>
      <c r="O101" s="32"/>
      <c r="P101" s="167">
        <f t="shared" si="1"/>
        <v>0</v>
      </c>
      <c r="Q101" s="167">
        <v>0</v>
      </c>
      <c r="R101" s="167">
        <f t="shared" si="2"/>
        <v>0</v>
      </c>
      <c r="S101" s="167">
        <v>0</v>
      </c>
      <c r="T101" s="168">
        <f t="shared" si="3"/>
        <v>0</v>
      </c>
      <c r="AR101" s="15" t="s">
        <v>278</v>
      </c>
      <c r="AT101" s="15" t="s">
        <v>210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2387</v>
      </c>
    </row>
    <row r="102" spans="2:65" s="1" customFormat="1" ht="22.5" customHeight="1">
      <c r="B102" s="157"/>
      <c r="C102" s="158" t="s">
        <v>244</v>
      </c>
      <c r="D102" s="158" t="s">
        <v>210</v>
      </c>
      <c r="E102" s="159" t="s">
        <v>2388</v>
      </c>
      <c r="F102" s="160" t="s">
        <v>2389</v>
      </c>
      <c r="G102" s="161" t="s">
        <v>1208</v>
      </c>
      <c r="H102" s="162">
        <v>48</v>
      </c>
      <c r="I102" s="163"/>
      <c r="J102" s="164">
        <f t="shared" si="0"/>
        <v>0</v>
      </c>
      <c r="K102" s="160" t="s">
        <v>3</v>
      </c>
      <c r="L102" s="31"/>
      <c r="M102" s="165" t="s">
        <v>3</v>
      </c>
      <c r="N102" s="166" t="s">
        <v>43</v>
      </c>
      <c r="O102" s="32"/>
      <c r="P102" s="167">
        <f t="shared" si="1"/>
        <v>0</v>
      </c>
      <c r="Q102" s="167">
        <v>0</v>
      </c>
      <c r="R102" s="167">
        <f t="shared" si="2"/>
        <v>0</v>
      </c>
      <c r="S102" s="167">
        <v>0</v>
      </c>
      <c r="T102" s="168">
        <f t="shared" si="3"/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2390</v>
      </c>
    </row>
    <row r="103" spans="2:65" s="1" customFormat="1" ht="22.5" customHeight="1">
      <c r="B103" s="157"/>
      <c r="C103" s="158" t="s">
        <v>26</v>
      </c>
      <c r="D103" s="158" t="s">
        <v>210</v>
      </c>
      <c r="E103" s="159" t="s">
        <v>2391</v>
      </c>
      <c r="F103" s="160" t="s">
        <v>2392</v>
      </c>
      <c r="G103" s="161" t="s">
        <v>1578</v>
      </c>
      <c r="H103" s="162">
        <v>12</v>
      </c>
      <c r="I103" s="163"/>
      <c r="J103" s="164">
        <f t="shared" si="0"/>
        <v>0</v>
      </c>
      <c r="K103" s="160" t="s">
        <v>3</v>
      </c>
      <c r="L103" s="31"/>
      <c r="M103" s="165" t="s">
        <v>3</v>
      </c>
      <c r="N103" s="166" t="s">
        <v>43</v>
      </c>
      <c r="O103" s="32"/>
      <c r="P103" s="167">
        <f t="shared" si="1"/>
        <v>0</v>
      </c>
      <c r="Q103" s="167">
        <v>0</v>
      </c>
      <c r="R103" s="167">
        <f t="shared" si="2"/>
        <v>0</v>
      </c>
      <c r="S103" s="167">
        <v>0</v>
      </c>
      <c r="T103" s="168">
        <f t="shared" si="3"/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2393</v>
      </c>
    </row>
    <row r="104" spans="2:65" s="1" customFormat="1" ht="22.5" customHeight="1">
      <c r="B104" s="157"/>
      <c r="C104" s="158" t="s">
        <v>255</v>
      </c>
      <c r="D104" s="158" t="s">
        <v>210</v>
      </c>
      <c r="E104" s="159" t="s">
        <v>2394</v>
      </c>
      <c r="F104" s="160" t="s">
        <v>2395</v>
      </c>
      <c r="G104" s="161" t="s">
        <v>1578</v>
      </c>
      <c r="H104" s="162">
        <v>6</v>
      </c>
      <c r="I104" s="163"/>
      <c r="J104" s="164">
        <f t="shared" si="0"/>
        <v>0</v>
      </c>
      <c r="K104" s="160" t="s">
        <v>3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2396</v>
      </c>
    </row>
    <row r="105" spans="2:65" s="1" customFormat="1" ht="22.5" customHeight="1">
      <c r="B105" s="157"/>
      <c r="C105" s="158" t="s">
        <v>259</v>
      </c>
      <c r="D105" s="158" t="s">
        <v>210</v>
      </c>
      <c r="E105" s="159" t="s">
        <v>2397</v>
      </c>
      <c r="F105" s="160" t="s">
        <v>2398</v>
      </c>
      <c r="G105" s="161" t="s">
        <v>1208</v>
      </c>
      <c r="H105" s="162">
        <v>8</v>
      </c>
      <c r="I105" s="163"/>
      <c r="J105" s="164">
        <f t="shared" si="0"/>
        <v>0</v>
      </c>
      <c r="K105" s="160" t="s">
        <v>3</v>
      </c>
      <c r="L105" s="31"/>
      <c r="M105" s="165" t="s">
        <v>3</v>
      </c>
      <c r="N105" s="166" t="s">
        <v>43</v>
      </c>
      <c r="O105" s="32"/>
      <c r="P105" s="167">
        <f t="shared" si="1"/>
        <v>0</v>
      </c>
      <c r="Q105" s="167">
        <v>0</v>
      </c>
      <c r="R105" s="167">
        <f t="shared" si="2"/>
        <v>0</v>
      </c>
      <c r="S105" s="167">
        <v>0</v>
      </c>
      <c r="T105" s="168">
        <f t="shared" si="3"/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2399</v>
      </c>
    </row>
    <row r="106" spans="2:65" s="1" customFormat="1" ht="22.5" customHeight="1">
      <c r="B106" s="157"/>
      <c r="C106" s="158" t="s">
        <v>265</v>
      </c>
      <c r="D106" s="158" t="s">
        <v>210</v>
      </c>
      <c r="E106" s="159" t="s">
        <v>2400</v>
      </c>
      <c r="F106" s="160" t="s">
        <v>2401</v>
      </c>
      <c r="G106" s="161" t="s">
        <v>1578</v>
      </c>
      <c r="H106" s="162">
        <v>1</v>
      </c>
      <c r="I106" s="163"/>
      <c r="J106" s="164">
        <f t="shared" si="0"/>
        <v>0</v>
      </c>
      <c r="K106" s="160" t="s">
        <v>3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</v>
      </c>
      <c r="R106" s="167">
        <f t="shared" si="2"/>
        <v>0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2402</v>
      </c>
    </row>
    <row r="107" spans="2:65" s="1" customFormat="1" ht="22.5" customHeight="1">
      <c r="B107" s="157"/>
      <c r="C107" s="158" t="s">
        <v>269</v>
      </c>
      <c r="D107" s="158" t="s">
        <v>210</v>
      </c>
      <c r="E107" s="159" t="s">
        <v>2400</v>
      </c>
      <c r="F107" s="160" t="s">
        <v>2401</v>
      </c>
      <c r="G107" s="161" t="s">
        <v>1578</v>
      </c>
      <c r="H107" s="162">
        <v>1</v>
      </c>
      <c r="I107" s="163"/>
      <c r="J107" s="164">
        <f t="shared" si="0"/>
        <v>0</v>
      </c>
      <c r="K107" s="160" t="s">
        <v>3</v>
      </c>
      <c r="L107" s="31"/>
      <c r="M107" s="165" t="s">
        <v>3</v>
      </c>
      <c r="N107" s="166" t="s">
        <v>43</v>
      </c>
      <c r="O107" s="32"/>
      <c r="P107" s="167">
        <f t="shared" si="1"/>
        <v>0</v>
      </c>
      <c r="Q107" s="167">
        <v>0</v>
      </c>
      <c r="R107" s="167">
        <f t="shared" si="2"/>
        <v>0</v>
      </c>
      <c r="S107" s="167">
        <v>0</v>
      </c>
      <c r="T107" s="168">
        <f t="shared" si="3"/>
        <v>0</v>
      </c>
      <c r="AR107" s="15" t="s">
        <v>278</v>
      </c>
      <c r="AT107" s="15" t="s">
        <v>210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2403</v>
      </c>
    </row>
    <row r="108" spans="2:65" s="1" customFormat="1" ht="22.5" customHeight="1">
      <c r="B108" s="157"/>
      <c r="C108" s="158" t="s">
        <v>10</v>
      </c>
      <c r="D108" s="158" t="s">
        <v>210</v>
      </c>
      <c r="E108" s="159" t="s">
        <v>2404</v>
      </c>
      <c r="F108" s="160" t="s">
        <v>2405</v>
      </c>
      <c r="G108" s="161" t="s">
        <v>1578</v>
      </c>
      <c r="H108" s="162">
        <v>1</v>
      </c>
      <c r="I108" s="163"/>
      <c r="J108" s="164">
        <f t="shared" si="0"/>
        <v>0</v>
      </c>
      <c r="K108" s="160" t="s">
        <v>3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</v>
      </c>
      <c r="R108" s="167">
        <f t="shared" si="2"/>
        <v>0</v>
      </c>
      <c r="S108" s="167">
        <v>0</v>
      </c>
      <c r="T108" s="168">
        <f t="shared" si="3"/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2406</v>
      </c>
    </row>
    <row r="109" spans="2:65" s="1" customFormat="1" ht="22.5" customHeight="1">
      <c r="B109" s="157"/>
      <c r="C109" s="158" t="s">
        <v>278</v>
      </c>
      <c r="D109" s="158" t="s">
        <v>210</v>
      </c>
      <c r="E109" s="159" t="s">
        <v>2407</v>
      </c>
      <c r="F109" s="160" t="s">
        <v>2408</v>
      </c>
      <c r="G109" s="161" t="s">
        <v>253</v>
      </c>
      <c r="H109" s="162">
        <v>5</v>
      </c>
      <c r="I109" s="163"/>
      <c r="J109" s="164">
        <f t="shared" si="0"/>
        <v>0</v>
      </c>
      <c r="K109" s="160" t="s">
        <v>3</v>
      </c>
      <c r="L109" s="31"/>
      <c r="M109" s="165" t="s">
        <v>3</v>
      </c>
      <c r="N109" s="166" t="s">
        <v>43</v>
      </c>
      <c r="O109" s="32"/>
      <c r="P109" s="167">
        <f t="shared" si="1"/>
        <v>0</v>
      </c>
      <c r="Q109" s="167">
        <v>0</v>
      </c>
      <c r="R109" s="167">
        <f t="shared" si="2"/>
        <v>0</v>
      </c>
      <c r="S109" s="167">
        <v>0</v>
      </c>
      <c r="T109" s="168">
        <f t="shared" si="3"/>
        <v>0</v>
      </c>
      <c r="AR109" s="15" t="s">
        <v>278</v>
      </c>
      <c r="AT109" s="15" t="s">
        <v>210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2409</v>
      </c>
    </row>
    <row r="110" spans="2:65" s="1" customFormat="1" ht="22.5" customHeight="1">
      <c r="B110" s="157"/>
      <c r="C110" s="158" t="s">
        <v>281</v>
      </c>
      <c r="D110" s="158" t="s">
        <v>210</v>
      </c>
      <c r="E110" s="159" t="s">
        <v>2410</v>
      </c>
      <c r="F110" s="160" t="s">
        <v>2411</v>
      </c>
      <c r="G110" s="161" t="s">
        <v>1578</v>
      </c>
      <c r="H110" s="162">
        <v>1</v>
      </c>
      <c r="I110" s="163"/>
      <c r="J110" s="164">
        <f t="shared" si="0"/>
        <v>0</v>
      </c>
      <c r="K110" s="160" t="s">
        <v>3</v>
      </c>
      <c r="L110" s="31"/>
      <c r="M110" s="165" t="s">
        <v>3</v>
      </c>
      <c r="N110" s="166" t="s">
        <v>43</v>
      </c>
      <c r="O110" s="32"/>
      <c r="P110" s="167">
        <f t="shared" si="1"/>
        <v>0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5" t="s">
        <v>278</v>
      </c>
      <c r="AT110" s="15" t="s">
        <v>210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2412</v>
      </c>
    </row>
    <row r="111" spans="2:65" s="1" customFormat="1" ht="22.5" customHeight="1">
      <c r="B111" s="157"/>
      <c r="C111" s="158" t="s">
        <v>284</v>
      </c>
      <c r="D111" s="158" t="s">
        <v>210</v>
      </c>
      <c r="E111" s="159" t="s">
        <v>2413</v>
      </c>
      <c r="F111" s="160" t="s">
        <v>2414</v>
      </c>
      <c r="G111" s="161" t="s">
        <v>1578</v>
      </c>
      <c r="H111" s="162">
        <v>1</v>
      </c>
      <c r="I111" s="163"/>
      <c r="J111" s="164">
        <f t="shared" si="0"/>
        <v>0</v>
      </c>
      <c r="K111" s="160" t="s">
        <v>3</v>
      </c>
      <c r="L111" s="31"/>
      <c r="M111" s="165" t="s">
        <v>3</v>
      </c>
      <c r="N111" s="166" t="s">
        <v>43</v>
      </c>
      <c r="O111" s="32"/>
      <c r="P111" s="167">
        <f t="shared" si="1"/>
        <v>0</v>
      </c>
      <c r="Q111" s="167">
        <v>0</v>
      </c>
      <c r="R111" s="167">
        <f t="shared" si="2"/>
        <v>0</v>
      </c>
      <c r="S111" s="167">
        <v>0</v>
      </c>
      <c r="T111" s="168">
        <f t="shared" si="3"/>
        <v>0</v>
      </c>
      <c r="AR111" s="15" t="s">
        <v>278</v>
      </c>
      <c r="AT111" s="15" t="s">
        <v>210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2415</v>
      </c>
    </row>
    <row r="112" spans="2:65" s="1" customFormat="1" ht="22.5" customHeight="1">
      <c r="B112" s="157"/>
      <c r="C112" s="158" t="s">
        <v>288</v>
      </c>
      <c r="D112" s="158" t="s">
        <v>210</v>
      </c>
      <c r="E112" s="159" t="s">
        <v>2416</v>
      </c>
      <c r="F112" s="160" t="s">
        <v>2417</v>
      </c>
      <c r="G112" s="161" t="s">
        <v>1578</v>
      </c>
      <c r="H112" s="162">
        <v>1</v>
      </c>
      <c r="I112" s="163"/>
      <c r="J112" s="164">
        <f t="shared" si="0"/>
        <v>0</v>
      </c>
      <c r="K112" s="160" t="s">
        <v>3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</v>
      </c>
      <c r="R112" s="167">
        <f t="shared" si="2"/>
        <v>0</v>
      </c>
      <c r="S112" s="167">
        <v>0</v>
      </c>
      <c r="T112" s="168">
        <f t="shared" si="3"/>
        <v>0</v>
      </c>
      <c r="AR112" s="15" t="s">
        <v>278</v>
      </c>
      <c r="AT112" s="15" t="s">
        <v>210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2418</v>
      </c>
    </row>
    <row r="113" spans="2:65" s="1" customFormat="1" ht="22.5" customHeight="1">
      <c r="B113" s="157"/>
      <c r="C113" s="158" t="s">
        <v>292</v>
      </c>
      <c r="D113" s="158" t="s">
        <v>210</v>
      </c>
      <c r="E113" s="159" t="s">
        <v>2419</v>
      </c>
      <c r="F113" s="160" t="s">
        <v>2420</v>
      </c>
      <c r="G113" s="161" t="s">
        <v>1578</v>
      </c>
      <c r="H113" s="162">
        <v>1</v>
      </c>
      <c r="I113" s="163"/>
      <c r="J113" s="164">
        <f t="shared" si="0"/>
        <v>0</v>
      </c>
      <c r="K113" s="160" t="s">
        <v>3</v>
      </c>
      <c r="L113" s="31"/>
      <c r="M113" s="165" t="s">
        <v>3</v>
      </c>
      <c r="N113" s="166" t="s">
        <v>43</v>
      </c>
      <c r="O113" s="32"/>
      <c r="P113" s="167">
        <f t="shared" si="1"/>
        <v>0</v>
      </c>
      <c r="Q113" s="167">
        <v>0</v>
      </c>
      <c r="R113" s="167">
        <f t="shared" si="2"/>
        <v>0</v>
      </c>
      <c r="S113" s="167">
        <v>0</v>
      </c>
      <c r="T113" s="168">
        <f t="shared" si="3"/>
        <v>0</v>
      </c>
      <c r="AR113" s="15" t="s">
        <v>278</v>
      </c>
      <c r="AT113" s="15" t="s">
        <v>210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2421</v>
      </c>
    </row>
    <row r="114" spans="2:65" s="1" customFormat="1" ht="22.5" customHeight="1">
      <c r="B114" s="157"/>
      <c r="C114" s="158" t="s">
        <v>8</v>
      </c>
      <c r="D114" s="158" t="s">
        <v>210</v>
      </c>
      <c r="E114" s="159" t="s">
        <v>2422</v>
      </c>
      <c r="F114" s="160" t="s">
        <v>2423</v>
      </c>
      <c r="G114" s="161" t="s">
        <v>1578</v>
      </c>
      <c r="H114" s="162">
        <v>4</v>
      </c>
      <c r="I114" s="163"/>
      <c r="J114" s="164">
        <f t="shared" si="0"/>
        <v>0</v>
      </c>
      <c r="K114" s="160" t="s">
        <v>3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</v>
      </c>
      <c r="R114" s="167">
        <f t="shared" si="2"/>
        <v>0</v>
      </c>
      <c r="S114" s="167">
        <v>0</v>
      </c>
      <c r="T114" s="168">
        <f t="shared" si="3"/>
        <v>0</v>
      </c>
      <c r="AR114" s="15" t="s">
        <v>278</v>
      </c>
      <c r="AT114" s="15" t="s">
        <v>210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2424</v>
      </c>
    </row>
    <row r="115" spans="2:65" s="1" customFormat="1" ht="22.5" customHeight="1">
      <c r="B115" s="157"/>
      <c r="C115" s="158" t="s">
        <v>299</v>
      </c>
      <c r="D115" s="158" t="s">
        <v>210</v>
      </c>
      <c r="E115" s="159" t="s">
        <v>2425</v>
      </c>
      <c r="F115" s="160" t="s">
        <v>2426</v>
      </c>
      <c r="G115" s="161" t="s">
        <v>1578</v>
      </c>
      <c r="H115" s="162">
        <v>1</v>
      </c>
      <c r="I115" s="163"/>
      <c r="J115" s="164">
        <f t="shared" si="0"/>
        <v>0</v>
      </c>
      <c r="K115" s="160" t="s">
        <v>3</v>
      </c>
      <c r="L115" s="31"/>
      <c r="M115" s="165" t="s">
        <v>3</v>
      </c>
      <c r="N115" s="166" t="s">
        <v>43</v>
      </c>
      <c r="O115" s="32"/>
      <c r="P115" s="167">
        <f t="shared" si="1"/>
        <v>0</v>
      </c>
      <c r="Q115" s="167">
        <v>0</v>
      </c>
      <c r="R115" s="167">
        <f t="shared" si="2"/>
        <v>0</v>
      </c>
      <c r="S115" s="167">
        <v>0</v>
      </c>
      <c r="T115" s="168">
        <f t="shared" si="3"/>
        <v>0</v>
      </c>
      <c r="AR115" s="15" t="s">
        <v>278</v>
      </c>
      <c r="AT115" s="15" t="s">
        <v>210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2427</v>
      </c>
    </row>
    <row r="116" spans="2:65" s="1" customFormat="1" ht="22.5" customHeight="1">
      <c r="B116" s="157"/>
      <c r="C116" s="158" t="s">
        <v>303</v>
      </c>
      <c r="D116" s="158" t="s">
        <v>210</v>
      </c>
      <c r="E116" s="159" t="s">
        <v>2428</v>
      </c>
      <c r="F116" s="160" t="s">
        <v>2429</v>
      </c>
      <c r="G116" s="161" t="s">
        <v>253</v>
      </c>
      <c r="H116" s="162">
        <v>140</v>
      </c>
      <c r="I116" s="163"/>
      <c r="J116" s="164">
        <f t="shared" si="0"/>
        <v>0</v>
      </c>
      <c r="K116" s="160" t="s">
        <v>3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</v>
      </c>
      <c r="R116" s="167">
        <f t="shared" si="2"/>
        <v>0</v>
      </c>
      <c r="S116" s="167">
        <v>0</v>
      </c>
      <c r="T116" s="168">
        <f t="shared" si="3"/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2430</v>
      </c>
    </row>
    <row r="117" spans="2:65" s="1" customFormat="1" ht="22.5" customHeight="1">
      <c r="B117" s="157"/>
      <c r="C117" s="158" t="s">
        <v>306</v>
      </c>
      <c r="D117" s="158" t="s">
        <v>210</v>
      </c>
      <c r="E117" s="159" t="s">
        <v>2431</v>
      </c>
      <c r="F117" s="160" t="s">
        <v>2432</v>
      </c>
      <c r="G117" s="161" t="s">
        <v>253</v>
      </c>
      <c r="H117" s="162">
        <v>45</v>
      </c>
      <c r="I117" s="163"/>
      <c r="J117" s="164">
        <f t="shared" si="0"/>
        <v>0</v>
      </c>
      <c r="K117" s="160" t="s">
        <v>3</v>
      </c>
      <c r="L117" s="31"/>
      <c r="M117" s="165" t="s">
        <v>3</v>
      </c>
      <c r="N117" s="166" t="s">
        <v>43</v>
      </c>
      <c r="O117" s="32"/>
      <c r="P117" s="167">
        <f t="shared" si="1"/>
        <v>0</v>
      </c>
      <c r="Q117" s="167">
        <v>0</v>
      </c>
      <c r="R117" s="167">
        <f t="shared" si="2"/>
        <v>0</v>
      </c>
      <c r="S117" s="167">
        <v>0</v>
      </c>
      <c r="T117" s="168">
        <f t="shared" si="3"/>
        <v>0</v>
      </c>
      <c r="AR117" s="15" t="s">
        <v>278</v>
      </c>
      <c r="AT117" s="15" t="s">
        <v>210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2433</v>
      </c>
    </row>
    <row r="118" spans="2:65" s="1" customFormat="1" ht="22.5" customHeight="1">
      <c r="B118" s="157"/>
      <c r="C118" s="158" t="s">
        <v>309</v>
      </c>
      <c r="D118" s="158" t="s">
        <v>210</v>
      </c>
      <c r="E118" s="159" t="s">
        <v>2434</v>
      </c>
      <c r="F118" s="160" t="s">
        <v>2435</v>
      </c>
      <c r="G118" s="161" t="s">
        <v>1578</v>
      </c>
      <c r="H118" s="162">
        <v>1</v>
      </c>
      <c r="I118" s="163"/>
      <c r="J118" s="164">
        <f t="shared" si="0"/>
        <v>0</v>
      </c>
      <c r="K118" s="160" t="s">
        <v>3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0</v>
      </c>
      <c r="R118" s="167">
        <f t="shared" si="2"/>
        <v>0</v>
      </c>
      <c r="S118" s="167">
        <v>0</v>
      </c>
      <c r="T118" s="168">
        <f t="shared" si="3"/>
        <v>0</v>
      </c>
      <c r="AR118" s="15" t="s">
        <v>278</v>
      </c>
      <c r="AT118" s="15" t="s">
        <v>210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2436</v>
      </c>
    </row>
    <row r="119" spans="2:65" s="1" customFormat="1" ht="22.5" customHeight="1">
      <c r="B119" s="157"/>
      <c r="C119" s="158" t="s">
        <v>312</v>
      </c>
      <c r="D119" s="158" t="s">
        <v>210</v>
      </c>
      <c r="E119" s="159" t="s">
        <v>2437</v>
      </c>
      <c r="F119" s="160" t="s">
        <v>2438</v>
      </c>
      <c r="G119" s="161" t="s">
        <v>1208</v>
      </c>
      <c r="H119" s="162">
        <v>10</v>
      </c>
      <c r="I119" s="163"/>
      <c r="J119" s="164">
        <f t="shared" si="0"/>
        <v>0</v>
      </c>
      <c r="K119" s="160" t="s">
        <v>3</v>
      </c>
      <c r="L119" s="31"/>
      <c r="M119" s="165" t="s">
        <v>3</v>
      </c>
      <c r="N119" s="166" t="s">
        <v>43</v>
      </c>
      <c r="O119" s="32"/>
      <c r="P119" s="167">
        <f t="shared" si="1"/>
        <v>0</v>
      </c>
      <c r="Q119" s="167">
        <v>0</v>
      </c>
      <c r="R119" s="167">
        <f t="shared" si="2"/>
        <v>0</v>
      </c>
      <c r="S119" s="167">
        <v>0</v>
      </c>
      <c r="T119" s="168">
        <f t="shared" si="3"/>
        <v>0</v>
      </c>
      <c r="AR119" s="15" t="s">
        <v>278</v>
      </c>
      <c r="AT119" s="15" t="s">
        <v>210</v>
      </c>
      <c r="AU119" s="15" t="s">
        <v>79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278</v>
      </c>
      <c r="BM119" s="15" t="s">
        <v>2439</v>
      </c>
    </row>
    <row r="120" spans="2:65" s="1" customFormat="1" ht="22.5" customHeight="1">
      <c r="B120" s="157"/>
      <c r="C120" s="158" t="s">
        <v>316</v>
      </c>
      <c r="D120" s="158" t="s">
        <v>210</v>
      </c>
      <c r="E120" s="159" t="s">
        <v>2440</v>
      </c>
      <c r="F120" s="160" t="s">
        <v>2441</v>
      </c>
      <c r="G120" s="161" t="s">
        <v>1208</v>
      </c>
      <c r="H120" s="162">
        <v>20</v>
      </c>
      <c r="I120" s="163"/>
      <c r="J120" s="164">
        <f t="shared" si="0"/>
        <v>0</v>
      </c>
      <c r="K120" s="160" t="s">
        <v>3</v>
      </c>
      <c r="L120" s="31"/>
      <c r="M120" s="165" t="s">
        <v>3</v>
      </c>
      <c r="N120" s="166" t="s">
        <v>43</v>
      </c>
      <c r="O120" s="32"/>
      <c r="P120" s="167">
        <f t="shared" si="1"/>
        <v>0</v>
      </c>
      <c r="Q120" s="167">
        <v>0</v>
      </c>
      <c r="R120" s="167">
        <f t="shared" si="2"/>
        <v>0</v>
      </c>
      <c r="S120" s="167">
        <v>0</v>
      </c>
      <c r="T120" s="168">
        <f t="shared" si="3"/>
        <v>0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278</v>
      </c>
      <c r="BM120" s="15" t="s">
        <v>2442</v>
      </c>
    </row>
    <row r="121" spans="2:65" s="1" customFormat="1" ht="22.5" customHeight="1">
      <c r="B121" s="157"/>
      <c r="C121" s="158" t="s">
        <v>320</v>
      </c>
      <c r="D121" s="158" t="s">
        <v>210</v>
      </c>
      <c r="E121" s="159" t="s">
        <v>2443</v>
      </c>
      <c r="F121" s="160" t="s">
        <v>2444</v>
      </c>
      <c r="G121" s="161" t="s">
        <v>1578</v>
      </c>
      <c r="H121" s="162">
        <v>1</v>
      </c>
      <c r="I121" s="163"/>
      <c r="J121" s="164">
        <f t="shared" si="0"/>
        <v>0</v>
      </c>
      <c r="K121" s="160" t="s">
        <v>3</v>
      </c>
      <c r="L121" s="31"/>
      <c r="M121" s="165" t="s">
        <v>3</v>
      </c>
      <c r="N121" s="166" t="s">
        <v>43</v>
      </c>
      <c r="O121" s="32"/>
      <c r="P121" s="167">
        <f t="shared" si="1"/>
        <v>0</v>
      </c>
      <c r="Q121" s="167">
        <v>0</v>
      </c>
      <c r="R121" s="167">
        <f t="shared" si="2"/>
        <v>0</v>
      </c>
      <c r="S121" s="167">
        <v>0</v>
      </c>
      <c r="T121" s="168">
        <f t="shared" si="3"/>
        <v>0</v>
      </c>
      <c r="AR121" s="15" t="s">
        <v>278</v>
      </c>
      <c r="AT121" s="15" t="s">
        <v>210</v>
      </c>
      <c r="AU121" s="15" t="s">
        <v>79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278</v>
      </c>
      <c r="BM121" s="15" t="s">
        <v>2445</v>
      </c>
    </row>
    <row r="122" spans="2:65" s="1" customFormat="1" ht="31.5" customHeight="1">
      <c r="B122" s="157"/>
      <c r="C122" s="158" t="s">
        <v>324</v>
      </c>
      <c r="D122" s="158" t="s">
        <v>210</v>
      </c>
      <c r="E122" s="159" t="s">
        <v>2446</v>
      </c>
      <c r="F122" s="160" t="s">
        <v>2447</v>
      </c>
      <c r="G122" s="161" t="s">
        <v>1578</v>
      </c>
      <c r="H122" s="162">
        <v>1</v>
      </c>
      <c r="I122" s="163"/>
      <c r="J122" s="164">
        <f t="shared" si="0"/>
        <v>0</v>
      </c>
      <c r="K122" s="160" t="s">
        <v>3</v>
      </c>
      <c r="L122" s="31"/>
      <c r="M122" s="165" t="s">
        <v>3</v>
      </c>
      <c r="N122" s="166" t="s">
        <v>43</v>
      </c>
      <c r="O122" s="3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AR122" s="15" t="s">
        <v>278</v>
      </c>
      <c r="AT122" s="15" t="s">
        <v>210</v>
      </c>
      <c r="AU122" s="15" t="s">
        <v>79</v>
      </c>
      <c r="AY122" s="15" t="s">
        <v>209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5" t="s">
        <v>9</v>
      </c>
      <c r="BK122" s="169">
        <f t="shared" si="9"/>
        <v>0</v>
      </c>
      <c r="BL122" s="15" t="s">
        <v>278</v>
      </c>
      <c r="BM122" s="15" t="s">
        <v>2448</v>
      </c>
    </row>
    <row r="123" spans="2:65" s="1" customFormat="1" ht="22.5" customHeight="1">
      <c r="B123" s="157"/>
      <c r="C123" s="158" t="s">
        <v>328</v>
      </c>
      <c r="D123" s="158" t="s">
        <v>210</v>
      </c>
      <c r="E123" s="159" t="s">
        <v>2449</v>
      </c>
      <c r="F123" s="160" t="s">
        <v>2450</v>
      </c>
      <c r="G123" s="161" t="s">
        <v>1208</v>
      </c>
      <c r="H123" s="162">
        <v>6</v>
      </c>
      <c r="I123" s="163"/>
      <c r="J123" s="164">
        <f t="shared" si="0"/>
        <v>0</v>
      </c>
      <c r="K123" s="160" t="s">
        <v>3</v>
      </c>
      <c r="L123" s="31"/>
      <c r="M123" s="165" t="s">
        <v>3</v>
      </c>
      <c r="N123" s="166" t="s">
        <v>43</v>
      </c>
      <c r="O123" s="32"/>
      <c r="P123" s="167">
        <f t="shared" si="1"/>
        <v>0</v>
      </c>
      <c r="Q123" s="167">
        <v>0</v>
      </c>
      <c r="R123" s="167">
        <f t="shared" si="2"/>
        <v>0</v>
      </c>
      <c r="S123" s="167">
        <v>0</v>
      </c>
      <c r="T123" s="168">
        <f t="shared" si="3"/>
        <v>0</v>
      </c>
      <c r="AR123" s="15" t="s">
        <v>278</v>
      </c>
      <c r="AT123" s="15" t="s">
        <v>210</v>
      </c>
      <c r="AU123" s="15" t="s">
        <v>79</v>
      </c>
      <c r="AY123" s="15" t="s">
        <v>209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9</v>
      </c>
      <c r="BK123" s="169">
        <f t="shared" si="9"/>
        <v>0</v>
      </c>
      <c r="BL123" s="15" t="s">
        <v>278</v>
      </c>
      <c r="BM123" s="15" t="s">
        <v>2451</v>
      </c>
    </row>
    <row r="124" spans="2:65" s="1" customFormat="1" ht="22.5" customHeight="1">
      <c r="B124" s="157"/>
      <c r="C124" s="158" t="s">
        <v>332</v>
      </c>
      <c r="D124" s="158" t="s">
        <v>210</v>
      </c>
      <c r="E124" s="159" t="s">
        <v>2452</v>
      </c>
      <c r="F124" s="160" t="s">
        <v>2453</v>
      </c>
      <c r="G124" s="161" t="s">
        <v>1208</v>
      </c>
      <c r="H124" s="162">
        <v>8</v>
      </c>
      <c r="I124" s="163"/>
      <c r="J124" s="164">
        <f t="shared" si="0"/>
        <v>0</v>
      </c>
      <c r="K124" s="160" t="s">
        <v>3</v>
      </c>
      <c r="L124" s="31"/>
      <c r="M124" s="165" t="s">
        <v>3</v>
      </c>
      <c r="N124" s="166" t="s">
        <v>43</v>
      </c>
      <c r="O124" s="3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9</v>
      </c>
      <c r="BK124" s="169">
        <f t="shared" si="9"/>
        <v>0</v>
      </c>
      <c r="BL124" s="15" t="s">
        <v>278</v>
      </c>
      <c r="BM124" s="15" t="s">
        <v>2454</v>
      </c>
    </row>
    <row r="125" spans="2:65" s="1" customFormat="1" ht="22.5" customHeight="1">
      <c r="B125" s="157"/>
      <c r="C125" s="158" t="s">
        <v>336</v>
      </c>
      <c r="D125" s="158" t="s">
        <v>210</v>
      </c>
      <c r="E125" s="159" t="s">
        <v>2455</v>
      </c>
      <c r="F125" s="160" t="s">
        <v>2456</v>
      </c>
      <c r="G125" s="161" t="s">
        <v>253</v>
      </c>
      <c r="H125" s="162">
        <v>36</v>
      </c>
      <c r="I125" s="163"/>
      <c r="J125" s="164">
        <f t="shared" si="0"/>
        <v>0</v>
      </c>
      <c r="K125" s="160" t="s">
        <v>3</v>
      </c>
      <c r="L125" s="31"/>
      <c r="M125" s="165" t="s">
        <v>3</v>
      </c>
      <c r="N125" s="166" t="s">
        <v>43</v>
      </c>
      <c r="O125" s="32"/>
      <c r="P125" s="167">
        <f t="shared" si="1"/>
        <v>0</v>
      </c>
      <c r="Q125" s="167">
        <v>0</v>
      </c>
      <c r="R125" s="167">
        <f t="shared" si="2"/>
        <v>0</v>
      </c>
      <c r="S125" s="167">
        <v>0</v>
      </c>
      <c r="T125" s="168">
        <f t="shared" si="3"/>
        <v>0</v>
      </c>
      <c r="AR125" s="15" t="s">
        <v>278</v>
      </c>
      <c r="AT125" s="15" t="s">
        <v>210</v>
      </c>
      <c r="AU125" s="15" t="s">
        <v>79</v>
      </c>
      <c r="AY125" s="15" t="s">
        <v>209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5" t="s">
        <v>9</v>
      </c>
      <c r="BK125" s="169">
        <f t="shared" si="9"/>
        <v>0</v>
      </c>
      <c r="BL125" s="15" t="s">
        <v>278</v>
      </c>
      <c r="BM125" s="15" t="s">
        <v>2457</v>
      </c>
    </row>
    <row r="126" spans="2:65" s="1" customFormat="1" ht="22.5" customHeight="1">
      <c r="B126" s="157"/>
      <c r="C126" s="158" t="s">
        <v>340</v>
      </c>
      <c r="D126" s="158" t="s">
        <v>210</v>
      </c>
      <c r="E126" s="159" t="s">
        <v>2458</v>
      </c>
      <c r="F126" s="160" t="s">
        <v>2459</v>
      </c>
      <c r="G126" s="161" t="s">
        <v>253</v>
      </c>
      <c r="H126" s="162">
        <v>38</v>
      </c>
      <c r="I126" s="163"/>
      <c r="J126" s="164">
        <f t="shared" si="0"/>
        <v>0</v>
      </c>
      <c r="K126" s="160" t="s">
        <v>3</v>
      </c>
      <c r="L126" s="31"/>
      <c r="M126" s="165" t="s">
        <v>3</v>
      </c>
      <c r="N126" s="166" t="s">
        <v>43</v>
      </c>
      <c r="O126" s="3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5" t="s">
        <v>9</v>
      </c>
      <c r="BK126" s="169">
        <f t="shared" si="9"/>
        <v>0</v>
      </c>
      <c r="BL126" s="15" t="s">
        <v>278</v>
      </c>
      <c r="BM126" s="15" t="s">
        <v>2460</v>
      </c>
    </row>
    <row r="127" spans="2:65" s="1" customFormat="1" ht="22.5" customHeight="1">
      <c r="B127" s="157"/>
      <c r="C127" s="158" t="s">
        <v>344</v>
      </c>
      <c r="D127" s="158" t="s">
        <v>210</v>
      </c>
      <c r="E127" s="159" t="s">
        <v>2461</v>
      </c>
      <c r="F127" s="160" t="s">
        <v>2462</v>
      </c>
      <c r="G127" s="161" t="s">
        <v>1578</v>
      </c>
      <c r="H127" s="162">
        <v>2</v>
      </c>
      <c r="I127" s="163"/>
      <c r="J127" s="164">
        <f t="shared" si="0"/>
        <v>0</v>
      </c>
      <c r="K127" s="160" t="s">
        <v>3</v>
      </c>
      <c r="L127" s="31"/>
      <c r="M127" s="165" t="s">
        <v>3</v>
      </c>
      <c r="N127" s="166" t="s">
        <v>43</v>
      </c>
      <c r="O127" s="3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AR127" s="15" t="s">
        <v>278</v>
      </c>
      <c r="AT127" s="15" t="s">
        <v>210</v>
      </c>
      <c r="AU127" s="15" t="s">
        <v>79</v>
      </c>
      <c r="AY127" s="15" t="s">
        <v>209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5" t="s">
        <v>9</v>
      </c>
      <c r="BK127" s="169">
        <f t="shared" si="9"/>
        <v>0</v>
      </c>
      <c r="BL127" s="15" t="s">
        <v>278</v>
      </c>
      <c r="BM127" s="15" t="s">
        <v>2463</v>
      </c>
    </row>
    <row r="128" spans="2:63" s="10" customFormat="1" ht="29.85" customHeight="1">
      <c r="B128" s="145"/>
      <c r="D128" s="146" t="s">
        <v>71</v>
      </c>
      <c r="E128" s="194" t="s">
        <v>676</v>
      </c>
      <c r="F128" s="194" t="s">
        <v>1180</v>
      </c>
      <c r="I128" s="148"/>
      <c r="J128" s="195">
        <f>BK128</f>
        <v>0</v>
      </c>
      <c r="L128" s="145"/>
      <c r="M128" s="150"/>
      <c r="N128" s="151"/>
      <c r="O128" s="151"/>
      <c r="P128" s="152">
        <f>SUM(P129:P136)</f>
        <v>0</v>
      </c>
      <c r="Q128" s="151"/>
      <c r="R128" s="152">
        <f>SUM(R129:R136)</f>
        <v>0.07475</v>
      </c>
      <c r="S128" s="151"/>
      <c r="T128" s="153">
        <f>SUM(T129:T136)</f>
        <v>0</v>
      </c>
      <c r="AR128" s="154" t="s">
        <v>79</v>
      </c>
      <c r="AT128" s="155" t="s">
        <v>71</v>
      </c>
      <c r="AU128" s="155" t="s">
        <v>9</v>
      </c>
      <c r="AY128" s="154" t="s">
        <v>209</v>
      </c>
      <c r="BK128" s="156">
        <f>SUM(BK129:BK136)</f>
        <v>0</v>
      </c>
    </row>
    <row r="129" spans="2:65" s="1" customFormat="1" ht="22.5" customHeight="1">
      <c r="B129" s="157"/>
      <c r="C129" s="158" t="s">
        <v>348</v>
      </c>
      <c r="D129" s="158" t="s">
        <v>210</v>
      </c>
      <c r="E129" s="159" t="s">
        <v>2464</v>
      </c>
      <c r="F129" s="160" t="s">
        <v>2465</v>
      </c>
      <c r="G129" s="161" t="s">
        <v>1578</v>
      </c>
      <c r="H129" s="162">
        <v>1</v>
      </c>
      <c r="I129" s="163"/>
      <c r="J129" s="164">
        <f aca="true" t="shared" si="10" ref="J129:J136">ROUND(I129*H129,0)</f>
        <v>0</v>
      </c>
      <c r="K129" s="160" t="s">
        <v>3</v>
      </c>
      <c r="L129" s="31"/>
      <c r="M129" s="165" t="s">
        <v>3</v>
      </c>
      <c r="N129" s="166" t="s">
        <v>43</v>
      </c>
      <c r="O129" s="32"/>
      <c r="P129" s="167">
        <f aca="true" t="shared" si="11" ref="P129:P136">O129*H129</f>
        <v>0</v>
      </c>
      <c r="Q129" s="167">
        <v>0</v>
      </c>
      <c r="R129" s="167">
        <f aca="true" t="shared" si="12" ref="R129:R136">Q129*H129</f>
        <v>0</v>
      </c>
      <c r="S129" s="167">
        <v>0</v>
      </c>
      <c r="T129" s="168">
        <f aca="true" t="shared" si="13" ref="T129:T136">S129*H129</f>
        <v>0</v>
      </c>
      <c r="AR129" s="15" t="s">
        <v>278</v>
      </c>
      <c r="AT129" s="15" t="s">
        <v>210</v>
      </c>
      <c r="AU129" s="15" t="s">
        <v>79</v>
      </c>
      <c r="AY129" s="15" t="s">
        <v>209</v>
      </c>
      <c r="BE129" s="169">
        <f aca="true" t="shared" si="14" ref="BE129:BE136">IF(N129="základní",J129,0)</f>
        <v>0</v>
      </c>
      <c r="BF129" s="169">
        <f aca="true" t="shared" si="15" ref="BF129:BF136">IF(N129="snížená",J129,0)</f>
        <v>0</v>
      </c>
      <c r="BG129" s="169">
        <f aca="true" t="shared" si="16" ref="BG129:BG136">IF(N129="zákl. přenesená",J129,0)</f>
        <v>0</v>
      </c>
      <c r="BH129" s="169">
        <f aca="true" t="shared" si="17" ref="BH129:BH136">IF(N129="sníž. přenesená",J129,0)</f>
        <v>0</v>
      </c>
      <c r="BI129" s="169">
        <f aca="true" t="shared" si="18" ref="BI129:BI136">IF(N129="nulová",J129,0)</f>
        <v>0</v>
      </c>
      <c r="BJ129" s="15" t="s">
        <v>9</v>
      </c>
      <c r="BK129" s="169">
        <f aca="true" t="shared" si="19" ref="BK129:BK136">ROUND(I129*H129,0)</f>
        <v>0</v>
      </c>
      <c r="BL129" s="15" t="s">
        <v>278</v>
      </c>
      <c r="BM129" s="15" t="s">
        <v>2466</v>
      </c>
    </row>
    <row r="130" spans="2:65" s="1" customFormat="1" ht="31.5" customHeight="1">
      <c r="B130" s="157"/>
      <c r="C130" s="158" t="s">
        <v>352</v>
      </c>
      <c r="D130" s="158" t="s">
        <v>210</v>
      </c>
      <c r="E130" s="159" t="s">
        <v>2467</v>
      </c>
      <c r="F130" s="160" t="s">
        <v>2468</v>
      </c>
      <c r="G130" s="161" t="s">
        <v>2469</v>
      </c>
      <c r="H130" s="162">
        <v>1</v>
      </c>
      <c r="I130" s="163"/>
      <c r="J130" s="164">
        <f t="shared" si="10"/>
        <v>0</v>
      </c>
      <c r="K130" s="160" t="s">
        <v>3</v>
      </c>
      <c r="L130" s="31"/>
      <c r="M130" s="165" t="s">
        <v>3</v>
      </c>
      <c r="N130" s="166" t="s">
        <v>43</v>
      </c>
      <c r="O130" s="32"/>
      <c r="P130" s="167">
        <f t="shared" si="11"/>
        <v>0</v>
      </c>
      <c r="Q130" s="167">
        <v>5E-05</v>
      </c>
      <c r="R130" s="167">
        <f t="shared" si="12"/>
        <v>5E-05</v>
      </c>
      <c r="S130" s="167">
        <v>0</v>
      </c>
      <c r="T130" s="168">
        <f t="shared" si="13"/>
        <v>0</v>
      </c>
      <c r="AR130" s="15" t="s">
        <v>278</v>
      </c>
      <c r="AT130" s="15" t="s">
        <v>210</v>
      </c>
      <c r="AU130" s="15" t="s">
        <v>79</v>
      </c>
      <c r="AY130" s="15" t="s">
        <v>209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5" t="s">
        <v>9</v>
      </c>
      <c r="BK130" s="169">
        <f t="shared" si="19"/>
        <v>0</v>
      </c>
      <c r="BL130" s="15" t="s">
        <v>278</v>
      </c>
      <c r="BM130" s="15" t="s">
        <v>2470</v>
      </c>
    </row>
    <row r="131" spans="2:65" s="1" customFormat="1" ht="22.5" customHeight="1">
      <c r="B131" s="157"/>
      <c r="C131" s="158" t="s">
        <v>356</v>
      </c>
      <c r="D131" s="158" t="s">
        <v>210</v>
      </c>
      <c r="E131" s="159" t="s">
        <v>2471</v>
      </c>
      <c r="F131" s="160" t="s">
        <v>2472</v>
      </c>
      <c r="G131" s="161" t="s">
        <v>1578</v>
      </c>
      <c r="H131" s="162">
        <v>240</v>
      </c>
      <c r="I131" s="163"/>
      <c r="J131" s="164">
        <f t="shared" si="10"/>
        <v>0</v>
      </c>
      <c r="K131" s="160" t="s">
        <v>3</v>
      </c>
      <c r="L131" s="31"/>
      <c r="M131" s="165" t="s">
        <v>3</v>
      </c>
      <c r="N131" s="166" t="s">
        <v>43</v>
      </c>
      <c r="O131" s="32"/>
      <c r="P131" s="167">
        <f t="shared" si="11"/>
        <v>0</v>
      </c>
      <c r="Q131" s="167">
        <v>5E-05</v>
      </c>
      <c r="R131" s="167">
        <f t="shared" si="12"/>
        <v>0.012</v>
      </c>
      <c r="S131" s="167">
        <v>0</v>
      </c>
      <c r="T131" s="168">
        <f t="shared" si="13"/>
        <v>0</v>
      </c>
      <c r="AR131" s="15" t="s">
        <v>278</v>
      </c>
      <c r="AT131" s="15" t="s">
        <v>210</v>
      </c>
      <c r="AU131" s="15" t="s">
        <v>79</v>
      </c>
      <c r="AY131" s="15" t="s">
        <v>209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5" t="s">
        <v>9</v>
      </c>
      <c r="BK131" s="169">
        <f t="shared" si="19"/>
        <v>0</v>
      </c>
      <c r="BL131" s="15" t="s">
        <v>278</v>
      </c>
      <c r="BM131" s="15" t="s">
        <v>2473</v>
      </c>
    </row>
    <row r="132" spans="2:65" s="1" customFormat="1" ht="22.5" customHeight="1">
      <c r="B132" s="157"/>
      <c r="C132" s="158" t="s">
        <v>363</v>
      </c>
      <c r="D132" s="158" t="s">
        <v>210</v>
      </c>
      <c r="E132" s="159" t="s">
        <v>2474</v>
      </c>
      <c r="F132" s="160" t="s">
        <v>2475</v>
      </c>
      <c r="G132" s="161" t="s">
        <v>1578</v>
      </c>
      <c r="H132" s="162">
        <v>50</v>
      </c>
      <c r="I132" s="163"/>
      <c r="J132" s="164">
        <f t="shared" si="10"/>
        <v>0</v>
      </c>
      <c r="K132" s="160" t="s">
        <v>3</v>
      </c>
      <c r="L132" s="31"/>
      <c r="M132" s="165" t="s">
        <v>3</v>
      </c>
      <c r="N132" s="166" t="s">
        <v>43</v>
      </c>
      <c r="O132" s="32"/>
      <c r="P132" s="167">
        <f t="shared" si="11"/>
        <v>0</v>
      </c>
      <c r="Q132" s="167">
        <v>5E-05</v>
      </c>
      <c r="R132" s="167">
        <f t="shared" si="12"/>
        <v>0.0025</v>
      </c>
      <c r="S132" s="167">
        <v>0</v>
      </c>
      <c r="T132" s="168">
        <f t="shared" si="13"/>
        <v>0</v>
      </c>
      <c r="AR132" s="15" t="s">
        <v>278</v>
      </c>
      <c r="AT132" s="15" t="s">
        <v>210</v>
      </c>
      <c r="AU132" s="15" t="s">
        <v>79</v>
      </c>
      <c r="AY132" s="15" t="s">
        <v>209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5" t="s">
        <v>9</v>
      </c>
      <c r="BK132" s="169">
        <f t="shared" si="19"/>
        <v>0</v>
      </c>
      <c r="BL132" s="15" t="s">
        <v>278</v>
      </c>
      <c r="BM132" s="15" t="s">
        <v>2476</v>
      </c>
    </row>
    <row r="133" spans="2:65" s="1" customFormat="1" ht="31.5" customHeight="1">
      <c r="B133" s="157"/>
      <c r="C133" s="158" t="s">
        <v>367</v>
      </c>
      <c r="D133" s="158" t="s">
        <v>210</v>
      </c>
      <c r="E133" s="159" t="s">
        <v>2477</v>
      </c>
      <c r="F133" s="160" t="s">
        <v>2478</v>
      </c>
      <c r="G133" s="161" t="s">
        <v>1578</v>
      </c>
      <c r="H133" s="162">
        <v>500</v>
      </c>
      <c r="I133" s="163"/>
      <c r="J133" s="164">
        <f t="shared" si="10"/>
        <v>0</v>
      </c>
      <c r="K133" s="160" t="s">
        <v>3</v>
      </c>
      <c r="L133" s="31"/>
      <c r="M133" s="165" t="s">
        <v>3</v>
      </c>
      <c r="N133" s="166" t="s">
        <v>43</v>
      </c>
      <c r="O133" s="32"/>
      <c r="P133" s="167">
        <f t="shared" si="11"/>
        <v>0</v>
      </c>
      <c r="Q133" s="167">
        <v>5E-05</v>
      </c>
      <c r="R133" s="167">
        <f t="shared" si="12"/>
        <v>0.025</v>
      </c>
      <c r="S133" s="167">
        <v>0</v>
      </c>
      <c r="T133" s="168">
        <f t="shared" si="13"/>
        <v>0</v>
      </c>
      <c r="AR133" s="15" t="s">
        <v>278</v>
      </c>
      <c r="AT133" s="15" t="s">
        <v>210</v>
      </c>
      <c r="AU133" s="15" t="s">
        <v>79</v>
      </c>
      <c r="AY133" s="15" t="s">
        <v>209</v>
      </c>
      <c r="BE133" s="169">
        <f t="shared" si="14"/>
        <v>0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5" t="s">
        <v>9</v>
      </c>
      <c r="BK133" s="169">
        <f t="shared" si="19"/>
        <v>0</v>
      </c>
      <c r="BL133" s="15" t="s">
        <v>278</v>
      </c>
      <c r="BM133" s="15" t="s">
        <v>2479</v>
      </c>
    </row>
    <row r="134" spans="2:65" s="1" customFormat="1" ht="22.5" customHeight="1">
      <c r="B134" s="157"/>
      <c r="C134" s="158" t="s">
        <v>371</v>
      </c>
      <c r="D134" s="158" t="s">
        <v>210</v>
      </c>
      <c r="E134" s="159" t="s">
        <v>2480</v>
      </c>
      <c r="F134" s="160" t="s">
        <v>2481</v>
      </c>
      <c r="G134" s="161" t="s">
        <v>1208</v>
      </c>
      <c r="H134" s="162">
        <v>184</v>
      </c>
      <c r="I134" s="163"/>
      <c r="J134" s="164">
        <f t="shared" si="10"/>
        <v>0</v>
      </c>
      <c r="K134" s="160" t="s">
        <v>3</v>
      </c>
      <c r="L134" s="31"/>
      <c r="M134" s="165" t="s">
        <v>3</v>
      </c>
      <c r="N134" s="166" t="s">
        <v>43</v>
      </c>
      <c r="O134" s="32"/>
      <c r="P134" s="167">
        <f t="shared" si="11"/>
        <v>0</v>
      </c>
      <c r="Q134" s="167">
        <v>5E-05</v>
      </c>
      <c r="R134" s="167">
        <f t="shared" si="12"/>
        <v>0.0092</v>
      </c>
      <c r="S134" s="167">
        <v>0</v>
      </c>
      <c r="T134" s="168">
        <f t="shared" si="13"/>
        <v>0</v>
      </c>
      <c r="AR134" s="15" t="s">
        <v>278</v>
      </c>
      <c r="AT134" s="15" t="s">
        <v>210</v>
      </c>
      <c r="AU134" s="15" t="s">
        <v>79</v>
      </c>
      <c r="AY134" s="15" t="s">
        <v>209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5" t="s">
        <v>9</v>
      </c>
      <c r="BK134" s="169">
        <f t="shared" si="19"/>
        <v>0</v>
      </c>
      <c r="BL134" s="15" t="s">
        <v>278</v>
      </c>
      <c r="BM134" s="15" t="s">
        <v>2482</v>
      </c>
    </row>
    <row r="135" spans="2:65" s="1" customFormat="1" ht="22.5" customHeight="1">
      <c r="B135" s="157"/>
      <c r="C135" s="158" t="s">
        <v>375</v>
      </c>
      <c r="D135" s="158" t="s">
        <v>210</v>
      </c>
      <c r="E135" s="159" t="s">
        <v>2483</v>
      </c>
      <c r="F135" s="160" t="s">
        <v>2484</v>
      </c>
      <c r="G135" s="161" t="s">
        <v>1578</v>
      </c>
      <c r="H135" s="162">
        <v>260</v>
      </c>
      <c r="I135" s="163"/>
      <c r="J135" s="164">
        <f t="shared" si="10"/>
        <v>0</v>
      </c>
      <c r="K135" s="160" t="s">
        <v>3</v>
      </c>
      <c r="L135" s="31"/>
      <c r="M135" s="165" t="s">
        <v>3</v>
      </c>
      <c r="N135" s="166" t="s">
        <v>43</v>
      </c>
      <c r="O135" s="32"/>
      <c r="P135" s="167">
        <f t="shared" si="11"/>
        <v>0</v>
      </c>
      <c r="Q135" s="167">
        <v>5E-05</v>
      </c>
      <c r="R135" s="167">
        <f t="shared" si="12"/>
        <v>0.013000000000000001</v>
      </c>
      <c r="S135" s="167">
        <v>0</v>
      </c>
      <c r="T135" s="168">
        <f t="shared" si="13"/>
        <v>0</v>
      </c>
      <c r="AR135" s="15" t="s">
        <v>278</v>
      </c>
      <c r="AT135" s="15" t="s">
        <v>210</v>
      </c>
      <c r="AU135" s="15" t="s">
        <v>79</v>
      </c>
      <c r="AY135" s="15" t="s">
        <v>209</v>
      </c>
      <c r="BE135" s="169">
        <f t="shared" si="14"/>
        <v>0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5" t="s">
        <v>9</v>
      </c>
      <c r="BK135" s="169">
        <f t="shared" si="19"/>
        <v>0</v>
      </c>
      <c r="BL135" s="15" t="s">
        <v>278</v>
      </c>
      <c r="BM135" s="15" t="s">
        <v>2485</v>
      </c>
    </row>
    <row r="136" spans="2:65" s="1" customFormat="1" ht="22.5" customHeight="1">
      <c r="B136" s="157"/>
      <c r="C136" s="158" t="s">
        <v>379</v>
      </c>
      <c r="D136" s="158" t="s">
        <v>210</v>
      </c>
      <c r="E136" s="159" t="s">
        <v>2486</v>
      </c>
      <c r="F136" s="160" t="s">
        <v>2487</v>
      </c>
      <c r="G136" s="161" t="s">
        <v>1578</v>
      </c>
      <c r="H136" s="162">
        <v>260</v>
      </c>
      <c r="I136" s="163"/>
      <c r="J136" s="164">
        <f t="shared" si="10"/>
        <v>0</v>
      </c>
      <c r="K136" s="160" t="s">
        <v>3</v>
      </c>
      <c r="L136" s="31"/>
      <c r="M136" s="165" t="s">
        <v>3</v>
      </c>
      <c r="N136" s="181" t="s">
        <v>43</v>
      </c>
      <c r="O136" s="182"/>
      <c r="P136" s="183">
        <f t="shared" si="11"/>
        <v>0</v>
      </c>
      <c r="Q136" s="183">
        <v>5E-05</v>
      </c>
      <c r="R136" s="183">
        <f t="shared" si="12"/>
        <v>0.013000000000000001</v>
      </c>
      <c r="S136" s="183">
        <v>0</v>
      </c>
      <c r="T136" s="184">
        <f t="shared" si="13"/>
        <v>0</v>
      </c>
      <c r="AR136" s="15" t="s">
        <v>278</v>
      </c>
      <c r="AT136" s="15" t="s">
        <v>210</v>
      </c>
      <c r="AU136" s="15" t="s">
        <v>79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278</v>
      </c>
      <c r="BM136" s="15" t="s">
        <v>2488</v>
      </c>
    </row>
    <row r="137" spans="2:12" s="1" customFormat="1" ht="6.9" customHeight="1">
      <c r="B137" s="46"/>
      <c r="C137" s="47"/>
      <c r="D137" s="47"/>
      <c r="E137" s="47"/>
      <c r="F137" s="47"/>
      <c r="G137" s="47"/>
      <c r="H137" s="47"/>
      <c r="I137" s="119"/>
      <c r="J137" s="47"/>
      <c r="K137" s="47"/>
      <c r="L137" s="31"/>
    </row>
  </sheetData>
  <autoFilter ref="C90:K90"/>
  <mergeCells count="15">
    <mergeCell ref="E81:H81"/>
    <mergeCell ref="E79:H79"/>
    <mergeCell ref="E83:H83"/>
    <mergeCell ref="G1:H1"/>
    <mergeCell ref="L2:V2"/>
    <mergeCell ref="E49:H49"/>
    <mergeCell ref="E53:H53"/>
    <mergeCell ref="E51:H51"/>
    <mergeCell ref="E55:H55"/>
    <mergeCell ref="E77:H77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100" activePane="bottomLeft" state="frozen"/>
      <selection pane="bottomLeft" activeCell="K111" sqref="K1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139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2188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2189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2489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ROUND(J94,2)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ROUND(SUM(BE94:BE121),2)</f>
        <v>0</v>
      </c>
      <c r="G34" s="32"/>
      <c r="H34" s="32"/>
      <c r="I34" s="111">
        <v>0.21</v>
      </c>
      <c r="J34" s="110">
        <f>ROUND(ROUND((SUM(BE94:BE121)),2)*I34,2)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ROUND(SUM(BF94:BF121),2)</f>
        <v>0</v>
      </c>
      <c r="G35" s="32"/>
      <c r="H35" s="32"/>
      <c r="I35" s="111">
        <v>0.15</v>
      </c>
      <c r="J35" s="110">
        <f>ROUND(ROUND((SUM(BF94:BF121)),2)*I35,2)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ROUND(SUM(BG94:BG121),2)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ROUND(SUM(BH94:BH121),2)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ROUND(SUM(BI94:BI121),2)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2188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2189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245 - Plyn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J94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J95</f>
        <v>0</v>
      </c>
      <c r="K65" s="314"/>
    </row>
    <row r="66" spans="2:11" s="11" customFormat="1" ht="19.95" customHeight="1">
      <c r="B66" s="185"/>
      <c r="C66" s="186"/>
      <c r="D66" s="187" t="s">
        <v>2126</v>
      </c>
      <c r="E66" s="188"/>
      <c r="F66" s="188"/>
      <c r="G66" s="188"/>
      <c r="H66" s="188"/>
      <c r="I66" s="189"/>
      <c r="J66" s="190">
        <f>J96</f>
        <v>0</v>
      </c>
      <c r="K66" s="318"/>
    </row>
    <row r="67" spans="2:11" s="11" customFormat="1" ht="19.95" customHeight="1">
      <c r="B67" s="185"/>
      <c r="C67" s="186"/>
      <c r="D67" s="187" t="s">
        <v>1127</v>
      </c>
      <c r="E67" s="188"/>
      <c r="F67" s="188"/>
      <c r="G67" s="188"/>
      <c r="H67" s="188"/>
      <c r="I67" s="189"/>
      <c r="J67" s="190">
        <f>J112</f>
        <v>0</v>
      </c>
      <c r="K67" s="318"/>
    </row>
    <row r="68" spans="2:11" s="11" customFormat="1" ht="19.95" customHeight="1">
      <c r="B68" s="185"/>
      <c r="C68" s="186"/>
      <c r="D68" s="187" t="s">
        <v>1129</v>
      </c>
      <c r="E68" s="188"/>
      <c r="F68" s="188"/>
      <c r="G68" s="188"/>
      <c r="H68" s="188"/>
      <c r="I68" s="189"/>
      <c r="J68" s="190">
        <f>J117</f>
        <v>0</v>
      </c>
      <c r="K68" s="318"/>
    </row>
    <row r="69" spans="2:11" s="8" customFormat="1" ht="24.9" customHeight="1">
      <c r="B69" s="127"/>
      <c r="C69" s="128"/>
      <c r="D69" s="129" t="s">
        <v>1555</v>
      </c>
      <c r="E69" s="130"/>
      <c r="F69" s="130"/>
      <c r="G69" s="130"/>
      <c r="H69" s="130"/>
      <c r="I69" s="131"/>
      <c r="J69" s="132">
        <f>J119</f>
        <v>0</v>
      </c>
      <c r="K69" s="314"/>
    </row>
    <row r="70" spans="2:11" s="11" customFormat="1" ht="19.95" customHeight="1">
      <c r="B70" s="185"/>
      <c r="C70" s="186"/>
      <c r="D70" s="187" t="s">
        <v>2127</v>
      </c>
      <c r="E70" s="188"/>
      <c r="F70" s="188"/>
      <c r="G70" s="188"/>
      <c r="H70" s="188"/>
      <c r="I70" s="189"/>
      <c r="J70" s="190">
        <f>J120</f>
        <v>0</v>
      </c>
      <c r="K70" s="318"/>
    </row>
    <row r="71" spans="2:11" s="1" customFormat="1" ht="21.75" customHeight="1">
      <c r="B71" s="31"/>
      <c r="C71" s="32"/>
      <c r="D71" s="32"/>
      <c r="E71" s="32"/>
      <c r="F71" s="32"/>
      <c r="G71" s="32"/>
      <c r="H71" s="32"/>
      <c r="I71" s="98"/>
      <c r="J71" s="32"/>
      <c r="K71" s="307"/>
    </row>
    <row r="72" spans="2:11" s="1" customFormat="1" ht="6.9" customHeight="1">
      <c r="B72" s="46"/>
      <c r="C72" s="47"/>
      <c r="D72" s="47"/>
      <c r="E72" s="47"/>
      <c r="F72" s="47"/>
      <c r="G72" s="47"/>
      <c r="H72" s="47"/>
      <c r="I72" s="119"/>
      <c r="J72" s="47"/>
      <c r="K72" s="311"/>
    </row>
    <row r="76" spans="2:12" s="1" customFormat="1" ht="6.9" customHeight="1">
      <c r="B76" s="49"/>
      <c r="C76" s="50"/>
      <c r="D76" s="50"/>
      <c r="E76" s="50"/>
      <c r="F76" s="50"/>
      <c r="G76" s="50"/>
      <c r="H76" s="50"/>
      <c r="I76" s="120"/>
      <c r="J76" s="50"/>
      <c r="K76" s="315"/>
      <c r="L76" s="31"/>
    </row>
    <row r="77" spans="2:12" s="1" customFormat="1" ht="36.9" customHeight="1">
      <c r="B77" s="31"/>
      <c r="C77" s="51" t="s">
        <v>193</v>
      </c>
      <c r="K77" s="316"/>
      <c r="L77" s="31"/>
    </row>
    <row r="78" spans="2:12" s="1" customFormat="1" ht="6.9" customHeight="1">
      <c r="B78" s="31"/>
      <c r="K78" s="316"/>
      <c r="L78" s="31"/>
    </row>
    <row r="79" spans="2:12" s="1" customFormat="1" ht="14.4" customHeight="1">
      <c r="B79" s="31"/>
      <c r="C79" s="53" t="s">
        <v>18</v>
      </c>
      <c r="K79" s="316"/>
      <c r="L79" s="31"/>
    </row>
    <row r="80" spans="2:12" s="1" customFormat="1" ht="22.5" customHeight="1">
      <c r="B80" s="31"/>
      <c r="E80" s="369" t="str">
        <f>E7</f>
        <v>Objekt školy a dílen, U Kapličky 761/II, Sušice, stavební úpravy - návrh úspor energie</v>
      </c>
      <c r="F80" s="343"/>
      <c r="G80" s="343"/>
      <c r="H80" s="343"/>
      <c r="K80" s="316"/>
      <c r="L80" s="31"/>
    </row>
    <row r="81" spans="2:12" ht="13.2">
      <c r="B81" s="19"/>
      <c r="C81" s="53" t="s">
        <v>165</v>
      </c>
      <c r="L81" s="19"/>
    </row>
    <row r="82" spans="2:12" ht="22.5" customHeight="1">
      <c r="B82" s="19"/>
      <c r="E82" s="369" t="s">
        <v>2188</v>
      </c>
      <c r="F82" s="327"/>
      <c r="G82" s="327"/>
      <c r="H82" s="327"/>
      <c r="L82" s="19"/>
    </row>
    <row r="83" spans="2:12" ht="13.2">
      <c r="B83" s="19"/>
      <c r="C83" s="53" t="s">
        <v>167</v>
      </c>
      <c r="L83" s="19"/>
    </row>
    <row r="84" spans="2:12" s="1" customFormat="1" ht="22.5" customHeight="1">
      <c r="B84" s="31"/>
      <c r="E84" s="372" t="s">
        <v>2189</v>
      </c>
      <c r="F84" s="343"/>
      <c r="G84" s="343"/>
      <c r="H84" s="343"/>
      <c r="K84" s="316"/>
      <c r="L84" s="31"/>
    </row>
    <row r="85" spans="2:12" s="1" customFormat="1" ht="14.4" customHeight="1">
      <c r="B85" s="31"/>
      <c r="C85" s="53" t="s">
        <v>1072</v>
      </c>
      <c r="K85" s="316"/>
      <c r="L85" s="31"/>
    </row>
    <row r="86" spans="2:12" s="1" customFormat="1" ht="23.25" customHeight="1">
      <c r="B86" s="31"/>
      <c r="E86" s="340" t="str">
        <f>E13</f>
        <v>245 - Plyn</v>
      </c>
      <c r="F86" s="343"/>
      <c r="G86" s="343"/>
      <c r="H86" s="343"/>
      <c r="K86" s="316"/>
      <c r="L86" s="31"/>
    </row>
    <row r="87" spans="2:12" s="1" customFormat="1" ht="6.9" customHeight="1">
      <c r="B87" s="31"/>
      <c r="K87" s="316"/>
      <c r="L87" s="31"/>
    </row>
    <row r="88" spans="2:12" s="1" customFormat="1" ht="18" customHeight="1">
      <c r="B88" s="31"/>
      <c r="C88" s="53" t="s">
        <v>23</v>
      </c>
      <c r="F88" s="134" t="str">
        <f>F16</f>
        <v>Sušice</v>
      </c>
      <c r="I88" s="135" t="s">
        <v>25</v>
      </c>
      <c r="J88" s="57">
        <f>IF(J16="","",J16)</f>
        <v>43063</v>
      </c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3.2">
      <c r="B90" s="31"/>
      <c r="C90" s="53" t="s">
        <v>28</v>
      </c>
      <c r="F90" s="134" t="str">
        <f>E19</f>
        <v xml:space="preserve"> SOŠ a SOU Sušice</v>
      </c>
      <c r="I90" s="135" t="s">
        <v>34</v>
      </c>
      <c r="J90" s="134" t="str">
        <f>E25</f>
        <v xml:space="preserve"> Ing. Lejsek Jiří</v>
      </c>
      <c r="K90" s="316"/>
      <c r="L90" s="31"/>
    </row>
    <row r="91" spans="2:12" s="1" customFormat="1" ht="14.4" customHeight="1">
      <c r="B91" s="31"/>
      <c r="C91" s="53" t="s">
        <v>32</v>
      </c>
      <c r="F91" s="134" t="str">
        <f>IF(E22="","",E22)</f>
        <v/>
      </c>
      <c r="K91" s="316"/>
      <c r="L91" s="31"/>
    </row>
    <row r="92" spans="2:12" s="1" customFormat="1" ht="10.35" customHeight="1">
      <c r="B92" s="31"/>
      <c r="K92" s="316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</f>
        <v>0</v>
      </c>
      <c r="K94" s="316"/>
      <c r="L94" s="31"/>
      <c r="M94" s="66"/>
      <c r="N94" s="58"/>
      <c r="O94" s="58"/>
      <c r="P94" s="142">
        <f>P95+P119</f>
        <v>0</v>
      </c>
      <c r="Q94" s="58"/>
      <c r="R94" s="142">
        <f>R95+R119</f>
        <v>0.24972</v>
      </c>
      <c r="S94" s="58"/>
      <c r="T94" s="143">
        <f>T95+T119</f>
        <v>0</v>
      </c>
      <c r="AT94" s="15" t="s">
        <v>71</v>
      </c>
      <c r="AU94" s="15" t="s">
        <v>173</v>
      </c>
      <c r="BK94" s="144">
        <f>BK95+BK119</f>
        <v>0</v>
      </c>
    </row>
    <row r="95" spans="2:63" s="10" customFormat="1" ht="37.35" customHeight="1">
      <c r="B95" s="145"/>
      <c r="D95" s="154" t="s">
        <v>71</v>
      </c>
      <c r="E95" s="192" t="s">
        <v>1116</v>
      </c>
      <c r="F95" s="192" t="s">
        <v>1117</v>
      </c>
      <c r="I95" s="148"/>
      <c r="J95" s="193">
        <f>BK95</f>
        <v>0</v>
      </c>
      <c r="K95" s="155"/>
      <c r="L95" s="145"/>
      <c r="M95" s="150"/>
      <c r="N95" s="151"/>
      <c r="O95" s="151"/>
      <c r="P95" s="152">
        <f>P96+P112+P117</f>
        <v>0</v>
      </c>
      <c r="Q95" s="151"/>
      <c r="R95" s="152">
        <f>R96+R112+R117</f>
        <v>0.24972</v>
      </c>
      <c r="S95" s="151"/>
      <c r="T95" s="153">
        <f>T96+T112+T117</f>
        <v>0</v>
      </c>
      <c r="AR95" s="154" t="s">
        <v>79</v>
      </c>
      <c r="AT95" s="155" t="s">
        <v>71</v>
      </c>
      <c r="AU95" s="155" t="s">
        <v>72</v>
      </c>
      <c r="AY95" s="154" t="s">
        <v>209</v>
      </c>
      <c r="BK95" s="156">
        <f>BK96+BK112+BK117</f>
        <v>0</v>
      </c>
    </row>
    <row r="96" spans="2:63" s="10" customFormat="1" ht="19.95" customHeight="1">
      <c r="B96" s="145"/>
      <c r="D96" s="146" t="s">
        <v>71</v>
      </c>
      <c r="E96" s="194" t="s">
        <v>2128</v>
      </c>
      <c r="F96" s="194" t="s">
        <v>1171</v>
      </c>
      <c r="I96" s="148"/>
      <c r="J96" s="195">
        <f>BK96</f>
        <v>0</v>
      </c>
      <c r="K96" s="155"/>
      <c r="L96" s="145"/>
      <c r="M96" s="150"/>
      <c r="N96" s="151"/>
      <c r="O96" s="151"/>
      <c r="P96" s="152">
        <f>SUM(P97:P111)</f>
        <v>0</v>
      </c>
      <c r="Q96" s="151"/>
      <c r="R96" s="152">
        <f>SUM(R97:R111)</f>
        <v>0.12212</v>
      </c>
      <c r="S96" s="151"/>
      <c r="T96" s="153">
        <f>SUM(T97:T111)</f>
        <v>0</v>
      </c>
      <c r="AR96" s="154" t="s">
        <v>79</v>
      </c>
      <c r="AT96" s="155" t="s">
        <v>71</v>
      </c>
      <c r="AU96" s="155" t="s">
        <v>9</v>
      </c>
      <c r="AY96" s="154" t="s">
        <v>209</v>
      </c>
      <c r="BK96" s="156">
        <f>SUM(BK97:BK111)</f>
        <v>0</v>
      </c>
    </row>
    <row r="97" spans="2:65" s="1" customFormat="1" ht="22.5" customHeight="1">
      <c r="B97" s="157"/>
      <c r="C97" s="158" t="s">
        <v>9</v>
      </c>
      <c r="D97" s="158" t="s">
        <v>210</v>
      </c>
      <c r="E97" s="159" t="s">
        <v>2129</v>
      </c>
      <c r="F97" s="160" t="s">
        <v>2130</v>
      </c>
      <c r="G97" s="161" t="s">
        <v>253</v>
      </c>
      <c r="H97" s="162">
        <v>1</v>
      </c>
      <c r="I97" s="163"/>
      <c r="J97" s="164">
        <f aca="true" t="shared" si="0" ref="J97:J111"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 aca="true" t="shared" si="1" ref="P97:P111">O97*H97</f>
        <v>0</v>
      </c>
      <c r="Q97" s="167">
        <v>0.00147</v>
      </c>
      <c r="R97" s="167">
        <f aca="true" t="shared" si="2" ref="R97:R111">Q97*H97</f>
        <v>0.00147</v>
      </c>
      <c r="S97" s="167">
        <v>0</v>
      </c>
      <c r="T97" s="168">
        <f aca="true" t="shared" si="3" ref="T97:T111">S97*H97</f>
        <v>0</v>
      </c>
      <c r="AR97" s="15" t="s">
        <v>278</v>
      </c>
      <c r="AT97" s="15" t="s">
        <v>210</v>
      </c>
      <c r="AU97" s="15" t="s">
        <v>79</v>
      </c>
      <c r="AY97" s="15" t="s">
        <v>209</v>
      </c>
      <c r="BE97" s="169">
        <f aca="true" t="shared" si="4" ref="BE97:BE111">IF(N97="základní",J97,0)</f>
        <v>0</v>
      </c>
      <c r="BF97" s="169">
        <f aca="true" t="shared" si="5" ref="BF97:BF111">IF(N97="snížená",J97,0)</f>
        <v>0</v>
      </c>
      <c r="BG97" s="169">
        <f aca="true" t="shared" si="6" ref="BG97:BG111">IF(N97="zákl. přenesená",J97,0)</f>
        <v>0</v>
      </c>
      <c r="BH97" s="169">
        <f aca="true" t="shared" si="7" ref="BH97:BH111">IF(N97="sníž. přenesená",J97,0)</f>
        <v>0</v>
      </c>
      <c r="BI97" s="169">
        <f aca="true" t="shared" si="8" ref="BI97:BI111">IF(N97="nulová",J97,0)</f>
        <v>0</v>
      </c>
      <c r="BJ97" s="15" t="s">
        <v>9</v>
      </c>
      <c r="BK97" s="169">
        <f aca="true" t="shared" si="9" ref="BK97:BK111">ROUND(I97*H97,0)</f>
        <v>0</v>
      </c>
      <c r="BL97" s="15" t="s">
        <v>278</v>
      </c>
      <c r="BM97" s="15" t="s">
        <v>2490</v>
      </c>
    </row>
    <row r="98" spans="2:65" s="1" customFormat="1" ht="22.5" customHeight="1">
      <c r="B98" s="157"/>
      <c r="C98" s="158" t="s">
        <v>79</v>
      </c>
      <c r="D98" s="158" t="s">
        <v>210</v>
      </c>
      <c r="E98" s="159" t="s">
        <v>2491</v>
      </c>
      <c r="F98" s="160" t="s">
        <v>2492</v>
      </c>
      <c r="G98" s="161" t="s">
        <v>253</v>
      </c>
      <c r="H98" s="162">
        <v>4</v>
      </c>
      <c r="I98" s="163"/>
      <c r="J98" s="164">
        <f t="shared" si="0"/>
        <v>0</v>
      </c>
      <c r="K98" s="161" t="s">
        <v>3101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0.00396</v>
      </c>
      <c r="R98" s="167">
        <f t="shared" si="2"/>
        <v>0.01584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2493</v>
      </c>
    </row>
    <row r="99" spans="2:65" s="1" customFormat="1" ht="22.5" customHeight="1">
      <c r="B99" s="157"/>
      <c r="C99" s="158" t="s">
        <v>95</v>
      </c>
      <c r="D99" s="158" t="s">
        <v>210</v>
      </c>
      <c r="E99" s="159" t="s">
        <v>2135</v>
      </c>
      <c r="F99" s="160" t="s">
        <v>2136</v>
      </c>
      <c r="G99" s="161" t="s">
        <v>253</v>
      </c>
      <c r="H99" s="162">
        <v>7</v>
      </c>
      <c r="I99" s="163"/>
      <c r="J99" s="164">
        <f t="shared" si="0"/>
        <v>0</v>
      </c>
      <c r="K99" s="161"/>
      <c r="L99" s="31"/>
      <c r="M99" s="165" t="s">
        <v>3</v>
      </c>
      <c r="N99" s="166" t="s">
        <v>43</v>
      </c>
      <c r="O99" s="32"/>
      <c r="P99" s="167">
        <f t="shared" si="1"/>
        <v>0</v>
      </c>
      <c r="Q99" s="167">
        <v>0.00396</v>
      </c>
      <c r="R99" s="167">
        <f t="shared" si="2"/>
        <v>0.02772</v>
      </c>
      <c r="S99" s="167">
        <v>0</v>
      </c>
      <c r="T99" s="168">
        <f t="shared" si="3"/>
        <v>0</v>
      </c>
      <c r="AR99" s="15" t="s">
        <v>278</v>
      </c>
      <c r="AT99" s="15" t="s">
        <v>210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2494</v>
      </c>
    </row>
    <row r="100" spans="2:65" s="1" customFormat="1" ht="22.5" customHeight="1">
      <c r="B100" s="157"/>
      <c r="C100" s="158" t="s">
        <v>214</v>
      </c>
      <c r="D100" s="158" t="s">
        <v>210</v>
      </c>
      <c r="E100" s="159" t="s">
        <v>2138</v>
      </c>
      <c r="F100" s="160" t="s">
        <v>2139</v>
      </c>
      <c r="G100" s="161" t="s">
        <v>253</v>
      </c>
      <c r="H100" s="162">
        <v>6</v>
      </c>
      <c r="I100" s="163"/>
      <c r="J100" s="164">
        <f t="shared" si="0"/>
        <v>0</v>
      </c>
      <c r="K100" s="161" t="s">
        <v>3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0.00396</v>
      </c>
      <c r="R100" s="167">
        <f t="shared" si="2"/>
        <v>0.02376</v>
      </c>
      <c r="S100" s="167">
        <v>0</v>
      </c>
      <c r="T100" s="168">
        <f t="shared" si="3"/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2495</v>
      </c>
    </row>
    <row r="101" spans="2:65" s="1" customFormat="1" ht="22.5" customHeight="1">
      <c r="B101" s="157"/>
      <c r="C101" s="158" t="s">
        <v>225</v>
      </c>
      <c r="D101" s="158" t="s">
        <v>210</v>
      </c>
      <c r="E101" s="159" t="s">
        <v>2496</v>
      </c>
      <c r="F101" s="160" t="s">
        <v>2497</v>
      </c>
      <c r="G101" s="161" t="s">
        <v>253</v>
      </c>
      <c r="H101" s="162">
        <v>2</v>
      </c>
      <c r="I101" s="163"/>
      <c r="J101" s="164">
        <f t="shared" si="0"/>
        <v>0</v>
      </c>
      <c r="K101" s="161" t="s">
        <v>3</v>
      </c>
      <c r="L101" s="31"/>
      <c r="M101" s="165" t="s">
        <v>3</v>
      </c>
      <c r="N101" s="166" t="s">
        <v>43</v>
      </c>
      <c r="O101" s="32"/>
      <c r="P101" s="167">
        <f t="shared" si="1"/>
        <v>0</v>
      </c>
      <c r="Q101" s="167">
        <v>0.00396</v>
      </c>
      <c r="R101" s="167">
        <f t="shared" si="2"/>
        <v>0.00792</v>
      </c>
      <c r="S101" s="167">
        <v>0</v>
      </c>
      <c r="T101" s="168">
        <f t="shared" si="3"/>
        <v>0</v>
      </c>
      <c r="AR101" s="15" t="s">
        <v>278</v>
      </c>
      <c r="AT101" s="15" t="s">
        <v>210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2498</v>
      </c>
    </row>
    <row r="102" spans="2:65" s="1" customFormat="1" ht="22.5" customHeight="1">
      <c r="B102" s="157"/>
      <c r="C102" s="158" t="s">
        <v>230</v>
      </c>
      <c r="D102" s="158" t="s">
        <v>210</v>
      </c>
      <c r="E102" s="159" t="s">
        <v>2499</v>
      </c>
      <c r="F102" s="160" t="s">
        <v>2500</v>
      </c>
      <c r="G102" s="161" t="s">
        <v>416</v>
      </c>
      <c r="H102" s="162">
        <v>1</v>
      </c>
      <c r="I102" s="163"/>
      <c r="J102" s="164">
        <f t="shared" si="0"/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 t="shared" si="1"/>
        <v>0</v>
      </c>
      <c r="Q102" s="167">
        <v>0.00149</v>
      </c>
      <c r="R102" s="167">
        <f t="shared" si="2"/>
        <v>0.00149</v>
      </c>
      <c r="S102" s="167">
        <v>0</v>
      </c>
      <c r="T102" s="168">
        <f t="shared" si="3"/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2501</v>
      </c>
    </row>
    <row r="103" spans="2:65" s="1" customFormat="1" ht="22.5" customHeight="1">
      <c r="B103" s="157"/>
      <c r="C103" s="158" t="s">
        <v>236</v>
      </c>
      <c r="D103" s="158" t="s">
        <v>210</v>
      </c>
      <c r="E103" s="159" t="s">
        <v>2502</v>
      </c>
      <c r="F103" s="160" t="s">
        <v>2503</v>
      </c>
      <c r="G103" s="161" t="s">
        <v>359</v>
      </c>
      <c r="H103" s="162">
        <v>1</v>
      </c>
      <c r="I103" s="163"/>
      <c r="J103" s="164">
        <f t="shared" si="0"/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 t="shared" si="1"/>
        <v>0</v>
      </c>
      <c r="Q103" s="167">
        <v>0.01079</v>
      </c>
      <c r="R103" s="167">
        <f t="shared" si="2"/>
        <v>0.01079</v>
      </c>
      <c r="S103" s="167">
        <v>0</v>
      </c>
      <c r="T103" s="168">
        <f t="shared" si="3"/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2504</v>
      </c>
    </row>
    <row r="104" spans="2:65" s="1" customFormat="1" ht="22.5" customHeight="1">
      <c r="B104" s="157"/>
      <c r="C104" s="158" t="s">
        <v>240</v>
      </c>
      <c r="D104" s="158" t="s">
        <v>210</v>
      </c>
      <c r="E104" s="159" t="s">
        <v>2153</v>
      </c>
      <c r="F104" s="160" t="s">
        <v>2154</v>
      </c>
      <c r="G104" s="161" t="s">
        <v>416</v>
      </c>
      <c r="H104" s="162">
        <v>3</v>
      </c>
      <c r="I104" s="163"/>
      <c r="J104" s="164">
        <f t="shared" si="0"/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0.004</v>
      </c>
      <c r="R104" s="167">
        <f t="shared" si="2"/>
        <v>0.012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2505</v>
      </c>
    </row>
    <row r="105" spans="2:65" s="1" customFormat="1" ht="22.5" customHeight="1">
      <c r="B105" s="157"/>
      <c r="C105" s="158" t="s">
        <v>244</v>
      </c>
      <c r="D105" s="158" t="s">
        <v>210</v>
      </c>
      <c r="E105" s="159" t="s">
        <v>2153</v>
      </c>
      <c r="F105" s="160" t="s">
        <v>2154</v>
      </c>
      <c r="G105" s="161" t="s">
        <v>416</v>
      </c>
      <c r="H105" s="162">
        <v>2</v>
      </c>
      <c r="I105" s="163"/>
      <c r="J105" s="164">
        <f t="shared" si="0"/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 t="shared" si="1"/>
        <v>0</v>
      </c>
      <c r="Q105" s="167">
        <v>0.004</v>
      </c>
      <c r="R105" s="167">
        <f t="shared" si="2"/>
        <v>0.008</v>
      </c>
      <c r="S105" s="167">
        <v>0</v>
      </c>
      <c r="T105" s="168">
        <f t="shared" si="3"/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2506</v>
      </c>
    </row>
    <row r="106" spans="2:65" s="1" customFormat="1" ht="31.5" customHeight="1">
      <c r="B106" s="157"/>
      <c r="C106" s="158" t="s">
        <v>26</v>
      </c>
      <c r="D106" s="158" t="s">
        <v>210</v>
      </c>
      <c r="E106" s="159" t="s">
        <v>2157</v>
      </c>
      <c r="F106" s="160" t="s">
        <v>2158</v>
      </c>
      <c r="G106" s="161" t="s">
        <v>416</v>
      </c>
      <c r="H106" s="162">
        <v>2</v>
      </c>
      <c r="I106" s="163"/>
      <c r="J106" s="164">
        <f t="shared" si="0"/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0.00208</v>
      </c>
      <c r="R106" s="167">
        <f t="shared" si="2"/>
        <v>0.00416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2507</v>
      </c>
    </row>
    <row r="107" spans="2:65" s="1" customFormat="1" ht="22.5" customHeight="1">
      <c r="B107" s="157"/>
      <c r="C107" s="170" t="s">
        <v>255</v>
      </c>
      <c r="D107" s="170" t="s">
        <v>565</v>
      </c>
      <c r="E107" s="171" t="s">
        <v>2160</v>
      </c>
      <c r="F107" s="172" t="s">
        <v>2161</v>
      </c>
      <c r="G107" s="173" t="s">
        <v>416</v>
      </c>
      <c r="H107" s="174">
        <v>1</v>
      </c>
      <c r="I107" s="175"/>
      <c r="J107" s="176">
        <f t="shared" si="0"/>
        <v>0</v>
      </c>
      <c r="K107" s="173"/>
      <c r="L107" s="177"/>
      <c r="M107" s="178" t="s">
        <v>3</v>
      </c>
      <c r="N107" s="179" t="s">
        <v>43</v>
      </c>
      <c r="O107" s="32"/>
      <c r="P107" s="167">
        <f t="shared" si="1"/>
        <v>0</v>
      </c>
      <c r="Q107" s="167">
        <v>0.0033</v>
      </c>
      <c r="R107" s="167">
        <f t="shared" si="2"/>
        <v>0.0033</v>
      </c>
      <c r="S107" s="167">
        <v>0</v>
      </c>
      <c r="T107" s="168">
        <f t="shared" si="3"/>
        <v>0</v>
      </c>
      <c r="AR107" s="15" t="s">
        <v>336</v>
      </c>
      <c r="AT107" s="15" t="s">
        <v>565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2508</v>
      </c>
    </row>
    <row r="108" spans="2:65" s="1" customFormat="1" ht="22.5" customHeight="1">
      <c r="B108" s="157"/>
      <c r="C108" s="158" t="s">
        <v>259</v>
      </c>
      <c r="D108" s="158" t="s">
        <v>210</v>
      </c>
      <c r="E108" s="159" t="s">
        <v>2163</v>
      </c>
      <c r="F108" s="160" t="s">
        <v>2164</v>
      </c>
      <c r="G108" s="161" t="s">
        <v>416</v>
      </c>
      <c r="H108" s="162">
        <v>1</v>
      </c>
      <c r="I108" s="163"/>
      <c r="J108" s="164">
        <f t="shared" si="0"/>
        <v>0</v>
      </c>
      <c r="K108" s="161" t="s">
        <v>3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</v>
      </c>
      <c r="R108" s="167">
        <f t="shared" si="2"/>
        <v>0</v>
      </c>
      <c r="S108" s="167">
        <v>0</v>
      </c>
      <c r="T108" s="168">
        <f t="shared" si="3"/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2509</v>
      </c>
    </row>
    <row r="109" spans="2:65" s="1" customFormat="1" ht="22.5" customHeight="1">
      <c r="B109" s="157"/>
      <c r="C109" s="158" t="s">
        <v>265</v>
      </c>
      <c r="D109" s="158" t="s">
        <v>210</v>
      </c>
      <c r="E109" s="159" t="s">
        <v>2169</v>
      </c>
      <c r="F109" s="160" t="s">
        <v>2170</v>
      </c>
      <c r="G109" s="161" t="s">
        <v>416</v>
      </c>
      <c r="H109" s="162">
        <v>1</v>
      </c>
      <c r="I109" s="163"/>
      <c r="J109" s="164">
        <f t="shared" si="0"/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 t="shared" si="1"/>
        <v>0</v>
      </c>
      <c r="Q109" s="167">
        <v>0.00117</v>
      </c>
      <c r="R109" s="167">
        <f t="shared" si="2"/>
        <v>0.00117</v>
      </c>
      <c r="S109" s="167">
        <v>0</v>
      </c>
      <c r="T109" s="168">
        <f t="shared" si="3"/>
        <v>0</v>
      </c>
      <c r="AR109" s="15" t="s">
        <v>278</v>
      </c>
      <c r="AT109" s="15" t="s">
        <v>210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2510</v>
      </c>
    </row>
    <row r="110" spans="2:65" s="1" customFormat="1" ht="22.5" customHeight="1">
      <c r="B110" s="157"/>
      <c r="C110" s="170" t="s">
        <v>269</v>
      </c>
      <c r="D110" s="170" t="s">
        <v>565</v>
      </c>
      <c r="E110" s="171" t="s">
        <v>2172</v>
      </c>
      <c r="F110" s="172" t="s">
        <v>2173</v>
      </c>
      <c r="G110" s="173" t="s">
        <v>416</v>
      </c>
      <c r="H110" s="174">
        <v>1</v>
      </c>
      <c r="I110" s="175"/>
      <c r="J110" s="176">
        <f t="shared" si="0"/>
        <v>0</v>
      </c>
      <c r="K110" s="173" t="s">
        <v>3101</v>
      </c>
      <c r="L110" s="177"/>
      <c r="M110" s="178" t="s">
        <v>3</v>
      </c>
      <c r="N110" s="179" t="s">
        <v>43</v>
      </c>
      <c r="O110" s="32"/>
      <c r="P110" s="167">
        <f t="shared" si="1"/>
        <v>0</v>
      </c>
      <c r="Q110" s="167">
        <v>0.0045</v>
      </c>
      <c r="R110" s="167">
        <f t="shared" si="2"/>
        <v>0.0045</v>
      </c>
      <c r="S110" s="167">
        <v>0</v>
      </c>
      <c r="T110" s="168">
        <f t="shared" si="3"/>
        <v>0</v>
      </c>
      <c r="AR110" s="15" t="s">
        <v>336</v>
      </c>
      <c r="AT110" s="15" t="s">
        <v>565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2511</v>
      </c>
    </row>
    <row r="111" spans="2:65" s="1" customFormat="1" ht="22.5" customHeight="1">
      <c r="B111" s="157"/>
      <c r="C111" s="158" t="s">
        <v>10</v>
      </c>
      <c r="D111" s="158" t="s">
        <v>210</v>
      </c>
      <c r="E111" s="159" t="s">
        <v>2175</v>
      </c>
      <c r="F111" s="160" t="s">
        <v>2176</v>
      </c>
      <c r="G111" s="161" t="s">
        <v>247</v>
      </c>
      <c r="H111" s="162">
        <v>0.122</v>
      </c>
      <c r="I111" s="163"/>
      <c r="J111" s="164">
        <f t="shared" si="0"/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 t="shared" si="1"/>
        <v>0</v>
      </c>
      <c r="Q111" s="167">
        <v>0</v>
      </c>
      <c r="R111" s="167">
        <f t="shared" si="2"/>
        <v>0</v>
      </c>
      <c r="S111" s="167">
        <v>0</v>
      </c>
      <c r="T111" s="168">
        <f t="shared" si="3"/>
        <v>0</v>
      </c>
      <c r="AR111" s="15" t="s">
        <v>278</v>
      </c>
      <c r="AT111" s="15" t="s">
        <v>210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2512</v>
      </c>
    </row>
    <row r="112" spans="2:63" s="10" customFormat="1" ht="29.85" customHeight="1">
      <c r="B112" s="145"/>
      <c r="D112" s="146" t="s">
        <v>71</v>
      </c>
      <c r="E112" s="194" t="s">
        <v>676</v>
      </c>
      <c r="F112" s="194" t="s">
        <v>1180</v>
      </c>
      <c r="I112" s="148"/>
      <c r="J112" s="195">
        <f>BK112</f>
        <v>0</v>
      </c>
      <c r="K112" s="155"/>
      <c r="L112" s="145"/>
      <c r="M112" s="150"/>
      <c r="N112" s="151"/>
      <c r="O112" s="151"/>
      <c r="P112" s="152">
        <f>SUM(P113:P116)</f>
        <v>0</v>
      </c>
      <c r="Q112" s="151"/>
      <c r="R112" s="152">
        <f>SUM(R113:R116)</f>
        <v>0.127</v>
      </c>
      <c r="S112" s="151"/>
      <c r="T112" s="153">
        <f>SUM(T113:T116)</f>
        <v>0</v>
      </c>
      <c r="AR112" s="154" t="s">
        <v>79</v>
      </c>
      <c r="AT112" s="155" t="s">
        <v>71</v>
      </c>
      <c r="AU112" s="155" t="s">
        <v>9</v>
      </c>
      <c r="AY112" s="154" t="s">
        <v>209</v>
      </c>
      <c r="BK112" s="156">
        <f>SUM(BK113:BK116)</f>
        <v>0</v>
      </c>
    </row>
    <row r="113" spans="2:65" s="1" customFormat="1" ht="22.5" customHeight="1">
      <c r="B113" s="157"/>
      <c r="C113" s="158" t="s">
        <v>278</v>
      </c>
      <c r="D113" s="158" t="s">
        <v>210</v>
      </c>
      <c r="E113" s="159" t="s">
        <v>1392</v>
      </c>
      <c r="F113" s="160" t="s">
        <v>1393</v>
      </c>
      <c r="G113" s="161" t="s">
        <v>1394</v>
      </c>
      <c r="H113" s="162">
        <v>100</v>
      </c>
      <c r="I113" s="163"/>
      <c r="J113" s="164">
        <f>ROUND(I113*H113,0)</f>
        <v>0</v>
      </c>
      <c r="K113" s="161" t="s">
        <v>3101</v>
      </c>
      <c r="L113" s="31"/>
      <c r="M113" s="165" t="s">
        <v>3</v>
      </c>
      <c r="N113" s="166" t="s">
        <v>43</v>
      </c>
      <c r="O113" s="32"/>
      <c r="P113" s="167">
        <f>O113*H113</f>
        <v>0</v>
      </c>
      <c r="Q113" s="167">
        <v>7E-05</v>
      </c>
      <c r="R113" s="167">
        <f>Q113*H113</f>
        <v>0.006999999999999999</v>
      </c>
      <c r="S113" s="167">
        <v>0</v>
      </c>
      <c r="T113" s="168">
        <f>S113*H113</f>
        <v>0</v>
      </c>
      <c r="AR113" s="15" t="s">
        <v>278</v>
      </c>
      <c r="AT113" s="15" t="s">
        <v>210</v>
      </c>
      <c r="AU113" s="15" t="s">
        <v>79</v>
      </c>
      <c r="AY113" s="15" t="s">
        <v>209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9</v>
      </c>
      <c r="BK113" s="169">
        <f>ROUND(I113*H113,0)</f>
        <v>0</v>
      </c>
      <c r="BL113" s="15" t="s">
        <v>278</v>
      </c>
      <c r="BM113" s="15" t="s">
        <v>2513</v>
      </c>
    </row>
    <row r="114" spans="2:65" s="1" customFormat="1" ht="22.5" customHeight="1">
      <c r="B114" s="157"/>
      <c r="C114" s="170" t="s">
        <v>281</v>
      </c>
      <c r="D114" s="170" t="s">
        <v>565</v>
      </c>
      <c r="E114" s="171" t="s">
        <v>2514</v>
      </c>
      <c r="F114" s="172" t="s">
        <v>1397</v>
      </c>
      <c r="G114" s="173" t="s">
        <v>416</v>
      </c>
      <c r="H114" s="174">
        <v>40</v>
      </c>
      <c r="I114" s="175"/>
      <c r="J114" s="176">
        <f>ROUND(I114*H114,0)</f>
        <v>0</v>
      </c>
      <c r="K114" s="173" t="s">
        <v>3</v>
      </c>
      <c r="L114" s="177"/>
      <c r="M114" s="178" t="s">
        <v>3</v>
      </c>
      <c r="N114" s="179" t="s">
        <v>43</v>
      </c>
      <c r="O114" s="32"/>
      <c r="P114" s="167">
        <f>O114*H114</f>
        <v>0</v>
      </c>
      <c r="Q114" s="167">
        <v>0.0023</v>
      </c>
      <c r="R114" s="167">
        <f>Q114*H114</f>
        <v>0.092</v>
      </c>
      <c r="S114" s="167">
        <v>0</v>
      </c>
      <c r="T114" s="168">
        <f>S114*H114</f>
        <v>0</v>
      </c>
      <c r="AR114" s="15" t="s">
        <v>336</v>
      </c>
      <c r="AT114" s="15" t="s">
        <v>565</v>
      </c>
      <c r="AU114" s="15" t="s">
        <v>79</v>
      </c>
      <c r="AY114" s="15" t="s">
        <v>209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9</v>
      </c>
      <c r="BK114" s="169">
        <f>ROUND(I114*H114,0)</f>
        <v>0</v>
      </c>
      <c r="BL114" s="15" t="s">
        <v>278</v>
      </c>
      <c r="BM114" s="15" t="s">
        <v>2515</v>
      </c>
    </row>
    <row r="115" spans="2:65" s="1" customFormat="1" ht="22.5" customHeight="1">
      <c r="B115" s="157"/>
      <c r="C115" s="170" t="s">
        <v>284</v>
      </c>
      <c r="D115" s="170" t="s">
        <v>565</v>
      </c>
      <c r="E115" s="171" t="s">
        <v>2516</v>
      </c>
      <c r="F115" s="172" t="s">
        <v>2517</v>
      </c>
      <c r="G115" s="173" t="s">
        <v>416</v>
      </c>
      <c r="H115" s="174">
        <v>1</v>
      </c>
      <c r="I115" s="175"/>
      <c r="J115" s="176">
        <f>ROUND(I115*H115,0)</f>
        <v>0</v>
      </c>
      <c r="K115" s="173" t="s">
        <v>3</v>
      </c>
      <c r="L115" s="177"/>
      <c r="M115" s="178" t="s">
        <v>3</v>
      </c>
      <c r="N115" s="179" t="s">
        <v>43</v>
      </c>
      <c r="O115" s="32"/>
      <c r="P115" s="167">
        <f>O115*H115</f>
        <v>0</v>
      </c>
      <c r="Q115" s="167">
        <v>0.028</v>
      </c>
      <c r="R115" s="167">
        <f>Q115*H115</f>
        <v>0.028</v>
      </c>
      <c r="S115" s="167">
        <v>0</v>
      </c>
      <c r="T115" s="168">
        <f>S115*H115</f>
        <v>0</v>
      </c>
      <c r="AR115" s="15" t="s">
        <v>336</v>
      </c>
      <c r="AT115" s="15" t="s">
        <v>565</v>
      </c>
      <c r="AU115" s="15" t="s">
        <v>79</v>
      </c>
      <c r="AY115" s="15" t="s">
        <v>209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9</v>
      </c>
      <c r="BK115" s="169">
        <f>ROUND(I115*H115,0)</f>
        <v>0</v>
      </c>
      <c r="BL115" s="15" t="s">
        <v>278</v>
      </c>
      <c r="BM115" s="15" t="s">
        <v>2518</v>
      </c>
    </row>
    <row r="116" spans="2:65" s="1" customFormat="1" ht="22.5" customHeight="1">
      <c r="B116" s="157"/>
      <c r="C116" s="158" t="s">
        <v>288</v>
      </c>
      <c r="D116" s="158" t="s">
        <v>210</v>
      </c>
      <c r="E116" s="159" t="s">
        <v>1181</v>
      </c>
      <c r="F116" s="160" t="s">
        <v>1182</v>
      </c>
      <c r="G116" s="161" t="s">
        <v>247</v>
      </c>
      <c r="H116" s="162">
        <v>1.155</v>
      </c>
      <c r="I116" s="163"/>
      <c r="J116" s="164">
        <f>ROUND(I116*H116,0)</f>
        <v>0</v>
      </c>
      <c r="K116" s="161" t="s">
        <v>3101</v>
      </c>
      <c r="L116" s="31"/>
      <c r="M116" s="165" t="s">
        <v>3</v>
      </c>
      <c r="N116" s="166" t="s">
        <v>43</v>
      </c>
      <c r="O116" s="32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9</v>
      </c>
      <c r="BK116" s="169">
        <f>ROUND(I116*H116,0)</f>
        <v>0</v>
      </c>
      <c r="BL116" s="15" t="s">
        <v>278</v>
      </c>
      <c r="BM116" s="15" t="s">
        <v>2519</v>
      </c>
    </row>
    <row r="117" spans="2:63" s="10" customFormat="1" ht="29.85" customHeight="1">
      <c r="B117" s="145"/>
      <c r="D117" s="146" t="s">
        <v>71</v>
      </c>
      <c r="E117" s="194" t="s">
        <v>777</v>
      </c>
      <c r="F117" s="194" t="s">
        <v>1118</v>
      </c>
      <c r="I117" s="148"/>
      <c r="J117" s="195">
        <f>BK117</f>
        <v>0</v>
      </c>
      <c r="K117" s="155"/>
      <c r="L117" s="145"/>
      <c r="M117" s="150"/>
      <c r="N117" s="151"/>
      <c r="O117" s="151"/>
      <c r="P117" s="152">
        <f>P118</f>
        <v>0</v>
      </c>
      <c r="Q117" s="151"/>
      <c r="R117" s="152">
        <f>R118</f>
        <v>0.0006000000000000001</v>
      </c>
      <c r="S117" s="151"/>
      <c r="T117" s="153">
        <f>T118</f>
        <v>0</v>
      </c>
      <c r="AR117" s="154" t="s">
        <v>79</v>
      </c>
      <c r="AT117" s="155" t="s">
        <v>71</v>
      </c>
      <c r="AU117" s="155" t="s">
        <v>9</v>
      </c>
      <c r="AY117" s="154" t="s">
        <v>209</v>
      </c>
      <c r="BK117" s="156">
        <f>BK118</f>
        <v>0</v>
      </c>
    </row>
    <row r="118" spans="2:65" s="1" customFormat="1" ht="22.5" customHeight="1">
      <c r="B118" s="157"/>
      <c r="C118" s="158" t="s">
        <v>292</v>
      </c>
      <c r="D118" s="158" t="s">
        <v>210</v>
      </c>
      <c r="E118" s="159" t="s">
        <v>1413</v>
      </c>
      <c r="F118" s="160" t="s">
        <v>1414</v>
      </c>
      <c r="G118" s="161" t="s">
        <v>253</v>
      </c>
      <c r="H118" s="162">
        <v>12</v>
      </c>
      <c r="I118" s="163"/>
      <c r="J118" s="164">
        <f>ROUND(I118*H118,0)</f>
        <v>0</v>
      </c>
      <c r="K118" s="161" t="s">
        <v>3101</v>
      </c>
      <c r="L118" s="31"/>
      <c r="M118" s="165" t="s">
        <v>3</v>
      </c>
      <c r="N118" s="166" t="s">
        <v>43</v>
      </c>
      <c r="O118" s="32"/>
      <c r="P118" s="167">
        <f>O118*H118</f>
        <v>0</v>
      </c>
      <c r="Q118" s="167">
        <v>5E-05</v>
      </c>
      <c r="R118" s="167">
        <f>Q118*H118</f>
        <v>0.0006000000000000001</v>
      </c>
      <c r="S118" s="167">
        <v>0</v>
      </c>
      <c r="T118" s="168">
        <f>S118*H118</f>
        <v>0</v>
      </c>
      <c r="AR118" s="15" t="s">
        <v>278</v>
      </c>
      <c r="AT118" s="15" t="s">
        <v>210</v>
      </c>
      <c r="AU118" s="15" t="s">
        <v>79</v>
      </c>
      <c r="AY118" s="15" t="s">
        <v>209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9</v>
      </c>
      <c r="BK118" s="169">
        <f>ROUND(I118*H118,0)</f>
        <v>0</v>
      </c>
      <c r="BL118" s="15" t="s">
        <v>278</v>
      </c>
      <c r="BM118" s="15" t="s">
        <v>2520</v>
      </c>
    </row>
    <row r="119" spans="2:63" s="10" customFormat="1" ht="37.35" customHeight="1">
      <c r="B119" s="145"/>
      <c r="D119" s="154" t="s">
        <v>71</v>
      </c>
      <c r="E119" s="192" t="s">
        <v>565</v>
      </c>
      <c r="F119" s="192" t="s">
        <v>1697</v>
      </c>
      <c r="I119" s="148"/>
      <c r="J119" s="193">
        <f>BK119</f>
        <v>0</v>
      </c>
      <c r="K119" s="155"/>
      <c r="L119" s="145"/>
      <c r="M119" s="150"/>
      <c r="N119" s="151"/>
      <c r="O119" s="151"/>
      <c r="P119" s="152">
        <f>P120</f>
        <v>0</v>
      </c>
      <c r="Q119" s="151"/>
      <c r="R119" s="152">
        <f>R120</f>
        <v>0</v>
      </c>
      <c r="S119" s="151"/>
      <c r="T119" s="153">
        <f>T120</f>
        <v>0</v>
      </c>
      <c r="AR119" s="154" t="s">
        <v>95</v>
      </c>
      <c r="AT119" s="155" t="s">
        <v>71</v>
      </c>
      <c r="AU119" s="155" t="s">
        <v>72</v>
      </c>
      <c r="AY119" s="154" t="s">
        <v>209</v>
      </c>
      <c r="BK119" s="156">
        <f>BK120</f>
        <v>0</v>
      </c>
    </row>
    <row r="120" spans="2:63" s="10" customFormat="1" ht="19.95" customHeight="1">
      <c r="B120" s="145"/>
      <c r="D120" s="146" t="s">
        <v>71</v>
      </c>
      <c r="E120" s="194" t="s">
        <v>2182</v>
      </c>
      <c r="F120" s="194" t="s">
        <v>2183</v>
      </c>
      <c r="I120" s="148"/>
      <c r="J120" s="195">
        <f>BK120</f>
        <v>0</v>
      </c>
      <c r="K120" s="155"/>
      <c r="L120" s="145"/>
      <c r="M120" s="150"/>
      <c r="N120" s="151"/>
      <c r="O120" s="151"/>
      <c r="P120" s="152">
        <f>P121</f>
        <v>0</v>
      </c>
      <c r="Q120" s="151"/>
      <c r="R120" s="152">
        <f>R121</f>
        <v>0</v>
      </c>
      <c r="S120" s="151"/>
      <c r="T120" s="153">
        <f>T121</f>
        <v>0</v>
      </c>
      <c r="AR120" s="154" t="s">
        <v>95</v>
      </c>
      <c r="AT120" s="155" t="s">
        <v>71</v>
      </c>
      <c r="AU120" s="155" t="s">
        <v>9</v>
      </c>
      <c r="AY120" s="154" t="s">
        <v>209</v>
      </c>
      <c r="BK120" s="156">
        <f>BK121</f>
        <v>0</v>
      </c>
    </row>
    <row r="121" spans="2:65" s="1" customFormat="1" ht="22.5" customHeight="1">
      <c r="B121" s="157"/>
      <c r="C121" s="158" t="s">
        <v>8</v>
      </c>
      <c r="D121" s="158" t="s">
        <v>210</v>
      </c>
      <c r="E121" s="159" t="s">
        <v>2184</v>
      </c>
      <c r="F121" s="160" t="s">
        <v>2185</v>
      </c>
      <c r="G121" s="161" t="s">
        <v>2186</v>
      </c>
      <c r="H121" s="162">
        <v>1</v>
      </c>
      <c r="I121" s="163"/>
      <c r="J121" s="164">
        <f>ROUND(I121*H121,0)</f>
        <v>0</v>
      </c>
      <c r="K121" s="161" t="s">
        <v>3101</v>
      </c>
      <c r="L121" s="31"/>
      <c r="M121" s="165" t="s">
        <v>3</v>
      </c>
      <c r="N121" s="181" t="s">
        <v>43</v>
      </c>
      <c r="O121" s="182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15" t="s">
        <v>474</v>
      </c>
      <c r="AT121" s="15" t="s">
        <v>210</v>
      </c>
      <c r="AU121" s="15" t="s">
        <v>79</v>
      </c>
      <c r="AY121" s="15" t="s">
        <v>209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9</v>
      </c>
      <c r="BK121" s="169">
        <f>ROUND(I121*H121,0)</f>
        <v>0</v>
      </c>
      <c r="BL121" s="15" t="s">
        <v>474</v>
      </c>
      <c r="BM121" s="15" t="s">
        <v>2521</v>
      </c>
    </row>
    <row r="122" spans="2:12" s="1" customFormat="1" ht="6.9" customHeight="1">
      <c r="B122" s="46"/>
      <c r="C122" s="47"/>
      <c r="D122" s="47"/>
      <c r="E122" s="47"/>
      <c r="F122" s="47"/>
      <c r="G122" s="47"/>
      <c r="H122" s="47"/>
      <c r="I122" s="119"/>
      <c r="J122" s="47"/>
      <c r="K122" s="317"/>
      <c r="L122" s="31"/>
    </row>
  </sheetData>
  <autoFilter ref="C93:K9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workbookViewId="0" topLeftCell="A1">
      <pane ySplit="1" topLeftCell="A184" activePane="bottomLeft" state="frozen"/>
      <selection pane="bottomLeft" activeCell="K195" sqref="K1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145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s="1" customFormat="1" ht="22.5" customHeight="1">
      <c r="B9" s="31"/>
      <c r="C9" s="32"/>
      <c r="D9" s="32"/>
      <c r="E9" s="367" t="s">
        <v>2522</v>
      </c>
      <c r="F9" s="348"/>
      <c r="G9" s="348"/>
      <c r="H9" s="348"/>
      <c r="I9" s="98"/>
      <c r="J9" s="32"/>
      <c r="K9" s="307"/>
    </row>
    <row r="10" spans="2:11" s="1" customFormat="1" ht="13.2">
      <c r="B10" s="31"/>
      <c r="C10" s="32"/>
      <c r="D10" s="28" t="s">
        <v>167</v>
      </c>
      <c r="E10" s="32"/>
      <c r="F10" s="32"/>
      <c r="G10" s="32"/>
      <c r="H10" s="32"/>
      <c r="I10" s="98"/>
      <c r="J10" s="32"/>
      <c r="K10" s="307"/>
    </row>
    <row r="11" spans="2:11" s="1" customFormat="1" ht="36.9" customHeight="1">
      <c r="B11" s="31"/>
      <c r="C11" s="32"/>
      <c r="D11" s="32"/>
      <c r="E11" s="368" t="s">
        <v>2523</v>
      </c>
      <c r="F11" s="348"/>
      <c r="G11" s="348"/>
      <c r="H11" s="348"/>
      <c r="I11" s="98"/>
      <c r="J11" s="32"/>
      <c r="K11" s="307"/>
    </row>
    <row r="12" spans="2:11" s="1" customFormat="1" ht="13.5">
      <c r="B12" s="31"/>
      <c r="C12" s="32"/>
      <c r="D12" s="32"/>
      <c r="E12" s="32"/>
      <c r="F12" s="32"/>
      <c r="G12" s="32"/>
      <c r="H12" s="32"/>
      <c r="I12" s="98"/>
      <c r="J12" s="32"/>
      <c r="K12" s="307"/>
    </row>
    <row r="13" spans="2:11" s="1" customFormat="1" ht="14.4" customHeight="1">
      <c r="B13" s="31"/>
      <c r="C13" s="32"/>
      <c r="D13" s="28" t="s">
        <v>21</v>
      </c>
      <c r="E13" s="32"/>
      <c r="F13" s="26" t="s">
        <v>3</v>
      </c>
      <c r="G13" s="32"/>
      <c r="H13" s="32"/>
      <c r="I13" s="99" t="s">
        <v>22</v>
      </c>
      <c r="J13" s="26" t="s">
        <v>3</v>
      </c>
      <c r="K13" s="307"/>
    </row>
    <row r="14" spans="2:11" s="1" customFormat="1" ht="14.4" customHeight="1">
      <c r="B14" s="31"/>
      <c r="C14" s="32"/>
      <c r="D14" s="28" t="s">
        <v>23</v>
      </c>
      <c r="E14" s="32"/>
      <c r="F14" s="26" t="s">
        <v>24</v>
      </c>
      <c r="G14" s="32"/>
      <c r="H14" s="32"/>
      <c r="I14" s="99" t="s">
        <v>25</v>
      </c>
      <c r="J14" s="100">
        <f>'Rekapitulace stavby'!AN8</f>
        <v>43063</v>
      </c>
      <c r="K14" s="307"/>
    </row>
    <row r="15" spans="2:11" s="1" customFormat="1" ht="10.95" customHeight="1">
      <c r="B15" s="31"/>
      <c r="C15" s="32"/>
      <c r="D15" s="32"/>
      <c r="E15" s="32"/>
      <c r="F15" s="32"/>
      <c r="G15" s="32"/>
      <c r="H15" s="32"/>
      <c r="I15" s="98"/>
      <c r="J15" s="32"/>
      <c r="K15" s="307"/>
    </row>
    <row r="16" spans="2:11" s="1" customFormat="1" ht="14.4" customHeight="1">
      <c r="B16" s="31"/>
      <c r="C16" s="32"/>
      <c r="D16" s="28" t="s">
        <v>28</v>
      </c>
      <c r="E16" s="32"/>
      <c r="F16" s="32"/>
      <c r="G16" s="32"/>
      <c r="H16" s="32"/>
      <c r="I16" s="99" t="s">
        <v>29</v>
      </c>
      <c r="J16" s="26" t="s">
        <v>3</v>
      </c>
      <c r="K16" s="307"/>
    </row>
    <row r="17" spans="2:11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99" t="s">
        <v>31</v>
      </c>
      <c r="J17" s="26" t="s">
        <v>3</v>
      </c>
      <c r="K17" s="307"/>
    </row>
    <row r="18" spans="2:11" s="1" customFormat="1" ht="6.9" customHeight="1">
      <c r="B18" s="31"/>
      <c r="C18" s="32"/>
      <c r="D18" s="32"/>
      <c r="E18" s="32"/>
      <c r="F18" s="32"/>
      <c r="G18" s="32"/>
      <c r="H18" s="32"/>
      <c r="I18" s="98"/>
      <c r="J18" s="32"/>
      <c r="K18" s="307"/>
    </row>
    <row r="19" spans="2:11" s="1" customFormat="1" ht="14.4" customHeight="1">
      <c r="B19" s="31"/>
      <c r="C19" s="32"/>
      <c r="D19" s="28" t="s">
        <v>32</v>
      </c>
      <c r="E19" s="32"/>
      <c r="F19" s="32"/>
      <c r="G19" s="32"/>
      <c r="H19" s="32"/>
      <c r="I19" s="99" t="s">
        <v>29</v>
      </c>
      <c r="J19" s="26" t="str">
        <f>IF('Rekapitulace stavby'!AN13="Vyplň údaj","",IF('Rekapitulace stavby'!AN13="","",'Rekapitulace stavby'!AN13))</f>
        <v/>
      </c>
      <c r="K19" s="307"/>
    </row>
    <row r="20" spans="2:11" s="1" customFormat="1" ht="18" customHeight="1">
      <c r="B20" s="31"/>
      <c r="C20" s="32"/>
      <c r="D20" s="32"/>
      <c r="E20" s="26" t="str">
        <f>IF('Rekapitulace stavby'!E14="Vyplň údaj","",IF('Rekapitulace stavby'!E14="","",'Rekapitulace stavby'!E14))</f>
        <v/>
      </c>
      <c r="F20" s="32"/>
      <c r="G20" s="32"/>
      <c r="H20" s="32"/>
      <c r="I20" s="99" t="s">
        <v>31</v>
      </c>
      <c r="J20" s="26" t="str">
        <f>IF('Rekapitulace stavby'!AN14="Vyplň údaj","",IF('Rekapitulace stavby'!AN14="","",'Rekapitulace stavby'!AN14))</f>
        <v/>
      </c>
      <c r="K20" s="307"/>
    </row>
    <row r="21" spans="2:11" s="1" customFormat="1" ht="6.9" customHeight="1">
      <c r="B21" s="31"/>
      <c r="C21" s="32"/>
      <c r="D21" s="32"/>
      <c r="E21" s="32"/>
      <c r="F21" s="32"/>
      <c r="G21" s="32"/>
      <c r="H21" s="32"/>
      <c r="I21" s="98"/>
      <c r="J21" s="32"/>
      <c r="K21" s="307"/>
    </row>
    <row r="22" spans="2:11" s="1" customFormat="1" ht="14.4" customHeight="1">
      <c r="B22" s="31"/>
      <c r="C22" s="32"/>
      <c r="D22" s="28" t="s">
        <v>34</v>
      </c>
      <c r="E22" s="32"/>
      <c r="F22" s="32"/>
      <c r="G22" s="32"/>
      <c r="H22" s="32"/>
      <c r="I22" s="99" t="s">
        <v>29</v>
      </c>
      <c r="J22" s="26" t="s">
        <v>3</v>
      </c>
      <c r="K22" s="307"/>
    </row>
    <row r="23" spans="2:11" s="1" customFormat="1" ht="18" customHeight="1">
      <c r="B23" s="31"/>
      <c r="C23" s="32"/>
      <c r="D23" s="32"/>
      <c r="E23" s="26" t="s">
        <v>35</v>
      </c>
      <c r="F23" s="32"/>
      <c r="G23" s="32"/>
      <c r="H23" s="32"/>
      <c r="I23" s="99" t="s">
        <v>31</v>
      </c>
      <c r="J23" s="26" t="s">
        <v>3</v>
      </c>
      <c r="K23" s="307"/>
    </row>
    <row r="24" spans="2:11" s="1" customFormat="1" ht="6.9" customHeight="1">
      <c r="B24" s="31"/>
      <c r="C24" s="32"/>
      <c r="D24" s="32"/>
      <c r="E24" s="32"/>
      <c r="F24" s="32"/>
      <c r="G24" s="32"/>
      <c r="H24" s="32"/>
      <c r="I24" s="98"/>
      <c r="J24" s="32"/>
      <c r="K24" s="307"/>
    </row>
    <row r="25" spans="2:11" s="1" customFormat="1" ht="14.4" customHeight="1">
      <c r="B25" s="31"/>
      <c r="C25" s="32"/>
      <c r="D25" s="28" t="s">
        <v>37</v>
      </c>
      <c r="E25" s="32"/>
      <c r="F25" s="32"/>
      <c r="G25" s="32"/>
      <c r="H25" s="32"/>
      <c r="I25" s="98"/>
      <c r="J25" s="32"/>
      <c r="K25" s="307"/>
    </row>
    <row r="26" spans="2:11" s="7" customFormat="1" ht="22.5" customHeight="1">
      <c r="B26" s="101"/>
      <c r="C26" s="102"/>
      <c r="D26" s="102"/>
      <c r="E26" s="370" t="s">
        <v>3</v>
      </c>
      <c r="F26" s="371"/>
      <c r="G26" s="371"/>
      <c r="H26" s="371"/>
      <c r="I26" s="103"/>
      <c r="J26" s="102"/>
      <c r="K26" s="308"/>
    </row>
    <row r="27" spans="2:11" s="1" customFormat="1" ht="6.9" customHeight="1">
      <c r="B27" s="31"/>
      <c r="C27" s="32"/>
      <c r="D27" s="32"/>
      <c r="E27" s="32"/>
      <c r="F27" s="32"/>
      <c r="G27" s="32"/>
      <c r="H27" s="32"/>
      <c r="I27" s="98"/>
      <c r="J27" s="32"/>
      <c r="K27" s="307"/>
    </row>
    <row r="28" spans="2:11" s="1" customFormat="1" ht="6.9" customHeight="1">
      <c r="B28" s="31"/>
      <c r="C28" s="32"/>
      <c r="D28" s="58"/>
      <c r="E28" s="58"/>
      <c r="F28" s="58"/>
      <c r="G28" s="58"/>
      <c r="H28" s="58"/>
      <c r="I28" s="105"/>
      <c r="J28" s="58"/>
      <c r="K28" s="309"/>
    </row>
    <row r="29" spans="2:11" s="1" customFormat="1" ht="25.35" customHeight="1">
      <c r="B29" s="31"/>
      <c r="C29" s="32"/>
      <c r="D29" s="107" t="s">
        <v>38</v>
      </c>
      <c r="E29" s="32"/>
      <c r="F29" s="32"/>
      <c r="G29" s="32"/>
      <c r="H29" s="32"/>
      <c r="I29" s="98"/>
      <c r="J29" s="108">
        <f>ROUND(J96,2)</f>
        <v>0</v>
      </c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14.4" customHeight="1">
      <c r="B31" s="31"/>
      <c r="C31" s="32"/>
      <c r="D31" s="32"/>
      <c r="E31" s="32"/>
      <c r="F31" s="36" t="s">
        <v>40</v>
      </c>
      <c r="G31" s="32"/>
      <c r="H31" s="32"/>
      <c r="I31" s="109" t="s">
        <v>39</v>
      </c>
      <c r="J31" s="36" t="s">
        <v>41</v>
      </c>
      <c r="K31" s="307"/>
    </row>
    <row r="32" spans="2:11" s="1" customFormat="1" ht="14.4" customHeight="1">
      <c r="B32" s="31"/>
      <c r="C32" s="32"/>
      <c r="D32" s="39" t="s">
        <v>42</v>
      </c>
      <c r="E32" s="39" t="s">
        <v>43</v>
      </c>
      <c r="F32" s="110">
        <f>ROUND(SUM(BE96:BE201),2)</f>
        <v>0</v>
      </c>
      <c r="G32" s="32"/>
      <c r="H32" s="32"/>
      <c r="I32" s="111">
        <v>0.21</v>
      </c>
      <c r="J32" s="110">
        <f>ROUND(ROUND((SUM(BE96:BE201)),2)*I32,2)</f>
        <v>0</v>
      </c>
      <c r="K32" s="307"/>
    </row>
    <row r="33" spans="2:11" s="1" customFormat="1" ht="14.4" customHeight="1">
      <c r="B33" s="31"/>
      <c r="C33" s="32"/>
      <c r="D33" s="32"/>
      <c r="E33" s="39" t="s">
        <v>44</v>
      </c>
      <c r="F33" s="110">
        <f>ROUND(SUM(BF96:BF201),2)</f>
        <v>0</v>
      </c>
      <c r="G33" s="32"/>
      <c r="H33" s="32"/>
      <c r="I33" s="111">
        <v>0.15</v>
      </c>
      <c r="J33" s="110">
        <f>ROUND(ROUND((SUM(BF96:BF201)),2)*I33,2)</f>
        <v>0</v>
      </c>
      <c r="K33" s="307"/>
    </row>
    <row r="34" spans="2:11" s="1" customFormat="1" ht="14.4" customHeight="1" hidden="1">
      <c r="B34" s="31"/>
      <c r="C34" s="32"/>
      <c r="D34" s="32"/>
      <c r="E34" s="39" t="s">
        <v>45</v>
      </c>
      <c r="F34" s="110">
        <f>ROUND(SUM(BG96:BG201),2)</f>
        <v>0</v>
      </c>
      <c r="G34" s="32"/>
      <c r="H34" s="32"/>
      <c r="I34" s="111">
        <v>0.21</v>
      </c>
      <c r="J34" s="110">
        <v>0</v>
      </c>
      <c r="K34" s="307"/>
    </row>
    <row r="35" spans="2:11" s="1" customFormat="1" ht="14.4" customHeight="1" hidden="1">
      <c r="B35" s="31"/>
      <c r="C35" s="32"/>
      <c r="D35" s="32"/>
      <c r="E35" s="39" t="s">
        <v>46</v>
      </c>
      <c r="F35" s="110">
        <f>ROUND(SUM(BH96:BH201),2)</f>
        <v>0</v>
      </c>
      <c r="G35" s="32"/>
      <c r="H35" s="32"/>
      <c r="I35" s="111">
        <v>0.15</v>
      </c>
      <c r="J35" s="110"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47</v>
      </c>
      <c r="F36" s="110">
        <f>ROUND(SUM(BI96:BI201),2)</f>
        <v>0</v>
      </c>
      <c r="G36" s="32"/>
      <c r="H36" s="32"/>
      <c r="I36" s="111">
        <v>0</v>
      </c>
      <c r="J36" s="110">
        <v>0</v>
      </c>
      <c r="K36" s="307"/>
    </row>
    <row r="37" spans="2:11" s="1" customFormat="1" ht="6.9" customHeight="1">
      <c r="B37" s="31"/>
      <c r="C37" s="32"/>
      <c r="D37" s="32"/>
      <c r="E37" s="32"/>
      <c r="F37" s="32"/>
      <c r="G37" s="32"/>
      <c r="H37" s="32"/>
      <c r="I37" s="98"/>
      <c r="J37" s="32"/>
      <c r="K37" s="307"/>
    </row>
    <row r="38" spans="2:11" s="1" customFormat="1" ht="25.35" customHeight="1">
      <c r="B38" s="31"/>
      <c r="C38" s="112"/>
      <c r="D38" s="113" t="s">
        <v>48</v>
      </c>
      <c r="E38" s="61"/>
      <c r="F38" s="61"/>
      <c r="G38" s="114" t="s">
        <v>49</v>
      </c>
      <c r="H38" s="115" t="s">
        <v>50</v>
      </c>
      <c r="I38" s="116"/>
      <c r="J38" s="117">
        <f>SUM(J29:J36)</f>
        <v>0</v>
      </c>
      <c r="K38" s="310"/>
    </row>
    <row r="39" spans="2:11" s="1" customFormat="1" ht="14.4" customHeight="1">
      <c r="B39" s="46"/>
      <c r="C39" s="47"/>
      <c r="D39" s="47"/>
      <c r="E39" s="47"/>
      <c r="F39" s="47"/>
      <c r="G39" s="47"/>
      <c r="H39" s="47"/>
      <c r="I39" s="119"/>
      <c r="J39" s="47"/>
      <c r="K39" s="311"/>
    </row>
    <row r="43" spans="2:11" s="1" customFormat="1" ht="6.9" customHeight="1">
      <c r="B43" s="49"/>
      <c r="C43" s="50"/>
      <c r="D43" s="50"/>
      <c r="E43" s="50"/>
      <c r="F43" s="50"/>
      <c r="G43" s="50"/>
      <c r="H43" s="50"/>
      <c r="I43" s="120"/>
      <c r="J43" s="50"/>
      <c r="K43" s="312"/>
    </row>
    <row r="44" spans="2:11" s="1" customFormat="1" ht="36.9" customHeight="1">
      <c r="B44" s="31"/>
      <c r="C44" s="21" t="s">
        <v>169</v>
      </c>
      <c r="D44" s="32"/>
      <c r="E44" s="32"/>
      <c r="F44" s="32"/>
      <c r="G44" s="32"/>
      <c r="H44" s="32"/>
      <c r="I44" s="98"/>
      <c r="J44" s="32"/>
      <c r="K44" s="307"/>
    </row>
    <row r="45" spans="2:11" s="1" customFormat="1" ht="6.9" customHeight="1">
      <c r="B45" s="31"/>
      <c r="C45" s="32"/>
      <c r="D45" s="32"/>
      <c r="E45" s="32"/>
      <c r="F45" s="32"/>
      <c r="G45" s="32"/>
      <c r="H45" s="32"/>
      <c r="I45" s="98"/>
      <c r="J45" s="32"/>
      <c r="K45" s="307"/>
    </row>
    <row r="46" spans="2:11" s="1" customFormat="1" ht="14.4" customHeight="1">
      <c r="B46" s="31"/>
      <c r="C46" s="28" t="s">
        <v>18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22.5" customHeight="1">
      <c r="B47" s="31"/>
      <c r="C47" s="32"/>
      <c r="D47" s="32"/>
      <c r="E47" s="367" t="str">
        <f>E7</f>
        <v>Objekt školy a dílen, U Kapličky 761/II, Sušice, stavební úpravy - návrh úspor energie</v>
      </c>
      <c r="F47" s="348"/>
      <c r="G47" s="348"/>
      <c r="H47" s="348"/>
      <c r="I47" s="98"/>
      <c r="J47" s="32"/>
      <c r="K47" s="307"/>
    </row>
    <row r="48" spans="2:11" ht="13.2">
      <c r="B48" s="19"/>
      <c r="C48" s="28" t="s">
        <v>165</v>
      </c>
      <c r="D48" s="20"/>
      <c r="E48" s="20"/>
      <c r="F48" s="20"/>
      <c r="G48" s="20"/>
      <c r="H48" s="20"/>
      <c r="I48" s="97"/>
      <c r="J48" s="20"/>
      <c r="K48" s="306"/>
    </row>
    <row r="49" spans="2:11" s="1" customFormat="1" ht="22.5" customHeight="1">
      <c r="B49" s="31"/>
      <c r="C49" s="32"/>
      <c r="D49" s="32"/>
      <c r="E49" s="367" t="s">
        <v>2522</v>
      </c>
      <c r="F49" s="348"/>
      <c r="G49" s="348"/>
      <c r="H49" s="348"/>
      <c r="I49" s="98"/>
      <c r="J49" s="32"/>
      <c r="K49" s="307"/>
    </row>
    <row r="50" spans="2:11" s="1" customFormat="1" ht="14.4" customHeight="1">
      <c r="B50" s="31"/>
      <c r="C50" s="28" t="s">
        <v>167</v>
      </c>
      <c r="D50" s="32"/>
      <c r="E50" s="32"/>
      <c r="F50" s="32"/>
      <c r="G50" s="32"/>
      <c r="H50" s="32"/>
      <c r="I50" s="98"/>
      <c r="J50" s="32"/>
      <c r="K50" s="307"/>
    </row>
    <row r="51" spans="2:11" s="1" customFormat="1" ht="23.25" customHeight="1">
      <c r="B51" s="31"/>
      <c r="C51" s="32"/>
      <c r="D51" s="32"/>
      <c r="E51" s="368" t="str">
        <f>E11</f>
        <v>310 - SO 03  Dílna - fasáda</v>
      </c>
      <c r="F51" s="348"/>
      <c r="G51" s="348"/>
      <c r="H51" s="348"/>
      <c r="I51" s="98"/>
      <c r="J51" s="32"/>
      <c r="K51" s="307"/>
    </row>
    <row r="52" spans="2:11" s="1" customFormat="1" ht="6.9" customHeight="1">
      <c r="B52" s="31"/>
      <c r="C52" s="32"/>
      <c r="D52" s="32"/>
      <c r="E52" s="32"/>
      <c r="F52" s="32"/>
      <c r="G52" s="32"/>
      <c r="H52" s="32"/>
      <c r="I52" s="98"/>
      <c r="J52" s="32"/>
      <c r="K52" s="307"/>
    </row>
    <row r="53" spans="2:11" s="1" customFormat="1" ht="18" customHeight="1">
      <c r="B53" s="31"/>
      <c r="C53" s="28" t="s">
        <v>23</v>
      </c>
      <c r="D53" s="32"/>
      <c r="E53" s="32"/>
      <c r="F53" s="26" t="str">
        <f>F14</f>
        <v>Sušice</v>
      </c>
      <c r="G53" s="32"/>
      <c r="H53" s="32"/>
      <c r="I53" s="99" t="s">
        <v>25</v>
      </c>
      <c r="J53" s="100">
        <f>IF(J14="","",J14)</f>
        <v>43063</v>
      </c>
      <c r="K53" s="307"/>
    </row>
    <row r="54" spans="2:11" s="1" customFormat="1" ht="6.9" customHeight="1">
      <c r="B54" s="31"/>
      <c r="C54" s="32"/>
      <c r="D54" s="32"/>
      <c r="E54" s="32"/>
      <c r="F54" s="32"/>
      <c r="G54" s="32"/>
      <c r="H54" s="32"/>
      <c r="I54" s="98"/>
      <c r="J54" s="32"/>
      <c r="K54" s="307"/>
    </row>
    <row r="55" spans="2:11" s="1" customFormat="1" ht="13.2">
      <c r="B55" s="31"/>
      <c r="C55" s="28" t="s">
        <v>28</v>
      </c>
      <c r="D55" s="32"/>
      <c r="E55" s="32"/>
      <c r="F55" s="26" t="str">
        <f>E17</f>
        <v xml:space="preserve"> SOŠ a SOU Sušice</v>
      </c>
      <c r="G55" s="32"/>
      <c r="H55" s="32"/>
      <c r="I55" s="99" t="s">
        <v>34</v>
      </c>
      <c r="J55" s="26" t="str">
        <f>E23</f>
        <v xml:space="preserve"> Ing. Lejsek Jiří</v>
      </c>
      <c r="K55" s="307"/>
    </row>
    <row r="56" spans="2:11" s="1" customFormat="1" ht="14.4" customHeight="1">
      <c r="B56" s="31"/>
      <c r="C56" s="28" t="s">
        <v>32</v>
      </c>
      <c r="D56" s="32"/>
      <c r="E56" s="32"/>
      <c r="F56" s="26" t="str">
        <f>IF(E20="","",E20)</f>
        <v/>
      </c>
      <c r="G56" s="32"/>
      <c r="H56" s="32"/>
      <c r="I56" s="98"/>
      <c r="J56" s="32"/>
      <c r="K56" s="307"/>
    </row>
    <row r="57" spans="2:11" s="1" customFormat="1" ht="10.35" customHeight="1">
      <c r="B57" s="31"/>
      <c r="C57" s="32"/>
      <c r="D57" s="32"/>
      <c r="E57" s="32"/>
      <c r="F57" s="32"/>
      <c r="G57" s="32"/>
      <c r="H57" s="32"/>
      <c r="I57" s="98"/>
      <c r="J57" s="32"/>
      <c r="K57" s="307"/>
    </row>
    <row r="58" spans="2:11" s="1" customFormat="1" ht="29.25" customHeight="1">
      <c r="B58" s="31"/>
      <c r="C58" s="122" t="s">
        <v>170</v>
      </c>
      <c r="D58" s="112"/>
      <c r="E58" s="112"/>
      <c r="F58" s="112"/>
      <c r="G58" s="112"/>
      <c r="H58" s="112"/>
      <c r="I58" s="123"/>
      <c r="J58" s="124" t="s">
        <v>171</v>
      </c>
      <c r="K58" s="313"/>
    </row>
    <row r="59" spans="2:11" s="1" customFormat="1" ht="10.35" customHeight="1">
      <c r="B59" s="31"/>
      <c r="C59" s="32"/>
      <c r="D59" s="32"/>
      <c r="E59" s="32"/>
      <c r="F59" s="32"/>
      <c r="G59" s="32"/>
      <c r="H59" s="32"/>
      <c r="I59" s="98"/>
      <c r="J59" s="32"/>
      <c r="K59" s="307"/>
    </row>
    <row r="60" spans="2:47" s="1" customFormat="1" ht="29.25" customHeight="1">
      <c r="B60" s="31"/>
      <c r="C60" s="126" t="s">
        <v>172</v>
      </c>
      <c r="D60" s="32"/>
      <c r="E60" s="32"/>
      <c r="F60" s="32"/>
      <c r="G60" s="32"/>
      <c r="H60" s="32"/>
      <c r="I60" s="98"/>
      <c r="J60" s="108">
        <f>J96</f>
        <v>0</v>
      </c>
      <c r="K60" s="307"/>
      <c r="AU60" s="15" t="s">
        <v>173</v>
      </c>
    </row>
    <row r="61" spans="2:11" s="8" customFormat="1" ht="24.9" customHeight="1">
      <c r="B61" s="127"/>
      <c r="C61" s="128"/>
      <c r="D61" s="129" t="s">
        <v>174</v>
      </c>
      <c r="E61" s="130"/>
      <c r="F61" s="130"/>
      <c r="G61" s="130"/>
      <c r="H61" s="130"/>
      <c r="I61" s="131"/>
      <c r="J61" s="132">
        <f>J97</f>
        <v>0</v>
      </c>
      <c r="K61" s="314"/>
    </row>
    <row r="62" spans="2:11" s="8" customFormat="1" ht="24.9" customHeight="1">
      <c r="B62" s="127"/>
      <c r="C62" s="128"/>
      <c r="D62" s="129" t="s">
        <v>177</v>
      </c>
      <c r="E62" s="130"/>
      <c r="F62" s="130"/>
      <c r="G62" s="130"/>
      <c r="H62" s="130"/>
      <c r="I62" s="131"/>
      <c r="J62" s="132">
        <f>J102</f>
        <v>0</v>
      </c>
      <c r="K62" s="314"/>
    </row>
    <row r="63" spans="2:11" s="8" customFormat="1" ht="24.9" customHeight="1">
      <c r="B63" s="127"/>
      <c r="C63" s="128"/>
      <c r="D63" s="129" t="s">
        <v>178</v>
      </c>
      <c r="E63" s="130"/>
      <c r="F63" s="130"/>
      <c r="G63" s="130"/>
      <c r="H63" s="130"/>
      <c r="I63" s="131"/>
      <c r="J63" s="132">
        <f>J105</f>
        <v>0</v>
      </c>
      <c r="K63" s="314"/>
    </row>
    <row r="64" spans="2:11" s="8" customFormat="1" ht="24.9" customHeight="1">
      <c r="B64" s="127"/>
      <c r="C64" s="128"/>
      <c r="D64" s="129" t="s">
        <v>179</v>
      </c>
      <c r="E64" s="130"/>
      <c r="F64" s="130"/>
      <c r="G64" s="130"/>
      <c r="H64" s="130"/>
      <c r="I64" s="131"/>
      <c r="J64" s="132">
        <f>J127</f>
        <v>0</v>
      </c>
      <c r="K64" s="314"/>
    </row>
    <row r="65" spans="2:11" s="8" customFormat="1" ht="24.9" customHeight="1">
      <c r="B65" s="127"/>
      <c r="C65" s="128"/>
      <c r="D65" s="129" t="s">
        <v>180</v>
      </c>
      <c r="E65" s="130"/>
      <c r="F65" s="130"/>
      <c r="G65" s="130"/>
      <c r="H65" s="130"/>
      <c r="I65" s="131"/>
      <c r="J65" s="132">
        <f>J132</f>
        <v>0</v>
      </c>
      <c r="K65" s="314"/>
    </row>
    <row r="66" spans="2:11" s="8" customFormat="1" ht="24.9" customHeight="1">
      <c r="B66" s="127"/>
      <c r="C66" s="128"/>
      <c r="D66" s="129" t="s">
        <v>181</v>
      </c>
      <c r="E66" s="130"/>
      <c r="F66" s="130"/>
      <c r="G66" s="130"/>
      <c r="H66" s="130"/>
      <c r="I66" s="131"/>
      <c r="J66" s="132">
        <f>J134</f>
        <v>0</v>
      </c>
      <c r="K66" s="314"/>
    </row>
    <row r="67" spans="2:11" s="8" customFormat="1" ht="24.9" customHeight="1">
      <c r="B67" s="127"/>
      <c r="C67" s="128"/>
      <c r="D67" s="129" t="s">
        <v>182</v>
      </c>
      <c r="E67" s="130"/>
      <c r="F67" s="130"/>
      <c r="G67" s="130"/>
      <c r="H67" s="130"/>
      <c r="I67" s="131"/>
      <c r="J67" s="132">
        <f>J138</f>
        <v>0</v>
      </c>
      <c r="K67" s="314"/>
    </row>
    <row r="68" spans="2:11" s="8" customFormat="1" ht="24.9" customHeight="1">
      <c r="B68" s="127"/>
      <c r="C68" s="128"/>
      <c r="D68" s="129" t="s">
        <v>183</v>
      </c>
      <c r="E68" s="130"/>
      <c r="F68" s="130"/>
      <c r="G68" s="130"/>
      <c r="H68" s="130"/>
      <c r="I68" s="131"/>
      <c r="J68" s="132">
        <f>J155</f>
        <v>0</v>
      </c>
      <c r="K68" s="314"/>
    </row>
    <row r="69" spans="2:11" s="8" customFormat="1" ht="24.9" customHeight="1">
      <c r="B69" s="127"/>
      <c r="C69" s="128"/>
      <c r="D69" s="129" t="s">
        <v>184</v>
      </c>
      <c r="E69" s="130"/>
      <c r="F69" s="130"/>
      <c r="G69" s="130"/>
      <c r="H69" s="130"/>
      <c r="I69" s="131"/>
      <c r="J69" s="132">
        <f>J161</f>
        <v>0</v>
      </c>
      <c r="K69" s="314"/>
    </row>
    <row r="70" spans="2:11" s="8" customFormat="1" ht="24.9" customHeight="1">
      <c r="B70" s="127"/>
      <c r="C70" s="128"/>
      <c r="D70" s="129" t="s">
        <v>185</v>
      </c>
      <c r="E70" s="130"/>
      <c r="F70" s="130"/>
      <c r="G70" s="130"/>
      <c r="H70" s="130"/>
      <c r="I70" s="131"/>
      <c r="J70" s="132">
        <f>J163</f>
        <v>0</v>
      </c>
      <c r="K70" s="314"/>
    </row>
    <row r="71" spans="2:11" s="8" customFormat="1" ht="24.9" customHeight="1">
      <c r="B71" s="127"/>
      <c r="C71" s="128"/>
      <c r="D71" s="129" t="s">
        <v>187</v>
      </c>
      <c r="E71" s="130"/>
      <c r="F71" s="130"/>
      <c r="G71" s="130"/>
      <c r="H71" s="130"/>
      <c r="I71" s="131"/>
      <c r="J71" s="132">
        <f>J170</f>
        <v>0</v>
      </c>
      <c r="K71" s="314"/>
    </row>
    <row r="72" spans="2:11" s="8" customFormat="1" ht="24.9" customHeight="1">
      <c r="B72" s="127"/>
      <c r="C72" s="128"/>
      <c r="D72" s="129" t="s">
        <v>188</v>
      </c>
      <c r="E72" s="130"/>
      <c r="F72" s="130"/>
      <c r="G72" s="130"/>
      <c r="H72" s="130"/>
      <c r="I72" s="131"/>
      <c r="J72" s="132">
        <f>J189</f>
        <v>0</v>
      </c>
      <c r="K72" s="314"/>
    </row>
    <row r="73" spans="2:11" s="8" customFormat="1" ht="24.9" customHeight="1">
      <c r="B73" s="127"/>
      <c r="C73" s="128"/>
      <c r="D73" s="129" t="s">
        <v>191</v>
      </c>
      <c r="E73" s="130"/>
      <c r="F73" s="130"/>
      <c r="G73" s="130"/>
      <c r="H73" s="130"/>
      <c r="I73" s="131"/>
      <c r="J73" s="132">
        <f>J194</f>
        <v>0</v>
      </c>
      <c r="K73" s="314"/>
    </row>
    <row r="74" spans="2:11" s="8" customFormat="1" ht="24.9" customHeight="1">
      <c r="B74" s="127"/>
      <c r="C74" s="128"/>
      <c r="D74" s="129" t="s">
        <v>192</v>
      </c>
      <c r="E74" s="130"/>
      <c r="F74" s="130"/>
      <c r="G74" s="130"/>
      <c r="H74" s="130"/>
      <c r="I74" s="131"/>
      <c r="J74" s="132">
        <f>J200</f>
        <v>0</v>
      </c>
      <c r="K74" s="314"/>
    </row>
    <row r="75" spans="2:11" s="1" customFormat="1" ht="21.75" customHeight="1">
      <c r="B75" s="31"/>
      <c r="C75" s="32"/>
      <c r="D75" s="32"/>
      <c r="E75" s="32"/>
      <c r="F75" s="32"/>
      <c r="G75" s="32"/>
      <c r="H75" s="32"/>
      <c r="I75" s="98"/>
      <c r="J75" s="32"/>
      <c r="K75" s="307"/>
    </row>
    <row r="76" spans="2:11" s="1" customFormat="1" ht="6.9" customHeight="1">
      <c r="B76" s="46"/>
      <c r="C76" s="47"/>
      <c r="D76" s="47"/>
      <c r="E76" s="47"/>
      <c r="F76" s="47"/>
      <c r="G76" s="47"/>
      <c r="H76" s="47"/>
      <c r="I76" s="119"/>
      <c r="J76" s="47"/>
      <c r="K76" s="311"/>
    </row>
    <row r="80" spans="2:12" s="1" customFormat="1" ht="6.9" customHeight="1">
      <c r="B80" s="49"/>
      <c r="C80" s="50"/>
      <c r="D80" s="50"/>
      <c r="E80" s="50"/>
      <c r="F80" s="50"/>
      <c r="G80" s="50"/>
      <c r="H80" s="50"/>
      <c r="I80" s="120"/>
      <c r="J80" s="50"/>
      <c r="K80" s="315"/>
      <c r="L80" s="31"/>
    </row>
    <row r="81" spans="2:12" s="1" customFormat="1" ht="36.9" customHeight="1">
      <c r="B81" s="31"/>
      <c r="C81" s="51" t="s">
        <v>193</v>
      </c>
      <c r="K81" s="316"/>
      <c r="L81" s="31"/>
    </row>
    <row r="82" spans="2:12" s="1" customFormat="1" ht="6.9" customHeight="1">
      <c r="B82" s="31"/>
      <c r="K82" s="316"/>
      <c r="L82" s="31"/>
    </row>
    <row r="83" spans="2:12" s="1" customFormat="1" ht="14.4" customHeight="1">
      <c r="B83" s="31"/>
      <c r="C83" s="53" t="s">
        <v>18</v>
      </c>
      <c r="K83" s="316"/>
      <c r="L83" s="31"/>
    </row>
    <row r="84" spans="2:12" s="1" customFormat="1" ht="22.5" customHeight="1">
      <c r="B84" s="31"/>
      <c r="E84" s="369" t="str">
        <f>E7</f>
        <v>Objekt školy a dílen, U Kapličky 761/II, Sušice, stavební úpravy - návrh úspor energie</v>
      </c>
      <c r="F84" s="343"/>
      <c r="G84" s="343"/>
      <c r="H84" s="343"/>
      <c r="K84" s="316"/>
      <c r="L84" s="31"/>
    </row>
    <row r="85" spans="2:12" ht="13.2">
      <c r="B85" s="19"/>
      <c r="C85" s="53" t="s">
        <v>165</v>
      </c>
      <c r="L85" s="19"/>
    </row>
    <row r="86" spans="2:12" s="1" customFormat="1" ht="22.5" customHeight="1">
      <c r="B86" s="31"/>
      <c r="E86" s="369" t="s">
        <v>2522</v>
      </c>
      <c r="F86" s="343"/>
      <c r="G86" s="343"/>
      <c r="H86" s="343"/>
      <c r="K86" s="316"/>
      <c r="L86" s="31"/>
    </row>
    <row r="87" spans="2:12" s="1" customFormat="1" ht="14.4" customHeight="1">
      <c r="B87" s="31"/>
      <c r="C87" s="53" t="s">
        <v>167</v>
      </c>
      <c r="K87" s="316"/>
      <c r="L87" s="31"/>
    </row>
    <row r="88" spans="2:12" s="1" customFormat="1" ht="23.25" customHeight="1">
      <c r="B88" s="31"/>
      <c r="E88" s="340" t="str">
        <f>E11</f>
        <v>310 - SO 03  Dílna - fasáda</v>
      </c>
      <c r="F88" s="343"/>
      <c r="G88" s="343"/>
      <c r="H88" s="343"/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8" customHeight="1">
      <c r="B90" s="31"/>
      <c r="C90" s="53" t="s">
        <v>23</v>
      </c>
      <c r="F90" s="134" t="str">
        <f>F14</f>
        <v>Sušice</v>
      </c>
      <c r="I90" s="135" t="s">
        <v>25</v>
      </c>
      <c r="J90" s="57">
        <f>IF(J14="","",J14)</f>
        <v>43063</v>
      </c>
      <c r="K90" s="316"/>
      <c r="L90" s="31"/>
    </row>
    <row r="91" spans="2:12" s="1" customFormat="1" ht="6.9" customHeight="1">
      <c r="B91" s="31"/>
      <c r="K91" s="316"/>
      <c r="L91" s="31"/>
    </row>
    <row r="92" spans="2:12" s="1" customFormat="1" ht="13.2">
      <c r="B92" s="31"/>
      <c r="C92" s="53" t="s">
        <v>28</v>
      </c>
      <c r="F92" s="134" t="str">
        <f>E17</f>
        <v xml:space="preserve"> SOŠ a SOU Sušice</v>
      </c>
      <c r="I92" s="135" t="s">
        <v>34</v>
      </c>
      <c r="J92" s="134" t="str">
        <f>E23</f>
        <v xml:space="preserve"> Ing. Lejsek Jiří</v>
      </c>
      <c r="K92" s="316"/>
      <c r="L92" s="31"/>
    </row>
    <row r="93" spans="2:12" s="1" customFormat="1" ht="14.4" customHeight="1">
      <c r="B93" s="31"/>
      <c r="C93" s="53" t="s">
        <v>32</v>
      </c>
      <c r="F93" s="134" t="str">
        <f>IF(E20="","",E20)</f>
        <v/>
      </c>
      <c r="K93" s="316"/>
      <c r="L93" s="31"/>
    </row>
    <row r="94" spans="2:12" s="1" customFormat="1" ht="10.35" customHeight="1">
      <c r="B94" s="31"/>
      <c r="K94" s="316"/>
      <c r="L94" s="31"/>
    </row>
    <row r="95" spans="2:20" s="9" customFormat="1" ht="29.25" customHeight="1">
      <c r="B95" s="136"/>
      <c r="C95" s="137" t="s">
        <v>194</v>
      </c>
      <c r="D95" s="138" t="s">
        <v>57</v>
      </c>
      <c r="E95" s="138" t="s">
        <v>53</v>
      </c>
      <c r="F95" s="138" t="s">
        <v>195</v>
      </c>
      <c r="G95" s="138" t="s">
        <v>196</v>
      </c>
      <c r="H95" s="138" t="s">
        <v>197</v>
      </c>
      <c r="I95" s="139" t="s">
        <v>198</v>
      </c>
      <c r="J95" s="138" t="s">
        <v>171</v>
      </c>
      <c r="K95" s="140" t="s">
        <v>199</v>
      </c>
      <c r="L95" s="136"/>
      <c r="M95" s="63" t="s">
        <v>200</v>
      </c>
      <c r="N95" s="64" t="s">
        <v>42</v>
      </c>
      <c r="O95" s="64" t="s">
        <v>201</v>
      </c>
      <c r="P95" s="64" t="s">
        <v>202</v>
      </c>
      <c r="Q95" s="64" t="s">
        <v>203</v>
      </c>
      <c r="R95" s="64" t="s">
        <v>204</v>
      </c>
      <c r="S95" s="64" t="s">
        <v>205</v>
      </c>
      <c r="T95" s="65" t="s">
        <v>206</v>
      </c>
    </row>
    <row r="96" spans="2:63" s="1" customFormat="1" ht="29.25" customHeight="1">
      <c r="B96" s="31"/>
      <c r="C96" s="67" t="s">
        <v>172</v>
      </c>
      <c r="J96" s="141">
        <f>BK96</f>
        <v>0</v>
      </c>
      <c r="K96" s="316"/>
      <c r="L96" s="31"/>
      <c r="M96" s="66"/>
      <c r="N96" s="58"/>
      <c r="O96" s="58"/>
      <c r="P96" s="142">
        <f>P97+P102+P105+P127+P132+P134+P138+P155+P161+P163+P170+P189+P194+P200</f>
        <v>0</v>
      </c>
      <c r="Q96" s="58"/>
      <c r="R96" s="142">
        <f>R97+R102+R105+R127+R132+R134+R138+R155+R161+R163+R170+R189+R194+R200</f>
        <v>42.79059590999999</v>
      </c>
      <c r="S96" s="58"/>
      <c r="T96" s="143">
        <f>T97+T102+T105+T127+T132+T134+T138+T155+T161+T163+T170+T189+T194+T200</f>
        <v>13.938099399999999</v>
      </c>
      <c r="AT96" s="15" t="s">
        <v>71</v>
      </c>
      <c r="AU96" s="15" t="s">
        <v>173</v>
      </c>
      <c r="BK96" s="144">
        <f>BK97+BK102+BK105+BK127+BK132+BK134+BK138+BK155+BK161+BK163+BK170+BK189+BK194+BK200</f>
        <v>0</v>
      </c>
    </row>
    <row r="97" spans="2:63" s="10" customFormat="1" ht="37.35" customHeight="1">
      <c r="B97" s="145"/>
      <c r="D97" s="146" t="s">
        <v>71</v>
      </c>
      <c r="E97" s="147" t="s">
        <v>207</v>
      </c>
      <c r="F97" s="147" t="s">
        <v>208</v>
      </c>
      <c r="I97" s="148"/>
      <c r="J97" s="149">
        <f>BK97</f>
        <v>0</v>
      </c>
      <c r="K97" s="155"/>
      <c r="L97" s="145"/>
      <c r="M97" s="150"/>
      <c r="N97" s="151"/>
      <c r="O97" s="151"/>
      <c r="P97" s="152">
        <f>SUM(P98:P101)</f>
        <v>0</v>
      </c>
      <c r="Q97" s="151"/>
      <c r="R97" s="152">
        <f>SUM(R98:R101)</f>
        <v>0</v>
      </c>
      <c r="S97" s="151"/>
      <c r="T97" s="153">
        <f>SUM(T98:T101)</f>
        <v>0</v>
      </c>
      <c r="AR97" s="154" t="s">
        <v>9</v>
      </c>
      <c r="AT97" s="155" t="s">
        <v>71</v>
      </c>
      <c r="AU97" s="155" t="s">
        <v>72</v>
      </c>
      <c r="AY97" s="154" t="s">
        <v>209</v>
      </c>
      <c r="BK97" s="156">
        <f>SUM(BK98:BK101)</f>
        <v>0</v>
      </c>
    </row>
    <row r="98" spans="2:65" s="1" customFormat="1" ht="22.5" customHeight="1">
      <c r="B98" s="157"/>
      <c r="C98" s="158" t="s">
        <v>9</v>
      </c>
      <c r="D98" s="158" t="s">
        <v>210</v>
      </c>
      <c r="E98" s="159" t="s">
        <v>216</v>
      </c>
      <c r="F98" s="160" t="s">
        <v>217</v>
      </c>
      <c r="G98" s="161" t="s">
        <v>213</v>
      </c>
      <c r="H98" s="162">
        <v>7.28</v>
      </c>
      <c r="I98" s="163"/>
      <c r="J98" s="164">
        <f>ROUND(I98*H98,0)</f>
        <v>0</v>
      </c>
      <c r="K98" s="161" t="s">
        <v>3101</v>
      </c>
      <c r="L98" s="31"/>
      <c r="M98" s="165" t="s">
        <v>3</v>
      </c>
      <c r="N98" s="166" t="s">
        <v>43</v>
      </c>
      <c r="O98" s="32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214</v>
      </c>
      <c r="AT98" s="15" t="s">
        <v>210</v>
      </c>
      <c r="AU98" s="15" t="s">
        <v>9</v>
      </c>
      <c r="AY98" s="15" t="s">
        <v>209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9</v>
      </c>
      <c r="BK98" s="169">
        <f>ROUND(I98*H98,0)</f>
        <v>0</v>
      </c>
      <c r="BL98" s="15" t="s">
        <v>214</v>
      </c>
      <c r="BM98" s="15" t="s">
        <v>2524</v>
      </c>
    </row>
    <row r="99" spans="2:65" s="1" customFormat="1" ht="22.5" customHeight="1">
      <c r="B99" s="157"/>
      <c r="C99" s="158" t="s">
        <v>79</v>
      </c>
      <c r="D99" s="158" t="s">
        <v>210</v>
      </c>
      <c r="E99" s="159" t="s">
        <v>219</v>
      </c>
      <c r="F99" s="160" t="s">
        <v>220</v>
      </c>
      <c r="G99" s="161" t="s">
        <v>213</v>
      </c>
      <c r="H99" s="162">
        <v>7.28</v>
      </c>
      <c r="I99" s="163"/>
      <c r="J99" s="164">
        <f>ROUND(I99*H99,0)</f>
        <v>0</v>
      </c>
      <c r="K99" s="161" t="s">
        <v>3101</v>
      </c>
      <c r="L99" s="31"/>
      <c r="M99" s="165" t="s">
        <v>3</v>
      </c>
      <c r="N99" s="166" t="s">
        <v>43</v>
      </c>
      <c r="O99" s="32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5" t="s">
        <v>214</v>
      </c>
      <c r="AT99" s="15" t="s">
        <v>210</v>
      </c>
      <c r="AU99" s="15" t="s">
        <v>9</v>
      </c>
      <c r="AY99" s="15" t="s">
        <v>209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9</v>
      </c>
      <c r="BK99" s="169">
        <f>ROUND(I99*H99,0)</f>
        <v>0</v>
      </c>
      <c r="BL99" s="15" t="s">
        <v>214</v>
      </c>
      <c r="BM99" s="15" t="s">
        <v>2525</v>
      </c>
    </row>
    <row r="100" spans="2:65" s="1" customFormat="1" ht="22.5" customHeight="1">
      <c r="B100" s="157"/>
      <c r="C100" s="158" t="s">
        <v>95</v>
      </c>
      <c r="D100" s="158" t="s">
        <v>210</v>
      </c>
      <c r="E100" s="159" t="s">
        <v>222</v>
      </c>
      <c r="F100" s="160" t="s">
        <v>223</v>
      </c>
      <c r="G100" s="161" t="s">
        <v>213</v>
      </c>
      <c r="H100" s="162">
        <v>7.28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5" t="s">
        <v>214</v>
      </c>
      <c r="AT100" s="15" t="s">
        <v>210</v>
      </c>
      <c r="AU100" s="15" t="s">
        <v>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214</v>
      </c>
      <c r="BM100" s="15" t="s">
        <v>2526</v>
      </c>
    </row>
    <row r="101" spans="2:65" s="1" customFormat="1" ht="22.5" customHeight="1">
      <c r="B101" s="157"/>
      <c r="C101" s="158" t="s">
        <v>214</v>
      </c>
      <c r="D101" s="158" t="s">
        <v>210</v>
      </c>
      <c r="E101" s="159" t="s">
        <v>231</v>
      </c>
      <c r="F101" s="160" t="s">
        <v>232</v>
      </c>
      <c r="G101" s="161" t="s">
        <v>213</v>
      </c>
      <c r="H101" s="162">
        <v>7.28</v>
      </c>
      <c r="I101" s="163"/>
      <c r="J101" s="164">
        <f>ROUND(I101*H101,0)</f>
        <v>0</v>
      </c>
      <c r="K101" s="161" t="s">
        <v>3</v>
      </c>
      <c r="L101" s="31"/>
      <c r="M101" s="165" t="s">
        <v>3</v>
      </c>
      <c r="N101" s="166" t="s">
        <v>43</v>
      </c>
      <c r="O101" s="32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214</v>
      </c>
      <c r="AT101" s="15" t="s">
        <v>210</v>
      </c>
      <c r="AU101" s="15" t="s">
        <v>9</v>
      </c>
      <c r="AY101" s="15" t="s">
        <v>209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9</v>
      </c>
      <c r="BK101" s="169">
        <f>ROUND(I101*H101,0)</f>
        <v>0</v>
      </c>
      <c r="BL101" s="15" t="s">
        <v>214</v>
      </c>
      <c r="BM101" s="15" t="s">
        <v>2527</v>
      </c>
    </row>
    <row r="102" spans="2:63" s="10" customFormat="1" ht="37.35" customHeight="1">
      <c r="B102" s="145"/>
      <c r="D102" s="146" t="s">
        <v>71</v>
      </c>
      <c r="E102" s="147" t="s">
        <v>263</v>
      </c>
      <c r="F102" s="147" t="s">
        <v>264</v>
      </c>
      <c r="I102" s="148"/>
      <c r="J102" s="149">
        <f>BK102</f>
        <v>0</v>
      </c>
      <c r="K102" s="155"/>
      <c r="L102" s="145"/>
      <c r="M102" s="150"/>
      <c r="N102" s="151"/>
      <c r="O102" s="151"/>
      <c r="P102" s="152">
        <f>SUM(P103:P104)</f>
        <v>0</v>
      </c>
      <c r="Q102" s="151"/>
      <c r="R102" s="152">
        <f>SUM(R103:R104)</f>
        <v>5.2640544</v>
      </c>
      <c r="S102" s="151"/>
      <c r="T102" s="153">
        <f>SUM(T103:T104)</f>
        <v>0</v>
      </c>
      <c r="AR102" s="154" t="s">
        <v>9</v>
      </c>
      <c r="AT102" s="155" t="s">
        <v>71</v>
      </c>
      <c r="AU102" s="155" t="s">
        <v>72</v>
      </c>
      <c r="AY102" s="154" t="s">
        <v>209</v>
      </c>
      <c r="BK102" s="156">
        <f>SUM(BK103:BK104)</f>
        <v>0</v>
      </c>
    </row>
    <row r="103" spans="2:65" s="1" customFormat="1" ht="22.5" customHeight="1">
      <c r="B103" s="157"/>
      <c r="C103" s="158" t="s">
        <v>225</v>
      </c>
      <c r="D103" s="158" t="s">
        <v>210</v>
      </c>
      <c r="E103" s="159" t="s">
        <v>266</v>
      </c>
      <c r="F103" s="160" t="s">
        <v>267</v>
      </c>
      <c r="G103" s="161" t="s">
        <v>247</v>
      </c>
      <c r="H103" s="162">
        <v>4.168</v>
      </c>
      <c r="I103" s="163"/>
      <c r="J103" s="164">
        <f>ROUND(I103*H103,0)</f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1</v>
      </c>
      <c r="R103" s="167">
        <f>Q103*H103</f>
        <v>4.168</v>
      </c>
      <c r="S103" s="167">
        <v>0</v>
      </c>
      <c r="T103" s="168">
        <f>S103*H103</f>
        <v>0</v>
      </c>
      <c r="AR103" s="15" t="s">
        <v>214</v>
      </c>
      <c r="AT103" s="15" t="s">
        <v>210</v>
      </c>
      <c r="AU103" s="15" t="s">
        <v>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214</v>
      </c>
      <c r="BM103" s="15" t="s">
        <v>2528</v>
      </c>
    </row>
    <row r="104" spans="2:65" s="1" customFormat="1" ht="22.5" customHeight="1">
      <c r="B104" s="157"/>
      <c r="C104" s="158" t="s">
        <v>230</v>
      </c>
      <c r="D104" s="158" t="s">
        <v>210</v>
      </c>
      <c r="E104" s="159" t="s">
        <v>270</v>
      </c>
      <c r="F104" s="160" t="s">
        <v>271</v>
      </c>
      <c r="G104" s="161" t="s">
        <v>228</v>
      </c>
      <c r="H104" s="162">
        <v>10.688</v>
      </c>
      <c r="I104" s="163"/>
      <c r="J104" s="164">
        <f>ROUND(I104*H104,0)</f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0.10255</v>
      </c>
      <c r="R104" s="167">
        <f>Q104*H104</f>
        <v>1.0960544</v>
      </c>
      <c r="S104" s="167">
        <v>0</v>
      </c>
      <c r="T104" s="168">
        <f>S104*H104</f>
        <v>0</v>
      </c>
      <c r="AR104" s="15" t="s">
        <v>214</v>
      </c>
      <c r="AT104" s="15" t="s">
        <v>210</v>
      </c>
      <c r="AU104" s="15" t="s">
        <v>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214</v>
      </c>
      <c r="BM104" s="15" t="s">
        <v>2529</v>
      </c>
    </row>
    <row r="105" spans="2:63" s="10" customFormat="1" ht="37.35" customHeight="1">
      <c r="B105" s="145"/>
      <c r="D105" s="146" t="s">
        <v>71</v>
      </c>
      <c r="E105" s="147" t="s">
        <v>273</v>
      </c>
      <c r="F105" s="147" t="s">
        <v>274</v>
      </c>
      <c r="I105" s="148"/>
      <c r="J105" s="149">
        <f>BK105</f>
        <v>0</v>
      </c>
      <c r="K105" s="155"/>
      <c r="L105" s="145"/>
      <c r="M105" s="150"/>
      <c r="N105" s="151"/>
      <c r="O105" s="151"/>
      <c r="P105" s="152">
        <f>SUM(P106:P126)</f>
        <v>0</v>
      </c>
      <c r="Q105" s="151"/>
      <c r="R105" s="152">
        <f>SUM(R106:R126)</f>
        <v>18.50282647</v>
      </c>
      <c r="S105" s="151"/>
      <c r="T105" s="153">
        <f>SUM(T106:T126)</f>
        <v>0</v>
      </c>
      <c r="AR105" s="154" t="s">
        <v>9</v>
      </c>
      <c r="AT105" s="155" t="s">
        <v>71</v>
      </c>
      <c r="AU105" s="155" t="s">
        <v>72</v>
      </c>
      <c r="AY105" s="154" t="s">
        <v>209</v>
      </c>
      <c r="BK105" s="156">
        <f>SUM(BK106:BK126)</f>
        <v>0</v>
      </c>
    </row>
    <row r="106" spans="2:65" s="1" customFormat="1" ht="22.5" customHeight="1">
      <c r="B106" s="157"/>
      <c r="C106" s="158" t="s">
        <v>236</v>
      </c>
      <c r="D106" s="158" t="s">
        <v>210</v>
      </c>
      <c r="E106" s="159" t="s">
        <v>279</v>
      </c>
      <c r="F106" s="160" t="s">
        <v>3071</v>
      </c>
      <c r="G106" s="161" t="s">
        <v>228</v>
      </c>
      <c r="H106" s="162">
        <v>349.087</v>
      </c>
      <c r="I106" s="163"/>
      <c r="J106" s="164">
        <f aca="true" t="shared" si="0" ref="J106:J126">ROUND(I106*H106,0)</f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 aca="true" t="shared" si="1" ref="P106:P126">O106*H106</f>
        <v>0</v>
      </c>
      <c r="Q106" s="167">
        <v>0.0025</v>
      </c>
      <c r="R106" s="167">
        <f aca="true" t="shared" si="2" ref="R106:R126">Q106*H106</f>
        <v>0.8727175</v>
      </c>
      <c r="S106" s="167">
        <v>0</v>
      </c>
      <c r="T106" s="168">
        <f aca="true" t="shared" si="3" ref="T106:T126">S106*H106</f>
        <v>0</v>
      </c>
      <c r="AR106" s="15" t="s">
        <v>214</v>
      </c>
      <c r="AT106" s="15" t="s">
        <v>210</v>
      </c>
      <c r="AU106" s="15" t="s">
        <v>9</v>
      </c>
      <c r="AY106" s="15" t="s">
        <v>209</v>
      </c>
      <c r="BE106" s="169">
        <f aca="true" t="shared" si="4" ref="BE106:BE126">IF(N106="základní",J106,0)</f>
        <v>0</v>
      </c>
      <c r="BF106" s="169">
        <f aca="true" t="shared" si="5" ref="BF106:BF126">IF(N106="snížená",J106,0)</f>
        <v>0</v>
      </c>
      <c r="BG106" s="169">
        <f aca="true" t="shared" si="6" ref="BG106:BG126">IF(N106="zákl. přenesená",J106,0)</f>
        <v>0</v>
      </c>
      <c r="BH106" s="169">
        <f aca="true" t="shared" si="7" ref="BH106:BH126">IF(N106="sníž. přenesená",J106,0)</f>
        <v>0</v>
      </c>
      <c r="BI106" s="169">
        <f aca="true" t="shared" si="8" ref="BI106:BI126">IF(N106="nulová",J106,0)</f>
        <v>0</v>
      </c>
      <c r="BJ106" s="15" t="s">
        <v>9</v>
      </c>
      <c r="BK106" s="169">
        <f aca="true" t="shared" si="9" ref="BK106:BK126">ROUND(I106*H106,0)</f>
        <v>0</v>
      </c>
      <c r="BL106" s="15" t="s">
        <v>214</v>
      </c>
      <c r="BM106" s="15" t="s">
        <v>2530</v>
      </c>
    </row>
    <row r="107" spans="2:65" s="1" customFormat="1" ht="22.5" customHeight="1">
      <c r="B107" s="157"/>
      <c r="C107" s="158" t="s">
        <v>240</v>
      </c>
      <c r="D107" s="158" t="s">
        <v>210</v>
      </c>
      <c r="E107" s="159" t="s">
        <v>282</v>
      </c>
      <c r="F107" s="160" t="s">
        <v>3054</v>
      </c>
      <c r="G107" s="161" t="s">
        <v>228</v>
      </c>
      <c r="H107" s="162">
        <v>349.087</v>
      </c>
      <c r="I107" s="163"/>
      <c r="J107" s="164">
        <f t="shared" si="0"/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 t="shared" si="1"/>
        <v>0</v>
      </c>
      <c r="Q107" s="167">
        <v>0.00018</v>
      </c>
      <c r="R107" s="167">
        <f t="shared" si="2"/>
        <v>0.06283566</v>
      </c>
      <c r="S107" s="167">
        <v>0</v>
      </c>
      <c r="T107" s="168">
        <f t="shared" si="3"/>
        <v>0</v>
      </c>
      <c r="AR107" s="15" t="s">
        <v>214</v>
      </c>
      <c r="AT107" s="15" t="s">
        <v>210</v>
      </c>
      <c r="AU107" s="15" t="s">
        <v>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214</v>
      </c>
      <c r="BM107" s="15" t="s">
        <v>2531</v>
      </c>
    </row>
    <row r="108" spans="2:65" s="1" customFormat="1" ht="22.5" customHeight="1">
      <c r="B108" s="157"/>
      <c r="C108" s="158" t="s">
        <v>244</v>
      </c>
      <c r="D108" s="158" t="s">
        <v>210</v>
      </c>
      <c r="E108" s="159" t="s">
        <v>285</v>
      </c>
      <c r="F108" s="160" t="s">
        <v>286</v>
      </c>
      <c r="G108" s="161" t="s">
        <v>228</v>
      </c>
      <c r="H108" s="162">
        <v>151.028</v>
      </c>
      <c r="I108" s="163"/>
      <c r="J108" s="164">
        <f t="shared" si="0"/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0.00011</v>
      </c>
      <c r="R108" s="167">
        <f t="shared" si="2"/>
        <v>0.01661308</v>
      </c>
      <c r="S108" s="167">
        <v>0</v>
      </c>
      <c r="T108" s="168">
        <f t="shared" si="3"/>
        <v>0</v>
      </c>
      <c r="AR108" s="15" t="s">
        <v>214</v>
      </c>
      <c r="AT108" s="15" t="s">
        <v>210</v>
      </c>
      <c r="AU108" s="15" t="s">
        <v>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214</v>
      </c>
      <c r="BM108" s="15" t="s">
        <v>2532</v>
      </c>
    </row>
    <row r="109" spans="2:65" s="1" customFormat="1" ht="22.5" customHeight="1">
      <c r="B109" s="157"/>
      <c r="C109" s="158" t="s">
        <v>26</v>
      </c>
      <c r="D109" s="158" t="s">
        <v>210</v>
      </c>
      <c r="E109" s="159" t="s">
        <v>289</v>
      </c>
      <c r="F109" s="160" t="s">
        <v>290</v>
      </c>
      <c r="G109" s="161" t="s">
        <v>228</v>
      </c>
      <c r="H109" s="162">
        <v>19.895</v>
      </c>
      <c r="I109" s="163"/>
      <c r="J109" s="164">
        <f t="shared" si="0"/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 t="shared" si="1"/>
        <v>0</v>
      </c>
      <c r="Q109" s="167">
        <v>0.04816</v>
      </c>
      <c r="R109" s="167">
        <f t="shared" si="2"/>
        <v>0.9581432</v>
      </c>
      <c r="S109" s="167">
        <v>0</v>
      </c>
      <c r="T109" s="168">
        <f t="shared" si="3"/>
        <v>0</v>
      </c>
      <c r="AR109" s="15" t="s">
        <v>214</v>
      </c>
      <c r="AT109" s="15" t="s">
        <v>210</v>
      </c>
      <c r="AU109" s="15" t="s">
        <v>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214</v>
      </c>
      <c r="BM109" s="15" t="s">
        <v>2533</v>
      </c>
    </row>
    <row r="110" spans="2:65" s="1" customFormat="1" ht="22.5" customHeight="1">
      <c r="B110" s="157"/>
      <c r="C110" s="158" t="s">
        <v>255</v>
      </c>
      <c r="D110" s="158" t="s">
        <v>210</v>
      </c>
      <c r="E110" s="159" t="s">
        <v>293</v>
      </c>
      <c r="F110" s="160" t="s">
        <v>294</v>
      </c>
      <c r="G110" s="161" t="s">
        <v>228</v>
      </c>
      <c r="H110" s="162">
        <v>293.569</v>
      </c>
      <c r="I110" s="163"/>
      <c r="J110" s="164">
        <f t="shared" si="0"/>
        <v>0</v>
      </c>
      <c r="K110" s="161" t="s">
        <v>3101</v>
      </c>
      <c r="L110" s="31"/>
      <c r="M110" s="165" t="s">
        <v>3</v>
      </c>
      <c r="N110" s="166" t="s">
        <v>43</v>
      </c>
      <c r="O110" s="32"/>
      <c r="P110" s="167">
        <f t="shared" si="1"/>
        <v>0</v>
      </c>
      <c r="Q110" s="167">
        <v>0.02001</v>
      </c>
      <c r="R110" s="167">
        <f t="shared" si="2"/>
        <v>5.87431569</v>
      </c>
      <c r="S110" s="167">
        <v>0</v>
      </c>
      <c r="T110" s="168">
        <f t="shared" si="3"/>
        <v>0</v>
      </c>
      <c r="AR110" s="15" t="s">
        <v>214</v>
      </c>
      <c r="AT110" s="15" t="s">
        <v>210</v>
      </c>
      <c r="AU110" s="15" t="s">
        <v>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214</v>
      </c>
      <c r="BM110" s="15" t="s">
        <v>2534</v>
      </c>
    </row>
    <row r="111" spans="2:65" s="1" customFormat="1" ht="22.5" customHeight="1">
      <c r="B111" s="157"/>
      <c r="C111" s="158" t="s">
        <v>259</v>
      </c>
      <c r="D111" s="158" t="s">
        <v>210</v>
      </c>
      <c r="E111" s="159" t="s">
        <v>296</v>
      </c>
      <c r="F111" s="160" t="s">
        <v>297</v>
      </c>
      <c r="G111" s="161" t="s">
        <v>228</v>
      </c>
      <c r="H111" s="162">
        <v>80.578</v>
      </c>
      <c r="I111" s="163"/>
      <c r="J111" s="164">
        <f t="shared" si="0"/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 t="shared" si="1"/>
        <v>0</v>
      </c>
      <c r="Q111" s="167">
        <v>0.04793</v>
      </c>
      <c r="R111" s="167">
        <f t="shared" si="2"/>
        <v>3.86210354</v>
      </c>
      <c r="S111" s="167">
        <v>0</v>
      </c>
      <c r="T111" s="168">
        <f t="shared" si="3"/>
        <v>0</v>
      </c>
      <c r="AR111" s="15" t="s">
        <v>214</v>
      </c>
      <c r="AT111" s="15" t="s">
        <v>210</v>
      </c>
      <c r="AU111" s="15" t="s">
        <v>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214</v>
      </c>
      <c r="BM111" s="15" t="s">
        <v>2535</v>
      </c>
    </row>
    <row r="112" spans="2:65" s="1" customFormat="1" ht="31.5" customHeight="1">
      <c r="B112" s="157"/>
      <c r="C112" s="158" t="s">
        <v>265</v>
      </c>
      <c r="D112" s="158" t="s">
        <v>210</v>
      </c>
      <c r="E112" s="159" t="s">
        <v>304</v>
      </c>
      <c r="F112" s="160" t="s">
        <v>3055</v>
      </c>
      <c r="G112" s="161" t="s">
        <v>228</v>
      </c>
      <c r="H112" s="162">
        <v>5.25</v>
      </c>
      <c r="I112" s="163"/>
      <c r="J112" s="164">
        <f t="shared" si="0"/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0.00952</v>
      </c>
      <c r="R112" s="167">
        <f t="shared" si="2"/>
        <v>0.049980000000000004</v>
      </c>
      <c r="S112" s="167">
        <v>0</v>
      </c>
      <c r="T112" s="168">
        <f t="shared" si="3"/>
        <v>0</v>
      </c>
      <c r="AR112" s="15" t="s">
        <v>214</v>
      </c>
      <c r="AT112" s="15" t="s">
        <v>210</v>
      </c>
      <c r="AU112" s="15" t="s">
        <v>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214</v>
      </c>
      <c r="BM112" s="15" t="s">
        <v>2536</v>
      </c>
    </row>
    <row r="113" spans="2:65" s="1" customFormat="1" ht="31.5" customHeight="1">
      <c r="B113" s="157"/>
      <c r="C113" s="158" t="s">
        <v>269</v>
      </c>
      <c r="D113" s="158" t="s">
        <v>210</v>
      </c>
      <c r="E113" s="159" t="s">
        <v>2537</v>
      </c>
      <c r="F113" s="160" t="s">
        <v>3072</v>
      </c>
      <c r="G113" s="161" t="s">
        <v>228</v>
      </c>
      <c r="H113" s="162">
        <v>410.315</v>
      </c>
      <c r="I113" s="163"/>
      <c r="J113" s="164">
        <f t="shared" si="0"/>
        <v>0</v>
      </c>
      <c r="K113" s="161" t="s">
        <v>3101</v>
      </c>
      <c r="L113" s="31"/>
      <c r="M113" s="165" t="s">
        <v>3</v>
      </c>
      <c r="N113" s="166" t="s">
        <v>43</v>
      </c>
      <c r="O113" s="32"/>
      <c r="P113" s="167">
        <f t="shared" si="1"/>
        <v>0</v>
      </c>
      <c r="Q113" s="167">
        <v>0.0115</v>
      </c>
      <c r="R113" s="167">
        <f t="shared" si="2"/>
        <v>4.7186224999999995</v>
      </c>
      <c r="S113" s="167">
        <v>0</v>
      </c>
      <c r="T113" s="168">
        <f t="shared" si="3"/>
        <v>0</v>
      </c>
      <c r="AR113" s="15" t="s">
        <v>214</v>
      </c>
      <c r="AT113" s="15" t="s">
        <v>210</v>
      </c>
      <c r="AU113" s="15" t="s">
        <v>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214</v>
      </c>
      <c r="BM113" s="15" t="s">
        <v>2538</v>
      </c>
    </row>
    <row r="114" spans="2:65" s="1" customFormat="1" ht="31.5" customHeight="1">
      <c r="B114" s="157"/>
      <c r="C114" s="158" t="s">
        <v>10</v>
      </c>
      <c r="D114" s="158" t="s">
        <v>210</v>
      </c>
      <c r="E114" s="159" t="s">
        <v>2539</v>
      </c>
      <c r="F114" s="160" t="s">
        <v>2540</v>
      </c>
      <c r="G114" s="161" t="s">
        <v>228</v>
      </c>
      <c r="H114" s="162">
        <v>69.532</v>
      </c>
      <c r="I114" s="163"/>
      <c r="J114" s="164">
        <f t="shared" si="0"/>
        <v>0</v>
      </c>
      <c r="K114" s="161" t="s">
        <v>3101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0.01085</v>
      </c>
      <c r="R114" s="167">
        <f t="shared" si="2"/>
        <v>0.7544221999999999</v>
      </c>
      <c r="S114" s="167">
        <v>0</v>
      </c>
      <c r="T114" s="168">
        <f t="shared" si="3"/>
        <v>0</v>
      </c>
      <c r="AR114" s="15" t="s">
        <v>214</v>
      </c>
      <c r="AT114" s="15" t="s">
        <v>210</v>
      </c>
      <c r="AU114" s="15" t="s">
        <v>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214</v>
      </c>
      <c r="BM114" s="15" t="s">
        <v>2541</v>
      </c>
    </row>
    <row r="115" spans="2:65" s="1" customFormat="1" ht="31.5" customHeight="1">
      <c r="B115" s="157"/>
      <c r="C115" s="158" t="s">
        <v>278</v>
      </c>
      <c r="D115" s="158" t="s">
        <v>210</v>
      </c>
      <c r="E115" s="159" t="s">
        <v>2542</v>
      </c>
      <c r="F115" s="160" t="s">
        <v>2543</v>
      </c>
      <c r="G115" s="161" t="s">
        <v>228</v>
      </c>
      <c r="H115" s="162">
        <v>47.44</v>
      </c>
      <c r="I115" s="163"/>
      <c r="J115" s="164">
        <f t="shared" si="0"/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 t="shared" si="1"/>
        <v>0</v>
      </c>
      <c r="Q115" s="167">
        <v>0.0115</v>
      </c>
      <c r="R115" s="167">
        <f t="shared" si="2"/>
        <v>0.5455599999999999</v>
      </c>
      <c r="S115" s="167">
        <v>0</v>
      </c>
      <c r="T115" s="168">
        <f t="shared" si="3"/>
        <v>0</v>
      </c>
      <c r="AR115" s="15" t="s">
        <v>214</v>
      </c>
      <c r="AT115" s="15" t="s">
        <v>210</v>
      </c>
      <c r="AU115" s="15" t="s">
        <v>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214</v>
      </c>
      <c r="BM115" s="15" t="s">
        <v>2544</v>
      </c>
    </row>
    <row r="116" spans="2:65" s="1" customFormat="1" ht="22.5" customHeight="1">
      <c r="B116" s="157"/>
      <c r="C116" s="158" t="s">
        <v>281</v>
      </c>
      <c r="D116" s="158" t="s">
        <v>210</v>
      </c>
      <c r="E116" s="159" t="s">
        <v>325</v>
      </c>
      <c r="F116" s="160" t="s">
        <v>326</v>
      </c>
      <c r="G116" s="161" t="s">
        <v>253</v>
      </c>
      <c r="H116" s="162">
        <v>96.32</v>
      </c>
      <c r="I116" s="163"/>
      <c r="J116" s="164">
        <f t="shared" si="0"/>
        <v>0</v>
      </c>
      <c r="K116" s="161" t="s">
        <v>3101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0.0005</v>
      </c>
      <c r="R116" s="167">
        <f t="shared" si="2"/>
        <v>0.048159999999999994</v>
      </c>
      <c r="S116" s="167">
        <v>0</v>
      </c>
      <c r="T116" s="168">
        <f t="shared" si="3"/>
        <v>0</v>
      </c>
      <c r="AR116" s="15" t="s">
        <v>214</v>
      </c>
      <c r="AT116" s="15" t="s">
        <v>210</v>
      </c>
      <c r="AU116" s="15" t="s">
        <v>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214</v>
      </c>
      <c r="BM116" s="15" t="s">
        <v>2545</v>
      </c>
    </row>
    <row r="117" spans="2:65" s="1" customFormat="1" ht="22.5" customHeight="1">
      <c r="B117" s="157"/>
      <c r="C117" s="158" t="s">
        <v>284</v>
      </c>
      <c r="D117" s="158" t="s">
        <v>210</v>
      </c>
      <c r="E117" s="159" t="s">
        <v>329</v>
      </c>
      <c r="F117" s="160" t="s">
        <v>330</v>
      </c>
      <c r="G117" s="161" t="s">
        <v>253</v>
      </c>
      <c r="H117" s="162">
        <v>84.07</v>
      </c>
      <c r="I117" s="163"/>
      <c r="J117" s="164">
        <f t="shared" si="0"/>
        <v>0</v>
      </c>
      <c r="K117" s="161" t="s">
        <v>3101</v>
      </c>
      <c r="L117" s="31"/>
      <c r="M117" s="165" t="s">
        <v>3</v>
      </c>
      <c r="N117" s="166" t="s">
        <v>43</v>
      </c>
      <c r="O117" s="32"/>
      <c r="P117" s="167">
        <f t="shared" si="1"/>
        <v>0</v>
      </c>
      <c r="Q117" s="167">
        <v>0.0004</v>
      </c>
      <c r="R117" s="167">
        <f t="shared" si="2"/>
        <v>0.033628</v>
      </c>
      <c r="S117" s="167">
        <v>0</v>
      </c>
      <c r="T117" s="168">
        <f t="shared" si="3"/>
        <v>0</v>
      </c>
      <c r="AR117" s="15" t="s">
        <v>214</v>
      </c>
      <c r="AT117" s="15" t="s">
        <v>210</v>
      </c>
      <c r="AU117" s="15" t="s">
        <v>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214</v>
      </c>
      <c r="BM117" s="15" t="s">
        <v>2546</v>
      </c>
    </row>
    <row r="118" spans="2:65" s="1" customFormat="1" ht="22.5" customHeight="1">
      <c r="B118" s="157"/>
      <c r="C118" s="158" t="s">
        <v>288</v>
      </c>
      <c r="D118" s="158" t="s">
        <v>210</v>
      </c>
      <c r="E118" s="159" t="s">
        <v>333</v>
      </c>
      <c r="F118" s="160" t="s">
        <v>334</v>
      </c>
      <c r="G118" s="161" t="s">
        <v>253</v>
      </c>
      <c r="H118" s="162">
        <v>169.16</v>
      </c>
      <c r="I118" s="163"/>
      <c r="J118" s="164">
        <f t="shared" si="0"/>
        <v>0</v>
      </c>
      <c r="K118" s="161" t="s">
        <v>3101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3E-05</v>
      </c>
      <c r="R118" s="167">
        <f t="shared" si="2"/>
        <v>0.0050748</v>
      </c>
      <c r="S118" s="167">
        <v>0</v>
      </c>
      <c r="T118" s="168">
        <f t="shared" si="3"/>
        <v>0</v>
      </c>
      <c r="AR118" s="15" t="s">
        <v>214</v>
      </c>
      <c r="AT118" s="15" t="s">
        <v>210</v>
      </c>
      <c r="AU118" s="15" t="s">
        <v>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214</v>
      </c>
      <c r="BM118" s="15" t="s">
        <v>2547</v>
      </c>
    </row>
    <row r="119" spans="2:65" s="1" customFormat="1" ht="22.5" customHeight="1">
      <c r="B119" s="157"/>
      <c r="C119" s="158" t="s">
        <v>292</v>
      </c>
      <c r="D119" s="158" t="s">
        <v>210</v>
      </c>
      <c r="E119" s="159" t="s">
        <v>2548</v>
      </c>
      <c r="F119" s="160" t="s">
        <v>2549</v>
      </c>
      <c r="G119" s="161" t="s">
        <v>253</v>
      </c>
      <c r="H119" s="162">
        <v>4.3</v>
      </c>
      <c r="I119" s="163"/>
      <c r="J119" s="164">
        <f t="shared" si="0"/>
        <v>0</v>
      </c>
      <c r="K119" s="161" t="s">
        <v>3101</v>
      </c>
      <c r="L119" s="31"/>
      <c r="M119" s="165" t="s">
        <v>3</v>
      </c>
      <c r="N119" s="166" t="s">
        <v>43</v>
      </c>
      <c r="O119" s="32"/>
      <c r="P119" s="167">
        <f t="shared" si="1"/>
        <v>0</v>
      </c>
      <c r="Q119" s="167">
        <v>0.0005</v>
      </c>
      <c r="R119" s="167">
        <f t="shared" si="2"/>
        <v>0.00215</v>
      </c>
      <c r="S119" s="167">
        <v>0</v>
      </c>
      <c r="T119" s="168">
        <f t="shared" si="3"/>
        <v>0</v>
      </c>
      <c r="AR119" s="15" t="s">
        <v>214</v>
      </c>
      <c r="AT119" s="15" t="s">
        <v>210</v>
      </c>
      <c r="AU119" s="15" t="s">
        <v>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214</v>
      </c>
      <c r="BM119" s="15" t="s">
        <v>2550</v>
      </c>
    </row>
    <row r="120" spans="2:65" s="1" customFormat="1" ht="22.5" customHeight="1">
      <c r="B120" s="157"/>
      <c r="C120" s="158" t="s">
        <v>8</v>
      </c>
      <c r="D120" s="158" t="s">
        <v>210</v>
      </c>
      <c r="E120" s="159" t="s">
        <v>337</v>
      </c>
      <c r="F120" s="160" t="s">
        <v>338</v>
      </c>
      <c r="G120" s="161" t="s">
        <v>253</v>
      </c>
      <c r="H120" s="162">
        <v>12.9</v>
      </c>
      <c r="I120" s="163"/>
      <c r="J120" s="164">
        <f t="shared" si="0"/>
        <v>0</v>
      </c>
      <c r="K120" s="161" t="s">
        <v>3101</v>
      </c>
      <c r="L120" s="31"/>
      <c r="M120" s="165" t="s">
        <v>3</v>
      </c>
      <c r="N120" s="166" t="s">
        <v>43</v>
      </c>
      <c r="O120" s="32"/>
      <c r="P120" s="167">
        <f t="shared" si="1"/>
        <v>0</v>
      </c>
      <c r="Q120" s="167">
        <v>0.0005</v>
      </c>
      <c r="R120" s="167">
        <f t="shared" si="2"/>
        <v>0.00645</v>
      </c>
      <c r="S120" s="167">
        <v>0</v>
      </c>
      <c r="T120" s="168">
        <f t="shared" si="3"/>
        <v>0</v>
      </c>
      <c r="AR120" s="15" t="s">
        <v>214</v>
      </c>
      <c r="AT120" s="15" t="s">
        <v>210</v>
      </c>
      <c r="AU120" s="15" t="s">
        <v>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214</v>
      </c>
      <c r="BM120" s="15" t="s">
        <v>2551</v>
      </c>
    </row>
    <row r="121" spans="2:65" s="1" customFormat="1" ht="22.5" customHeight="1">
      <c r="B121" s="157"/>
      <c r="C121" s="158" t="s">
        <v>299</v>
      </c>
      <c r="D121" s="158" t="s">
        <v>210</v>
      </c>
      <c r="E121" s="159" t="s">
        <v>341</v>
      </c>
      <c r="F121" s="160" t="s">
        <v>342</v>
      </c>
      <c r="G121" s="161" t="s">
        <v>253</v>
      </c>
      <c r="H121" s="162">
        <v>231.73</v>
      </c>
      <c r="I121" s="163"/>
      <c r="J121" s="164">
        <f t="shared" si="0"/>
        <v>0</v>
      </c>
      <c r="K121" s="161" t="s">
        <v>3101</v>
      </c>
      <c r="L121" s="31"/>
      <c r="M121" s="165" t="s">
        <v>3</v>
      </c>
      <c r="N121" s="166" t="s">
        <v>43</v>
      </c>
      <c r="O121" s="32"/>
      <c r="P121" s="167">
        <f t="shared" si="1"/>
        <v>0</v>
      </c>
      <c r="Q121" s="167">
        <v>0.0003</v>
      </c>
      <c r="R121" s="167">
        <f t="shared" si="2"/>
        <v>0.069519</v>
      </c>
      <c r="S121" s="167">
        <v>0</v>
      </c>
      <c r="T121" s="168">
        <f t="shared" si="3"/>
        <v>0</v>
      </c>
      <c r="AR121" s="15" t="s">
        <v>214</v>
      </c>
      <c r="AT121" s="15" t="s">
        <v>210</v>
      </c>
      <c r="AU121" s="15" t="s">
        <v>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214</v>
      </c>
      <c r="BM121" s="15" t="s">
        <v>2552</v>
      </c>
    </row>
    <row r="122" spans="2:65" s="1" customFormat="1" ht="22.5" customHeight="1">
      <c r="B122" s="157"/>
      <c r="C122" s="158" t="s">
        <v>303</v>
      </c>
      <c r="D122" s="158" t="s">
        <v>210</v>
      </c>
      <c r="E122" s="159" t="s">
        <v>345</v>
      </c>
      <c r="F122" s="160" t="s">
        <v>346</v>
      </c>
      <c r="G122" s="161" t="s">
        <v>253</v>
      </c>
      <c r="H122" s="162">
        <v>66.64</v>
      </c>
      <c r="I122" s="163"/>
      <c r="J122" s="164">
        <f t="shared" si="0"/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 t="shared" si="1"/>
        <v>0</v>
      </c>
      <c r="Q122" s="167">
        <v>0.0002</v>
      </c>
      <c r="R122" s="167">
        <f t="shared" si="2"/>
        <v>0.013328000000000001</v>
      </c>
      <c r="S122" s="167">
        <v>0</v>
      </c>
      <c r="T122" s="168">
        <f t="shared" si="3"/>
        <v>0</v>
      </c>
      <c r="AR122" s="15" t="s">
        <v>214</v>
      </c>
      <c r="AT122" s="15" t="s">
        <v>210</v>
      </c>
      <c r="AU122" s="15" t="s">
        <v>9</v>
      </c>
      <c r="AY122" s="15" t="s">
        <v>209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5" t="s">
        <v>9</v>
      </c>
      <c r="BK122" s="169">
        <f t="shared" si="9"/>
        <v>0</v>
      </c>
      <c r="BL122" s="15" t="s">
        <v>214</v>
      </c>
      <c r="BM122" s="15" t="s">
        <v>2553</v>
      </c>
    </row>
    <row r="123" spans="2:65" s="1" customFormat="1" ht="22.5" customHeight="1">
      <c r="B123" s="157"/>
      <c r="C123" s="158" t="s">
        <v>306</v>
      </c>
      <c r="D123" s="158" t="s">
        <v>210</v>
      </c>
      <c r="E123" s="159" t="s">
        <v>349</v>
      </c>
      <c r="F123" s="160" t="s">
        <v>350</v>
      </c>
      <c r="G123" s="161" t="s">
        <v>228</v>
      </c>
      <c r="H123" s="162">
        <v>293.569</v>
      </c>
      <c r="I123" s="163"/>
      <c r="J123" s="164">
        <f t="shared" si="0"/>
        <v>0</v>
      </c>
      <c r="K123" s="161" t="s">
        <v>3101</v>
      </c>
      <c r="L123" s="31"/>
      <c r="M123" s="165" t="s">
        <v>3</v>
      </c>
      <c r="N123" s="166" t="s">
        <v>43</v>
      </c>
      <c r="O123" s="32"/>
      <c r="P123" s="167">
        <f t="shared" si="1"/>
        <v>0</v>
      </c>
      <c r="Q123" s="167">
        <v>0.0001</v>
      </c>
      <c r="R123" s="167">
        <f t="shared" si="2"/>
        <v>0.029356900000000002</v>
      </c>
      <c r="S123" s="167">
        <v>0</v>
      </c>
      <c r="T123" s="168">
        <f t="shared" si="3"/>
        <v>0</v>
      </c>
      <c r="AR123" s="15" t="s">
        <v>214</v>
      </c>
      <c r="AT123" s="15" t="s">
        <v>210</v>
      </c>
      <c r="AU123" s="15" t="s">
        <v>9</v>
      </c>
      <c r="AY123" s="15" t="s">
        <v>209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9</v>
      </c>
      <c r="BK123" s="169">
        <f t="shared" si="9"/>
        <v>0</v>
      </c>
      <c r="BL123" s="15" t="s">
        <v>214</v>
      </c>
      <c r="BM123" s="15" t="s">
        <v>2554</v>
      </c>
    </row>
    <row r="124" spans="2:65" s="1" customFormat="1" ht="22.5" customHeight="1">
      <c r="B124" s="157"/>
      <c r="C124" s="158" t="s">
        <v>309</v>
      </c>
      <c r="D124" s="158" t="s">
        <v>210</v>
      </c>
      <c r="E124" s="159" t="s">
        <v>353</v>
      </c>
      <c r="F124" s="160" t="s">
        <v>354</v>
      </c>
      <c r="G124" s="161" t="s">
        <v>228</v>
      </c>
      <c r="H124" s="162">
        <v>12.04</v>
      </c>
      <c r="I124" s="163"/>
      <c r="J124" s="164">
        <f t="shared" si="0"/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AR124" s="15" t="s">
        <v>214</v>
      </c>
      <c r="AT124" s="15" t="s">
        <v>210</v>
      </c>
      <c r="AU124" s="15" t="s">
        <v>9</v>
      </c>
      <c r="AY124" s="15" t="s">
        <v>209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9</v>
      </c>
      <c r="BK124" s="169">
        <f t="shared" si="9"/>
        <v>0</v>
      </c>
      <c r="BL124" s="15" t="s">
        <v>214</v>
      </c>
      <c r="BM124" s="15" t="s">
        <v>2555</v>
      </c>
    </row>
    <row r="125" spans="2:65" s="1" customFormat="1" ht="31.5" customHeight="1">
      <c r="B125" s="157"/>
      <c r="C125" s="158" t="s">
        <v>312</v>
      </c>
      <c r="D125" s="158" t="s">
        <v>210</v>
      </c>
      <c r="E125" s="159" t="s">
        <v>2556</v>
      </c>
      <c r="F125" s="160" t="s">
        <v>2557</v>
      </c>
      <c r="G125" s="161" t="s">
        <v>228</v>
      </c>
      <c r="H125" s="162">
        <v>12.04</v>
      </c>
      <c r="I125" s="163"/>
      <c r="J125" s="164">
        <f t="shared" si="0"/>
        <v>0</v>
      </c>
      <c r="K125" s="161" t="s">
        <v>3101</v>
      </c>
      <c r="L125" s="31"/>
      <c r="M125" s="165" t="s">
        <v>3</v>
      </c>
      <c r="N125" s="166" t="s">
        <v>43</v>
      </c>
      <c r="O125" s="32"/>
      <c r="P125" s="167">
        <f t="shared" si="1"/>
        <v>0</v>
      </c>
      <c r="Q125" s="167">
        <v>0.04816</v>
      </c>
      <c r="R125" s="167">
        <f t="shared" si="2"/>
        <v>0.5798464</v>
      </c>
      <c r="S125" s="167">
        <v>0</v>
      </c>
      <c r="T125" s="168">
        <f t="shared" si="3"/>
        <v>0</v>
      </c>
      <c r="AR125" s="15" t="s">
        <v>214</v>
      </c>
      <c r="AT125" s="15" t="s">
        <v>210</v>
      </c>
      <c r="AU125" s="15" t="s">
        <v>9</v>
      </c>
      <c r="AY125" s="15" t="s">
        <v>209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5" t="s">
        <v>9</v>
      </c>
      <c r="BK125" s="169">
        <f t="shared" si="9"/>
        <v>0</v>
      </c>
      <c r="BL125" s="15" t="s">
        <v>214</v>
      </c>
      <c r="BM125" s="15" t="s">
        <v>2558</v>
      </c>
    </row>
    <row r="126" spans="2:65" s="1" customFormat="1" ht="22.5" customHeight="1">
      <c r="B126" s="157"/>
      <c r="C126" s="158" t="s">
        <v>316</v>
      </c>
      <c r="D126" s="158" t="s">
        <v>210</v>
      </c>
      <c r="E126" s="159" t="s">
        <v>357</v>
      </c>
      <c r="F126" s="160" t="s">
        <v>358</v>
      </c>
      <c r="G126" s="161" t="s">
        <v>359</v>
      </c>
      <c r="H126" s="162">
        <v>1</v>
      </c>
      <c r="I126" s="163"/>
      <c r="J126" s="164">
        <f t="shared" si="0"/>
        <v>0</v>
      </c>
      <c r="K126" s="161" t="s">
        <v>3</v>
      </c>
      <c r="L126" s="31"/>
      <c r="M126" s="165" t="s">
        <v>3</v>
      </c>
      <c r="N126" s="166" t="s">
        <v>43</v>
      </c>
      <c r="O126" s="3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AR126" s="15" t="s">
        <v>214</v>
      </c>
      <c r="AT126" s="15" t="s">
        <v>210</v>
      </c>
      <c r="AU126" s="15" t="s">
        <v>9</v>
      </c>
      <c r="AY126" s="15" t="s">
        <v>209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5" t="s">
        <v>9</v>
      </c>
      <c r="BK126" s="169">
        <f t="shared" si="9"/>
        <v>0</v>
      </c>
      <c r="BL126" s="15" t="s">
        <v>214</v>
      </c>
      <c r="BM126" s="15" t="s">
        <v>2559</v>
      </c>
    </row>
    <row r="127" spans="2:63" s="10" customFormat="1" ht="37.35" customHeight="1">
      <c r="B127" s="145"/>
      <c r="D127" s="146" t="s">
        <v>71</v>
      </c>
      <c r="E127" s="147" t="s">
        <v>361</v>
      </c>
      <c r="F127" s="147" t="s">
        <v>362</v>
      </c>
      <c r="I127" s="148"/>
      <c r="J127" s="149">
        <f>BK127</f>
        <v>0</v>
      </c>
      <c r="K127" s="155"/>
      <c r="L127" s="145"/>
      <c r="M127" s="150"/>
      <c r="N127" s="151"/>
      <c r="O127" s="151"/>
      <c r="P127" s="152">
        <f>SUM(P128:P131)</f>
        <v>0</v>
      </c>
      <c r="Q127" s="151"/>
      <c r="R127" s="152">
        <f>SUM(R128:R131)</f>
        <v>17.59597916</v>
      </c>
      <c r="S127" s="151"/>
      <c r="T127" s="153">
        <f>SUM(T128:T131)</f>
        <v>0</v>
      </c>
      <c r="AR127" s="154" t="s">
        <v>9</v>
      </c>
      <c r="AT127" s="155" t="s">
        <v>71</v>
      </c>
      <c r="AU127" s="155" t="s">
        <v>72</v>
      </c>
      <c r="AY127" s="154" t="s">
        <v>209</v>
      </c>
      <c r="BK127" s="156">
        <f>SUM(BK128:BK131)</f>
        <v>0</v>
      </c>
    </row>
    <row r="128" spans="2:65" s="1" customFormat="1" ht="22.5" customHeight="1">
      <c r="B128" s="157"/>
      <c r="C128" s="158" t="s">
        <v>320</v>
      </c>
      <c r="D128" s="158" t="s">
        <v>210</v>
      </c>
      <c r="E128" s="159" t="s">
        <v>372</v>
      </c>
      <c r="F128" s="160" t="s">
        <v>373</v>
      </c>
      <c r="G128" s="161" t="s">
        <v>213</v>
      </c>
      <c r="H128" s="162">
        <v>1.394</v>
      </c>
      <c r="I128" s="163"/>
      <c r="J128" s="164">
        <f>ROUND(I128*H128,0)</f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>O128*H128</f>
        <v>0</v>
      </c>
      <c r="Q128" s="167">
        <v>2.25634</v>
      </c>
      <c r="R128" s="167">
        <f>Q128*H128</f>
        <v>3.1453379599999995</v>
      </c>
      <c r="S128" s="167">
        <v>0</v>
      </c>
      <c r="T128" s="168">
        <f>S128*H128</f>
        <v>0</v>
      </c>
      <c r="AR128" s="15" t="s">
        <v>214</v>
      </c>
      <c r="AT128" s="15" t="s">
        <v>210</v>
      </c>
      <c r="AU128" s="15" t="s">
        <v>9</v>
      </c>
      <c r="AY128" s="15" t="s">
        <v>209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9</v>
      </c>
      <c r="BK128" s="169">
        <f>ROUND(I128*H128,0)</f>
        <v>0</v>
      </c>
      <c r="BL128" s="15" t="s">
        <v>214</v>
      </c>
      <c r="BM128" s="15" t="s">
        <v>2560</v>
      </c>
    </row>
    <row r="129" spans="2:65" s="1" customFormat="1" ht="22.5" customHeight="1">
      <c r="B129" s="157"/>
      <c r="C129" s="158" t="s">
        <v>324</v>
      </c>
      <c r="D129" s="158" t="s">
        <v>210</v>
      </c>
      <c r="E129" s="159" t="s">
        <v>380</v>
      </c>
      <c r="F129" s="160" t="s">
        <v>381</v>
      </c>
      <c r="G129" s="161" t="s">
        <v>213</v>
      </c>
      <c r="H129" s="162">
        <v>1.394</v>
      </c>
      <c r="I129" s="163"/>
      <c r="J129" s="164">
        <f>ROUND(I129*H129,0)</f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>O129*H129</f>
        <v>0</v>
      </c>
      <c r="Q129" s="167">
        <v>0.01</v>
      </c>
      <c r="R129" s="167">
        <f>Q129*H129</f>
        <v>0.01394</v>
      </c>
      <c r="S129" s="167">
        <v>0</v>
      </c>
      <c r="T129" s="168">
        <f>S129*H129</f>
        <v>0</v>
      </c>
      <c r="AR129" s="15" t="s">
        <v>214</v>
      </c>
      <c r="AT129" s="15" t="s">
        <v>210</v>
      </c>
      <c r="AU129" s="15" t="s">
        <v>9</v>
      </c>
      <c r="AY129" s="15" t="s">
        <v>209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9</v>
      </c>
      <c r="BK129" s="169">
        <f>ROUND(I129*H129,0)</f>
        <v>0</v>
      </c>
      <c r="BL129" s="15" t="s">
        <v>214</v>
      </c>
      <c r="BM129" s="15" t="s">
        <v>2561</v>
      </c>
    </row>
    <row r="130" spans="2:65" s="1" customFormat="1" ht="22.5" customHeight="1">
      <c r="B130" s="157"/>
      <c r="C130" s="158" t="s">
        <v>328</v>
      </c>
      <c r="D130" s="158" t="s">
        <v>210</v>
      </c>
      <c r="E130" s="159" t="s">
        <v>404</v>
      </c>
      <c r="F130" s="160" t="s">
        <v>405</v>
      </c>
      <c r="G130" s="161" t="s">
        <v>213</v>
      </c>
      <c r="H130" s="162">
        <v>6.32</v>
      </c>
      <c r="I130" s="163"/>
      <c r="J130" s="164">
        <f>ROUND(I130*H130,0)</f>
        <v>0</v>
      </c>
      <c r="K130" s="161" t="s">
        <v>3101</v>
      </c>
      <c r="L130" s="31"/>
      <c r="M130" s="165" t="s">
        <v>3</v>
      </c>
      <c r="N130" s="166" t="s">
        <v>43</v>
      </c>
      <c r="O130" s="32"/>
      <c r="P130" s="167">
        <f>O130*H130</f>
        <v>0</v>
      </c>
      <c r="Q130" s="167">
        <v>2.16</v>
      </c>
      <c r="R130" s="167">
        <f>Q130*H130</f>
        <v>13.651200000000001</v>
      </c>
      <c r="S130" s="167">
        <v>0</v>
      </c>
      <c r="T130" s="168">
        <f>S130*H130</f>
        <v>0</v>
      </c>
      <c r="AR130" s="15" t="s">
        <v>214</v>
      </c>
      <c r="AT130" s="15" t="s">
        <v>210</v>
      </c>
      <c r="AU130" s="15" t="s">
        <v>9</v>
      </c>
      <c r="AY130" s="15" t="s">
        <v>209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9</v>
      </c>
      <c r="BK130" s="169">
        <f>ROUND(I130*H130,0)</f>
        <v>0</v>
      </c>
      <c r="BL130" s="15" t="s">
        <v>214</v>
      </c>
      <c r="BM130" s="15" t="s">
        <v>2562</v>
      </c>
    </row>
    <row r="131" spans="2:65" s="1" customFormat="1" ht="22.5" customHeight="1">
      <c r="B131" s="157"/>
      <c r="C131" s="158" t="s">
        <v>332</v>
      </c>
      <c r="D131" s="158" t="s">
        <v>210</v>
      </c>
      <c r="E131" s="159" t="s">
        <v>408</v>
      </c>
      <c r="F131" s="160" t="s">
        <v>409</v>
      </c>
      <c r="G131" s="161" t="s">
        <v>228</v>
      </c>
      <c r="H131" s="162">
        <v>4.276</v>
      </c>
      <c r="I131" s="163"/>
      <c r="J131" s="164">
        <f>ROUND(I131*H131,0)</f>
        <v>0</v>
      </c>
      <c r="K131" s="161" t="s">
        <v>3101</v>
      </c>
      <c r="L131" s="31"/>
      <c r="M131" s="165" t="s">
        <v>3</v>
      </c>
      <c r="N131" s="166" t="s">
        <v>43</v>
      </c>
      <c r="O131" s="32"/>
      <c r="P131" s="167">
        <f>O131*H131</f>
        <v>0</v>
      </c>
      <c r="Q131" s="167">
        <v>0.1837</v>
      </c>
      <c r="R131" s="167">
        <f>Q131*H131</f>
        <v>0.7855012</v>
      </c>
      <c r="S131" s="167">
        <v>0</v>
      </c>
      <c r="T131" s="168">
        <f>S131*H131</f>
        <v>0</v>
      </c>
      <c r="AR131" s="15" t="s">
        <v>214</v>
      </c>
      <c r="AT131" s="15" t="s">
        <v>210</v>
      </c>
      <c r="AU131" s="15" t="s">
        <v>9</v>
      </c>
      <c r="AY131" s="15" t="s">
        <v>209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9</v>
      </c>
      <c r="BK131" s="169">
        <f>ROUND(I131*H131,0)</f>
        <v>0</v>
      </c>
      <c r="BL131" s="15" t="s">
        <v>214</v>
      </c>
      <c r="BM131" s="15" t="s">
        <v>2563</v>
      </c>
    </row>
    <row r="132" spans="2:63" s="10" customFormat="1" ht="37.35" customHeight="1">
      <c r="B132" s="145"/>
      <c r="D132" s="146" t="s">
        <v>71</v>
      </c>
      <c r="E132" s="147" t="s">
        <v>411</v>
      </c>
      <c r="F132" s="147" t="s">
        <v>412</v>
      </c>
      <c r="I132" s="148"/>
      <c r="J132" s="149">
        <f>BK132</f>
        <v>0</v>
      </c>
      <c r="K132" s="155"/>
      <c r="L132" s="145"/>
      <c r="M132" s="150"/>
      <c r="N132" s="151"/>
      <c r="O132" s="151"/>
      <c r="P132" s="152">
        <f>P133</f>
        <v>0</v>
      </c>
      <c r="Q132" s="151"/>
      <c r="R132" s="152">
        <f>R133</f>
        <v>0</v>
      </c>
      <c r="S132" s="151"/>
      <c r="T132" s="153">
        <f>T133</f>
        <v>0</v>
      </c>
      <c r="AR132" s="154" t="s">
        <v>9</v>
      </c>
      <c r="AT132" s="155" t="s">
        <v>71</v>
      </c>
      <c r="AU132" s="155" t="s">
        <v>72</v>
      </c>
      <c r="AY132" s="154" t="s">
        <v>209</v>
      </c>
      <c r="BK132" s="156">
        <f>BK133</f>
        <v>0</v>
      </c>
    </row>
    <row r="133" spans="2:65" s="1" customFormat="1" ht="22.5" customHeight="1">
      <c r="B133" s="157"/>
      <c r="C133" s="158" t="s">
        <v>336</v>
      </c>
      <c r="D133" s="158" t="s">
        <v>210</v>
      </c>
      <c r="E133" s="159" t="s">
        <v>419</v>
      </c>
      <c r="F133" s="160" t="s">
        <v>420</v>
      </c>
      <c r="G133" s="161" t="s">
        <v>416</v>
      </c>
      <c r="H133" s="162">
        <v>7</v>
      </c>
      <c r="I133" s="163"/>
      <c r="J133" s="164">
        <f>ROUND(I133*H133,0)</f>
        <v>0</v>
      </c>
      <c r="K133" s="161" t="s">
        <v>3101</v>
      </c>
      <c r="L133" s="31"/>
      <c r="M133" s="165" t="s">
        <v>3</v>
      </c>
      <c r="N133" s="166" t="s">
        <v>43</v>
      </c>
      <c r="O133" s="32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AR133" s="15" t="s">
        <v>214</v>
      </c>
      <c r="AT133" s="15" t="s">
        <v>210</v>
      </c>
      <c r="AU133" s="15" t="s">
        <v>9</v>
      </c>
      <c r="AY133" s="15" t="s">
        <v>209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9</v>
      </c>
      <c r="BK133" s="169">
        <f>ROUND(I133*H133,0)</f>
        <v>0</v>
      </c>
      <c r="BL133" s="15" t="s">
        <v>214</v>
      </c>
      <c r="BM133" s="15" t="s">
        <v>2564</v>
      </c>
    </row>
    <row r="134" spans="2:63" s="10" customFormat="1" ht="37.35" customHeight="1">
      <c r="B134" s="145"/>
      <c r="D134" s="146" t="s">
        <v>71</v>
      </c>
      <c r="E134" s="147" t="s">
        <v>422</v>
      </c>
      <c r="F134" s="147" t="s">
        <v>423</v>
      </c>
      <c r="I134" s="148"/>
      <c r="J134" s="149">
        <f>BK134</f>
        <v>0</v>
      </c>
      <c r="K134" s="155"/>
      <c r="L134" s="145"/>
      <c r="M134" s="150"/>
      <c r="N134" s="151"/>
      <c r="O134" s="151"/>
      <c r="P134" s="152">
        <f>SUM(P135:P137)</f>
        <v>0</v>
      </c>
      <c r="Q134" s="151"/>
      <c r="R134" s="152">
        <f>SUM(R135:R137)</f>
        <v>0</v>
      </c>
      <c r="S134" s="151"/>
      <c r="T134" s="153">
        <f>SUM(T135:T137)</f>
        <v>0</v>
      </c>
      <c r="AR134" s="154" t="s">
        <v>9</v>
      </c>
      <c r="AT134" s="155" t="s">
        <v>71</v>
      </c>
      <c r="AU134" s="155" t="s">
        <v>72</v>
      </c>
      <c r="AY134" s="154" t="s">
        <v>209</v>
      </c>
      <c r="BK134" s="156">
        <f>SUM(BK135:BK137)</f>
        <v>0</v>
      </c>
    </row>
    <row r="135" spans="2:65" s="1" customFormat="1" ht="31.5" customHeight="1">
      <c r="B135" s="157"/>
      <c r="C135" s="158" t="s">
        <v>340</v>
      </c>
      <c r="D135" s="158" t="s">
        <v>210</v>
      </c>
      <c r="E135" s="159" t="s">
        <v>2565</v>
      </c>
      <c r="F135" s="160" t="s">
        <v>2566</v>
      </c>
      <c r="G135" s="161" t="s">
        <v>228</v>
      </c>
      <c r="H135" s="162">
        <v>353.146</v>
      </c>
      <c r="I135" s="163"/>
      <c r="J135" s="164">
        <f>ROUND(I135*H135,0)</f>
        <v>0</v>
      </c>
      <c r="K135" s="161" t="s">
        <v>3101</v>
      </c>
      <c r="L135" s="31"/>
      <c r="M135" s="165" t="s">
        <v>3</v>
      </c>
      <c r="N135" s="166" t="s">
        <v>43</v>
      </c>
      <c r="O135" s="32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5" t="s">
        <v>214</v>
      </c>
      <c r="AT135" s="15" t="s">
        <v>210</v>
      </c>
      <c r="AU135" s="15" t="s">
        <v>9</v>
      </c>
      <c r="AY135" s="15" t="s">
        <v>209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9</v>
      </c>
      <c r="BK135" s="169">
        <f>ROUND(I135*H135,0)</f>
        <v>0</v>
      </c>
      <c r="BL135" s="15" t="s">
        <v>214</v>
      </c>
      <c r="BM135" s="15" t="s">
        <v>2567</v>
      </c>
    </row>
    <row r="136" spans="2:65" s="1" customFormat="1" ht="31.5" customHeight="1">
      <c r="B136" s="157"/>
      <c r="C136" s="158" t="s">
        <v>344</v>
      </c>
      <c r="D136" s="158" t="s">
        <v>210</v>
      </c>
      <c r="E136" s="159" t="s">
        <v>2568</v>
      </c>
      <c r="F136" s="160" t="s">
        <v>2569</v>
      </c>
      <c r="G136" s="161" t="s">
        <v>228</v>
      </c>
      <c r="H136" s="162">
        <v>21188.76</v>
      </c>
      <c r="I136" s="163"/>
      <c r="J136" s="164">
        <f>ROUND(I136*H136,0)</f>
        <v>0</v>
      </c>
      <c r="K136" s="161" t="s">
        <v>3101</v>
      </c>
      <c r="L136" s="31"/>
      <c r="M136" s="165" t="s">
        <v>3</v>
      </c>
      <c r="N136" s="166" t="s">
        <v>43</v>
      </c>
      <c r="O136" s="32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5" t="s">
        <v>214</v>
      </c>
      <c r="AT136" s="15" t="s">
        <v>210</v>
      </c>
      <c r="AU136" s="15" t="s">
        <v>9</v>
      </c>
      <c r="AY136" s="15" t="s">
        <v>209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5" t="s">
        <v>9</v>
      </c>
      <c r="BK136" s="169">
        <f>ROUND(I136*H136,0)</f>
        <v>0</v>
      </c>
      <c r="BL136" s="15" t="s">
        <v>214</v>
      </c>
      <c r="BM136" s="15" t="s">
        <v>2570</v>
      </c>
    </row>
    <row r="137" spans="2:65" s="1" customFormat="1" ht="31.5" customHeight="1">
      <c r="B137" s="157"/>
      <c r="C137" s="158" t="s">
        <v>348</v>
      </c>
      <c r="D137" s="158" t="s">
        <v>210</v>
      </c>
      <c r="E137" s="159" t="s">
        <v>2571</v>
      </c>
      <c r="F137" s="160" t="s">
        <v>2572</v>
      </c>
      <c r="G137" s="161" t="s">
        <v>228</v>
      </c>
      <c r="H137" s="162">
        <v>353.146</v>
      </c>
      <c r="I137" s="163"/>
      <c r="J137" s="164">
        <f>ROUND(I137*H137,0)</f>
        <v>0</v>
      </c>
      <c r="K137" s="161" t="s">
        <v>3101</v>
      </c>
      <c r="L137" s="31"/>
      <c r="M137" s="165" t="s">
        <v>3</v>
      </c>
      <c r="N137" s="166" t="s">
        <v>43</v>
      </c>
      <c r="O137" s="32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5" t="s">
        <v>214</v>
      </c>
      <c r="AT137" s="15" t="s">
        <v>210</v>
      </c>
      <c r="AU137" s="15" t="s">
        <v>9</v>
      </c>
      <c r="AY137" s="15" t="s">
        <v>209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9</v>
      </c>
      <c r="BK137" s="169">
        <f>ROUND(I137*H137,0)</f>
        <v>0</v>
      </c>
      <c r="BL137" s="15" t="s">
        <v>214</v>
      </c>
      <c r="BM137" s="15" t="s">
        <v>2573</v>
      </c>
    </row>
    <row r="138" spans="2:63" s="10" customFormat="1" ht="37.35" customHeight="1">
      <c r="B138" s="145"/>
      <c r="D138" s="146" t="s">
        <v>71</v>
      </c>
      <c r="E138" s="147" t="s">
        <v>444</v>
      </c>
      <c r="F138" s="147" t="s">
        <v>445</v>
      </c>
      <c r="I138" s="148"/>
      <c r="J138" s="149">
        <f>BK138</f>
        <v>0</v>
      </c>
      <c r="K138" s="155"/>
      <c r="L138" s="145"/>
      <c r="M138" s="150"/>
      <c r="N138" s="151"/>
      <c r="O138" s="151"/>
      <c r="P138" s="152">
        <f>SUM(P139:P154)</f>
        <v>0</v>
      </c>
      <c r="Q138" s="151"/>
      <c r="R138" s="152">
        <f>SUM(R139:R154)</f>
        <v>0.11230350000000001</v>
      </c>
      <c r="S138" s="151"/>
      <c r="T138" s="153">
        <f>SUM(T139:T154)</f>
        <v>13.603988999999999</v>
      </c>
      <c r="AR138" s="154" t="s">
        <v>9</v>
      </c>
      <c r="AT138" s="155" t="s">
        <v>71</v>
      </c>
      <c r="AU138" s="155" t="s">
        <v>72</v>
      </c>
      <c r="AY138" s="154" t="s">
        <v>209</v>
      </c>
      <c r="BK138" s="156">
        <f>SUM(BK139:BK154)</f>
        <v>0</v>
      </c>
    </row>
    <row r="139" spans="2:65" s="1" customFormat="1" ht="22.5" customHeight="1">
      <c r="B139" s="157"/>
      <c r="C139" s="158" t="s">
        <v>352</v>
      </c>
      <c r="D139" s="158" t="s">
        <v>210</v>
      </c>
      <c r="E139" s="159" t="s">
        <v>447</v>
      </c>
      <c r="F139" s="160" t="s">
        <v>448</v>
      </c>
      <c r="G139" s="161" t="s">
        <v>228</v>
      </c>
      <c r="H139" s="162">
        <v>14.76</v>
      </c>
      <c r="I139" s="163"/>
      <c r="J139" s="164">
        <f aca="true" t="shared" si="10" ref="J139:J154">ROUND(I139*H139,0)</f>
        <v>0</v>
      </c>
      <c r="K139" s="161" t="s">
        <v>3101</v>
      </c>
      <c r="L139" s="31"/>
      <c r="M139" s="165" t="s">
        <v>3</v>
      </c>
      <c r="N139" s="166" t="s">
        <v>43</v>
      </c>
      <c r="O139" s="32"/>
      <c r="P139" s="167">
        <f aca="true" t="shared" si="11" ref="P139:P154">O139*H139</f>
        <v>0</v>
      </c>
      <c r="Q139" s="167">
        <v>0</v>
      </c>
      <c r="R139" s="167">
        <f aca="true" t="shared" si="12" ref="R139:R154">Q139*H139</f>
        <v>0</v>
      </c>
      <c r="S139" s="167">
        <v>0.225</v>
      </c>
      <c r="T139" s="168">
        <f aca="true" t="shared" si="13" ref="T139:T154">S139*H139</f>
        <v>3.321</v>
      </c>
      <c r="AR139" s="15" t="s">
        <v>214</v>
      </c>
      <c r="AT139" s="15" t="s">
        <v>210</v>
      </c>
      <c r="AU139" s="15" t="s">
        <v>9</v>
      </c>
      <c r="AY139" s="15" t="s">
        <v>209</v>
      </c>
      <c r="BE139" s="169">
        <f aca="true" t="shared" si="14" ref="BE139:BE154">IF(N139="základní",J139,0)</f>
        <v>0</v>
      </c>
      <c r="BF139" s="169">
        <f aca="true" t="shared" si="15" ref="BF139:BF154">IF(N139="snížená",J139,0)</f>
        <v>0</v>
      </c>
      <c r="BG139" s="169">
        <f aca="true" t="shared" si="16" ref="BG139:BG154">IF(N139="zákl. přenesená",J139,0)</f>
        <v>0</v>
      </c>
      <c r="BH139" s="169">
        <f aca="true" t="shared" si="17" ref="BH139:BH154">IF(N139="sníž. přenesená",J139,0)</f>
        <v>0</v>
      </c>
      <c r="BI139" s="169">
        <f aca="true" t="shared" si="18" ref="BI139:BI154">IF(N139="nulová",J139,0)</f>
        <v>0</v>
      </c>
      <c r="BJ139" s="15" t="s">
        <v>9</v>
      </c>
      <c r="BK139" s="169">
        <f aca="true" t="shared" si="19" ref="BK139:BK154">ROUND(I139*H139,0)</f>
        <v>0</v>
      </c>
      <c r="BL139" s="15" t="s">
        <v>214</v>
      </c>
      <c r="BM139" s="15" t="s">
        <v>2574</v>
      </c>
    </row>
    <row r="140" spans="2:65" s="1" customFormat="1" ht="22.5" customHeight="1">
      <c r="B140" s="157"/>
      <c r="C140" s="158" t="s">
        <v>356</v>
      </c>
      <c r="D140" s="158" t="s">
        <v>210</v>
      </c>
      <c r="E140" s="159" t="s">
        <v>451</v>
      </c>
      <c r="F140" s="160" t="s">
        <v>452</v>
      </c>
      <c r="G140" s="161" t="s">
        <v>228</v>
      </c>
      <c r="H140" s="162">
        <v>17.037</v>
      </c>
      <c r="I140" s="163"/>
      <c r="J140" s="164">
        <f t="shared" si="10"/>
        <v>0</v>
      </c>
      <c r="K140" s="161" t="s">
        <v>3101</v>
      </c>
      <c r="L140" s="31"/>
      <c r="M140" s="165" t="s">
        <v>3</v>
      </c>
      <c r="N140" s="166" t="s">
        <v>43</v>
      </c>
      <c r="O140" s="32"/>
      <c r="P140" s="167">
        <f t="shared" si="11"/>
        <v>0</v>
      </c>
      <c r="Q140" s="167">
        <v>0</v>
      </c>
      <c r="R140" s="167">
        <f t="shared" si="12"/>
        <v>0</v>
      </c>
      <c r="S140" s="167">
        <v>0.316</v>
      </c>
      <c r="T140" s="168">
        <f t="shared" si="13"/>
        <v>5.383692</v>
      </c>
      <c r="AR140" s="15" t="s">
        <v>214</v>
      </c>
      <c r="AT140" s="15" t="s">
        <v>210</v>
      </c>
      <c r="AU140" s="15" t="s">
        <v>9</v>
      </c>
      <c r="AY140" s="15" t="s">
        <v>209</v>
      </c>
      <c r="BE140" s="169">
        <f t="shared" si="14"/>
        <v>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5" t="s">
        <v>9</v>
      </c>
      <c r="BK140" s="169">
        <f t="shared" si="19"/>
        <v>0</v>
      </c>
      <c r="BL140" s="15" t="s">
        <v>214</v>
      </c>
      <c r="BM140" s="15" t="s">
        <v>2575</v>
      </c>
    </row>
    <row r="141" spans="2:65" s="1" customFormat="1" ht="22.5" customHeight="1">
      <c r="B141" s="157"/>
      <c r="C141" s="158" t="s">
        <v>363</v>
      </c>
      <c r="D141" s="158" t="s">
        <v>210</v>
      </c>
      <c r="E141" s="159" t="s">
        <v>455</v>
      </c>
      <c r="F141" s="160" t="s">
        <v>456</v>
      </c>
      <c r="G141" s="161" t="s">
        <v>253</v>
      </c>
      <c r="H141" s="162">
        <v>60.08</v>
      </c>
      <c r="I141" s="163"/>
      <c r="J141" s="164">
        <f t="shared" si="10"/>
        <v>0</v>
      </c>
      <c r="K141" s="161" t="s">
        <v>3101</v>
      </c>
      <c r="L141" s="31"/>
      <c r="M141" s="165" t="s">
        <v>3</v>
      </c>
      <c r="N141" s="166" t="s">
        <v>43</v>
      </c>
      <c r="O141" s="32"/>
      <c r="P141" s="167">
        <f t="shared" si="11"/>
        <v>0</v>
      </c>
      <c r="Q141" s="167">
        <v>0</v>
      </c>
      <c r="R141" s="167">
        <f t="shared" si="12"/>
        <v>0</v>
      </c>
      <c r="S141" s="167">
        <v>0</v>
      </c>
      <c r="T141" s="168">
        <f t="shared" si="13"/>
        <v>0</v>
      </c>
      <c r="AR141" s="15" t="s">
        <v>214</v>
      </c>
      <c r="AT141" s="15" t="s">
        <v>210</v>
      </c>
      <c r="AU141" s="15" t="s">
        <v>9</v>
      </c>
      <c r="AY141" s="15" t="s">
        <v>209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5" t="s">
        <v>9</v>
      </c>
      <c r="BK141" s="169">
        <f t="shared" si="19"/>
        <v>0</v>
      </c>
      <c r="BL141" s="15" t="s">
        <v>214</v>
      </c>
      <c r="BM141" s="15" t="s">
        <v>2576</v>
      </c>
    </row>
    <row r="142" spans="2:65" s="1" customFormat="1" ht="22.5" customHeight="1">
      <c r="B142" s="157"/>
      <c r="C142" s="158" t="s">
        <v>367</v>
      </c>
      <c r="D142" s="158" t="s">
        <v>210</v>
      </c>
      <c r="E142" s="159" t="s">
        <v>459</v>
      </c>
      <c r="F142" s="160" t="s">
        <v>460</v>
      </c>
      <c r="G142" s="161" t="s">
        <v>253</v>
      </c>
      <c r="H142" s="162">
        <v>49.2</v>
      </c>
      <c r="I142" s="163"/>
      <c r="J142" s="164">
        <f t="shared" si="10"/>
        <v>0</v>
      </c>
      <c r="K142" s="161" t="s">
        <v>3101</v>
      </c>
      <c r="L142" s="31"/>
      <c r="M142" s="165" t="s">
        <v>3</v>
      </c>
      <c r="N142" s="166" t="s">
        <v>43</v>
      </c>
      <c r="O142" s="32"/>
      <c r="P142" s="167">
        <f t="shared" si="11"/>
        <v>0</v>
      </c>
      <c r="Q142" s="167">
        <v>2E-05</v>
      </c>
      <c r="R142" s="167">
        <f t="shared" si="12"/>
        <v>0.000984</v>
      </c>
      <c r="S142" s="167">
        <v>0</v>
      </c>
      <c r="T142" s="168">
        <f t="shared" si="13"/>
        <v>0</v>
      </c>
      <c r="AR142" s="15" t="s">
        <v>214</v>
      </c>
      <c r="AT142" s="15" t="s">
        <v>210</v>
      </c>
      <c r="AU142" s="15" t="s">
        <v>9</v>
      </c>
      <c r="AY142" s="15" t="s">
        <v>209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5" t="s">
        <v>9</v>
      </c>
      <c r="BK142" s="169">
        <f t="shared" si="19"/>
        <v>0</v>
      </c>
      <c r="BL142" s="15" t="s">
        <v>214</v>
      </c>
      <c r="BM142" s="15" t="s">
        <v>2577</v>
      </c>
    </row>
    <row r="143" spans="2:65" s="1" customFormat="1" ht="31.5" customHeight="1">
      <c r="B143" s="157"/>
      <c r="C143" s="158" t="s">
        <v>371</v>
      </c>
      <c r="D143" s="158" t="s">
        <v>210</v>
      </c>
      <c r="E143" s="159" t="s">
        <v>2578</v>
      </c>
      <c r="F143" s="160" t="s">
        <v>2579</v>
      </c>
      <c r="G143" s="161" t="s">
        <v>253</v>
      </c>
      <c r="H143" s="162">
        <v>2.35</v>
      </c>
      <c r="I143" s="163"/>
      <c r="J143" s="164">
        <f t="shared" si="10"/>
        <v>0</v>
      </c>
      <c r="K143" s="161" t="s">
        <v>3101</v>
      </c>
      <c r="L143" s="31"/>
      <c r="M143" s="165" t="s">
        <v>3</v>
      </c>
      <c r="N143" s="166" t="s">
        <v>43</v>
      </c>
      <c r="O143" s="32"/>
      <c r="P143" s="167">
        <f t="shared" si="11"/>
        <v>0</v>
      </c>
      <c r="Q143" s="167">
        <v>0.04737</v>
      </c>
      <c r="R143" s="167">
        <f t="shared" si="12"/>
        <v>0.11131950000000002</v>
      </c>
      <c r="S143" s="167">
        <v>0</v>
      </c>
      <c r="T143" s="168">
        <f t="shared" si="13"/>
        <v>0</v>
      </c>
      <c r="AR143" s="15" t="s">
        <v>214</v>
      </c>
      <c r="AT143" s="15" t="s">
        <v>210</v>
      </c>
      <c r="AU143" s="15" t="s">
        <v>9</v>
      </c>
      <c r="AY143" s="15" t="s">
        <v>209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5" t="s">
        <v>9</v>
      </c>
      <c r="BK143" s="169">
        <f t="shared" si="19"/>
        <v>0</v>
      </c>
      <c r="BL143" s="15" t="s">
        <v>214</v>
      </c>
      <c r="BM143" s="15" t="s">
        <v>2580</v>
      </c>
    </row>
    <row r="144" spans="2:65" s="1" customFormat="1" ht="22.5" customHeight="1">
      <c r="B144" s="157"/>
      <c r="C144" s="158" t="s">
        <v>375</v>
      </c>
      <c r="D144" s="158" t="s">
        <v>210</v>
      </c>
      <c r="E144" s="159" t="s">
        <v>471</v>
      </c>
      <c r="F144" s="160" t="s">
        <v>472</v>
      </c>
      <c r="G144" s="161" t="s">
        <v>228</v>
      </c>
      <c r="H144" s="162">
        <v>293.569</v>
      </c>
      <c r="I144" s="163"/>
      <c r="J144" s="164">
        <f t="shared" si="10"/>
        <v>0</v>
      </c>
      <c r="K144" s="161" t="s">
        <v>3101</v>
      </c>
      <c r="L144" s="31"/>
      <c r="M144" s="165" t="s">
        <v>3</v>
      </c>
      <c r="N144" s="166" t="s">
        <v>43</v>
      </c>
      <c r="O144" s="32"/>
      <c r="P144" s="167">
        <f t="shared" si="11"/>
        <v>0</v>
      </c>
      <c r="Q144" s="167">
        <v>0</v>
      </c>
      <c r="R144" s="167">
        <f t="shared" si="12"/>
        <v>0</v>
      </c>
      <c r="S144" s="167">
        <v>0.005</v>
      </c>
      <c r="T144" s="168">
        <f t="shared" si="13"/>
        <v>1.467845</v>
      </c>
      <c r="AR144" s="15" t="s">
        <v>214</v>
      </c>
      <c r="AT144" s="15" t="s">
        <v>210</v>
      </c>
      <c r="AU144" s="15" t="s">
        <v>9</v>
      </c>
      <c r="AY144" s="15" t="s">
        <v>209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5" t="s">
        <v>9</v>
      </c>
      <c r="BK144" s="169">
        <f t="shared" si="19"/>
        <v>0</v>
      </c>
      <c r="BL144" s="15" t="s">
        <v>214</v>
      </c>
      <c r="BM144" s="15" t="s">
        <v>2581</v>
      </c>
    </row>
    <row r="145" spans="2:65" s="1" customFormat="1" ht="22.5" customHeight="1">
      <c r="B145" s="157"/>
      <c r="C145" s="158" t="s">
        <v>379</v>
      </c>
      <c r="D145" s="158" t="s">
        <v>210</v>
      </c>
      <c r="E145" s="159" t="s">
        <v>475</v>
      </c>
      <c r="F145" s="160" t="s">
        <v>476</v>
      </c>
      <c r="G145" s="161" t="s">
        <v>228</v>
      </c>
      <c r="H145" s="162">
        <v>47.44</v>
      </c>
      <c r="I145" s="163"/>
      <c r="J145" s="164">
        <f t="shared" si="10"/>
        <v>0</v>
      </c>
      <c r="K145" s="161" t="s">
        <v>3101</v>
      </c>
      <c r="L145" s="31"/>
      <c r="M145" s="165" t="s">
        <v>3</v>
      </c>
      <c r="N145" s="166" t="s">
        <v>43</v>
      </c>
      <c r="O145" s="32"/>
      <c r="P145" s="167">
        <f t="shared" si="11"/>
        <v>0</v>
      </c>
      <c r="Q145" s="167">
        <v>0</v>
      </c>
      <c r="R145" s="167">
        <f t="shared" si="12"/>
        <v>0</v>
      </c>
      <c r="S145" s="167">
        <v>0.059</v>
      </c>
      <c r="T145" s="168">
        <f t="shared" si="13"/>
        <v>2.7989599999999997</v>
      </c>
      <c r="AR145" s="15" t="s">
        <v>214</v>
      </c>
      <c r="AT145" s="15" t="s">
        <v>210</v>
      </c>
      <c r="AU145" s="15" t="s">
        <v>9</v>
      </c>
      <c r="AY145" s="15" t="s">
        <v>209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5" t="s">
        <v>9</v>
      </c>
      <c r="BK145" s="169">
        <f t="shared" si="19"/>
        <v>0</v>
      </c>
      <c r="BL145" s="15" t="s">
        <v>214</v>
      </c>
      <c r="BM145" s="15" t="s">
        <v>2582</v>
      </c>
    </row>
    <row r="146" spans="2:65" s="1" customFormat="1" ht="22.5" customHeight="1">
      <c r="B146" s="157"/>
      <c r="C146" s="158" t="s">
        <v>383</v>
      </c>
      <c r="D146" s="158" t="s">
        <v>210</v>
      </c>
      <c r="E146" s="159" t="s">
        <v>479</v>
      </c>
      <c r="F146" s="160" t="s">
        <v>480</v>
      </c>
      <c r="G146" s="161" t="s">
        <v>228</v>
      </c>
      <c r="H146" s="162">
        <v>33.138</v>
      </c>
      <c r="I146" s="163"/>
      <c r="J146" s="164">
        <f t="shared" si="10"/>
        <v>0</v>
      </c>
      <c r="K146" s="161" t="s">
        <v>3101</v>
      </c>
      <c r="L146" s="31"/>
      <c r="M146" s="165" t="s">
        <v>3</v>
      </c>
      <c r="N146" s="166" t="s">
        <v>43</v>
      </c>
      <c r="O146" s="32"/>
      <c r="P146" s="167">
        <f t="shared" si="11"/>
        <v>0</v>
      </c>
      <c r="Q146" s="167">
        <v>0</v>
      </c>
      <c r="R146" s="167">
        <f t="shared" si="12"/>
        <v>0</v>
      </c>
      <c r="S146" s="167">
        <v>0.014</v>
      </c>
      <c r="T146" s="168">
        <f t="shared" si="13"/>
        <v>0.463932</v>
      </c>
      <c r="AR146" s="15" t="s">
        <v>214</v>
      </c>
      <c r="AT146" s="15" t="s">
        <v>210</v>
      </c>
      <c r="AU146" s="15" t="s">
        <v>9</v>
      </c>
      <c r="AY146" s="15" t="s">
        <v>209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5" t="s">
        <v>9</v>
      </c>
      <c r="BK146" s="169">
        <f t="shared" si="19"/>
        <v>0</v>
      </c>
      <c r="BL146" s="15" t="s">
        <v>214</v>
      </c>
      <c r="BM146" s="15" t="s">
        <v>2583</v>
      </c>
    </row>
    <row r="147" spans="2:65" s="1" customFormat="1" ht="22.5" customHeight="1">
      <c r="B147" s="157"/>
      <c r="C147" s="158" t="s">
        <v>387</v>
      </c>
      <c r="D147" s="158" t="s">
        <v>210</v>
      </c>
      <c r="E147" s="159" t="s">
        <v>2584</v>
      </c>
      <c r="F147" s="160" t="s">
        <v>2585</v>
      </c>
      <c r="G147" s="161" t="s">
        <v>228</v>
      </c>
      <c r="H147" s="162">
        <v>12.04</v>
      </c>
      <c r="I147" s="163"/>
      <c r="J147" s="164">
        <f t="shared" si="10"/>
        <v>0</v>
      </c>
      <c r="K147" s="161" t="s">
        <v>3101</v>
      </c>
      <c r="L147" s="31"/>
      <c r="M147" s="165" t="s">
        <v>3</v>
      </c>
      <c r="N147" s="166" t="s">
        <v>43</v>
      </c>
      <c r="O147" s="32"/>
      <c r="P147" s="167">
        <f t="shared" si="11"/>
        <v>0</v>
      </c>
      <c r="Q147" s="167">
        <v>0</v>
      </c>
      <c r="R147" s="167">
        <f t="shared" si="12"/>
        <v>0</v>
      </c>
      <c r="S147" s="167">
        <v>0.014</v>
      </c>
      <c r="T147" s="168">
        <f t="shared" si="13"/>
        <v>0.16856</v>
      </c>
      <c r="AR147" s="15" t="s">
        <v>214</v>
      </c>
      <c r="AT147" s="15" t="s">
        <v>210</v>
      </c>
      <c r="AU147" s="15" t="s">
        <v>9</v>
      </c>
      <c r="AY147" s="15" t="s">
        <v>209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5" t="s">
        <v>9</v>
      </c>
      <c r="BK147" s="169">
        <f t="shared" si="19"/>
        <v>0</v>
      </c>
      <c r="BL147" s="15" t="s">
        <v>214</v>
      </c>
      <c r="BM147" s="15" t="s">
        <v>2586</v>
      </c>
    </row>
    <row r="148" spans="2:65" s="1" customFormat="1" ht="22.5" customHeight="1">
      <c r="B148" s="157"/>
      <c r="C148" s="158" t="s">
        <v>391</v>
      </c>
      <c r="D148" s="158" t="s">
        <v>210</v>
      </c>
      <c r="E148" s="159" t="s">
        <v>491</v>
      </c>
      <c r="F148" s="160" t="s">
        <v>492</v>
      </c>
      <c r="G148" s="161" t="s">
        <v>247</v>
      </c>
      <c r="H148" s="162">
        <v>13.938</v>
      </c>
      <c r="I148" s="163"/>
      <c r="J148" s="164">
        <f t="shared" si="10"/>
        <v>0</v>
      </c>
      <c r="K148" s="161" t="s">
        <v>3101</v>
      </c>
      <c r="L148" s="31"/>
      <c r="M148" s="165" t="s">
        <v>3</v>
      </c>
      <c r="N148" s="166" t="s">
        <v>43</v>
      </c>
      <c r="O148" s="3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AR148" s="15" t="s">
        <v>214</v>
      </c>
      <c r="AT148" s="15" t="s">
        <v>210</v>
      </c>
      <c r="AU148" s="15" t="s">
        <v>9</v>
      </c>
      <c r="AY148" s="15" t="s">
        <v>209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5" t="s">
        <v>9</v>
      </c>
      <c r="BK148" s="169">
        <f t="shared" si="19"/>
        <v>0</v>
      </c>
      <c r="BL148" s="15" t="s">
        <v>214</v>
      </c>
      <c r="BM148" s="15" t="s">
        <v>2587</v>
      </c>
    </row>
    <row r="149" spans="2:65" s="1" customFormat="1" ht="22.5" customHeight="1">
      <c r="B149" s="157"/>
      <c r="C149" s="158" t="s">
        <v>395</v>
      </c>
      <c r="D149" s="158" t="s">
        <v>210</v>
      </c>
      <c r="E149" s="159" t="s">
        <v>495</v>
      </c>
      <c r="F149" s="160" t="s">
        <v>496</v>
      </c>
      <c r="G149" s="161" t="s">
        <v>247</v>
      </c>
      <c r="H149" s="162">
        <v>264.822</v>
      </c>
      <c r="I149" s="163"/>
      <c r="J149" s="164">
        <f t="shared" si="10"/>
        <v>0</v>
      </c>
      <c r="K149" s="161" t="s">
        <v>3101</v>
      </c>
      <c r="L149" s="31"/>
      <c r="M149" s="165" t="s">
        <v>3</v>
      </c>
      <c r="N149" s="166" t="s">
        <v>43</v>
      </c>
      <c r="O149" s="3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AR149" s="15" t="s">
        <v>214</v>
      </c>
      <c r="AT149" s="15" t="s">
        <v>210</v>
      </c>
      <c r="AU149" s="15" t="s">
        <v>9</v>
      </c>
      <c r="AY149" s="15" t="s">
        <v>209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5" t="s">
        <v>9</v>
      </c>
      <c r="BK149" s="169">
        <f t="shared" si="19"/>
        <v>0</v>
      </c>
      <c r="BL149" s="15" t="s">
        <v>214</v>
      </c>
      <c r="BM149" s="15" t="s">
        <v>2588</v>
      </c>
    </row>
    <row r="150" spans="2:65" s="1" customFormat="1" ht="22.5" customHeight="1">
      <c r="B150" s="157"/>
      <c r="C150" s="158" t="s">
        <v>399</v>
      </c>
      <c r="D150" s="158" t="s">
        <v>210</v>
      </c>
      <c r="E150" s="159" t="s">
        <v>499</v>
      </c>
      <c r="F150" s="160" t="s">
        <v>500</v>
      </c>
      <c r="G150" s="161" t="s">
        <v>247</v>
      </c>
      <c r="H150" s="162">
        <v>13.938</v>
      </c>
      <c r="I150" s="163"/>
      <c r="J150" s="164">
        <f t="shared" si="10"/>
        <v>0</v>
      </c>
      <c r="K150" s="161" t="s">
        <v>3101</v>
      </c>
      <c r="L150" s="31"/>
      <c r="M150" s="165" t="s">
        <v>3</v>
      </c>
      <c r="N150" s="166" t="s">
        <v>43</v>
      </c>
      <c r="O150" s="3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AR150" s="15" t="s">
        <v>214</v>
      </c>
      <c r="AT150" s="15" t="s">
        <v>210</v>
      </c>
      <c r="AU150" s="15" t="s">
        <v>9</v>
      </c>
      <c r="AY150" s="15" t="s">
        <v>209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5" t="s">
        <v>9</v>
      </c>
      <c r="BK150" s="169">
        <f t="shared" si="19"/>
        <v>0</v>
      </c>
      <c r="BL150" s="15" t="s">
        <v>214</v>
      </c>
      <c r="BM150" s="15" t="s">
        <v>2589</v>
      </c>
    </row>
    <row r="151" spans="2:65" s="1" customFormat="1" ht="22.5" customHeight="1">
      <c r="B151" s="157"/>
      <c r="C151" s="158" t="s">
        <v>403</v>
      </c>
      <c r="D151" s="158" t="s">
        <v>210</v>
      </c>
      <c r="E151" s="159" t="s">
        <v>503</v>
      </c>
      <c r="F151" s="160" t="s">
        <v>504</v>
      </c>
      <c r="G151" s="161" t="s">
        <v>247</v>
      </c>
      <c r="H151" s="162">
        <v>13.938</v>
      </c>
      <c r="I151" s="163"/>
      <c r="J151" s="164">
        <f t="shared" si="10"/>
        <v>0</v>
      </c>
      <c r="K151" s="161" t="s">
        <v>3101</v>
      </c>
      <c r="L151" s="31"/>
      <c r="M151" s="165" t="s">
        <v>3</v>
      </c>
      <c r="N151" s="166" t="s">
        <v>43</v>
      </c>
      <c r="O151" s="3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AR151" s="15" t="s">
        <v>214</v>
      </c>
      <c r="AT151" s="15" t="s">
        <v>210</v>
      </c>
      <c r="AU151" s="15" t="s">
        <v>9</v>
      </c>
      <c r="AY151" s="15" t="s">
        <v>209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5" t="s">
        <v>9</v>
      </c>
      <c r="BK151" s="169">
        <f t="shared" si="19"/>
        <v>0</v>
      </c>
      <c r="BL151" s="15" t="s">
        <v>214</v>
      </c>
      <c r="BM151" s="15" t="s">
        <v>2590</v>
      </c>
    </row>
    <row r="152" spans="2:65" s="1" customFormat="1" ht="22.5" customHeight="1">
      <c r="B152" s="157"/>
      <c r="C152" s="158" t="s">
        <v>407</v>
      </c>
      <c r="D152" s="158" t="s">
        <v>210</v>
      </c>
      <c r="E152" s="159" t="s">
        <v>507</v>
      </c>
      <c r="F152" s="160" t="s">
        <v>508</v>
      </c>
      <c r="G152" s="161" t="s">
        <v>247</v>
      </c>
      <c r="H152" s="162">
        <v>13.938</v>
      </c>
      <c r="I152" s="163"/>
      <c r="J152" s="164">
        <f t="shared" si="10"/>
        <v>0</v>
      </c>
      <c r="K152" s="161" t="s">
        <v>3101</v>
      </c>
      <c r="L152" s="31"/>
      <c r="M152" s="165" t="s">
        <v>3</v>
      </c>
      <c r="N152" s="166" t="s">
        <v>43</v>
      </c>
      <c r="O152" s="3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AR152" s="15" t="s">
        <v>214</v>
      </c>
      <c r="AT152" s="15" t="s">
        <v>210</v>
      </c>
      <c r="AU152" s="15" t="s">
        <v>9</v>
      </c>
      <c r="AY152" s="15" t="s">
        <v>209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5" t="s">
        <v>9</v>
      </c>
      <c r="BK152" s="169">
        <f t="shared" si="19"/>
        <v>0</v>
      </c>
      <c r="BL152" s="15" t="s">
        <v>214</v>
      </c>
      <c r="BM152" s="15" t="s">
        <v>2591</v>
      </c>
    </row>
    <row r="153" spans="2:65" s="1" customFormat="1" ht="22.5" customHeight="1">
      <c r="B153" s="157"/>
      <c r="C153" s="158" t="s">
        <v>413</v>
      </c>
      <c r="D153" s="158" t="s">
        <v>210</v>
      </c>
      <c r="E153" s="159" t="s">
        <v>511</v>
      </c>
      <c r="F153" s="160" t="s">
        <v>512</v>
      </c>
      <c r="G153" s="161" t="s">
        <v>247</v>
      </c>
      <c r="H153" s="162">
        <v>13.938</v>
      </c>
      <c r="I153" s="163"/>
      <c r="J153" s="164">
        <f t="shared" si="10"/>
        <v>0</v>
      </c>
      <c r="K153" s="161" t="s">
        <v>3101</v>
      </c>
      <c r="L153" s="31"/>
      <c r="M153" s="165" t="s">
        <v>3</v>
      </c>
      <c r="N153" s="166" t="s">
        <v>43</v>
      </c>
      <c r="O153" s="3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AR153" s="15" t="s">
        <v>214</v>
      </c>
      <c r="AT153" s="15" t="s">
        <v>210</v>
      </c>
      <c r="AU153" s="15" t="s">
        <v>9</v>
      </c>
      <c r="AY153" s="15" t="s">
        <v>209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5" t="s">
        <v>9</v>
      </c>
      <c r="BK153" s="169">
        <f t="shared" si="19"/>
        <v>0</v>
      </c>
      <c r="BL153" s="15" t="s">
        <v>214</v>
      </c>
      <c r="BM153" s="15" t="s">
        <v>2592</v>
      </c>
    </row>
    <row r="154" spans="2:65" s="1" customFormat="1" ht="22.5" customHeight="1">
      <c r="B154" s="157"/>
      <c r="C154" s="158" t="s">
        <v>418</v>
      </c>
      <c r="D154" s="158" t="s">
        <v>210</v>
      </c>
      <c r="E154" s="159" t="s">
        <v>515</v>
      </c>
      <c r="F154" s="160" t="s">
        <v>516</v>
      </c>
      <c r="G154" s="161" t="s">
        <v>247</v>
      </c>
      <c r="H154" s="162">
        <v>13.938</v>
      </c>
      <c r="I154" s="163"/>
      <c r="J154" s="164">
        <f t="shared" si="10"/>
        <v>0</v>
      </c>
      <c r="K154" s="161" t="s">
        <v>3101</v>
      </c>
      <c r="L154" s="31"/>
      <c r="M154" s="165" t="s">
        <v>3</v>
      </c>
      <c r="N154" s="166" t="s">
        <v>43</v>
      </c>
      <c r="O154" s="3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5" t="s">
        <v>214</v>
      </c>
      <c r="AT154" s="15" t="s">
        <v>210</v>
      </c>
      <c r="AU154" s="15" t="s">
        <v>9</v>
      </c>
      <c r="AY154" s="15" t="s">
        <v>209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5" t="s">
        <v>9</v>
      </c>
      <c r="BK154" s="169">
        <f t="shared" si="19"/>
        <v>0</v>
      </c>
      <c r="BL154" s="15" t="s">
        <v>214</v>
      </c>
      <c r="BM154" s="15" t="s">
        <v>2593</v>
      </c>
    </row>
    <row r="155" spans="2:63" s="10" customFormat="1" ht="37.35" customHeight="1">
      <c r="B155" s="145"/>
      <c r="D155" s="146" t="s">
        <v>71</v>
      </c>
      <c r="E155" s="147" t="s">
        <v>534</v>
      </c>
      <c r="F155" s="147" t="s">
        <v>535</v>
      </c>
      <c r="I155" s="148"/>
      <c r="J155" s="149">
        <f>BK155</f>
        <v>0</v>
      </c>
      <c r="K155" s="155"/>
      <c r="L155" s="145"/>
      <c r="M155" s="150"/>
      <c r="N155" s="151"/>
      <c r="O155" s="151"/>
      <c r="P155" s="152">
        <f>SUM(P156:P160)</f>
        <v>0</v>
      </c>
      <c r="Q155" s="151"/>
      <c r="R155" s="152">
        <f>SUM(R156:R160)</f>
        <v>0</v>
      </c>
      <c r="S155" s="151"/>
      <c r="T155" s="153">
        <f>SUM(T156:T160)</f>
        <v>0</v>
      </c>
      <c r="AR155" s="154" t="s">
        <v>9</v>
      </c>
      <c r="AT155" s="155" t="s">
        <v>71</v>
      </c>
      <c r="AU155" s="155" t="s">
        <v>72</v>
      </c>
      <c r="AY155" s="154" t="s">
        <v>209</v>
      </c>
      <c r="BK155" s="156">
        <f>SUM(BK156:BK160)</f>
        <v>0</v>
      </c>
    </row>
    <row r="156" spans="2:65" s="1" customFormat="1" ht="22.5" customHeight="1">
      <c r="B156" s="157"/>
      <c r="C156" s="158" t="s">
        <v>424</v>
      </c>
      <c r="D156" s="158" t="s">
        <v>210</v>
      </c>
      <c r="E156" s="159" t="s">
        <v>537</v>
      </c>
      <c r="F156" s="160" t="s">
        <v>538</v>
      </c>
      <c r="G156" s="161" t="s">
        <v>253</v>
      </c>
      <c r="H156" s="162">
        <v>18</v>
      </c>
      <c r="I156" s="163"/>
      <c r="J156" s="164">
        <f>ROUND(I156*H156,0)</f>
        <v>0</v>
      </c>
      <c r="K156" s="161" t="s">
        <v>3</v>
      </c>
      <c r="L156" s="31"/>
      <c r="M156" s="165" t="s">
        <v>3</v>
      </c>
      <c r="N156" s="166" t="s">
        <v>43</v>
      </c>
      <c r="O156" s="3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AR156" s="15" t="s">
        <v>214</v>
      </c>
      <c r="AT156" s="15" t="s">
        <v>210</v>
      </c>
      <c r="AU156" s="15" t="s">
        <v>9</v>
      </c>
      <c r="AY156" s="15" t="s">
        <v>209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5" t="s">
        <v>9</v>
      </c>
      <c r="BK156" s="169">
        <f>ROUND(I156*H156,0)</f>
        <v>0</v>
      </c>
      <c r="BL156" s="15" t="s">
        <v>214</v>
      </c>
      <c r="BM156" s="15" t="s">
        <v>2594</v>
      </c>
    </row>
    <row r="157" spans="2:65" s="1" customFormat="1" ht="22.5" customHeight="1">
      <c r="B157" s="157"/>
      <c r="C157" s="158" t="s">
        <v>428</v>
      </c>
      <c r="D157" s="158" t="s">
        <v>210</v>
      </c>
      <c r="E157" s="159" t="s">
        <v>541</v>
      </c>
      <c r="F157" s="160" t="s">
        <v>542</v>
      </c>
      <c r="G157" s="161" t="s">
        <v>253</v>
      </c>
      <c r="H157" s="162">
        <v>18</v>
      </c>
      <c r="I157" s="163"/>
      <c r="J157" s="164">
        <f>ROUND(I157*H157,0)</f>
        <v>0</v>
      </c>
      <c r="K157" s="161" t="s">
        <v>3</v>
      </c>
      <c r="L157" s="31"/>
      <c r="M157" s="165" t="s">
        <v>3</v>
      </c>
      <c r="N157" s="166" t="s">
        <v>43</v>
      </c>
      <c r="O157" s="32"/>
      <c r="P157" s="167">
        <f>O157*H157</f>
        <v>0</v>
      </c>
      <c r="Q157" s="167">
        <v>0</v>
      </c>
      <c r="R157" s="167">
        <f>Q157*H157</f>
        <v>0</v>
      </c>
      <c r="S157" s="167">
        <v>0</v>
      </c>
      <c r="T157" s="168">
        <f>S157*H157</f>
        <v>0</v>
      </c>
      <c r="AR157" s="15" t="s">
        <v>214</v>
      </c>
      <c r="AT157" s="15" t="s">
        <v>210</v>
      </c>
      <c r="AU157" s="15" t="s">
        <v>9</v>
      </c>
      <c r="AY157" s="15" t="s">
        <v>209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5" t="s">
        <v>9</v>
      </c>
      <c r="BK157" s="169">
        <f>ROUND(I157*H157,0)</f>
        <v>0</v>
      </c>
      <c r="BL157" s="15" t="s">
        <v>214</v>
      </c>
      <c r="BM157" s="15" t="s">
        <v>2595</v>
      </c>
    </row>
    <row r="158" spans="2:65" s="1" customFormat="1" ht="22.5" customHeight="1">
      <c r="B158" s="157"/>
      <c r="C158" s="158" t="s">
        <v>432</v>
      </c>
      <c r="D158" s="158" t="s">
        <v>210</v>
      </c>
      <c r="E158" s="159" t="s">
        <v>545</v>
      </c>
      <c r="F158" s="160" t="s">
        <v>546</v>
      </c>
      <c r="G158" s="161" t="s">
        <v>416</v>
      </c>
      <c r="H158" s="162">
        <v>4</v>
      </c>
      <c r="I158" s="163"/>
      <c r="J158" s="164">
        <f>ROUND(I158*H158,0)</f>
        <v>0</v>
      </c>
      <c r="K158" s="161" t="s">
        <v>3</v>
      </c>
      <c r="L158" s="31"/>
      <c r="M158" s="165" t="s">
        <v>3</v>
      </c>
      <c r="N158" s="166" t="s">
        <v>43</v>
      </c>
      <c r="O158" s="32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5" t="s">
        <v>214</v>
      </c>
      <c r="AT158" s="15" t="s">
        <v>210</v>
      </c>
      <c r="AU158" s="15" t="s">
        <v>9</v>
      </c>
      <c r="AY158" s="15" t="s">
        <v>209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9</v>
      </c>
      <c r="BK158" s="169">
        <f>ROUND(I158*H158,0)</f>
        <v>0</v>
      </c>
      <c r="BL158" s="15" t="s">
        <v>214</v>
      </c>
      <c r="BM158" s="15" t="s">
        <v>2596</v>
      </c>
    </row>
    <row r="159" spans="2:65" s="1" customFormat="1" ht="22.5" customHeight="1">
      <c r="B159" s="157"/>
      <c r="C159" s="158" t="s">
        <v>436</v>
      </c>
      <c r="D159" s="158" t="s">
        <v>210</v>
      </c>
      <c r="E159" s="159" t="s">
        <v>549</v>
      </c>
      <c r="F159" s="160" t="s">
        <v>550</v>
      </c>
      <c r="G159" s="161" t="s">
        <v>359</v>
      </c>
      <c r="H159" s="162">
        <v>1</v>
      </c>
      <c r="I159" s="163"/>
      <c r="J159" s="164">
        <f>ROUND(I159*H159,0)</f>
        <v>0</v>
      </c>
      <c r="K159" s="161" t="s">
        <v>3</v>
      </c>
      <c r="L159" s="31"/>
      <c r="M159" s="165" t="s">
        <v>3</v>
      </c>
      <c r="N159" s="166" t="s">
        <v>43</v>
      </c>
      <c r="O159" s="3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AR159" s="15" t="s">
        <v>214</v>
      </c>
      <c r="AT159" s="15" t="s">
        <v>210</v>
      </c>
      <c r="AU159" s="15" t="s">
        <v>9</v>
      </c>
      <c r="AY159" s="15" t="s">
        <v>209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5" t="s">
        <v>9</v>
      </c>
      <c r="BK159" s="169">
        <f>ROUND(I159*H159,0)</f>
        <v>0</v>
      </c>
      <c r="BL159" s="15" t="s">
        <v>214</v>
      </c>
      <c r="BM159" s="15" t="s">
        <v>2597</v>
      </c>
    </row>
    <row r="160" spans="2:65" s="1" customFormat="1" ht="22.5" customHeight="1">
      <c r="B160" s="157"/>
      <c r="C160" s="158" t="s">
        <v>440</v>
      </c>
      <c r="D160" s="158" t="s">
        <v>210</v>
      </c>
      <c r="E160" s="159" t="s">
        <v>553</v>
      </c>
      <c r="F160" s="160" t="s">
        <v>554</v>
      </c>
      <c r="G160" s="161" t="s">
        <v>359</v>
      </c>
      <c r="H160" s="162">
        <v>1</v>
      </c>
      <c r="I160" s="163"/>
      <c r="J160" s="164">
        <f>ROUND(I160*H160,0)</f>
        <v>0</v>
      </c>
      <c r="K160" s="161" t="s">
        <v>3</v>
      </c>
      <c r="L160" s="31"/>
      <c r="M160" s="165" t="s">
        <v>3</v>
      </c>
      <c r="N160" s="166" t="s">
        <v>43</v>
      </c>
      <c r="O160" s="32"/>
      <c r="P160" s="167">
        <f>O160*H160</f>
        <v>0</v>
      </c>
      <c r="Q160" s="167">
        <v>0</v>
      </c>
      <c r="R160" s="167">
        <f>Q160*H160</f>
        <v>0</v>
      </c>
      <c r="S160" s="167">
        <v>0</v>
      </c>
      <c r="T160" s="168">
        <f>S160*H160</f>
        <v>0</v>
      </c>
      <c r="AR160" s="15" t="s">
        <v>214</v>
      </c>
      <c r="AT160" s="15" t="s">
        <v>210</v>
      </c>
      <c r="AU160" s="15" t="s">
        <v>9</v>
      </c>
      <c r="AY160" s="15" t="s">
        <v>209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5" t="s">
        <v>9</v>
      </c>
      <c r="BK160" s="169">
        <f>ROUND(I160*H160,0)</f>
        <v>0</v>
      </c>
      <c r="BL160" s="15" t="s">
        <v>214</v>
      </c>
      <c r="BM160" s="15" t="s">
        <v>2598</v>
      </c>
    </row>
    <row r="161" spans="2:63" s="10" customFormat="1" ht="37.35" customHeight="1">
      <c r="B161" s="145"/>
      <c r="D161" s="146" t="s">
        <v>71</v>
      </c>
      <c r="E161" s="147" t="s">
        <v>556</v>
      </c>
      <c r="F161" s="147" t="s">
        <v>557</v>
      </c>
      <c r="I161" s="148"/>
      <c r="J161" s="149">
        <f>BK161</f>
        <v>0</v>
      </c>
      <c r="K161" s="155"/>
      <c r="L161" s="145"/>
      <c r="M161" s="150"/>
      <c r="N161" s="151"/>
      <c r="O161" s="151"/>
      <c r="P161" s="152">
        <f>P162</f>
        <v>0</v>
      </c>
      <c r="Q161" s="151"/>
      <c r="R161" s="152">
        <f>R162</f>
        <v>0</v>
      </c>
      <c r="S161" s="151"/>
      <c r="T161" s="153">
        <f>T162</f>
        <v>0</v>
      </c>
      <c r="AR161" s="154" t="s">
        <v>9</v>
      </c>
      <c r="AT161" s="155" t="s">
        <v>71</v>
      </c>
      <c r="AU161" s="155" t="s">
        <v>72</v>
      </c>
      <c r="AY161" s="154" t="s">
        <v>209</v>
      </c>
      <c r="BK161" s="156">
        <f>BK162</f>
        <v>0</v>
      </c>
    </row>
    <row r="162" spans="2:65" s="1" customFormat="1" ht="22.5" customHeight="1">
      <c r="B162" s="157"/>
      <c r="C162" s="158" t="s">
        <v>446</v>
      </c>
      <c r="D162" s="158" t="s">
        <v>210</v>
      </c>
      <c r="E162" s="159" t="s">
        <v>559</v>
      </c>
      <c r="F162" s="160" t="s">
        <v>560</v>
      </c>
      <c r="G162" s="161" t="s">
        <v>247</v>
      </c>
      <c r="H162" s="162">
        <v>39.17</v>
      </c>
      <c r="I162" s="163"/>
      <c r="J162" s="164">
        <f>ROUND(I162*H162,0)</f>
        <v>0</v>
      </c>
      <c r="K162" s="161" t="s">
        <v>3101</v>
      </c>
      <c r="L162" s="31"/>
      <c r="M162" s="165" t="s">
        <v>3</v>
      </c>
      <c r="N162" s="166" t="s">
        <v>43</v>
      </c>
      <c r="O162" s="32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AR162" s="15" t="s">
        <v>214</v>
      </c>
      <c r="AT162" s="15" t="s">
        <v>210</v>
      </c>
      <c r="AU162" s="15" t="s">
        <v>9</v>
      </c>
      <c r="AY162" s="15" t="s">
        <v>209</v>
      </c>
      <c r="BE162" s="169">
        <f>IF(N162="základní",J162,0)</f>
        <v>0</v>
      </c>
      <c r="BF162" s="169">
        <f>IF(N162="snížená",J162,0)</f>
        <v>0</v>
      </c>
      <c r="BG162" s="169">
        <f>IF(N162="zákl. přenesená",J162,0)</f>
        <v>0</v>
      </c>
      <c r="BH162" s="169">
        <f>IF(N162="sníž. přenesená",J162,0)</f>
        <v>0</v>
      </c>
      <c r="BI162" s="169">
        <f>IF(N162="nulová",J162,0)</f>
        <v>0</v>
      </c>
      <c r="BJ162" s="15" t="s">
        <v>9</v>
      </c>
      <c r="BK162" s="169">
        <f>ROUND(I162*H162,0)</f>
        <v>0</v>
      </c>
      <c r="BL162" s="15" t="s">
        <v>214</v>
      </c>
      <c r="BM162" s="15" t="s">
        <v>2599</v>
      </c>
    </row>
    <row r="163" spans="2:63" s="10" customFormat="1" ht="37.35" customHeight="1">
      <c r="B163" s="145"/>
      <c r="D163" s="146" t="s">
        <v>71</v>
      </c>
      <c r="E163" s="147" t="s">
        <v>562</v>
      </c>
      <c r="F163" s="147" t="s">
        <v>563</v>
      </c>
      <c r="I163" s="148"/>
      <c r="J163" s="149">
        <f>BK163</f>
        <v>0</v>
      </c>
      <c r="K163" s="155"/>
      <c r="L163" s="145"/>
      <c r="M163" s="150"/>
      <c r="N163" s="151"/>
      <c r="O163" s="151"/>
      <c r="P163" s="152">
        <f>SUM(P164:P169)</f>
        <v>0</v>
      </c>
      <c r="Q163" s="151"/>
      <c r="R163" s="152">
        <f>SUM(R164:R169)</f>
        <v>0.53781267</v>
      </c>
      <c r="S163" s="151"/>
      <c r="T163" s="153">
        <f>SUM(T164:T169)</f>
        <v>0</v>
      </c>
      <c r="AR163" s="154" t="s">
        <v>79</v>
      </c>
      <c r="AT163" s="155" t="s">
        <v>71</v>
      </c>
      <c r="AU163" s="155" t="s">
        <v>72</v>
      </c>
      <c r="AY163" s="154" t="s">
        <v>209</v>
      </c>
      <c r="BK163" s="156">
        <f>SUM(BK164:BK169)</f>
        <v>0</v>
      </c>
    </row>
    <row r="164" spans="2:65" s="1" customFormat="1" ht="22.5" customHeight="1">
      <c r="B164" s="157"/>
      <c r="C164" s="170" t="s">
        <v>450</v>
      </c>
      <c r="D164" s="170" t="s">
        <v>565</v>
      </c>
      <c r="E164" s="171" t="s">
        <v>566</v>
      </c>
      <c r="F164" s="172" t="s">
        <v>3073</v>
      </c>
      <c r="G164" s="173" t="s">
        <v>247</v>
      </c>
      <c r="H164" s="174">
        <v>0.016</v>
      </c>
      <c r="I164" s="175"/>
      <c r="J164" s="176">
        <f aca="true" t="shared" si="20" ref="J164:J169">ROUND(I164*H164,0)</f>
        <v>0</v>
      </c>
      <c r="K164" s="173" t="s">
        <v>3101</v>
      </c>
      <c r="L164" s="177"/>
      <c r="M164" s="178" t="s">
        <v>3</v>
      </c>
      <c r="N164" s="179" t="s">
        <v>43</v>
      </c>
      <c r="O164" s="32"/>
      <c r="P164" s="167">
        <f aca="true" t="shared" si="21" ref="P164:P169">O164*H164</f>
        <v>0</v>
      </c>
      <c r="Q164" s="167">
        <v>1</v>
      </c>
      <c r="R164" s="167">
        <f aca="true" t="shared" si="22" ref="R164:R169">Q164*H164</f>
        <v>0.016</v>
      </c>
      <c r="S164" s="167">
        <v>0</v>
      </c>
      <c r="T164" s="168">
        <f aca="true" t="shared" si="23" ref="T164:T169">S164*H164</f>
        <v>0</v>
      </c>
      <c r="AR164" s="15" t="s">
        <v>336</v>
      </c>
      <c r="AT164" s="15" t="s">
        <v>565</v>
      </c>
      <c r="AU164" s="15" t="s">
        <v>9</v>
      </c>
      <c r="AY164" s="15" t="s">
        <v>209</v>
      </c>
      <c r="BE164" s="169">
        <f aca="true" t="shared" si="24" ref="BE164:BE169">IF(N164="základní",J164,0)</f>
        <v>0</v>
      </c>
      <c r="BF164" s="169">
        <f aca="true" t="shared" si="25" ref="BF164:BF169">IF(N164="snížená",J164,0)</f>
        <v>0</v>
      </c>
      <c r="BG164" s="169">
        <f aca="true" t="shared" si="26" ref="BG164:BG169">IF(N164="zákl. přenesená",J164,0)</f>
        <v>0</v>
      </c>
      <c r="BH164" s="169">
        <f aca="true" t="shared" si="27" ref="BH164:BH169">IF(N164="sníž. přenesená",J164,0)</f>
        <v>0</v>
      </c>
      <c r="BI164" s="169">
        <f aca="true" t="shared" si="28" ref="BI164:BI169">IF(N164="nulová",J164,0)</f>
        <v>0</v>
      </c>
      <c r="BJ164" s="15" t="s">
        <v>9</v>
      </c>
      <c r="BK164" s="169">
        <f aca="true" t="shared" si="29" ref="BK164:BK169">ROUND(I164*H164,0)</f>
        <v>0</v>
      </c>
      <c r="BL164" s="15" t="s">
        <v>278</v>
      </c>
      <c r="BM164" s="15" t="s">
        <v>2600</v>
      </c>
    </row>
    <row r="165" spans="2:65" s="1" customFormat="1" ht="22.5" customHeight="1">
      <c r="B165" s="157"/>
      <c r="C165" s="170" t="s">
        <v>454</v>
      </c>
      <c r="D165" s="170" t="s">
        <v>565</v>
      </c>
      <c r="E165" s="171" t="s">
        <v>569</v>
      </c>
      <c r="F165" s="172" t="s">
        <v>3074</v>
      </c>
      <c r="G165" s="173" t="s">
        <v>228</v>
      </c>
      <c r="H165" s="174">
        <v>92.665</v>
      </c>
      <c r="I165" s="175"/>
      <c r="J165" s="176">
        <f t="shared" si="20"/>
        <v>0</v>
      </c>
      <c r="K165" s="173" t="s">
        <v>3101</v>
      </c>
      <c r="L165" s="177"/>
      <c r="M165" s="178" t="s">
        <v>3</v>
      </c>
      <c r="N165" s="179" t="s">
        <v>43</v>
      </c>
      <c r="O165" s="32"/>
      <c r="P165" s="167">
        <f t="shared" si="21"/>
        <v>0</v>
      </c>
      <c r="Q165" s="167">
        <v>0.0045</v>
      </c>
      <c r="R165" s="167">
        <f t="shared" si="22"/>
        <v>0.4169925</v>
      </c>
      <c r="S165" s="167">
        <v>0</v>
      </c>
      <c r="T165" s="168">
        <f t="shared" si="23"/>
        <v>0</v>
      </c>
      <c r="AR165" s="15" t="s">
        <v>336</v>
      </c>
      <c r="AT165" s="15" t="s">
        <v>565</v>
      </c>
      <c r="AU165" s="15" t="s">
        <v>9</v>
      </c>
      <c r="AY165" s="15" t="s">
        <v>209</v>
      </c>
      <c r="BE165" s="169">
        <f t="shared" si="24"/>
        <v>0</v>
      </c>
      <c r="BF165" s="169">
        <f t="shared" si="25"/>
        <v>0</v>
      </c>
      <c r="BG165" s="169">
        <f t="shared" si="26"/>
        <v>0</v>
      </c>
      <c r="BH165" s="169">
        <f t="shared" si="27"/>
        <v>0</v>
      </c>
      <c r="BI165" s="169">
        <f t="shared" si="28"/>
        <v>0</v>
      </c>
      <c r="BJ165" s="15" t="s">
        <v>9</v>
      </c>
      <c r="BK165" s="169">
        <f t="shared" si="29"/>
        <v>0</v>
      </c>
      <c r="BL165" s="15" t="s">
        <v>278</v>
      </c>
      <c r="BM165" s="15" t="s">
        <v>2601</v>
      </c>
    </row>
    <row r="166" spans="2:65" s="1" customFormat="1" ht="22.5" customHeight="1">
      <c r="B166" s="157"/>
      <c r="C166" s="158" t="s">
        <v>458</v>
      </c>
      <c r="D166" s="158" t="s">
        <v>210</v>
      </c>
      <c r="E166" s="159" t="s">
        <v>576</v>
      </c>
      <c r="F166" s="160" t="s">
        <v>577</v>
      </c>
      <c r="G166" s="161" t="s">
        <v>228</v>
      </c>
      <c r="H166" s="162">
        <v>80.578</v>
      </c>
      <c r="I166" s="163"/>
      <c r="J166" s="164">
        <f t="shared" si="20"/>
        <v>0</v>
      </c>
      <c r="K166" s="161" t="s">
        <v>3101</v>
      </c>
      <c r="L166" s="31"/>
      <c r="M166" s="165" t="s">
        <v>3</v>
      </c>
      <c r="N166" s="166" t="s">
        <v>43</v>
      </c>
      <c r="O166" s="32"/>
      <c r="P166" s="167">
        <f t="shared" si="21"/>
        <v>0</v>
      </c>
      <c r="Q166" s="167">
        <v>0.00017</v>
      </c>
      <c r="R166" s="167">
        <f t="shared" si="22"/>
        <v>0.013698260000000002</v>
      </c>
      <c r="S166" s="167">
        <v>0</v>
      </c>
      <c r="T166" s="168">
        <f t="shared" si="23"/>
        <v>0</v>
      </c>
      <c r="AR166" s="15" t="s">
        <v>278</v>
      </c>
      <c r="AT166" s="15" t="s">
        <v>210</v>
      </c>
      <c r="AU166" s="15" t="s">
        <v>9</v>
      </c>
      <c r="AY166" s="15" t="s">
        <v>209</v>
      </c>
      <c r="BE166" s="169">
        <f t="shared" si="24"/>
        <v>0</v>
      </c>
      <c r="BF166" s="169">
        <f t="shared" si="25"/>
        <v>0</v>
      </c>
      <c r="BG166" s="169">
        <f t="shared" si="26"/>
        <v>0</v>
      </c>
      <c r="BH166" s="169">
        <f t="shared" si="27"/>
        <v>0</v>
      </c>
      <c r="BI166" s="169">
        <f t="shared" si="28"/>
        <v>0</v>
      </c>
      <c r="BJ166" s="15" t="s">
        <v>9</v>
      </c>
      <c r="BK166" s="169">
        <f t="shared" si="29"/>
        <v>0</v>
      </c>
      <c r="BL166" s="15" t="s">
        <v>278</v>
      </c>
      <c r="BM166" s="15" t="s">
        <v>2602</v>
      </c>
    </row>
    <row r="167" spans="2:65" s="1" customFormat="1" ht="22.5" customHeight="1">
      <c r="B167" s="157"/>
      <c r="C167" s="158" t="s">
        <v>462</v>
      </c>
      <c r="D167" s="158" t="s">
        <v>210</v>
      </c>
      <c r="E167" s="159" t="s">
        <v>580</v>
      </c>
      <c r="F167" s="160" t="s">
        <v>3075</v>
      </c>
      <c r="G167" s="161" t="s">
        <v>228</v>
      </c>
      <c r="H167" s="162">
        <v>47.571</v>
      </c>
      <c r="I167" s="163"/>
      <c r="J167" s="164">
        <f t="shared" si="20"/>
        <v>0</v>
      </c>
      <c r="K167" s="161" t="s">
        <v>3101</v>
      </c>
      <c r="L167" s="31"/>
      <c r="M167" s="165" t="s">
        <v>3</v>
      </c>
      <c r="N167" s="166" t="s">
        <v>43</v>
      </c>
      <c r="O167" s="32"/>
      <c r="P167" s="167">
        <f t="shared" si="21"/>
        <v>0</v>
      </c>
      <c r="Q167" s="167">
        <v>0.00095</v>
      </c>
      <c r="R167" s="167">
        <f t="shared" si="22"/>
        <v>0.045192449999999995</v>
      </c>
      <c r="S167" s="167">
        <v>0</v>
      </c>
      <c r="T167" s="168">
        <f t="shared" si="23"/>
        <v>0</v>
      </c>
      <c r="AR167" s="15" t="s">
        <v>278</v>
      </c>
      <c r="AT167" s="15" t="s">
        <v>210</v>
      </c>
      <c r="AU167" s="15" t="s">
        <v>9</v>
      </c>
      <c r="AY167" s="15" t="s">
        <v>209</v>
      </c>
      <c r="BE167" s="169">
        <f t="shared" si="24"/>
        <v>0</v>
      </c>
      <c r="BF167" s="169">
        <f t="shared" si="25"/>
        <v>0</v>
      </c>
      <c r="BG167" s="169">
        <f t="shared" si="26"/>
        <v>0</v>
      </c>
      <c r="BH167" s="169">
        <f t="shared" si="27"/>
        <v>0</v>
      </c>
      <c r="BI167" s="169">
        <f t="shared" si="28"/>
        <v>0</v>
      </c>
      <c r="BJ167" s="15" t="s">
        <v>9</v>
      </c>
      <c r="BK167" s="169">
        <f t="shared" si="29"/>
        <v>0</v>
      </c>
      <c r="BL167" s="15" t="s">
        <v>278</v>
      </c>
      <c r="BM167" s="15" t="s">
        <v>2603</v>
      </c>
    </row>
    <row r="168" spans="2:65" s="1" customFormat="1" ht="22.5" customHeight="1">
      <c r="B168" s="157"/>
      <c r="C168" s="158" t="s">
        <v>466</v>
      </c>
      <c r="D168" s="158" t="s">
        <v>210</v>
      </c>
      <c r="E168" s="159" t="s">
        <v>587</v>
      </c>
      <c r="F168" s="160" t="s">
        <v>588</v>
      </c>
      <c r="G168" s="161" t="s">
        <v>228</v>
      </c>
      <c r="H168" s="162">
        <v>80.578</v>
      </c>
      <c r="I168" s="163"/>
      <c r="J168" s="164">
        <f t="shared" si="20"/>
        <v>0</v>
      </c>
      <c r="K168" s="161" t="s">
        <v>3101</v>
      </c>
      <c r="L168" s="31"/>
      <c r="M168" s="165" t="s">
        <v>3</v>
      </c>
      <c r="N168" s="166" t="s">
        <v>43</v>
      </c>
      <c r="O168" s="32"/>
      <c r="P168" s="167">
        <f t="shared" si="21"/>
        <v>0</v>
      </c>
      <c r="Q168" s="167">
        <v>0.00057</v>
      </c>
      <c r="R168" s="167">
        <f t="shared" si="22"/>
        <v>0.04592946</v>
      </c>
      <c r="S168" s="167">
        <v>0</v>
      </c>
      <c r="T168" s="168">
        <f t="shared" si="23"/>
        <v>0</v>
      </c>
      <c r="AR168" s="15" t="s">
        <v>278</v>
      </c>
      <c r="AT168" s="15" t="s">
        <v>210</v>
      </c>
      <c r="AU168" s="15" t="s">
        <v>9</v>
      </c>
      <c r="AY168" s="15" t="s">
        <v>209</v>
      </c>
      <c r="BE168" s="169">
        <f t="shared" si="24"/>
        <v>0</v>
      </c>
      <c r="BF168" s="169">
        <f t="shared" si="25"/>
        <v>0</v>
      </c>
      <c r="BG168" s="169">
        <f t="shared" si="26"/>
        <v>0</v>
      </c>
      <c r="BH168" s="169">
        <f t="shared" si="27"/>
        <v>0</v>
      </c>
      <c r="BI168" s="169">
        <f t="shared" si="28"/>
        <v>0</v>
      </c>
      <c r="BJ168" s="15" t="s">
        <v>9</v>
      </c>
      <c r="BK168" s="169">
        <f t="shared" si="29"/>
        <v>0</v>
      </c>
      <c r="BL168" s="15" t="s">
        <v>278</v>
      </c>
      <c r="BM168" s="15" t="s">
        <v>2604</v>
      </c>
    </row>
    <row r="169" spans="2:65" s="1" customFormat="1" ht="22.5" customHeight="1">
      <c r="B169" s="157"/>
      <c r="C169" s="158" t="s">
        <v>470</v>
      </c>
      <c r="D169" s="158" t="s">
        <v>210</v>
      </c>
      <c r="E169" s="159" t="s">
        <v>591</v>
      </c>
      <c r="F169" s="160" t="s">
        <v>592</v>
      </c>
      <c r="G169" s="161" t="s">
        <v>247</v>
      </c>
      <c r="H169" s="162">
        <v>0.538</v>
      </c>
      <c r="I169" s="163"/>
      <c r="J169" s="164">
        <f t="shared" si="20"/>
        <v>0</v>
      </c>
      <c r="K169" s="161" t="s">
        <v>3101</v>
      </c>
      <c r="L169" s="31"/>
      <c r="M169" s="165" t="s">
        <v>3</v>
      </c>
      <c r="N169" s="166" t="s">
        <v>43</v>
      </c>
      <c r="O169" s="32"/>
      <c r="P169" s="167">
        <f t="shared" si="21"/>
        <v>0</v>
      </c>
      <c r="Q169" s="167">
        <v>0</v>
      </c>
      <c r="R169" s="167">
        <f t="shared" si="22"/>
        <v>0</v>
      </c>
      <c r="S169" s="167">
        <v>0</v>
      </c>
      <c r="T169" s="168">
        <f t="shared" si="23"/>
        <v>0</v>
      </c>
      <c r="AR169" s="15" t="s">
        <v>278</v>
      </c>
      <c r="AT169" s="15" t="s">
        <v>210</v>
      </c>
      <c r="AU169" s="15" t="s">
        <v>9</v>
      </c>
      <c r="AY169" s="15" t="s">
        <v>209</v>
      </c>
      <c r="BE169" s="169">
        <f t="shared" si="24"/>
        <v>0</v>
      </c>
      <c r="BF169" s="169">
        <f t="shared" si="25"/>
        <v>0</v>
      </c>
      <c r="BG169" s="169">
        <f t="shared" si="26"/>
        <v>0</v>
      </c>
      <c r="BH169" s="169">
        <f t="shared" si="27"/>
        <v>0</v>
      </c>
      <c r="BI169" s="169">
        <f t="shared" si="28"/>
        <v>0</v>
      </c>
      <c r="BJ169" s="15" t="s">
        <v>9</v>
      </c>
      <c r="BK169" s="169">
        <f t="shared" si="29"/>
        <v>0</v>
      </c>
      <c r="BL169" s="15" t="s">
        <v>278</v>
      </c>
      <c r="BM169" s="15" t="s">
        <v>2605</v>
      </c>
    </row>
    <row r="170" spans="2:63" s="10" customFormat="1" ht="37.35" customHeight="1">
      <c r="B170" s="145"/>
      <c r="D170" s="146" t="s">
        <v>71</v>
      </c>
      <c r="E170" s="147" t="s">
        <v>619</v>
      </c>
      <c r="F170" s="147" t="s">
        <v>620</v>
      </c>
      <c r="I170" s="148"/>
      <c r="J170" s="149">
        <f>BK170</f>
        <v>0</v>
      </c>
      <c r="K170" s="155"/>
      <c r="L170" s="145"/>
      <c r="M170" s="150"/>
      <c r="N170" s="151"/>
      <c r="O170" s="151"/>
      <c r="P170" s="152">
        <f>SUM(P171:P188)</f>
        <v>0</v>
      </c>
      <c r="Q170" s="151"/>
      <c r="R170" s="152">
        <f>SUM(R171:R188)</f>
        <v>0.3370396</v>
      </c>
      <c r="S170" s="151"/>
      <c r="T170" s="153">
        <f>SUM(T171:T188)</f>
        <v>0.33411040000000003</v>
      </c>
      <c r="AR170" s="154" t="s">
        <v>79</v>
      </c>
      <c r="AT170" s="155" t="s">
        <v>71</v>
      </c>
      <c r="AU170" s="155" t="s">
        <v>72</v>
      </c>
      <c r="AY170" s="154" t="s">
        <v>209</v>
      </c>
      <c r="BK170" s="156">
        <f>SUM(BK171:BK188)</f>
        <v>0</v>
      </c>
    </row>
    <row r="171" spans="2:65" s="1" customFormat="1" ht="22.5" customHeight="1">
      <c r="B171" s="157"/>
      <c r="C171" s="158" t="s">
        <v>474</v>
      </c>
      <c r="D171" s="158" t="s">
        <v>210</v>
      </c>
      <c r="E171" s="159" t="s">
        <v>2606</v>
      </c>
      <c r="F171" s="160" t="s">
        <v>2607</v>
      </c>
      <c r="G171" s="161" t="s">
        <v>253</v>
      </c>
      <c r="H171" s="162">
        <v>44.54</v>
      </c>
      <c r="I171" s="163"/>
      <c r="J171" s="164">
        <f aca="true" t="shared" si="30" ref="J171:J188">ROUND(I171*H171,0)</f>
        <v>0</v>
      </c>
      <c r="K171" s="161" t="s">
        <v>3101</v>
      </c>
      <c r="L171" s="31"/>
      <c r="M171" s="165" t="s">
        <v>3</v>
      </c>
      <c r="N171" s="166" t="s">
        <v>43</v>
      </c>
      <c r="O171" s="32"/>
      <c r="P171" s="167">
        <f aca="true" t="shared" si="31" ref="P171:P188">O171*H171</f>
        <v>0</v>
      </c>
      <c r="Q171" s="167">
        <v>0.00308</v>
      </c>
      <c r="R171" s="167">
        <f aca="true" t="shared" si="32" ref="R171:R188">Q171*H171</f>
        <v>0.13718319999999998</v>
      </c>
      <c r="S171" s="167">
        <v>0</v>
      </c>
      <c r="T171" s="168">
        <f aca="true" t="shared" si="33" ref="T171:T188">S171*H171</f>
        <v>0</v>
      </c>
      <c r="AR171" s="15" t="s">
        <v>278</v>
      </c>
      <c r="AT171" s="15" t="s">
        <v>210</v>
      </c>
      <c r="AU171" s="15" t="s">
        <v>9</v>
      </c>
      <c r="AY171" s="15" t="s">
        <v>209</v>
      </c>
      <c r="BE171" s="169">
        <f aca="true" t="shared" si="34" ref="BE171:BE188">IF(N171="základní",J171,0)</f>
        <v>0</v>
      </c>
      <c r="BF171" s="169">
        <f aca="true" t="shared" si="35" ref="BF171:BF188">IF(N171="snížená",J171,0)</f>
        <v>0</v>
      </c>
      <c r="BG171" s="169">
        <f aca="true" t="shared" si="36" ref="BG171:BG188">IF(N171="zákl. přenesená",J171,0)</f>
        <v>0</v>
      </c>
      <c r="BH171" s="169">
        <f aca="true" t="shared" si="37" ref="BH171:BH188">IF(N171="sníž. přenesená",J171,0)</f>
        <v>0</v>
      </c>
      <c r="BI171" s="169">
        <f aca="true" t="shared" si="38" ref="BI171:BI188">IF(N171="nulová",J171,0)</f>
        <v>0</v>
      </c>
      <c r="BJ171" s="15" t="s">
        <v>9</v>
      </c>
      <c r="BK171" s="169">
        <f aca="true" t="shared" si="39" ref="BK171:BK188">ROUND(I171*H171,0)</f>
        <v>0</v>
      </c>
      <c r="BL171" s="15" t="s">
        <v>278</v>
      </c>
      <c r="BM171" s="15" t="s">
        <v>2608</v>
      </c>
    </row>
    <row r="172" spans="2:65" s="1" customFormat="1" ht="22.5" customHeight="1">
      <c r="B172" s="157"/>
      <c r="C172" s="158" t="s">
        <v>478</v>
      </c>
      <c r="D172" s="158" t="s">
        <v>210</v>
      </c>
      <c r="E172" s="159" t="s">
        <v>2609</v>
      </c>
      <c r="F172" s="160" t="s">
        <v>2610</v>
      </c>
      <c r="G172" s="161" t="s">
        <v>253</v>
      </c>
      <c r="H172" s="162">
        <v>44.54</v>
      </c>
      <c r="I172" s="163"/>
      <c r="J172" s="164">
        <f t="shared" si="30"/>
        <v>0</v>
      </c>
      <c r="K172" s="161" t="s">
        <v>3101</v>
      </c>
      <c r="L172" s="31"/>
      <c r="M172" s="165" t="s">
        <v>3</v>
      </c>
      <c r="N172" s="166" t="s">
        <v>43</v>
      </c>
      <c r="O172" s="32"/>
      <c r="P172" s="167">
        <f t="shared" si="31"/>
        <v>0</v>
      </c>
      <c r="Q172" s="167">
        <v>0</v>
      </c>
      <c r="R172" s="167">
        <f t="shared" si="32"/>
        <v>0</v>
      </c>
      <c r="S172" s="167">
        <v>0.00336</v>
      </c>
      <c r="T172" s="168">
        <f t="shared" si="33"/>
        <v>0.1496544</v>
      </c>
      <c r="AR172" s="15" t="s">
        <v>278</v>
      </c>
      <c r="AT172" s="15" t="s">
        <v>210</v>
      </c>
      <c r="AU172" s="15" t="s">
        <v>9</v>
      </c>
      <c r="AY172" s="15" t="s">
        <v>209</v>
      </c>
      <c r="BE172" s="169">
        <f t="shared" si="34"/>
        <v>0</v>
      </c>
      <c r="BF172" s="169">
        <f t="shared" si="35"/>
        <v>0</v>
      </c>
      <c r="BG172" s="169">
        <f t="shared" si="36"/>
        <v>0</v>
      </c>
      <c r="BH172" s="169">
        <f t="shared" si="37"/>
        <v>0</v>
      </c>
      <c r="BI172" s="169">
        <f t="shared" si="38"/>
        <v>0</v>
      </c>
      <c r="BJ172" s="15" t="s">
        <v>9</v>
      </c>
      <c r="BK172" s="169">
        <f t="shared" si="39"/>
        <v>0</v>
      </c>
      <c r="BL172" s="15" t="s">
        <v>278</v>
      </c>
      <c r="BM172" s="15" t="s">
        <v>2611</v>
      </c>
    </row>
    <row r="173" spans="2:65" s="1" customFormat="1" ht="22.5" customHeight="1">
      <c r="B173" s="157"/>
      <c r="C173" s="158" t="s">
        <v>482</v>
      </c>
      <c r="D173" s="158" t="s">
        <v>210</v>
      </c>
      <c r="E173" s="159" t="s">
        <v>2612</v>
      </c>
      <c r="F173" s="160" t="s">
        <v>2613</v>
      </c>
      <c r="G173" s="161" t="s">
        <v>416</v>
      </c>
      <c r="H173" s="162">
        <v>3</v>
      </c>
      <c r="I173" s="163"/>
      <c r="J173" s="164">
        <f t="shared" si="30"/>
        <v>0</v>
      </c>
      <c r="K173" s="161" t="s">
        <v>3101</v>
      </c>
      <c r="L173" s="31"/>
      <c r="M173" s="165" t="s">
        <v>3</v>
      </c>
      <c r="N173" s="166" t="s">
        <v>43</v>
      </c>
      <c r="O173" s="32"/>
      <c r="P173" s="167">
        <f t="shared" si="31"/>
        <v>0</v>
      </c>
      <c r="Q173" s="167">
        <v>0.0029</v>
      </c>
      <c r="R173" s="167">
        <f t="shared" si="32"/>
        <v>0.0087</v>
      </c>
      <c r="S173" s="167">
        <v>0</v>
      </c>
      <c r="T173" s="168">
        <f t="shared" si="33"/>
        <v>0</v>
      </c>
      <c r="AR173" s="15" t="s">
        <v>278</v>
      </c>
      <c r="AT173" s="15" t="s">
        <v>210</v>
      </c>
      <c r="AU173" s="15" t="s">
        <v>9</v>
      </c>
      <c r="AY173" s="15" t="s">
        <v>209</v>
      </c>
      <c r="BE173" s="169">
        <f t="shared" si="34"/>
        <v>0</v>
      </c>
      <c r="BF173" s="169">
        <f t="shared" si="35"/>
        <v>0</v>
      </c>
      <c r="BG173" s="169">
        <f t="shared" si="36"/>
        <v>0</v>
      </c>
      <c r="BH173" s="169">
        <f t="shared" si="37"/>
        <v>0</v>
      </c>
      <c r="BI173" s="169">
        <f t="shared" si="38"/>
        <v>0</v>
      </c>
      <c r="BJ173" s="15" t="s">
        <v>9</v>
      </c>
      <c r="BK173" s="169">
        <f t="shared" si="39"/>
        <v>0</v>
      </c>
      <c r="BL173" s="15" t="s">
        <v>278</v>
      </c>
      <c r="BM173" s="15" t="s">
        <v>2614</v>
      </c>
    </row>
    <row r="174" spans="2:65" s="1" customFormat="1" ht="22.5" customHeight="1">
      <c r="B174" s="157"/>
      <c r="C174" s="158" t="s">
        <v>486</v>
      </c>
      <c r="D174" s="158" t="s">
        <v>210</v>
      </c>
      <c r="E174" s="159" t="s">
        <v>2615</v>
      </c>
      <c r="F174" s="160" t="s">
        <v>2616</v>
      </c>
      <c r="G174" s="161" t="s">
        <v>416</v>
      </c>
      <c r="H174" s="162">
        <v>3</v>
      </c>
      <c r="I174" s="163"/>
      <c r="J174" s="164">
        <f t="shared" si="30"/>
        <v>0</v>
      </c>
      <c r="K174" s="161" t="s">
        <v>3101</v>
      </c>
      <c r="L174" s="31"/>
      <c r="M174" s="165" t="s">
        <v>3</v>
      </c>
      <c r="N174" s="166" t="s">
        <v>43</v>
      </c>
      <c r="O174" s="32"/>
      <c r="P174" s="167">
        <f t="shared" si="31"/>
        <v>0</v>
      </c>
      <c r="Q174" s="167">
        <v>0</v>
      </c>
      <c r="R174" s="167">
        <f t="shared" si="32"/>
        <v>0</v>
      </c>
      <c r="S174" s="167">
        <v>0.00115</v>
      </c>
      <c r="T174" s="168">
        <f t="shared" si="33"/>
        <v>0.00345</v>
      </c>
      <c r="AR174" s="15" t="s">
        <v>278</v>
      </c>
      <c r="AT174" s="15" t="s">
        <v>210</v>
      </c>
      <c r="AU174" s="15" t="s">
        <v>9</v>
      </c>
      <c r="AY174" s="15" t="s">
        <v>209</v>
      </c>
      <c r="BE174" s="169">
        <f t="shared" si="34"/>
        <v>0</v>
      </c>
      <c r="BF174" s="169">
        <f t="shared" si="35"/>
        <v>0</v>
      </c>
      <c r="BG174" s="169">
        <f t="shared" si="36"/>
        <v>0</v>
      </c>
      <c r="BH174" s="169">
        <f t="shared" si="37"/>
        <v>0</v>
      </c>
      <c r="BI174" s="169">
        <f t="shared" si="38"/>
        <v>0</v>
      </c>
      <c r="BJ174" s="15" t="s">
        <v>9</v>
      </c>
      <c r="BK174" s="169">
        <f t="shared" si="39"/>
        <v>0</v>
      </c>
      <c r="BL174" s="15" t="s">
        <v>278</v>
      </c>
      <c r="BM174" s="15" t="s">
        <v>2617</v>
      </c>
    </row>
    <row r="175" spans="2:65" s="1" customFormat="1" ht="22.5" customHeight="1">
      <c r="B175" s="157"/>
      <c r="C175" s="158" t="s">
        <v>490</v>
      </c>
      <c r="D175" s="158" t="s">
        <v>210</v>
      </c>
      <c r="E175" s="159" t="s">
        <v>2618</v>
      </c>
      <c r="F175" s="160" t="s">
        <v>2619</v>
      </c>
      <c r="G175" s="161" t="s">
        <v>253</v>
      </c>
      <c r="H175" s="162">
        <v>7</v>
      </c>
      <c r="I175" s="163"/>
      <c r="J175" s="164">
        <f t="shared" si="30"/>
        <v>0</v>
      </c>
      <c r="K175" s="161" t="s">
        <v>3101</v>
      </c>
      <c r="L175" s="31"/>
      <c r="M175" s="165" t="s">
        <v>3</v>
      </c>
      <c r="N175" s="166" t="s">
        <v>43</v>
      </c>
      <c r="O175" s="32"/>
      <c r="P175" s="167">
        <f t="shared" si="31"/>
        <v>0</v>
      </c>
      <c r="Q175" s="167">
        <v>0.00277</v>
      </c>
      <c r="R175" s="167">
        <f t="shared" si="32"/>
        <v>0.019389999999999998</v>
      </c>
      <c r="S175" s="167">
        <v>0</v>
      </c>
      <c r="T175" s="168">
        <f t="shared" si="33"/>
        <v>0</v>
      </c>
      <c r="AR175" s="15" t="s">
        <v>278</v>
      </c>
      <c r="AT175" s="15" t="s">
        <v>210</v>
      </c>
      <c r="AU175" s="15" t="s">
        <v>9</v>
      </c>
      <c r="AY175" s="15" t="s">
        <v>209</v>
      </c>
      <c r="BE175" s="169">
        <f t="shared" si="34"/>
        <v>0</v>
      </c>
      <c r="BF175" s="169">
        <f t="shared" si="35"/>
        <v>0</v>
      </c>
      <c r="BG175" s="169">
        <f t="shared" si="36"/>
        <v>0</v>
      </c>
      <c r="BH175" s="169">
        <f t="shared" si="37"/>
        <v>0</v>
      </c>
      <c r="BI175" s="169">
        <f t="shared" si="38"/>
        <v>0</v>
      </c>
      <c r="BJ175" s="15" t="s">
        <v>9</v>
      </c>
      <c r="BK175" s="169">
        <f t="shared" si="39"/>
        <v>0</v>
      </c>
      <c r="BL175" s="15" t="s">
        <v>278</v>
      </c>
      <c r="BM175" s="15" t="s">
        <v>2620</v>
      </c>
    </row>
    <row r="176" spans="2:65" s="1" customFormat="1" ht="22.5" customHeight="1">
      <c r="B176" s="157"/>
      <c r="C176" s="158" t="s">
        <v>494</v>
      </c>
      <c r="D176" s="158" t="s">
        <v>210</v>
      </c>
      <c r="E176" s="159" t="s">
        <v>2621</v>
      </c>
      <c r="F176" s="160" t="s">
        <v>2622</v>
      </c>
      <c r="G176" s="161" t="s">
        <v>253</v>
      </c>
      <c r="H176" s="162">
        <v>7</v>
      </c>
      <c r="I176" s="163"/>
      <c r="J176" s="164">
        <f t="shared" si="30"/>
        <v>0</v>
      </c>
      <c r="K176" s="161" t="s">
        <v>3101</v>
      </c>
      <c r="L176" s="31"/>
      <c r="M176" s="165" t="s">
        <v>3</v>
      </c>
      <c r="N176" s="166" t="s">
        <v>43</v>
      </c>
      <c r="O176" s="32"/>
      <c r="P176" s="167">
        <f t="shared" si="31"/>
        <v>0</v>
      </c>
      <c r="Q176" s="167">
        <v>0</v>
      </c>
      <c r="R176" s="167">
        <f t="shared" si="32"/>
        <v>0</v>
      </c>
      <c r="S176" s="167">
        <v>0.00192</v>
      </c>
      <c r="T176" s="168">
        <f t="shared" si="33"/>
        <v>0.01344</v>
      </c>
      <c r="AR176" s="15" t="s">
        <v>278</v>
      </c>
      <c r="AT176" s="15" t="s">
        <v>210</v>
      </c>
      <c r="AU176" s="15" t="s">
        <v>9</v>
      </c>
      <c r="AY176" s="15" t="s">
        <v>209</v>
      </c>
      <c r="BE176" s="169">
        <f t="shared" si="34"/>
        <v>0</v>
      </c>
      <c r="BF176" s="169">
        <f t="shared" si="35"/>
        <v>0</v>
      </c>
      <c r="BG176" s="169">
        <f t="shared" si="36"/>
        <v>0</v>
      </c>
      <c r="BH176" s="169">
        <f t="shared" si="37"/>
        <v>0</v>
      </c>
      <c r="BI176" s="169">
        <f t="shared" si="38"/>
        <v>0</v>
      </c>
      <c r="BJ176" s="15" t="s">
        <v>9</v>
      </c>
      <c r="BK176" s="169">
        <f t="shared" si="39"/>
        <v>0</v>
      </c>
      <c r="BL176" s="15" t="s">
        <v>278</v>
      </c>
      <c r="BM176" s="15" t="s">
        <v>2623</v>
      </c>
    </row>
    <row r="177" spans="2:65" s="1" customFormat="1" ht="22.5" customHeight="1">
      <c r="B177" s="157"/>
      <c r="C177" s="158" t="s">
        <v>498</v>
      </c>
      <c r="D177" s="158" t="s">
        <v>210</v>
      </c>
      <c r="E177" s="159" t="s">
        <v>628</v>
      </c>
      <c r="F177" s="160" t="s">
        <v>629</v>
      </c>
      <c r="G177" s="161" t="s">
        <v>253</v>
      </c>
      <c r="H177" s="162">
        <v>66.64</v>
      </c>
      <c r="I177" s="163"/>
      <c r="J177" s="164">
        <f t="shared" si="30"/>
        <v>0</v>
      </c>
      <c r="K177" s="161" t="s">
        <v>3101</v>
      </c>
      <c r="L177" s="31"/>
      <c r="M177" s="165" t="s">
        <v>3</v>
      </c>
      <c r="N177" s="166" t="s">
        <v>43</v>
      </c>
      <c r="O177" s="32"/>
      <c r="P177" s="167">
        <f t="shared" si="31"/>
        <v>0</v>
      </c>
      <c r="Q177" s="167">
        <v>0</v>
      </c>
      <c r="R177" s="167">
        <f t="shared" si="32"/>
        <v>0</v>
      </c>
      <c r="S177" s="167">
        <v>0.00135</v>
      </c>
      <c r="T177" s="168">
        <f t="shared" si="33"/>
        <v>0.089964</v>
      </c>
      <c r="AR177" s="15" t="s">
        <v>278</v>
      </c>
      <c r="AT177" s="15" t="s">
        <v>210</v>
      </c>
      <c r="AU177" s="15" t="s">
        <v>9</v>
      </c>
      <c r="AY177" s="15" t="s">
        <v>209</v>
      </c>
      <c r="BE177" s="169">
        <f t="shared" si="34"/>
        <v>0</v>
      </c>
      <c r="BF177" s="169">
        <f t="shared" si="35"/>
        <v>0</v>
      </c>
      <c r="BG177" s="169">
        <f t="shared" si="36"/>
        <v>0</v>
      </c>
      <c r="BH177" s="169">
        <f t="shared" si="37"/>
        <v>0</v>
      </c>
      <c r="BI177" s="169">
        <f t="shared" si="38"/>
        <v>0</v>
      </c>
      <c r="BJ177" s="15" t="s">
        <v>9</v>
      </c>
      <c r="BK177" s="169">
        <f t="shared" si="39"/>
        <v>0</v>
      </c>
      <c r="BL177" s="15" t="s">
        <v>278</v>
      </c>
      <c r="BM177" s="15" t="s">
        <v>2624</v>
      </c>
    </row>
    <row r="178" spans="2:65" s="1" customFormat="1" ht="22.5" customHeight="1">
      <c r="B178" s="157"/>
      <c r="C178" s="158" t="s">
        <v>502</v>
      </c>
      <c r="D178" s="158" t="s">
        <v>210</v>
      </c>
      <c r="E178" s="159" t="s">
        <v>2625</v>
      </c>
      <c r="F178" s="160" t="s">
        <v>2626</v>
      </c>
      <c r="G178" s="161" t="s">
        <v>253</v>
      </c>
      <c r="H178" s="162">
        <v>13.8</v>
      </c>
      <c r="I178" s="163"/>
      <c r="J178" s="164">
        <f t="shared" si="30"/>
        <v>0</v>
      </c>
      <c r="K178" s="161" t="s">
        <v>3101</v>
      </c>
      <c r="L178" s="31"/>
      <c r="M178" s="165" t="s">
        <v>3</v>
      </c>
      <c r="N178" s="166" t="s">
        <v>43</v>
      </c>
      <c r="O178" s="32"/>
      <c r="P178" s="167">
        <f t="shared" si="31"/>
        <v>0</v>
      </c>
      <c r="Q178" s="167">
        <v>0.00236</v>
      </c>
      <c r="R178" s="167">
        <f t="shared" si="32"/>
        <v>0.03256800000000001</v>
      </c>
      <c r="S178" s="167">
        <v>0</v>
      </c>
      <c r="T178" s="168">
        <f t="shared" si="33"/>
        <v>0</v>
      </c>
      <c r="AR178" s="15" t="s">
        <v>278</v>
      </c>
      <c r="AT178" s="15" t="s">
        <v>210</v>
      </c>
      <c r="AU178" s="15" t="s">
        <v>9</v>
      </c>
      <c r="AY178" s="15" t="s">
        <v>209</v>
      </c>
      <c r="BE178" s="169">
        <f t="shared" si="34"/>
        <v>0</v>
      </c>
      <c r="BF178" s="169">
        <f t="shared" si="35"/>
        <v>0</v>
      </c>
      <c r="BG178" s="169">
        <f t="shared" si="36"/>
        <v>0</v>
      </c>
      <c r="BH178" s="169">
        <f t="shared" si="37"/>
        <v>0</v>
      </c>
      <c r="BI178" s="169">
        <f t="shared" si="38"/>
        <v>0</v>
      </c>
      <c r="BJ178" s="15" t="s">
        <v>9</v>
      </c>
      <c r="BK178" s="169">
        <f t="shared" si="39"/>
        <v>0</v>
      </c>
      <c r="BL178" s="15" t="s">
        <v>278</v>
      </c>
      <c r="BM178" s="15" t="s">
        <v>2627</v>
      </c>
    </row>
    <row r="179" spans="2:65" s="1" customFormat="1" ht="22.5" customHeight="1">
      <c r="B179" s="157"/>
      <c r="C179" s="158" t="s">
        <v>506</v>
      </c>
      <c r="D179" s="158" t="s">
        <v>210</v>
      </c>
      <c r="E179" s="159" t="s">
        <v>632</v>
      </c>
      <c r="F179" s="160" t="s">
        <v>633</v>
      </c>
      <c r="G179" s="161" t="s">
        <v>253</v>
      </c>
      <c r="H179" s="162">
        <v>32.2</v>
      </c>
      <c r="I179" s="163"/>
      <c r="J179" s="164">
        <f t="shared" si="30"/>
        <v>0</v>
      </c>
      <c r="K179" s="161" t="s">
        <v>3101</v>
      </c>
      <c r="L179" s="31"/>
      <c r="M179" s="165" t="s">
        <v>3</v>
      </c>
      <c r="N179" s="166" t="s">
        <v>43</v>
      </c>
      <c r="O179" s="32"/>
      <c r="P179" s="167">
        <f t="shared" si="31"/>
        <v>0</v>
      </c>
      <c r="Q179" s="167">
        <v>0</v>
      </c>
      <c r="R179" s="167">
        <f t="shared" si="32"/>
        <v>0</v>
      </c>
      <c r="S179" s="167">
        <v>0.00226</v>
      </c>
      <c r="T179" s="168">
        <f t="shared" si="33"/>
        <v>0.072772</v>
      </c>
      <c r="AR179" s="15" t="s">
        <v>278</v>
      </c>
      <c r="AT179" s="15" t="s">
        <v>210</v>
      </c>
      <c r="AU179" s="15" t="s">
        <v>9</v>
      </c>
      <c r="AY179" s="15" t="s">
        <v>209</v>
      </c>
      <c r="BE179" s="169">
        <f t="shared" si="34"/>
        <v>0</v>
      </c>
      <c r="BF179" s="169">
        <f t="shared" si="35"/>
        <v>0</v>
      </c>
      <c r="BG179" s="169">
        <f t="shared" si="36"/>
        <v>0</v>
      </c>
      <c r="BH179" s="169">
        <f t="shared" si="37"/>
        <v>0</v>
      </c>
      <c r="BI179" s="169">
        <f t="shared" si="38"/>
        <v>0</v>
      </c>
      <c r="BJ179" s="15" t="s">
        <v>9</v>
      </c>
      <c r="BK179" s="169">
        <f t="shared" si="39"/>
        <v>0</v>
      </c>
      <c r="BL179" s="15" t="s">
        <v>278</v>
      </c>
      <c r="BM179" s="15" t="s">
        <v>2628</v>
      </c>
    </row>
    <row r="180" spans="2:65" s="1" customFormat="1" ht="22.5" customHeight="1">
      <c r="B180" s="157"/>
      <c r="C180" s="158" t="s">
        <v>510</v>
      </c>
      <c r="D180" s="158" t="s">
        <v>210</v>
      </c>
      <c r="E180" s="159" t="s">
        <v>636</v>
      </c>
      <c r="F180" s="160" t="s">
        <v>637</v>
      </c>
      <c r="G180" s="161" t="s">
        <v>253</v>
      </c>
      <c r="H180" s="162">
        <v>18.4</v>
      </c>
      <c r="I180" s="163"/>
      <c r="J180" s="164">
        <f t="shared" si="30"/>
        <v>0</v>
      </c>
      <c r="K180" s="161" t="s">
        <v>3101</v>
      </c>
      <c r="L180" s="31"/>
      <c r="M180" s="165" t="s">
        <v>3</v>
      </c>
      <c r="N180" s="166" t="s">
        <v>43</v>
      </c>
      <c r="O180" s="32"/>
      <c r="P180" s="167">
        <f t="shared" si="31"/>
        <v>0</v>
      </c>
      <c r="Q180" s="167">
        <v>5E-05</v>
      </c>
      <c r="R180" s="167">
        <f t="shared" si="32"/>
        <v>0.0009199999999999999</v>
      </c>
      <c r="S180" s="167">
        <v>0</v>
      </c>
      <c r="T180" s="168">
        <f t="shared" si="33"/>
        <v>0</v>
      </c>
      <c r="AR180" s="15" t="s">
        <v>278</v>
      </c>
      <c r="AT180" s="15" t="s">
        <v>210</v>
      </c>
      <c r="AU180" s="15" t="s">
        <v>9</v>
      </c>
      <c r="AY180" s="15" t="s">
        <v>209</v>
      </c>
      <c r="BE180" s="169">
        <f t="shared" si="34"/>
        <v>0</v>
      </c>
      <c r="BF180" s="169">
        <f t="shared" si="35"/>
        <v>0</v>
      </c>
      <c r="BG180" s="169">
        <f t="shared" si="36"/>
        <v>0</v>
      </c>
      <c r="BH180" s="169">
        <f t="shared" si="37"/>
        <v>0</v>
      </c>
      <c r="BI180" s="169">
        <f t="shared" si="38"/>
        <v>0</v>
      </c>
      <c r="BJ180" s="15" t="s">
        <v>9</v>
      </c>
      <c r="BK180" s="169">
        <f t="shared" si="39"/>
        <v>0</v>
      </c>
      <c r="BL180" s="15" t="s">
        <v>278</v>
      </c>
      <c r="BM180" s="15" t="s">
        <v>2629</v>
      </c>
    </row>
    <row r="181" spans="2:65" s="1" customFormat="1" ht="22.5" customHeight="1">
      <c r="B181" s="157"/>
      <c r="C181" s="158" t="s">
        <v>514</v>
      </c>
      <c r="D181" s="158" t="s">
        <v>210</v>
      </c>
      <c r="E181" s="159" t="s">
        <v>640</v>
      </c>
      <c r="F181" s="160" t="s">
        <v>641</v>
      </c>
      <c r="G181" s="161" t="s">
        <v>416</v>
      </c>
      <c r="H181" s="162">
        <v>12</v>
      </c>
      <c r="I181" s="163"/>
      <c r="J181" s="164">
        <f t="shared" si="30"/>
        <v>0</v>
      </c>
      <c r="K181" s="161" t="s">
        <v>3101</v>
      </c>
      <c r="L181" s="31"/>
      <c r="M181" s="165" t="s">
        <v>3</v>
      </c>
      <c r="N181" s="166" t="s">
        <v>43</v>
      </c>
      <c r="O181" s="32"/>
      <c r="P181" s="167">
        <f t="shared" si="31"/>
        <v>0</v>
      </c>
      <c r="Q181" s="167">
        <v>1E-05</v>
      </c>
      <c r="R181" s="167">
        <f t="shared" si="32"/>
        <v>0.00012000000000000002</v>
      </c>
      <c r="S181" s="167">
        <v>0</v>
      </c>
      <c r="T181" s="168">
        <f t="shared" si="33"/>
        <v>0</v>
      </c>
      <c r="AR181" s="15" t="s">
        <v>278</v>
      </c>
      <c r="AT181" s="15" t="s">
        <v>210</v>
      </c>
      <c r="AU181" s="15" t="s">
        <v>9</v>
      </c>
      <c r="AY181" s="15" t="s">
        <v>209</v>
      </c>
      <c r="BE181" s="169">
        <f t="shared" si="34"/>
        <v>0</v>
      </c>
      <c r="BF181" s="169">
        <f t="shared" si="35"/>
        <v>0</v>
      </c>
      <c r="BG181" s="169">
        <f t="shared" si="36"/>
        <v>0</v>
      </c>
      <c r="BH181" s="169">
        <f t="shared" si="37"/>
        <v>0</v>
      </c>
      <c r="BI181" s="169">
        <f t="shared" si="38"/>
        <v>0</v>
      </c>
      <c r="BJ181" s="15" t="s">
        <v>9</v>
      </c>
      <c r="BK181" s="169">
        <f t="shared" si="39"/>
        <v>0</v>
      </c>
      <c r="BL181" s="15" t="s">
        <v>278</v>
      </c>
      <c r="BM181" s="15" t="s">
        <v>2630</v>
      </c>
    </row>
    <row r="182" spans="2:65" s="1" customFormat="1" ht="22.5" customHeight="1">
      <c r="B182" s="157"/>
      <c r="C182" s="158" t="s">
        <v>518</v>
      </c>
      <c r="D182" s="158" t="s">
        <v>210</v>
      </c>
      <c r="E182" s="159" t="s">
        <v>644</v>
      </c>
      <c r="F182" s="160" t="s">
        <v>645</v>
      </c>
      <c r="G182" s="161" t="s">
        <v>416</v>
      </c>
      <c r="H182" s="162">
        <v>8</v>
      </c>
      <c r="I182" s="163"/>
      <c r="J182" s="164">
        <f t="shared" si="30"/>
        <v>0</v>
      </c>
      <c r="K182" s="161" t="s">
        <v>3101</v>
      </c>
      <c r="L182" s="31"/>
      <c r="M182" s="165" t="s">
        <v>3</v>
      </c>
      <c r="N182" s="166" t="s">
        <v>43</v>
      </c>
      <c r="O182" s="32"/>
      <c r="P182" s="167">
        <f t="shared" si="31"/>
        <v>0</v>
      </c>
      <c r="Q182" s="167">
        <v>8E-05</v>
      </c>
      <c r="R182" s="167">
        <f t="shared" si="32"/>
        <v>0.00064</v>
      </c>
      <c r="S182" s="167">
        <v>0</v>
      </c>
      <c r="T182" s="168">
        <f t="shared" si="33"/>
        <v>0</v>
      </c>
      <c r="AR182" s="15" t="s">
        <v>278</v>
      </c>
      <c r="AT182" s="15" t="s">
        <v>210</v>
      </c>
      <c r="AU182" s="15" t="s">
        <v>9</v>
      </c>
      <c r="AY182" s="15" t="s">
        <v>209</v>
      </c>
      <c r="BE182" s="169">
        <f t="shared" si="34"/>
        <v>0</v>
      </c>
      <c r="BF182" s="169">
        <f t="shared" si="35"/>
        <v>0</v>
      </c>
      <c r="BG182" s="169">
        <f t="shared" si="36"/>
        <v>0</v>
      </c>
      <c r="BH182" s="169">
        <f t="shared" si="37"/>
        <v>0</v>
      </c>
      <c r="BI182" s="169">
        <f t="shared" si="38"/>
        <v>0</v>
      </c>
      <c r="BJ182" s="15" t="s">
        <v>9</v>
      </c>
      <c r="BK182" s="169">
        <f t="shared" si="39"/>
        <v>0</v>
      </c>
      <c r="BL182" s="15" t="s">
        <v>278</v>
      </c>
      <c r="BM182" s="15" t="s">
        <v>2631</v>
      </c>
    </row>
    <row r="183" spans="2:65" s="1" customFormat="1" ht="22.5" customHeight="1">
      <c r="B183" s="157"/>
      <c r="C183" s="158" t="s">
        <v>522</v>
      </c>
      <c r="D183" s="158" t="s">
        <v>210</v>
      </c>
      <c r="E183" s="159" t="s">
        <v>648</v>
      </c>
      <c r="F183" s="160" t="s">
        <v>649</v>
      </c>
      <c r="G183" s="161" t="s">
        <v>416</v>
      </c>
      <c r="H183" s="162">
        <v>4</v>
      </c>
      <c r="I183" s="163"/>
      <c r="J183" s="164">
        <f t="shared" si="30"/>
        <v>0</v>
      </c>
      <c r="K183" s="161" t="s">
        <v>3101</v>
      </c>
      <c r="L183" s="31"/>
      <c r="M183" s="165" t="s">
        <v>3</v>
      </c>
      <c r="N183" s="166" t="s">
        <v>43</v>
      </c>
      <c r="O183" s="32"/>
      <c r="P183" s="167">
        <f t="shared" si="31"/>
        <v>0</v>
      </c>
      <c r="Q183" s="167">
        <v>6E-05</v>
      </c>
      <c r="R183" s="167">
        <f t="shared" si="32"/>
        <v>0.00024</v>
      </c>
      <c r="S183" s="167">
        <v>0</v>
      </c>
      <c r="T183" s="168">
        <f t="shared" si="33"/>
        <v>0</v>
      </c>
      <c r="AR183" s="15" t="s">
        <v>278</v>
      </c>
      <c r="AT183" s="15" t="s">
        <v>210</v>
      </c>
      <c r="AU183" s="15" t="s">
        <v>9</v>
      </c>
      <c r="AY183" s="15" t="s">
        <v>209</v>
      </c>
      <c r="BE183" s="169">
        <f t="shared" si="34"/>
        <v>0</v>
      </c>
      <c r="BF183" s="169">
        <f t="shared" si="35"/>
        <v>0</v>
      </c>
      <c r="BG183" s="169">
        <f t="shared" si="36"/>
        <v>0</v>
      </c>
      <c r="BH183" s="169">
        <f t="shared" si="37"/>
        <v>0</v>
      </c>
      <c r="BI183" s="169">
        <f t="shared" si="38"/>
        <v>0</v>
      </c>
      <c r="BJ183" s="15" t="s">
        <v>9</v>
      </c>
      <c r="BK183" s="169">
        <f t="shared" si="39"/>
        <v>0</v>
      </c>
      <c r="BL183" s="15" t="s">
        <v>278</v>
      </c>
      <c r="BM183" s="15" t="s">
        <v>2632</v>
      </c>
    </row>
    <row r="184" spans="2:65" s="1" customFormat="1" ht="22.5" customHeight="1">
      <c r="B184" s="157"/>
      <c r="C184" s="158" t="s">
        <v>526</v>
      </c>
      <c r="D184" s="158" t="s">
        <v>210</v>
      </c>
      <c r="E184" s="159" t="s">
        <v>652</v>
      </c>
      <c r="F184" s="160" t="s">
        <v>653</v>
      </c>
      <c r="G184" s="161" t="s">
        <v>416</v>
      </c>
      <c r="H184" s="162">
        <v>7</v>
      </c>
      <c r="I184" s="163"/>
      <c r="J184" s="164">
        <f t="shared" si="30"/>
        <v>0</v>
      </c>
      <c r="K184" s="161" t="s">
        <v>3101</v>
      </c>
      <c r="L184" s="31"/>
      <c r="M184" s="165" t="s">
        <v>3</v>
      </c>
      <c r="N184" s="166" t="s">
        <v>43</v>
      </c>
      <c r="O184" s="32"/>
      <c r="P184" s="167">
        <f t="shared" si="31"/>
        <v>0</v>
      </c>
      <c r="Q184" s="167">
        <v>0</v>
      </c>
      <c r="R184" s="167">
        <f t="shared" si="32"/>
        <v>0</v>
      </c>
      <c r="S184" s="167">
        <v>0.00069</v>
      </c>
      <c r="T184" s="168">
        <f t="shared" si="33"/>
        <v>0.00483</v>
      </c>
      <c r="AR184" s="15" t="s">
        <v>278</v>
      </c>
      <c r="AT184" s="15" t="s">
        <v>210</v>
      </c>
      <c r="AU184" s="15" t="s">
        <v>9</v>
      </c>
      <c r="AY184" s="15" t="s">
        <v>209</v>
      </c>
      <c r="BE184" s="169">
        <f t="shared" si="34"/>
        <v>0</v>
      </c>
      <c r="BF184" s="169">
        <f t="shared" si="35"/>
        <v>0</v>
      </c>
      <c r="BG184" s="169">
        <f t="shared" si="36"/>
        <v>0</v>
      </c>
      <c r="BH184" s="169">
        <f t="shared" si="37"/>
        <v>0</v>
      </c>
      <c r="BI184" s="169">
        <f t="shared" si="38"/>
        <v>0</v>
      </c>
      <c r="BJ184" s="15" t="s">
        <v>9</v>
      </c>
      <c r="BK184" s="169">
        <f t="shared" si="39"/>
        <v>0</v>
      </c>
      <c r="BL184" s="15" t="s">
        <v>278</v>
      </c>
      <c r="BM184" s="15" t="s">
        <v>2633</v>
      </c>
    </row>
    <row r="185" spans="2:65" s="1" customFormat="1" ht="22.5" customHeight="1">
      <c r="B185" s="157"/>
      <c r="C185" s="158" t="s">
        <v>530</v>
      </c>
      <c r="D185" s="158" t="s">
        <v>210</v>
      </c>
      <c r="E185" s="159" t="s">
        <v>656</v>
      </c>
      <c r="F185" s="160" t="s">
        <v>3062</v>
      </c>
      <c r="G185" s="161" t="s">
        <v>253</v>
      </c>
      <c r="H185" s="162">
        <v>66.64</v>
      </c>
      <c r="I185" s="163"/>
      <c r="J185" s="164">
        <f t="shared" si="30"/>
        <v>0</v>
      </c>
      <c r="K185" s="161" t="s">
        <v>3101</v>
      </c>
      <c r="L185" s="31"/>
      <c r="M185" s="165" t="s">
        <v>3</v>
      </c>
      <c r="N185" s="166" t="s">
        <v>43</v>
      </c>
      <c r="O185" s="32"/>
      <c r="P185" s="167">
        <f t="shared" si="31"/>
        <v>0</v>
      </c>
      <c r="Q185" s="167">
        <v>0.00206</v>
      </c>
      <c r="R185" s="167">
        <f t="shared" si="32"/>
        <v>0.13727840000000002</v>
      </c>
      <c r="S185" s="167">
        <v>0</v>
      </c>
      <c r="T185" s="168">
        <f t="shared" si="33"/>
        <v>0</v>
      </c>
      <c r="AR185" s="15" t="s">
        <v>278</v>
      </c>
      <c r="AT185" s="15" t="s">
        <v>210</v>
      </c>
      <c r="AU185" s="15" t="s">
        <v>9</v>
      </c>
      <c r="AY185" s="15" t="s">
        <v>209</v>
      </c>
      <c r="BE185" s="169">
        <f t="shared" si="34"/>
        <v>0</v>
      </c>
      <c r="BF185" s="169">
        <f t="shared" si="35"/>
        <v>0</v>
      </c>
      <c r="BG185" s="169">
        <f t="shared" si="36"/>
        <v>0</v>
      </c>
      <c r="BH185" s="169">
        <f t="shared" si="37"/>
        <v>0</v>
      </c>
      <c r="BI185" s="169">
        <f t="shared" si="38"/>
        <v>0</v>
      </c>
      <c r="BJ185" s="15" t="s">
        <v>9</v>
      </c>
      <c r="BK185" s="169">
        <f t="shared" si="39"/>
        <v>0</v>
      </c>
      <c r="BL185" s="15" t="s">
        <v>278</v>
      </c>
      <c r="BM185" s="15" t="s">
        <v>2634</v>
      </c>
    </row>
    <row r="186" spans="2:65" s="1" customFormat="1" ht="22.5" customHeight="1">
      <c r="B186" s="157"/>
      <c r="C186" s="158" t="s">
        <v>536</v>
      </c>
      <c r="D186" s="158" t="s">
        <v>210</v>
      </c>
      <c r="E186" s="159" t="s">
        <v>661</v>
      </c>
      <c r="F186" s="160" t="s">
        <v>662</v>
      </c>
      <c r="G186" s="161" t="s">
        <v>416</v>
      </c>
      <c r="H186" s="162">
        <v>56</v>
      </c>
      <c r="I186" s="163"/>
      <c r="J186" s="164">
        <f t="shared" si="30"/>
        <v>0</v>
      </c>
      <c r="K186" s="161"/>
      <c r="L186" s="31"/>
      <c r="M186" s="165" t="s">
        <v>3</v>
      </c>
      <c r="N186" s="166" t="s">
        <v>43</v>
      </c>
      <c r="O186" s="32"/>
      <c r="P186" s="167">
        <f t="shared" si="31"/>
        <v>0</v>
      </c>
      <c r="Q186" s="167">
        <v>0</v>
      </c>
      <c r="R186" s="167">
        <f t="shared" si="32"/>
        <v>0</v>
      </c>
      <c r="S186" s="167">
        <v>0</v>
      </c>
      <c r="T186" s="168">
        <f t="shared" si="33"/>
        <v>0</v>
      </c>
      <c r="AR186" s="15" t="s">
        <v>278</v>
      </c>
      <c r="AT186" s="15" t="s">
        <v>210</v>
      </c>
      <c r="AU186" s="15" t="s">
        <v>9</v>
      </c>
      <c r="AY186" s="15" t="s">
        <v>209</v>
      </c>
      <c r="BE186" s="169">
        <f t="shared" si="34"/>
        <v>0</v>
      </c>
      <c r="BF186" s="169">
        <f t="shared" si="35"/>
        <v>0</v>
      </c>
      <c r="BG186" s="169">
        <f t="shared" si="36"/>
        <v>0</v>
      </c>
      <c r="BH186" s="169">
        <f t="shared" si="37"/>
        <v>0</v>
      </c>
      <c r="BI186" s="169">
        <f t="shared" si="38"/>
        <v>0</v>
      </c>
      <c r="BJ186" s="15" t="s">
        <v>9</v>
      </c>
      <c r="BK186" s="169">
        <f t="shared" si="39"/>
        <v>0</v>
      </c>
      <c r="BL186" s="15" t="s">
        <v>278</v>
      </c>
      <c r="BM186" s="15" t="s">
        <v>2635</v>
      </c>
    </row>
    <row r="187" spans="2:65" s="1" customFormat="1" ht="22.5" customHeight="1">
      <c r="B187" s="157"/>
      <c r="C187" s="158" t="s">
        <v>540</v>
      </c>
      <c r="D187" s="158" t="s">
        <v>210</v>
      </c>
      <c r="E187" s="159" t="s">
        <v>669</v>
      </c>
      <c r="F187" s="160" t="s">
        <v>670</v>
      </c>
      <c r="G187" s="161" t="s">
        <v>416</v>
      </c>
      <c r="H187" s="162">
        <v>21</v>
      </c>
      <c r="I187" s="163"/>
      <c r="J187" s="164">
        <f t="shared" si="30"/>
        <v>0</v>
      </c>
      <c r="K187" s="161" t="s">
        <v>3</v>
      </c>
      <c r="L187" s="31"/>
      <c r="M187" s="165" t="s">
        <v>3</v>
      </c>
      <c r="N187" s="166" t="s">
        <v>43</v>
      </c>
      <c r="O187" s="32"/>
      <c r="P187" s="167">
        <f t="shared" si="31"/>
        <v>0</v>
      </c>
      <c r="Q187" s="167">
        <v>0</v>
      </c>
      <c r="R187" s="167">
        <f t="shared" si="32"/>
        <v>0</v>
      </c>
      <c r="S187" s="167">
        <v>0</v>
      </c>
      <c r="T187" s="168">
        <f t="shared" si="33"/>
        <v>0</v>
      </c>
      <c r="AR187" s="15" t="s">
        <v>278</v>
      </c>
      <c r="AT187" s="15" t="s">
        <v>210</v>
      </c>
      <c r="AU187" s="15" t="s">
        <v>9</v>
      </c>
      <c r="AY187" s="15" t="s">
        <v>209</v>
      </c>
      <c r="BE187" s="169">
        <f t="shared" si="34"/>
        <v>0</v>
      </c>
      <c r="BF187" s="169">
        <f t="shared" si="35"/>
        <v>0</v>
      </c>
      <c r="BG187" s="169">
        <f t="shared" si="36"/>
        <v>0</v>
      </c>
      <c r="BH187" s="169">
        <f t="shared" si="37"/>
        <v>0</v>
      </c>
      <c r="BI187" s="169">
        <f t="shared" si="38"/>
        <v>0</v>
      </c>
      <c r="BJ187" s="15" t="s">
        <v>9</v>
      </c>
      <c r="BK187" s="169">
        <f t="shared" si="39"/>
        <v>0</v>
      </c>
      <c r="BL187" s="15" t="s">
        <v>278</v>
      </c>
      <c r="BM187" s="15" t="s">
        <v>2636</v>
      </c>
    </row>
    <row r="188" spans="2:65" s="1" customFormat="1" ht="22.5" customHeight="1">
      <c r="B188" s="157"/>
      <c r="C188" s="158" t="s">
        <v>544</v>
      </c>
      <c r="D188" s="158" t="s">
        <v>210</v>
      </c>
      <c r="E188" s="159" t="s">
        <v>673</v>
      </c>
      <c r="F188" s="160" t="s">
        <v>674</v>
      </c>
      <c r="G188" s="161" t="s">
        <v>247</v>
      </c>
      <c r="H188" s="162">
        <v>0.337</v>
      </c>
      <c r="I188" s="163"/>
      <c r="J188" s="164">
        <f t="shared" si="30"/>
        <v>0</v>
      </c>
      <c r="K188" s="161" t="s">
        <v>3101</v>
      </c>
      <c r="L188" s="31"/>
      <c r="M188" s="165" t="s">
        <v>3</v>
      </c>
      <c r="N188" s="166" t="s">
        <v>43</v>
      </c>
      <c r="O188" s="32"/>
      <c r="P188" s="167">
        <f t="shared" si="31"/>
        <v>0</v>
      </c>
      <c r="Q188" s="167">
        <v>0</v>
      </c>
      <c r="R188" s="167">
        <f t="shared" si="32"/>
        <v>0</v>
      </c>
      <c r="S188" s="167">
        <v>0</v>
      </c>
      <c r="T188" s="168">
        <f t="shared" si="33"/>
        <v>0</v>
      </c>
      <c r="AR188" s="15" t="s">
        <v>278</v>
      </c>
      <c r="AT188" s="15" t="s">
        <v>210</v>
      </c>
      <c r="AU188" s="15" t="s">
        <v>9</v>
      </c>
      <c r="AY188" s="15" t="s">
        <v>209</v>
      </c>
      <c r="BE188" s="169">
        <f t="shared" si="34"/>
        <v>0</v>
      </c>
      <c r="BF188" s="169">
        <f t="shared" si="35"/>
        <v>0</v>
      </c>
      <c r="BG188" s="169">
        <f t="shared" si="36"/>
        <v>0</v>
      </c>
      <c r="BH188" s="169">
        <f t="shared" si="37"/>
        <v>0</v>
      </c>
      <c r="BI188" s="169">
        <f t="shared" si="38"/>
        <v>0</v>
      </c>
      <c r="BJ188" s="15" t="s">
        <v>9</v>
      </c>
      <c r="BK188" s="169">
        <f t="shared" si="39"/>
        <v>0</v>
      </c>
      <c r="BL188" s="15" t="s">
        <v>278</v>
      </c>
      <c r="BM188" s="15" t="s">
        <v>2637</v>
      </c>
    </row>
    <row r="189" spans="2:63" s="10" customFormat="1" ht="37.35" customHeight="1">
      <c r="B189" s="145"/>
      <c r="D189" s="146" t="s">
        <v>71</v>
      </c>
      <c r="E189" s="147" t="s">
        <v>676</v>
      </c>
      <c r="F189" s="147" t="s">
        <v>677</v>
      </c>
      <c r="I189" s="148"/>
      <c r="J189" s="149">
        <f>BK189</f>
        <v>0</v>
      </c>
      <c r="K189" s="155"/>
      <c r="L189" s="145"/>
      <c r="M189" s="150"/>
      <c r="N189" s="151"/>
      <c r="O189" s="151"/>
      <c r="P189" s="152">
        <f>SUM(P190:P193)</f>
        <v>0</v>
      </c>
      <c r="Q189" s="151"/>
      <c r="R189" s="152">
        <f>SUM(R190:R193)</f>
        <v>0</v>
      </c>
      <c r="S189" s="151"/>
      <c r="T189" s="153">
        <f>SUM(T190:T193)</f>
        <v>0</v>
      </c>
      <c r="AR189" s="154" t="s">
        <v>79</v>
      </c>
      <c r="AT189" s="155" t="s">
        <v>71</v>
      </c>
      <c r="AU189" s="155" t="s">
        <v>72</v>
      </c>
      <c r="AY189" s="154" t="s">
        <v>209</v>
      </c>
      <c r="BK189" s="156">
        <f>SUM(BK190:BK193)</f>
        <v>0</v>
      </c>
    </row>
    <row r="190" spans="2:65" s="1" customFormat="1" ht="22.5" customHeight="1">
      <c r="B190" s="157"/>
      <c r="C190" s="158" t="s">
        <v>548</v>
      </c>
      <c r="D190" s="158" t="s">
        <v>210</v>
      </c>
      <c r="E190" s="159" t="s">
        <v>679</v>
      </c>
      <c r="F190" s="160" t="s">
        <v>680</v>
      </c>
      <c r="G190" s="161" t="s">
        <v>416</v>
      </c>
      <c r="H190" s="162">
        <v>4</v>
      </c>
      <c r="I190" s="163"/>
      <c r="J190" s="164">
        <f>ROUND(I190*H190,0)</f>
        <v>0</v>
      </c>
      <c r="K190" s="161" t="s">
        <v>3</v>
      </c>
      <c r="L190" s="31"/>
      <c r="M190" s="165" t="s">
        <v>3</v>
      </c>
      <c r="N190" s="166" t="s">
        <v>43</v>
      </c>
      <c r="O190" s="32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5" t="s">
        <v>278</v>
      </c>
      <c r="AT190" s="15" t="s">
        <v>210</v>
      </c>
      <c r="AU190" s="15" t="s">
        <v>9</v>
      </c>
      <c r="AY190" s="15" t="s">
        <v>209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9</v>
      </c>
      <c r="BK190" s="169">
        <f>ROUND(I190*H190,0)</f>
        <v>0</v>
      </c>
      <c r="BL190" s="15" t="s">
        <v>278</v>
      </c>
      <c r="BM190" s="15" t="s">
        <v>2638</v>
      </c>
    </row>
    <row r="191" spans="2:65" s="1" customFormat="1" ht="22.5" customHeight="1">
      <c r="B191" s="157"/>
      <c r="C191" s="158" t="s">
        <v>552</v>
      </c>
      <c r="D191" s="158" t="s">
        <v>210</v>
      </c>
      <c r="E191" s="159" t="s">
        <v>2639</v>
      </c>
      <c r="F191" s="160" t="s">
        <v>2640</v>
      </c>
      <c r="G191" s="161" t="s">
        <v>416</v>
      </c>
      <c r="H191" s="162">
        <v>3</v>
      </c>
      <c r="I191" s="163"/>
      <c r="J191" s="164">
        <f>ROUND(I191*H191,0)</f>
        <v>0</v>
      </c>
      <c r="K191" s="161" t="s">
        <v>3</v>
      </c>
      <c r="L191" s="31"/>
      <c r="M191" s="165" t="s">
        <v>3</v>
      </c>
      <c r="N191" s="166" t="s">
        <v>43</v>
      </c>
      <c r="O191" s="32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5" t="s">
        <v>278</v>
      </c>
      <c r="AT191" s="15" t="s">
        <v>210</v>
      </c>
      <c r="AU191" s="15" t="s">
        <v>9</v>
      </c>
      <c r="AY191" s="15" t="s">
        <v>209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5" t="s">
        <v>9</v>
      </c>
      <c r="BK191" s="169">
        <f>ROUND(I191*H191,0)</f>
        <v>0</v>
      </c>
      <c r="BL191" s="15" t="s">
        <v>278</v>
      </c>
      <c r="BM191" s="15" t="s">
        <v>2641</v>
      </c>
    </row>
    <row r="192" spans="2:65" s="1" customFormat="1" ht="22.5" customHeight="1">
      <c r="B192" s="157"/>
      <c r="C192" s="158" t="s">
        <v>558</v>
      </c>
      <c r="D192" s="158" t="s">
        <v>210</v>
      </c>
      <c r="E192" s="159" t="s">
        <v>683</v>
      </c>
      <c r="F192" s="160" t="s">
        <v>684</v>
      </c>
      <c r="G192" s="161" t="s">
        <v>416</v>
      </c>
      <c r="H192" s="162">
        <v>2</v>
      </c>
      <c r="I192" s="163"/>
      <c r="J192" s="164">
        <f>ROUND(I192*H192,0)</f>
        <v>0</v>
      </c>
      <c r="K192" s="161" t="s">
        <v>3</v>
      </c>
      <c r="L192" s="31"/>
      <c r="M192" s="165" t="s">
        <v>3</v>
      </c>
      <c r="N192" s="166" t="s">
        <v>43</v>
      </c>
      <c r="O192" s="32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5" t="s">
        <v>278</v>
      </c>
      <c r="AT192" s="15" t="s">
        <v>210</v>
      </c>
      <c r="AU192" s="15" t="s">
        <v>9</v>
      </c>
      <c r="AY192" s="15" t="s">
        <v>209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5" t="s">
        <v>9</v>
      </c>
      <c r="BK192" s="169">
        <f>ROUND(I192*H192,0)</f>
        <v>0</v>
      </c>
      <c r="BL192" s="15" t="s">
        <v>278</v>
      </c>
      <c r="BM192" s="15" t="s">
        <v>2642</v>
      </c>
    </row>
    <row r="193" spans="2:65" s="1" customFormat="1" ht="22.5" customHeight="1">
      <c r="B193" s="157"/>
      <c r="C193" s="158" t="s">
        <v>564</v>
      </c>
      <c r="D193" s="158" t="s">
        <v>210</v>
      </c>
      <c r="E193" s="159" t="s">
        <v>706</v>
      </c>
      <c r="F193" s="160" t="s">
        <v>707</v>
      </c>
      <c r="G193" s="161" t="s">
        <v>708</v>
      </c>
      <c r="H193" s="180"/>
      <c r="I193" s="163"/>
      <c r="J193" s="164">
        <f>ROUND(I193*H193,0)</f>
        <v>0</v>
      </c>
      <c r="K193" s="161" t="s">
        <v>3101</v>
      </c>
      <c r="L193" s="31"/>
      <c r="M193" s="165" t="s">
        <v>3</v>
      </c>
      <c r="N193" s="166" t="s">
        <v>43</v>
      </c>
      <c r="O193" s="32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5" t="s">
        <v>278</v>
      </c>
      <c r="AT193" s="15" t="s">
        <v>210</v>
      </c>
      <c r="AU193" s="15" t="s">
        <v>9</v>
      </c>
      <c r="AY193" s="15" t="s">
        <v>209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5" t="s">
        <v>9</v>
      </c>
      <c r="BK193" s="169">
        <f>ROUND(I193*H193,0)</f>
        <v>0</v>
      </c>
      <c r="BL193" s="15" t="s">
        <v>278</v>
      </c>
      <c r="BM193" s="15" t="s">
        <v>2643</v>
      </c>
    </row>
    <row r="194" spans="2:63" s="10" customFormat="1" ht="37.35" customHeight="1">
      <c r="B194" s="145"/>
      <c r="D194" s="146" t="s">
        <v>71</v>
      </c>
      <c r="E194" s="147" t="s">
        <v>777</v>
      </c>
      <c r="F194" s="147" t="s">
        <v>778</v>
      </c>
      <c r="I194" s="148"/>
      <c r="J194" s="149">
        <f>BK194</f>
        <v>0</v>
      </c>
      <c r="K194" s="155"/>
      <c r="L194" s="145"/>
      <c r="M194" s="150"/>
      <c r="N194" s="151"/>
      <c r="O194" s="151"/>
      <c r="P194" s="152">
        <f>SUM(P195:P199)</f>
        <v>0</v>
      </c>
      <c r="Q194" s="151"/>
      <c r="R194" s="152">
        <f>SUM(R195:R199)</f>
        <v>0.44058011</v>
      </c>
      <c r="S194" s="151"/>
      <c r="T194" s="153">
        <f>SUM(T195:T199)</f>
        <v>0</v>
      </c>
      <c r="AR194" s="154" t="s">
        <v>79</v>
      </c>
      <c r="AT194" s="155" t="s">
        <v>71</v>
      </c>
      <c r="AU194" s="155" t="s">
        <v>72</v>
      </c>
      <c r="AY194" s="154" t="s">
        <v>209</v>
      </c>
      <c r="BK194" s="156">
        <f>SUM(BK195:BK199)</f>
        <v>0</v>
      </c>
    </row>
    <row r="195" spans="2:65" s="1" customFormat="1" ht="22.5" customHeight="1">
      <c r="B195" s="157"/>
      <c r="C195" s="158" t="s">
        <v>568</v>
      </c>
      <c r="D195" s="158" t="s">
        <v>210</v>
      </c>
      <c r="E195" s="159" t="s">
        <v>780</v>
      </c>
      <c r="F195" s="160" t="s">
        <v>781</v>
      </c>
      <c r="G195" s="161" t="s">
        <v>228</v>
      </c>
      <c r="H195" s="162">
        <v>1057.976</v>
      </c>
      <c r="I195" s="163"/>
      <c r="J195" s="164">
        <f>ROUND(I195*H195,0)</f>
        <v>0</v>
      </c>
      <c r="K195" s="161" t="s">
        <v>3101</v>
      </c>
      <c r="L195" s="31"/>
      <c r="M195" s="165" t="s">
        <v>3</v>
      </c>
      <c r="N195" s="166" t="s">
        <v>43</v>
      </c>
      <c r="O195" s="32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AR195" s="15" t="s">
        <v>278</v>
      </c>
      <c r="AT195" s="15" t="s">
        <v>210</v>
      </c>
      <c r="AU195" s="15" t="s">
        <v>9</v>
      </c>
      <c r="AY195" s="15" t="s">
        <v>209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5" t="s">
        <v>9</v>
      </c>
      <c r="BK195" s="169">
        <f>ROUND(I195*H195,0)</f>
        <v>0</v>
      </c>
      <c r="BL195" s="15" t="s">
        <v>278</v>
      </c>
      <c r="BM195" s="15" t="s">
        <v>2644</v>
      </c>
    </row>
    <row r="196" spans="2:65" s="1" customFormat="1" ht="22.5" customHeight="1">
      <c r="B196" s="157"/>
      <c r="C196" s="158" t="s">
        <v>571</v>
      </c>
      <c r="D196" s="158" t="s">
        <v>210</v>
      </c>
      <c r="E196" s="159" t="s">
        <v>784</v>
      </c>
      <c r="F196" s="160" t="s">
        <v>785</v>
      </c>
      <c r="G196" s="161" t="s">
        <v>228</v>
      </c>
      <c r="H196" s="162">
        <v>84.997</v>
      </c>
      <c r="I196" s="163"/>
      <c r="J196" s="164">
        <f>ROUND(I196*H196,0)</f>
        <v>0</v>
      </c>
      <c r="K196" s="161" t="s">
        <v>3101</v>
      </c>
      <c r="L196" s="31"/>
      <c r="M196" s="165" t="s">
        <v>3</v>
      </c>
      <c r="N196" s="166" t="s">
        <v>43</v>
      </c>
      <c r="O196" s="32"/>
      <c r="P196" s="167">
        <f>O196*H196</f>
        <v>0</v>
      </c>
      <c r="Q196" s="167">
        <v>0.00024</v>
      </c>
      <c r="R196" s="167">
        <f>Q196*H196</f>
        <v>0.02039928</v>
      </c>
      <c r="S196" s="167">
        <v>0</v>
      </c>
      <c r="T196" s="168">
        <f>S196*H196</f>
        <v>0</v>
      </c>
      <c r="AR196" s="15" t="s">
        <v>278</v>
      </c>
      <c r="AT196" s="15" t="s">
        <v>210</v>
      </c>
      <c r="AU196" s="15" t="s">
        <v>9</v>
      </c>
      <c r="AY196" s="15" t="s">
        <v>209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5" t="s">
        <v>9</v>
      </c>
      <c r="BK196" s="169">
        <f>ROUND(I196*H196,0)</f>
        <v>0</v>
      </c>
      <c r="BL196" s="15" t="s">
        <v>278</v>
      </c>
      <c r="BM196" s="15" t="s">
        <v>2645</v>
      </c>
    </row>
    <row r="197" spans="2:65" s="1" customFormat="1" ht="22.5" customHeight="1">
      <c r="B197" s="157"/>
      <c r="C197" s="158" t="s">
        <v>575</v>
      </c>
      <c r="D197" s="158" t="s">
        <v>210</v>
      </c>
      <c r="E197" s="159" t="s">
        <v>787</v>
      </c>
      <c r="F197" s="160" t="s">
        <v>788</v>
      </c>
      <c r="G197" s="161" t="s">
        <v>228</v>
      </c>
      <c r="H197" s="162">
        <v>94.803</v>
      </c>
      <c r="I197" s="163"/>
      <c r="J197" s="164">
        <f>ROUND(I197*H197,0)</f>
        <v>0</v>
      </c>
      <c r="K197" s="161" t="s">
        <v>3101</v>
      </c>
      <c r="L197" s="31"/>
      <c r="M197" s="165" t="s">
        <v>3</v>
      </c>
      <c r="N197" s="166" t="s">
        <v>43</v>
      </c>
      <c r="O197" s="32"/>
      <c r="P197" s="167">
        <f>O197*H197</f>
        <v>0</v>
      </c>
      <c r="Q197" s="167">
        <v>8E-05</v>
      </c>
      <c r="R197" s="167">
        <f>Q197*H197</f>
        <v>0.007584240000000001</v>
      </c>
      <c r="S197" s="167">
        <v>0</v>
      </c>
      <c r="T197" s="168">
        <f>S197*H197</f>
        <v>0</v>
      </c>
      <c r="AR197" s="15" t="s">
        <v>278</v>
      </c>
      <c r="AT197" s="15" t="s">
        <v>210</v>
      </c>
      <c r="AU197" s="15" t="s">
        <v>9</v>
      </c>
      <c r="AY197" s="15" t="s">
        <v>209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5" t="s">
        <v>9</v>
      </c>
      <c r="BK197" s="169">
        <f>ROUND(I197*H197,0)</f>
        <v>0</v>
      </c>
      <c r="BL197" s="15" t="s">
        <v>278</v>
      </c>
      <c r="BM197" s="15" t="s">
        <v>2646</v>
      </c>
    </row>
    <row r="198" spans="2:65" s="1" customFormat="1" ht="22.5" customHeight="1">
      <c r="B198" s="157"/>
      <c r="C198" s="158" t="s">
        <v>579</v>
      </c>
      <c r="D198" s="158" t="s">
        <v>210</v>
      </c>
      <c r="E198" s="159" t="s">
        <v>790</v>
      </c>
      <c r="F198" s="160" t="s">
        <v>791</v>
      </c>
      <c r="G198" s="161" t="s">
        <v>228</v>
      </c>
      <c r="H198" s="162">
        <v>2055.371</v>
      </c>
      <c r="I198" s="163"/>
      <c r="J198" s="164">
        <f>ROUND(I198*H198,0)</f>
        <v>0</v>
      </c>
      <c r="K198" s="161" t="s">
        <v>3101</v>
      </c>
      <c r="L198" s="31"/>
      <c r="M198" s="165" t="s">
        <v>3</v>
      </c>
      <c r="N198" s="166" t="s">
        <v>43</v>
      </c>
      <c r="O198" s="32"/>
      <c r="P198" s="167">
        <f>O198*H198</f>
        <v>0</v>
      </c>
      <c r="Q198" s="167">
        <v>0.00019</v>
      </c>
      <c r="R198" s="167">
        <f>Q198*H198</f>
        <v>0.39052049000000005</v>
      </c>
      <c r="S198" s="167">
        <v>0</v>
      </c>
      <c r="T198" s="168">
        <f>S198*H198</f>
        <v>0</v>
      </c>
      <c r="AR198" s="15" t="s">
        <v>278</v>
      </c>
      <c r="AT198" s="15" t="s">
        <v>210</v>
      </c>
      <c r="AU198" s="15" t="s">
        <v>9</v>
      </c>
      <c r="AY198" s="15" t="s">
        <v>209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5" t="s">
        <v>9</v>
      </c>
      <c r="BK198" s="169">
        <f>ROUND(I198*H198,0)</f>
        <v>0</v>
      </c>
      <c r="BL198" s="15" t="s">
        <v>278</v>
      </c>
      <c r="BM198" s="15" t="s">
        <v>2647</v>
      </c>
    </row>
    <row r="199" spans="2:65" s="1" customFormat="1" ht="31.5" customHeight="1">
      <c r="B199" s="157"/>
      <c r="C199" s="158" t="s">
        <v>582</v>
      </c>
      <c r="D199" s="158" t="s">
        <v>210</v>
      </c>
      <c r="E199" s="159" t="s">
        <v>793</v>
      </c>
      <c r="F199" s="160" t="s">
        <v>794</v>
      </c>
      <c r="G199" s="161" t="s">
        <v>228</v>
      </c>
      <c r="H199" s="162">
        <v>38.73</v>
      </c>
      <c r="I199" s="163"/>
      <c r="J199" s="164">
        <f>ROUND(I199*H199,0)</f>
        <v>0</v>
      </c>
      <c r="K199" s="161" t="s">
        <v>3101</v>
      </c>
      <c r="L199" s="31"/>
      <c r="M199" s="165" t="s">
        <v>3</v>
      </c>
      <c r="N199" s="166" t="s">
        <v>43</v>
      </c>
      <c r="O199" s="32"/>
      <c r="P199" s="167">
        <f>O199*H199</f>
        <v>0</v>
      </c>
      <c r="Q199" s="167">
        <v>0.00057</v>
      </c>
      <c r="R199" s="167">
        <f>Q199*H199</f>
        <v>0.022076099999999998</v>
      </c>
      <c r="S199" s="167">
        <v>0</v>
      </c>
      <c r="T199" s="168">
        <f>S199*H199</f>
        <v>0</v>
      </c>
      <c r="AR199" s="15" t="s">
        <v>278</v>
      </c>
      <c r="AT199" s="15" t="s">
        <v>210</v>
      </c>
      <c r="AU199" s="15" t="s">
        <v>9</v>
      </c>
      <c r="AY199" s="15" t="s">
        <v>209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5" t="s">
        <v>9</v>
      </c>
      <c r="BK199" s="169">
        <f>ROUND(I199*H199,0)</f>
        <v>0</v>
      </c>
      <c r="BL199" s="15" t="s">
        <v>278</v>
      </c>
      <c r="BM199" s="15" t="s">
        <v>2648</v>
      </c>
    </row>
    <row r="200" spans="2:63" s="10" customFormat="1" ht="37.35" customHeight="1">
      <c r="B200" s="145"/>
      <c r="D200" s="146" t="s">
        <v>71</v>
      </c>
      <c r="E200" s="147" t="s">
        <v>799</v>
      </c>
      <c r="F200" s="147" t="s">
        <v>800</v>
      </c>
      <c r="I200" s="148"/>
      <c r="J200" s="149">
        <f>BK200</f>
        <v>0</v>
      </c>
      <c r="K200" s="155"/>
      <c r="L200" s="145"/>
      <c r="M200" s="150"/>
      <c r="N200" s="151"/>
      <c r="O200" s="151"/>
      <c r="P200" s="152">
        <f>P201</f>
        <v>0</v>
      </c>
      <c r="Q200" s="151"/>
      <c r="R200" s="152">
        <f>R201</f>
        <v>0</v>
      </c>
      <c r="S200" s="151"/>
      <c r="T200" s="153">
        <f>T201</f>
        <v>0</v>
      </c>
      <c r="AR200" s="154" t="s">
        <v>225</v>
      </c>
      <c r="AT200" s="155" t="s">
        <v>71</v>
      </c>
      <c r="AU200" s="155" t="s">
        <v>72</v>
      </c>
      <c r="AY200" s="154" t="s">
        <v>209</v>
      </c>
      <c r="BK200" s="156">
        <f>BK201</f>
        <v>0</v>
      </c>
    </row>
    <row r="201" spans="2:65" s="1" customFormat="1" ht="22.5" customHeight="1">
      <c r="B201" s="157"/>
      <c r="C201" s="158" t="s">
        <v>586</v>
      </c>
      <c r="D201" s="158" t="s">
        <v>210</v>
      </c>
      <c r="E201" s="159" t="s">
        <v>801</v>
      </c>
      <c r="F201" s="160" t="s">
        <v>802</v>
      </c>
      <c r="G201" s="161" t="s">
        <v>708</v>
      </c>
      <c r="H201" s="180"/>
      <c r="I201" s="163"/>
      <c r="J201" s="164">
        <f>ROUND(I201*H201,0)</f>
        <v>0</v>
      </c>
      <c r="K201" s="161" t="s">
        <v>3101</v>
      </c>
      <c r="L201" s="31"/>
      <c r="M201" s="165" t="s">
        <v>3</v>
      </c>
      <c r="N201" s="181" t="s">
        <v>43</v>
      </c>
      <c r="O201" s="182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15" t="s">
        <v>214</v>
      </c>
      <c r="AT201" s="15" t="s">
        <v>210</v>
      </c>
      <c r="AU201" s="15" t="s">
        <v>9</v>
      </c>
      <c r="AY201" s="15" t="s">
        <v>209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5" t="s">
        <v>9</v>
      </c>
      <c r="BK201" s="169">
        <f>ROUND(I201*H201,0)</f>
        <v>0</v>
      </c>
      <c r="BL201" s="15" t="s">
        <v>214</v>
      </c>
      <c r="BM201" s="15" t="s">
        <v>2649</v>
      </c>
    </row>
    <row r="202" spans="2:12" s="1" customFormat="1" ht="6.9" customHeight="1">
      <c r="B202" s="46"/>
      <c r="C202" s="47"/>
      <c r="D202" s="47"/>
      <c r="E202" s="47"/>
      <c r="F202" s="47"/>
      <c r="G202" s="47"/>
      <c r="H202" s="47"/>
      <c r="I202" s="119"/>
      <c r="J202" s="47"/>
      <c r="K202" s="317"/>
      <c r="L202" s="31"/>
    </row>
  </sheetData>
  <autoFilter ref="C95:K95"/>
  <mergeCells count="12">
    <mergeCell ref="E86:H86"/>
    <mergeCell ref="E88:H8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4:H84"/>
  </mergeCells>
  <hyperlinks>
    <hyperlink ref="F1:G1" location="C2" tooltip="Krycí list soupisu" display="1) Krycí list soupisu"/>
    <hyperlink ref="G1:H1" location="C58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5"/>
  <sheetViews>
    <sheetView showGridLines="0" workbookViewId="0" topLeftCell="A1">
      <pane ySplit="1" topLeftCell="A163" activePane="bottomLeft" state="frozen"/>
      <selection pane="bottomLeft" activeCell="K184" sqref="K1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83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s="1" customFormat="1" ht="22.5" customHeight="1">
      <c r="B9" s="31"/>
      <c r="C9" s="32"/>
      <c r="D9" s="32"/>
      <c r="E9" s="367" t="s">
        <v>166</v>
      </c>
      <c r="F9" s="348"/>
      <c r="G9" s="348"/>
      <c r="H9" s="348"/>
      <c r="I9" s="98"/>
      <c r="J9" s="32"/>
      <c r="K9" s="307"/>
    </row>
    <row r="10" spans="2:11" s="1" customFormat="1" ht="13.2">
      <c r="B10" s="31"/>
      <c r="C10" s="32"/>
      <c r="D10" s="28" t="s">
        <v>167</v>
      </c>
      <c r="E10" s="32"/>
      <c r="F10" s="32"/>
      <c r="G10" s="32"/>
      <c r="H10" s="32"/>
      <c r="I10" s="98"/>
      <c r="J10" s="32"/>
      <c r="K10" s="307"/>
    </row>
    <row r="11" spans="2:11" s="1" customFormat="1" ht="36.9" customHeight="1">
      <c r="B11" s="31"/>
      <c r="C11" s="32"/>
      <c r="D11" s="32"/>
      <c r="E11" s="368" t="s">
        <v>168</v>
      </c>
      <c r="F11" s="348"/>
      <c r="G11" s="348"/>
      <c r="H11" s="348"/>
      <c r="I11" s="98"/>
      <c r="J11" s="32"/>
      <c r="K11" s="307"/>
    </row>
    <row r="12" spans="2:11" s="1" customFormat="1" ht="13.5">
      <c r="B12" s="31"/>
      <c r="C12" s="32"/>
      <c r="D12" s="32"/>
      <c r="E12" s="32"/>
      <c r="F12" s="32"/>
      <c r="G12" s="32"/>
      <c r="H12" s="32"/>
      <c r="I12" s="98"/>
      <c r="J12" s="32"/>
      <c r="K12" s="307"/>
    </row>
    <row r="13" spans="2:11" s="1" customFormat="1" ht="14.4" customHeight="1">
      <c r="B13" s="31"/>
      <c r="C13" s="32"/>
      <c r="D13" s="28" t="s">
        <v>21</v>
      </c>
      <c r="E13" s="32"/>
      <c r="F13" s="26" t="s">
        <v>3</v>
      </c>
      <c r="G13" s="32"/>
      <c r="H13" s="32"/>
      <c r="I13" s="99" t="s">
        <v>22</v>
      </c>
      <c r="J13" s="26" t="s">
        <v>3</v>
      </c>
      <c r="K13" s="307"/>
    </row>
    <row r="14" spans="2:11" s="1" customFormat="1" ht="14.4" customHeight="1">
      <c r="B14" s="31"/>
      <c r="C14" s="32"/>
      <c r="D14" s="28" t="s">
        <v>23</v>
      </c>
      <c r="E14" s="32"/>
      <c r="F14" s="26" t="s">
        <v>24</v>
      </c>
      <c r="G14" s="32"/>
      <c r="H14" s="32"/>
      <c r="I14" s="99" t="s">
        <v>25</v>
      </c>
      <c r="J14" s="100">
        <f>'Rekapitulace stavby'!AN8</f>
        <v>43063</v>
      </c>
      <c r="K14" s="307"/>
    </row>
    <row r="15" spans="2:11" s="1" customFormat="1" ht="10.95" customHeight="1">
      <c r="B15" s="31"/>
      <c r="C15" s="32"/>
      <c r="D15" s="32"/>
      <c r="E15" s="32"/>
      <c r="F15" s="32"/>
      <c r="G15" s="32"/>
      <c r="H15" s="32"/>
      <c r="I15" s="98"/>
      <c r="J15" s="32"/>
      <c r="K15" s="307"/>
    </row>
    <row r="16" spans="2:11" s="1" customFormat="1" ht="14.4" customHeight="1">
      <c r="B16" s="31"/>
      <c r="C16" s="32"/>
      <c r="D16" s="28" t="s">
        <v>28</v>
      </c>
      <c r="E16" s="32"/>
      <c r="F16" s="32"/>
      <c r="G16" s="32"/>
      <c r="H16" s="32"/>
      <c r="I16" s="99" t="s">
        <v>29</v>
      </c>
      <c r="J16" s="26" t="s">
        <v>3</v>
      </c>
      <c r="K16" s="307"/>
    </row>
    <row r="17" spans="2:11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99" t="s">
        <v>31</v>
      </c>
      <c r="J17" s="26" t="s">
        <v>3</v>
      </c>
      <c r="K17" s="307"/>
    </row>
    <row r="18" spans="2:11" s="1" customFormat="1" ht="6.9" customHeight="1">
      <c r="B18" s="31"/>
      <c r="C18" s="32"/>
      <c r="D18" s="32"/>
      <c r="E18" s="32"/>
      <c r="F18" s="32"/>
      <c r="G18" s="32"/>
      <c r="H18" s="32"/>
      <c r="I18" s="98"/>
      <c r="J18" s="32"/>
      <c r="K18" s="307"/>
    </row>
    <row r="19" spans="2:11" s="1" customFormat="1" ht="14.4" customHeight="1">
      <c r="B19" s="31"/>
      <c r="C19" s="32"/>
      <c r="D19" s="28" t="s">
        <v>32</v>
      </c>
      <c r="E19" s="32"/>
      <c r="F19" s="32"/>
      <c r="G19" s="32"/>
      <c r="H19" s="32"/>
      <c r="I19" s="99" t="s">
        <v>29</v>
      </c>
      <c r="J19" s="26" t="str">
        <f>IF('Rekapitulace stavby'!AN13="Vyplň údaj","",IF('Rekapitulace stavby'!AN13="","",'Rekapitulace stavby'!AN13))</f>
        <v/>
      </c>
      <c r="K19" s="307"/>
    </row>
    <row r="20" spans="2:11" s="1" customFormat="1" ht="18" customHeight="1">
      <c r="B20" s="31"/>
      <c r="C20" s="32"/>
      <c r="D20" s="32"/>
      <c r="E20" s="26" t="str">
        <f>IF('Rekapitulace stavby'!E14="Vyplň údaj","",IF('Rekapitulace stavby'!E14="","",'Rekapitulace stavby'!E14))</f>
        <v/>
      </c>
      <c r="F20" s="32"/>
      <c r="G20" s="32"/>
      <c r="H20" s="32"/>
      <c r="I20" s="99" t="s">
        <v>31</v>
      </c>
      <c r="J20" s="26" t="str">
        <f>IF('Rekapitulace stavby'!AN14="Vyplň údaj","",IF('Rekapitulace stavby'!AN14="","",'Rekapitulace stavby'!AN14))</f>
        <v/>
      </c>
      <c r="K20" s="307"/>
    </row>
    <row r="21" spans="2:11" s="1" customFormat="1" ht="6.9" customHeight="1">
      <c r="B21" s="31"/>
      <c r="C21" s="32"/>
      <c r="D21" s="32"/>
      <c r="E21" s="32"/>
      <c r="F21" s="32"/>
      <c r="G21" s="32"/>
      <c r="H21" s="32"/>
      <c r="I21" s="98"/>
      <c r="J21" s="32"/>
      <c r="K21" s="307"/>
    </row>
    <row r="22" spans="2:11" s="1" customFormat="1" ht="14.4" customHeight="1">
      <c r="B22" s="31"/>
      <c r="C22" s="32"/>
      <c r="D22" s="28" t="s">
        <v>34</v>
      </c>
      <c r="E22" s="32"/>
      <c r="F22" s="32"/>
      <c r="G22" s="32"/>
      <c r="H22" s="32"/>
      <c r="I22" s="99" t="s">
        <v>29</v>
      </c>
      <c r="J22" s="26" t="s">
        <v>3</v>
      </c>
      <c r="K22" s="307"/>
    </row>
    <row r="23" spans="2:11" s="1" customFormat="1" ht="18" customHeight="1">
      <c r="B23" s="31"/>
      <c r="C23" s="32"/>
      <c r="D23" s="32"/>
      <c r="E23" s="26" t="s">
        <v>35</v>
      </c>
      <c r="F23" s="32"/>
      <c r="G23" s="32"/>
      <c r="H23" s="32"/>
      <c r="I23" s="99" t="s">
        <v>31</v>
      </c>
      <c r="J23" s="26" t="s">
        <v>3</v>
      </c>
      <c r="K23" s="307"/>
    </row>
    <row r="24" spans="2:11" s="1" customFormat="1" ht="6.9" customHeight="1">
      <c r="B24" s="31"/>
      <c r="C24" s="32"/>
      <c r="D24" s="32"/>
      <c r="E24" s="32"/>
      <c r="F24" s="32"/>
      <c r="G24" s="32"/>
      <c r="H24" s="32"/>
      <c r="I24" s="98"/>
      <c r="J24" s="32"/>
      <c r="K24" s="307"/>
    </row>
    <row r="25" spans="2:11" s="1" customFormat="1" ht="14.4" customHeight="1">
      <c r="B25" s="31"/>
      <c r="C25" s="32"/>
      <c r="D25" s="28" t="s">
        <v>37</v>
      </c>
      <c r="E25" s="32"/>
      <c r="F25" s="32"/>
      <c r="G25" s="32"/>
      <c r="H25" s="32"/>
      <c r="I25" s="98"/>
      <c r="J25" s="32"/>
      <c r="K25" s="307"/>
    </row>
    <row r="26" spans="2:11" s="7" customFormat="1" ht="22.5" customHeight="1">
      <c r="B26" s="101"/>
      <c r="C26" s="102"/>
      <c r="D26" s="102"/>
      <c r="E26" s="370" t="s">
        <v>3</v>
      </c>
      <c r="F26" s="371"/>
      <c r="G26" s="371"/>
      <c r="H26" s="371"/>
      <c r="I26" s="103"/>
      <c r="J26" s="102"/>
      <c r="K26" s="308"/>
    </row>
    <row r="27" spans="2:11" s="1" customFormat="1" ht="6.9" customHeight="1">
      <c r="B27" s="31"/>
      <c r="C27" s="32"/>
      <c r="D27" s="32"/>
      <c r="E27" s="32"/>
      <c r="F27" s="32"/>
      <c r="G27" s="32"/>
      <c r="H27" s="32"/>
      <c r="I27" s="98"/>
      <c r="J27" s="32"/>
      <c r="K27" s="307"/>
    </row>
    <row r="28" spans="2:11" s="1" customFormat="1" ht="6.9" customHeight="1">
      <c r="B28" s="31"/>
      <c r="C28" s="32"/>
      <c r="D28" s="58"/>
      <c r="E28" s="58"/>
      <c r="F28" s="58"/>
      <c r="G28" s="58"/>
      <c r="H28" s="58"/>
      <c r="I28" s="105"/>
      <c r="J28" s="58"/>
      <c r="K28" s="309"/>
    </row>
    <row r="29" spans="2:11" s="1" customFormat="1" ht="25.35" customHeight="1">
      <c r="B29" s="31"/>
      <c r="C29" s="32"/>
      <c r="D29" s="107" t="s">
        <v>38</v>
      </c>
      <c r="E29" s="32"/>
      <c r="F29" s="32"/>
      <c r="G29" s="32"/>
      <c r="H29" s="32"/>
      <c r="I29" s="98"/>
      <c r="J29" s="108">
        <f>ROUND(J101,2)</f>
        <v>0</v>
      </c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14.4" customHeight="1">
      <c r="B31" s="31"/>
      <c r="C31" s="32"/>
      <c r="D31" s="32"/>
      <c r="E31" s="32"/>
      <c r="F31" s="36" t="s">
        <v>40</v>
      </c>
      <c r="G31" s="32"/>
      <c r="H31" s="32"/>
      <c r="I31" s="109" t="s">
        <v>39</v>
      </c>
      <c r="J31" s="36" t="s">
        <v>41</v>
      </c>
      <c r="K31" s="307"/>
    </row>
    <row r="32" spans="2:11" s="1" customFormat="1" ht="14.4" customHeight="1">
      <c r="B32" s="31"/>
      <c r="C32" s="32"/>
      <c r="D32" s="39" t="s">
        <v>42</v>
      </c>
      <c r="E32" s="39" t="s">
        <v>43</v>
      </c>
      <c r="F32" s="110">
        <f>ROUND(SUM(BE101:BE264),2)</f>
        <v>0</v>
      </c>
      <c r="G32" s="32"/>
      <c r="H32" s="32"/>
      <c r="I32" s="111">
        <v>0.21</v>
      </c>
      <c r="J32" s="110">
        <f>ROUND(ROUND((SUM(BE101:BE264)),2)*I32,2)</f>
        <v>0</v>
      </c>
      <c r="K32" s="307"/>
    </row>
    <row r="33" spans="2:11" s="1" customFormat="1" ht="14.4" customHeight="1">
      <c r="B33" s="31"/>
      <c r="C33" s="32"/>
      <c r="D33" s="32"/>
      <c r="E33" s="39" t="s">
        <v>44</v>
      </c>
      <c r="F33" s="110">
        <f>ROUND(SUM(BF101:BF264),2)</f>
        <v>0</v>
      </c>
      <c r="G33" s="32"/>
      <c r="H33" s="32"/>
      <c r="I33" s="111">
        <v>0.15</v>
      </c>
      <c r="J33" s="110">
        <f>ROUND(ROUND((SUM(BF101:BF264)),2)*I33,2)</f>
        <v>0</v>
      </c>
      <c r="K33" s="307"/>
    </row>
    <row r="34" spans="2:11" s="1" customFormat="1" ht="14.4" customHeight="1" hidden="1">
      <c r="B34" s="31"/>
      <c r="C34" s="32"/>
      <c r="D34" s="32"/>
      <c r="E34" s="39" t="s">
        <v>45</v>
      </c>
      <c r="F34" s="110">
        <f>ROUND(SUM(BG101:BG264),2)</f>
        <v>0</v>
      </c>
      <c r="G34" s="32"/>
      <c r="H34" s="32"/>
      <c r="I34" s="111">
        <v>0.21</v>
      </c>
      <c r="J34" s="110">
        <v>0</v>
      </c>
      <c r="K34" s="307"/>
    </row>
    <row r="35" spans="2:11" s="1" customFormat="1" ht="14.4" customHeight="1" hidden="1">
      <c r="B35" s="31"/>
      <c r="C35" s="32"/>
      <c r="D35" s="32"/>
      <c r="E35" s="39" t="s">
        <v>46</v>
      </c>
      <c r="F35" s="110">
        <f>ROUND(SUM(BH101:BH264),2)</f>
        <v>0</v>
      </c>
      <c r="G35" s="32"/>
      <c r="H35" s="32"/>
      <c r="I35" s="111">
        <v>0.15</v>
      </c>
      <c r="J35" s="110"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47</v>
      </c>
      <c r="F36" s="110">
        <f>ROUND(SUM(BI101:BI264),2)</f>
        <v>0</v>
      </c>
      <c r="G36" s="32"/>
      <c r="H36" s="32"/>
      <c r="I36" s="111">
        <v>0</v>
      </c>
      <c r="J36" s="110">
        <v>0</v>
      </c>
      <c r="K36" s="307"/>
    </row>
    <row r="37" spans="2:11" s="1" customFormat="1" ht="6.9" customHeight="1">
      <c r="B37" s="31"/>
      <c r="C37" s="32"/>
      <c r="D37" s="32"/>
      <c r="E37" s="32"/>
      <c r="F37" s="32"/>
      <c r="G37" s="32"/>
      <c r="H37" s="32"/>
      <c r="I37" s="98"/>
      <c r="J37" s="32"/>
      <c r="K37" s="307"/>
    </row>
    <row r="38" spans="2:11" s="1" customFormat="1" ht="25.35" customHeight="1">
      <c r="B38" s="31"/>
      <c r="C38" s="112"/>
      <c r="D38" s="113" t="s">
        <v>48</v>
      </c>
      <c r="E38" s="61"/>
      <c r="F38" s="61"/>
      <c r="G38" s="114" t="s">
        <v>49</v>
      </c>
      <c r="H38" s="115" t="s">
        <v>50</v>
      </c>
      <c r="I38" s="116"/>
      <c r="J38" s="117">
        <f>SUM(J29:J36)</f>
        <v>0</v>
      </c>
      <c r="K38" s="310"/>
    </row>
    <row r="39" spans="2:11" s="1" customFormat="1" ht="14.4" customHeight="1">
      <c r="B39" s="46"/>
      <c r="C39" s="47"/>
      <c r="D39" s="47"/>
      <c r="E39" s="47"/>
      <c r="F39" s="47"/>
      <c r="G39" s="47"/>
      <c r="H39" s="47"/>
      <c r="I39" s="119"/>
      <c r="J39" s="47"/>
      <c r="K39" s="311"/>
    </row>
    <row r="43" spans="2:11" s="1" customFormat="1" ht="6.9" customHeight="1">
      <c r="B43" s="49"/>
      <c r="C43" s="50"/>
      <c r="D43" s="50"/>
      <c r="E43" s="50"/>
      <c r="F43" s="50"/>
      <c r="G43" s="50"/>
      <c r="H43" s="50"/>
      <c r="I43" s="120"/>
      <c r="J43" s="50"/>
      <c r="K43" s="312"/>
    </row>
    <row r="44" spans="2:11" s="1" customFormat="1" ht="36.9" customHeight="1">
      <c r="B44" s="31"/>
      <c r="C44" s="21" t="s">
        <v>169</v>
      </c>
      <c r="D44" s="32"/>
      <c r="E44" s="32"/>
      <c r="F44" s="32"/>
      <c r="G44" s="32"/>
      <c r="H44" s="32"/>
      <c r="I44" s="98"/>
      <c r="J44" s="32"/>
      <c r="K44" s="307"/>
    </row>
    <row r="45" spans="2:11" s="1" customFormat="1" ht="6.9" customHeight="1">
      <c r="B45" s="31"/>
      <c r="C45" s="32"/>
      <c r="D45" s="32"/>
      <c r="E45" s="32"/>
      <c r="F45" s="32"/>
      <c r="G45" s="32"/>
      <c r="H45" s="32"/>
      <c r="I45" s="98"/>
      <c r="J45" s="32"/>
      <c r="K45" s="307"/>
    </row>
    <row r="46" spans="2:11" s="1" customFormat="1" ht="14.4" customHeight="1">
      <c r="B46" s="31"/>
      <c r="C46" s="28" t="s">
        <v>18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22.5" customHeight="1">
      <c r="B47" s="31"/>
      <c r="C47" s="32"/>
      <c r="D47" s="32"/>
      <c r="E47" s="367" t="str">
        <f>E7</f>
        <v>Objekt školy a dílen, U Kapličky 761/II, Sušice, stavební úpravy - návrh úspor energie</v>
      </c>
      <c r="F47" s="348"/>
      <c r="G47" s="348"/>
      <c r="H47" s="348"/>
      <c r="I47" s="98"/>
      <c r="J47" s="32"/>
      <c r="K47" s="307"/>
    </row>
    <row r="48" spans="2:11" ht="13.2">
      <c r="B48" s="19"/>
      <c r="C48" s="28" t="s">
        <v>165</v>
      </c>
      <c r="D48" s="20"/>
      <c r="E48" s="20"/>
      <c r="F48" s="20"/>
      <c r="G48" s="20"/>
      <c r="H48" s="20"/>
      <c r="I48" s="97"/>
      <c r="J48" s="20"/>
      <c r="K48" s="306"/>
    </row>
    <row r="49" spans="2:11" s="1" customFormat="1" ht="22.5" customHeight="1">
      <c r="B49" s="31"/>
      <c r="C49" s="32"/>
      <c r="D49" s="32"/>
      <c r="E49" s="367" t="s">
        <v>166</v>
      </c>
      <c r="F49" s="348"/>
      <c r="G49" s="348"/>
      <c r="H49" s="348"/>
      <c r="I49" s="98"/>
      <c r="J49" s="32"/>
      <c r="K49" s="307"/>
    </row>
    <row r="50" spans="2:11" s="1" customFormat="1" ht="14.4" customHeight="1">
      <c r="B50" s="31"/>
      <c r="C50" s="28" t="s">
        <v>167</v>
      </c>
      <c r="D50" s="32"/>
      <c r="E50" s="32"/>
      <c r="F50" s="32"/>
      <c r="G50" s="32"/>
      <c r="H50" s="32"/>
      <c r="I50" s="98"/>
      <c r="J50" s="32"/>
      <c r="K50" s="307"/>
    </row>
    <row r="51" spans="2:11" s="1" customFormat="1" ht="23.25" customHeight="1">
      <c r="B51" s="31"/>
      <c r="C51" s="32"/>
      <c r="D51" s="32"/>
      <c r="E51" s="368" t="str">
        <f>E11</f>
        <v>110 - SO 01  Škola - fasáda</v>
      </c>
      <c r="F51" s="348"/>
      <c r="G51" s="348"/>
      <c r="H51" s="348"/>
      <c r="I51" s="98"/>
      <c r="J51" s="32"/>
      <c r="K51" s="307"/>
    </row>
    <row r="52" spans="2:11" s="1" customFormat="1" ht="6.9" customHeight="1">
      <c r="B52" s="31"/>
      <c r="C52" s="32"/>
      <c r="D52" s="32"/>
      <c r="E52" s="32"/>
      <c r="F52" s="32"/>
      <c r="G52" s="32"/>
      <c r="H52" s="32"/>
      <c r="I52" s="98"/>
      <c r="J52" s="32"/>
      <c r="K52" s="307"/>
    </row>
    <row r="53" spans="2:11" s="1" customFormat="1" ht="18" customHeight="1">
      <c r="B53" s="31"/>
      <c r="C53" s="28" t="s">
        <v>23</v>
      </c>
      <c r="D53" s="32"/>
      <c r="E53" s="32"/>
      <c r="F53" s="26" t="str">
        <f>F14</f>
        <v>Sušice</v>
      </c>
      <c r="G53" s="32"/>
      <c r="H53" s="32"/>
      <c r="I53" s="99" t="s">
        <v>25</v>
      </c>
      <c r="J53" s="100">
        <f>IF(J14="","",J14)</f>
        <v>43063</v>
      </c>
      <c r="K53" s="307"/>
    </row>
    <row r="54" spans="2:11" s="1" customFormat="1" ht="6.9" customHeight="1">
      <c r="B54" s="31"/>
      <c r="C54" s="32"/>
      <c r="D54" s="32"/>
      <c r="E54" s="32"/>
      <c r="F54" s="32"/>
      <c r="G54" s="32"/>
      <c r="H54" s="32"/>
      <c r="I54" s="98"/>
      <c r="J54" s="32"/>
      <c r="K54" s="307"/>
    </row>
    <row r="55" spans="2:11" s="1" customFormat="1" ht="13.2">
      <c r="B55" s="31"/>
      <c r="C55" s="28" t="s">
        <v>28</v>
      </c>
      <c r="D55" s="32"/>
      <c r="E55" s="32"/>
      <c r="F55" s="26" t="str">
        <f>E17</f>
        <v xml:space="preserve"> SOŠ a SOU Sušice</v>
      </c>
      <c r="G55" s="32"/>
      <c r="H55" s="32"/>
      <c r="I55" s="99" t="s">
        <v>34</v>
      </c>
      <c r="J55" s="26" t="str">
        <f>E23</f>
        <v xml:space="preserve"> Ing. Lejsek Jiří</v>
      </c>
      <c r="K55" s="307"/>
    </row>
    <row r="56" spans="2:11" s="1" customFormat="1" ht="14.4" customHeight="1">
      <c r="B56" s="31"/>
      <c r="C56" s="28" t="s">
        <v>32</v>
      </c>
      <c r="D56" s="32"/>
      <c r="E56" s="32"/>
      <c r="F56" s="26" t="str">
        <f>IF(E20="","",E20)</f>
        <v/>
      </c>
      <c r="G56" s="32"/>
      <c r="H56" s="32"/>
      <c r="I56" s="98"/>
      <c r="J56" s="32"/>
      <c r="K56" s="307"/>
    </row>
    <row r="57" spans="2:11" s="1" customFormat="1" ht="10.35" customHeight="1">
      <c r="B57" s="31"/>
      <c r="C57" s="32"/>
      <c r="D57" s="32"/>
      <c r="E57" s="32"/>
      <c r="F57" s="32"/>
      <c r="G57" s="32"/>
      <c r="H57" s="32"/>
      <c r="I57" s="98"/>
      <c r="J57" s="32"/>
      <c r="K57" s="307"/>
    </row>
    <row r="58" spans="2:11" s="1" customFormat="1" ht="29.25" customHeight="1">
      <c r="B58" s="31"/>
      <c r="C58" s="122" t="s">
        <v>170</v>
      </c>
      <c r="D58" s="112"/>
      <c r="E58" s="112"/>
      <c r="F58" s="112"/>
      <c r="G58" s="112"/>
      <c r="H58" s="112"/>
      <c r="I58" s="123"/>
      <c r="J58" s="124" t="s">
        <v>171</v>
      </c>
      <c r="K58" s="313"/>
    </row>
    <row r="59" spans="2:11" s="1" customFormat="1" ht="10.35" customHeight="1">
      <c r="B59" s="31"/>
      <c r="C59" s="32"/>
      <c r="D59" s="32"/>
      <c r="E59" s="32"/>
      <c r="F59" s="32"/>
      <c r="G59" s="32"/>
      <c r="H59" s="32"/>
      <c r="I59" s="98"/>
      <c r="J59" s="32"/>
      <c r="K59" s="307"/>
    </row>
    <row r="60" spans="2:47" s="1" customFormat="1" ht="29.25" customHeight="1">
      <c r="B60" s="31"/>
      <c r="C60" s="126" t="s">
        <v>172</v>
      </c>
      <c r="D60" s="32"/>
      <c r="E60" s="32"/>
      <c r="F60" s="32"/>
      <c r="G60" s="32"/>
      <c r="H60" s="32"/>
      <c r="I60" s="98"/>
      <c r="J60" s="108">
        <f>J101</f>
        <v>0</v>
      </c>
      <c r="K60" s="307"/>
      <c r="AU60" s="15" t="s">
        <v>173</v>
      </c>
    </row>
    <row r="61" spans="2:11" s="8" customFormat="1" ht="24.9" customHeight="1">
      <c r="B61" s="127"/>
      <c r="C61" s="128"/>
      <c r="D61" s="129" t="s">
        <v>174</v>
      </c>
      <c r="E61" s="130"/>
      <c r="F61" s="130"/>
      <c r="G61" s="130"/>
      <c r="H61" s="130"/>
      <c r="I61" s="131"/>
      <c r="J61" s="132">
        <f>J102</f>
        <v>0</v>
      </c>
      <c r="K61" s="314"/>
    </row>
    <row r="62" spans="2:11" s="8" customFormat="1" ht="24.9" customHeight="1">
      <c r="B62" s="127"/>
      <c r="C62" s="128"/>
      <c r="D62" s="129" t="s">
        <v>175</v>
      </c>
      <c r="E62" s="130"/>
      <c r="F62" s="130"/>
      <c r="G62" s="130"/>
      <c r="H62" s="130"/>
      <c r="I62" s="131"/>
      <c r="J62" s="132">
        <f>J109</f>
        <v>0</v>
      </c>
      <c r="K62" s="314"/>
    </row>
    <row r="63" spans="2:11" s="8" customFormat="1" ht="24.9" customHeight="1">
      <c r="B63" s="127"/>
      <c r="C63" s="128"/>
      <c r="D63" s="129" t="s">
        <v>176</v>
      </c>
      <c r="E63" s="130"/>
      <c r="F63" s="130"/>
      <c r="G63" s="130"/>
      <c r="H63" s="130"/>
      <c r="I63" s="131"/>
      <c r="J63" s="132">
        <f>J113</f>
        <v>0</v>
      </c>
      <c r="K63" s="314"/>
    </row>
    <row r="64" spans="2:11" s="8" customFormat="1" ht="24.9" customHeight="1">
      <c r="B64" s="127"/>
      <c r="C64" s="128"/>
      <c r="D64" s="129" t="s">
        <v>177</v>
      </c>
      <c r="E64" s="130"/>
      <c r="F64" s="130"/>
      <c r="G64" s="130"/>
      <c r="H64" s="130"/>
      <c r="I64" s="131"/>
      <c r="J64" s="132">
        <f>J117</f>
        <v>0</v>
      </c>
      <c r="K64" s="314"/>
    </row>
    <row r="65" spans="2:11" s="8" customFormat="1" ht="24.9" customHeight="1">
      <c r="B65" s="127"/>
      <c r="C65" s="128"/>
      <c r="D65" s="129" t="s">
        <v>178</v>
      </c>
      <c r="E65" s="130"/>
      <c r="F65" s="130"/>
      <c r="G65" s="130"/>
      <c r="H65" s="130"/>
      <c r="I65" s="131"/>
      <c r="J65" s="132">
        <f>J120</f>
        <v>0</v>
      </c>
      <c r="K65" s="314"/>
    </row>
    <row r="66" spans="2:11" s="8" customFormat="1" ht="24.9" customHeight="1">
      <c r="B66" s="127"/>
      <c r="C66" s="128"/>
      <c r="D66" s="129" t="s">
        <v>179</v>
      </c>
      <c r="E66" s="130"/>
      <c r="F66" s="130"/>
      <c r="G66" s="130"/>
      <c r="H66" s="130"/>
      <c r="I66" s="131"/>
      <c r="J66" s="132">
        <f>J144</f>
        <v>0</v>
      </c>
      <c r="K66" s="314"/>
    </row>
    <row r="67" spans="2:11" s="8" customFormat="1" ht="24.9" customHeight="1">
      <c r="B67" s="127"/>
      <c r="C67" s="128"/>
      <c r="D67" s="129" t="s">
        <v>180</v>
      </c>
      <c r="E67" s="130"/>
      <c r="F67" s="130"/>
      <c r="G67" s="130"/>
      <c r="H67" s="130"/>
      <c r="I67" s="131"/>
      <c r="J67" s="132">
        <f>J157</f>
        <v>0</v>
      </c>
      <c r="K67" s="314"/>
    </row>
    <row r="68" spans="2:11" s="8" customFormat="1" ht="24.9" customHeight="1">
      <c r="B68" s="127"/>
      <c r="C68" s="128"/>
      <c r="D68" s="129" t="s">
        <v>181</v>
      </c>
      <c r="E68" s="130"/>
      <c r="F68" s="130"/>
      <c r="G68" s="130"/>
      <c r="H68" s="130"/>
      <c r="I68" s="131"/>
      <c r="J68" s="132">
        <f>J160</f>
        <v>0</v>
      </c>
      <c r="K68" s="314"/>
    </row>
    <row r="69" spans="2:11" s="8" customFormat="1" ht="24.9" customHeight="1">
      <c r="B69" s="127"/>
      <c r="C69" s="128"/>
      <c r="D69" s="129" t="s">
        <v>182</v>
      </c>
      <c r="E69" s="130"/>
      <c r="F69" s="130"/>
      <c r="G69" s="130"/>
      <c r="H69" s="130"/>
      <c r="I69" s="131"/>
      <c r="J69" s="132">
        <f>J166</f>
        <v>0</v>
      </c>
      <c r="K69" s="314"/>
    </row>
    <row r="70" spans="2:11" s="8" customFormat="1" ht="24.9" customHeight="1">
      <c r="B70" s="127"/>
      <c r="C70" s="128"/>
      <c r="D70" s="129" t="s">
        <v>183</v>
      </c>
      <c r="E70" s="130"/>
      <c r="F70" s="130"/>
      <c r="G70" s="130"/>
      <c r="H70" s="130"/>
      <c r="I70" s="131"/>
      <c r="J70" s="132">
        <f>J189</f>
        <v>0</v>
      </c>
      <c r="K70" s="314"/>
    </row>
    <row r="71" spans="2:11" s="8" customFormat="1" ht="24.9" customHeight="1">
      <c r="B71" s="127"/>
      <c r="C71" s="128"/>
      <c r="D71" s="129" t="s">
        <v>184</v>
      </c>
      <c r="E71" s="130"/>
      <c r="F71" s="130"/>
      <c r="G71" s="130"/>
      <c r="H71" s="130"/>
      <c r="I71" s="131"/>
      <c r="J71" s="132">
        <f>J195</f>
        <v>0</v>
      </c>
      <c r="K71" s="314"/>
    </row>
    <row r="72" spans="2:11" s="8" customFormat="1" ht="24.9" customHeight="1">
      <c r="B72" s="127"/>
      <c r="C72" s="128"/>
      <c r="D72" s="129" t="s">
        <v>185</v>
      </c>
      <c r="E72" s="130"/>
      <c r="F72" s="130"/>
      <c r="G72" s="130"/>
      <c r="H72" s="130"/>
      <c r="I72" s="131"/>
      <c r="J72" s="132">
        <f>J197</f>
        <v>0</v>
      </c>
      <c r="K72" s="314"/>
    </row>
    <row r="73" spans="2:11" s="8" customFormat="1" ht="24.9" customHeight="1">
      <c r="B73" s="127"/>
      <c r="C73" s="128"/>
      <c r="D73" s="129" t="s">
        <v>186</v>
      </c>
      <c r="E73" s="130"/>
      <c r="F73" s="130"/>
      <c r="G73" s="130"/>
      <c r="H73" s="130"/>
      <c r="I73" s="131"/>
      <c r="J73" s="132">
        <f>J206</f>
        <v>0</v>
      </c>
      <c r="K73" s="314"/>
    </row>
    <row r="74" spans="2:11" s="8" customFormat="1" ht="24.9" customHeight="1">
      <c r="B74" s="127"/>
      <c r="C74" s="128"/>
      <c r="D74" s="129" t="s">
        <v>187</v>
      </c>
      <c r="E74" s="130"/>
      <c r="F74" s="130"/>
      <c r="G74" s="130"/>
      <c r="H74" s="130"/>
      <c r="I74" s="131"/>
      <c r="J74" s="132">
        <f>J213</f>
        <v>0</v>
      </c>
      <c r="K74" s="314"/>
    </row>
    <row r="75" spans="2:11" s="8" customFormat="1" ht="24.9" customHeight="1">
      <c r="B75" s="127"/>
      <c r="C75" s="128"/>
      <c r="D75" s="129" t="s">
        <v>188</v>
      </c>
      <c r="E75" s="130"/>
      <c r="F75" s="130"/>
      <c r="G75" s="130"/>
      <c r="H75" s="130"/>
      <c r="I75" s="131"/>
      <c r="J75" s="132">
        <f>J229</f>
        <v>0</v>
      </c>
      <c r="K75" s="314"/>
    </row>
    <row r="76" spans="2:11" s="8" customFormat="1" ht="24.9" customHeight="1">
      <c r="B76" s="127"/>
      <c r="C76" s="128"/>
      <c r="D76" s="129" t="s">
        <v>189</v>
      </c>
      <c r="E76" s="130"/>
      <c r="F76" s="130"/>
      <c r="G76" s="130"/>
      <c r="H76" s="130"/>
      <c r="I76" s="131"/>
      <c r="J76" s="132">
        <f>J238</f>
        <v>0</v>
      </c>
      <c r="K76" s="314"/>
    </row>
    <row r="77" spans="2:11" s="8" customFormat="1" ht="24.9" customHeight="1">
      <c r="B77" s="127"/>
      <c r="C77" s="128"/>
      <c r="D77" s="129" t="s">
        <v>190</v>
      </c>
      <c r="E77" s="130"/>
      <c r="F77" s="130"/>
      <c r="G77" s="130"/>
      <c r="H77" s="130"/>
      <c r="I77" s="131"/>
      <c r="J77" s="132">
        <f>J248</f>
        <v>0</v>
      </c>
      <c r="K77" s="314"/>
    </row>
    <row r="78" spans="2:11" s="8" customFormat="1" ht="24.9" customHeight="1">
      <c r="B78" s="127"/>
      <c r="C78" s="128"/>
      <c r="D78" s="129" t="s">
        <v>191</v>
      </c>
      <c r="E78" s="130"/>
      <c r="F78" s="130"/>
      <c r="G78" s="130"/>
      <c r="H78" s="130"/>
      <c r="I78" s="131"/>
      <c r="J78" s="132">
        <f>J256</f>
        <v>0</v>
      </c>
      <c r="K78" s="314"/>
    </row>
    <row r="79" spans="2:11" s="8" customFormat="1" ht="24.9" customHeight="1">
      <c r="B79" s="127"/>
      <c r="C79" s="128"/>
      <c r="D79" s="129" t="s">
        <v>192</v>
      </c>
      <c r="E79" s="130"/>
      <c r="F79" s="130"/>
      <c r="G79" s="130"/>
      <c r="H79" s="130"/>
      <c r="I79" s="131"/>
      <c r="J79" s="132">
        <f>J263</f>
        <v>0</v>
      </c>
      <c r="K79" s="314"/>
    </row>
    <row r="80" spans="2:11" s="1" customFormat="1" ht="21.75" customHeight="1">
      <c r="B80" s="31"/>
      <c r="C80" s="32"/>
      <c r="D80" s="32"/>
      <c r="E80" s="32"/>
      <c r="F80" s="32"/>
      <c r="G80" s="32"/>
      <c r="H80" s="32"/>
      <c r="I80" s="98"/>
      <c r="J80" s="32"/>
      <c r="K80" s="307"/>
    </row>
    <row r="81" spans="2:11" s="1" customFormat="1" ht="6.9" customHeight="1">
      <c r="B81" s="46"/>
      <c r="C81" s="47"/>
      <c r="D81" s="47"/>
      <c r="E81" s="47"/>
      <c r="F81" s="47"/>
      <c r="G81" s="47"/>
      <c r="H81" s="47"/>
      <c r="I81" s="119"/>
      <c r="J81" s="47"/>
      <c r="K81" s="311"/>
    </row>
    <row r="85" spans="2:12" s="1" customFormat="1" ht="6.9" customHeight="1">
      <c r="B85" s="49"/>
      <c r="C85" s="50"/>
      <c r="D85" s="50"/>
      <c r="E85" s="50"/>
      <c r="F85" s="50"/>
      <c r="G85" s="50"/>
      <c r="H85" s="50"/>
      <c r="I85" s="120"/>
      <c r="J85" s="50"/>
      <c r="K85" s="315"/>
      <c r="L85" s="31"/>
    </row>
    <row r="86" spans="2:12" s="1" customFormat="1" ht="36.9" customHeight="1">
      <c r="B86" s="31"/>
      <c r="C86" s="51" t="s">
        <v>193</v>
      </c>
      <c r="K86" s="316"/>
      <c r="L86" s="31"/>
    </row>
    <row r="87" spans="2:12" s="1" customFormat="1" ht="6.9" customHeight="1">
      <c r="B87" s="31"/>
      <c r="K87" s="316"/>
      <c r="L87" s="31"/>
    </row>
    <row r="88" spans="2:12" s="1" customFormat="1" ht="14.4" customHeight="1">
      <c r="B88" s="31"/>
      <c r="C88" s="53" t="s">
        <v>18</v>
      </c>
      <c r="K88" s="316"/>
      <c r="L88" s="31"/>
    </row>
    <row r="89" spans="2:12" s="1" customFormat="1" ht="22.5" customHeight="1">
      <c r="B89" s="31"/>
      <c r="E89" s="369" t="str">
        <f>E7</f>
        <v>Objekt školy a dílen, U Kapličky 761/II, Sušice, stavební úpravy - návrh úspor energie</v>
      </c>
      <c r="F89" s="343"/>
      <c r="G89" s="343"/>
      <c r="H89" s="343"/>
      <c r="K89" s="316"/>
      <c r="L89" s="31"/>
    </row>
    <row r="90" spans="2:12" ht="13.2">
      <c r="B90" s="19"/>
      <c r="C90" s="53" t="s">
        <v>165</v>
      </c>
      <c r="L90" s="19"/>
    </row>
    <row r="91" spans="2:12" s="1" customFormat="1" ht="22.5" customHeight="1">
      <c r="B91" s="31"/>
      <c r="E91" s="369" t="s">
        <v>166</v>
      </c>
      <c r="F91" s="343"/>
      <c r="G91" s="343"/>
      <c r="H91" s="343"/>
      <c r="K91" s="316"/>
      <c r="L91" s="31"/>
    </row>
    <row r="92" spans="2:12" s="1" customFormat="1" ht="14.4" customHeight="1">
      <c r="B92" s="31"/>
      <c r="C92" s="53" t="s">
        <v>167</v>
      </c>
      <c r="K92" s="316"/>
      <c r="L92" s="31"/>
    </row>
    <row r="93" spans="2:12" s="1" customFormat="1" ht="23.25" customHeight="1">
      <c r="B93" s="31"/>
      <c r="E93" s="340" t="str">
        <f>E11</f>
        <v>110 - SO 01  Škola - fasáda</v>
      </c>
      <c r="F93" s="343"/>
      <c r="G93" s="343"/>
      <c r="H93" s="343"/>
      <c r="K93" s="316"/>
      <c r="L93" s="31"/>
    </row>
    <row r="94" spans="2:12" s="1" customFormat="1" ht="6.9" customHeight="1">
      <c r="B94" s="31"/>
      <c r="K94" s="316"/>
      <c r="L94" s="31"/>
    </row>
    <row r="95" spans="2:12" s="1" customFormat="1" ht="18" customHeight="1">
      <c r="B95" s="31"/>
      <c r="C95" s="53" t="s">
        <v>23</v>
      </c>
      <c r="F95" s="134" t="str">
        <f>F14</f>
        <v>Sušice</v>
      </c>
      <c r="I95" s="135" t="s">
        <v>25</v>
      </c>
      <c r="J95" s="57">
        <f>IF(J14="","",J14)</f>
        <v>43063</v>
      </c>
      <c r="K95" s="316"/>
      <c r="L95" s="31"/>
    </row>
    <row r="96" spans="2:12" s="1" customFormat="1" ht="6.9" customHeight="1">
      <c r="B96" s="31"/>
      <c r="K96" s="316"/>
      <c r="L96" s="31"/>
    </row>
    <row r="97" spans="2:12" s="1" customFormat="1" ht="13.2">
      <c r="B97" s="31"/>
      <c r="C97" s="53" t="s">
        <v>28</v>
      </c>
      <c r="F97" s="134" t="str">
        <f>E17</f>
        <v xml:space="preserve"> SOŠ a SOU Sušice</v>
      </c>
      <c r="I97" s="135" t="s">
        <v>34</v>
      </c>
      <c r="J97" s="134" t="str">
        <f>E23</f>
        <v xml:space="preserve"> Ing. Lejsek Jiří</v>
      </c>
      <c r="K97" s="316"/>
      <c r="L97" s="31"/>
    </row>
    <row r="98" spans="2:12" s="1" customFormat="1" ht="14.4" customHeight="1">
      <c r="B98" s="31"/>
      <c r="C98" s="53" t="s">
        <v>32</v>
      </c>
      <c r="F98" s="134" t="str">
        <f>IF(E20="","",E20)</f>
        <v/>
      </c>
      <c r="K98" s="316"/>
      <c r="L98" s="31"/>
    </row>
    <row r="99" spans="2:12" s="1" customFormat="1" ht="10.35" customHeight="1">
      <c r="B99" s="31"/>
      <c r="K99" s="316"/>
      <c r="L99" s="31"/>
    </row>
    <row r="100" spans="2:20" s="9" customFormat="1" ht="29.25" customHeight="1">
      <c r="B100" s="136"/>
      <c r="C100" s="137" t="s">
        <v>194</v>
      </c>
      <c r="D100" s="138" t="s">
        <v>57</v>
      </c>
      <c r="E100" s="138" t="s">
        <v>53</v>
      </c>
      <c r="F100" s="138" t="s">
        <v>195</v>
      </c>
      <c r="G100" s="138" t="s">
        <v>196</v>
      </c>
      <c r="H100" s="138" t="s">
        <v>197</v>
      </c>
      <c r="I100" s="139" t="s">
        <v>198</v>
      </c>
      <c r="J100" s="138" t="s">
        <v>171</v>
      </c>
      <c r="K100" s="140" t="s">
        <v>199</v>
      </c>
      <c r="L100" s="136"/>
      <c r="M100" s="63" t="s">
        <v>200</v>
      </c>
      <c r="N100" s="64" t="s">
        <v>42</v>
      </c>
      <c r="O100" s="64" t="s">
        <v>201</v>
      </c>
      <c r="P100" s="64" t="s">
        <v>202</v>
      </c>
      <c r="Q100" s="64" t="s">
        <v>203</v>
      </c>
      <c r="R100" s="64" t="s">
        <v>204</v>
      </c>
      <c r="S100" s="64" t="s">
        <v>205</v>
      </c>
      <c r="T100" s="65" t="s">
        <v>206</v>
      </c>
    </row>
    <row r="101" spans="2:63" s="1" customFormat="1" ht="29.25" customHeight="1">
      <c r="B101" s="31"/>
      <c r="C101" s="67" t="s">
        <v>172</v>
      </c>
      <c r="J101" s="141">
        <f>BK101</f>
        <v>0</v>
      </c>
      <c r="K101" s="316"/>
      <c r="L101" s="31"/>
      <c r="M101" s="66"/>
      <c r="N101" s="58"/>
      <c r="O101" s="58"/>
      <c r="P101" s="142">
        <f>P102+P109+P113+P117+P120+P144+P157+P160+P166+P189+P195+P197+P206+P213+P229+P238+P248+P256+P263</f>
        <v>0</v>
      </c>
      <c r="Q101" s="58"/>
      <c r="R101" s="142">
        <f>R102+R109+R113+R117+R120+R144+R157+R160+R166+R189+R195+R197+R206+R213+R229+R238+R248+R256+R263</f>
        <v>137.21030511</v>
      </c>
      <c r="S101" s="58"/>
      <c r="T101" s="143">
        <f>T102+T109+T113+T117+T120+T144+T157+T160+T166+T189+T195+T197+T206+T213+T229+T238+T248+T256+T263</f>
        <v>28.826823679999997</v>
      </c>
      <c r="AT101" s="15" t="s">
        <v>71</v>
      </c>
      <c r="AU101" s="15" t="s">
        <v>173</v>
      </c>
      <c r="BK101" s="144">
        <f>BK102+BK109+BK113+BK117+BK120+BK144+BK157+BK160+BK166+BK189+BK195+BK197+BK206+BK213+BK229+BK238+BK248+BK256+BK263</f>
        <v>0</v>
      </c>
    </row>
    <row r="102" spans="2:63" s="10" customFormat="1" ht="37.35" customHeight="1">
      <c r="B102" s="145"/>
      <c r="D102" s="146" t="s">
        <v>71</v>
      </c>
      <c r="E102" s="147" t="s">
        <v>207</v>
      </c>
      <c r="F102" s="147" t="s">
        <v>208</v>
      </c>
      <c r="I102" s="148"/>
      <c r="J102" s="149">
        <f>BK102</f>
        <v>0</v>
      </c>
      <c r="K102" s="155"/>
      <c r="L102" s="145"/>
      <c r="M102" s="150"/>
      <c r="N102" s="151"/>
      <c r="O102" s="151"/>
      <c r="P102" s="152">
        <f>SUM(P103:P108)</f>
        <v>0</v>
      </c>
      <c r="Q102" s="151"/>
      <c r="R102" s="152">
        <f>SUM(R103:R108)</f>
        <v>0</v>
      </c>
      <c r="S102" s="151"/>
      <c r="T102" s="153">
        <f>SUM(T103:T108)</f>
        <v>0</v>
      </c>
      <c r="AR102" s="154" t="s">
        <v>9</v>
      </c>
      <c r="AT102" s="155" t="s">
        <v>71</v>
      </c>
      <c r="AU102" s="155" t="s">
        <v>72</v>
      </c>
      <c r="AY102" s="154" t="s">
        <v>209</v>
      </c>
      <c r="BK102" s="156">
        <f>SUM(BK103:BK108)</f>
        <v>0</v>
      </c>
    </row>
    <row r="103" spans="2:65" s="1" customFormat="1" ht="22.5" customHeight="1">
      <c r="B103" s="157"/>
      <c r="C103" s="158" t="s">
        <v>9</v>
      </c>
      <c r="D103" s="158" t="s">
        <v>210</v>
      </c>
      <c r="E103" s="159" t="s">
        <v>211</v>
      </c>
      <c r="F103" s="160" t="s">
        <v>212</v>
      </c>
      <c r="G103" s="161" t="s">
        <v>213</v>
      </c>
      <c r="H103" s="162">
        <v>4.269</v>
      </c>
      <c r="I103" s="163"/>
      <c r="J103" s="164">
        <f aca="true" t="shared" si="0" ref="J103:J108">ROUND(I103*H103,0)</f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 aca="true" t="shared" si="1" ref="P103:P108">O103*H103</f>
        <v>0</v>
      </c>
      <c r="Q103" s="167">
        <v>0</v>
      </c>
      <c r="R103" s="167">
        <f aca="true" t="shared" si="2" ref="R103:R108">Q103*H103</f>
        <v>0</v>
      </c>
      <c r="S103" s="167">
        <v>0</v>
      </c>
      <c r="T103" s="168">
        <f aca="true" t="shared" si="3" ref="T103:T108">S103*H103</f>
        <v>0</v>
      </c>
      <c r="AR103" s="15" t="s">
        <v>214</v>
      </c>
      <c r="AT103" s="15" t="s">
        <v>210</v>
      </c>
      <c r="AU103" s="15" t="s">
        <v>9</v>
      </c>
      <c r="AY103" s="15" t="s">
        <v>209</v>
      </c>
      <c r="BE103" s="169">
        <f aca="true" t="shared" si="4" ref="BE103:BE108">IF(N103="základní",J103,0)</f>
        <v>0</v>
      </c>
      <c r="BF103" s="169">
        <f aca="true" t="shared" si="5" ref="BF103:BF108">IF(N103="snížená",J103,0)</f>
        <v>0</v>
      </c>
      <c r="BG103" s="169">
        <f aca="true" t="shared" si="6" ref="BG103:BG108">IF(N103="zákl. přenesená",J103,0)</f>
        <v>0</v>
      </c>
      <c r="BH103" s="169">
        <f aca="true" t="shared" si="7" ref="BH103:BH108">IF(N103="sníž. přenesená",J103,0)</f>
        <v>0</v>
      </c>
      <c r="BI103" s="169">
        <f aca="true" t="shared" si="8" ref="BI103:BI108">IF(N103="nulová",J103,0)</f>
        <v>0</v>
      </c>
      <c r="BJ103" s="15" t="s">
        <v>9</v>
      </c>
      <c r="BK103" s="169">
        <f aca="true" t="shared" si="9" ref="BK103:BK108">ROUND(I103*H103,0)</f>
        <v>0</v>
      </c>
      <c r="BL103" s="15" t="s">
        <v>214</v>
      </c>
      <c r="BM103" s="15" t="s">
        <v>215</v>
      </c>
    </row>
    <row r="104" spans="2:65" s="1" customFormat="1" ht="22.5" customHeight="1">
      <c r="B104" s="157"/>
      <c r="C104" s="158" t="s">
        <v>79</v>
      </c>
      <c r="D104" s="158" t="s">
        <v>210</v>
      </c>
      <c r="E104" s="159" t="s">
        <v>216</v>
      </c>
      <c r="F104" s="160" t="s">
        <v>217</v>
      </c>
      <c r="G104" s="161" t="s">
        <v>213</v>
      </c>
      <c r="H104" s="162">
        <v>19.111</v>
      </c>
      <c r="I104" s="163"/>
      <c r="J104" s="164">
        <f t="shared" si="0"/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214</v>
      </c>
      <c r="AT104" s="15" t="s">
        <v>210</v>
      </c>
      <c r="AU104" s="15" t="s">
        <v>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214</v>
      </c>
      <c r="BM104" s="15" t="s">
        <v>218</v>
      </c>
    </row>
    <row r="105" spans="2:65" s="1" customFormat="1" ht="22.5" customHeight="1">
      <c r="B105" s="157"/>
      <c r="C105" s="158" t="s">
        <v>95</v>
      </c>
      <c r="D105" s="158" t="s">
        <v>210</v>
      </c>
      <c r="E105" s="159" t="s">
        <v>219</v>
      </c>
      <c r="F105" s="160" t="s">
        <v>220</v>
      </c>
      <c r="G105" s="161" t="s">
        <v>213</v>
      </c>
      <c r="H105" s="162">
        <v>23.38</v>
      </c>
      <c r="I105" s="163"/>
      <c r="J105" s="164">
        <f t="shared" si="0"/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 t="shared" si="1"/>
        <v>0</v>
      </c>
      <c r="Q105" s="167">
        <v>0</v>
      </c>
      <c r="R105" s="167">
        <f t="shared" si="2"/>
        <v>0</v>
      </c>
      <c r="S105" s="167">
        <v>0</v>
      </c>
      <c r="T105" s="168">
        <f t="shared" si="3"/>
        <v>0</v>
      </c>
      <c r="AR105" s="15" t="s">
        <v>214</v>
      </c>
      <c r="AT105" s="15" t="s">
        <v>210</v>
      </c>
      <c r="AU105" s="15" t="s">
        <v>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214</v>
      </c>
      <c r="BM105" s="15" t="s">
        <v>221</v>
      </c>
    </row>
    <row r="106" spans="2:65" s="1" customFormat="1" ht="22.5" customHeight="1">
      <c r="B106" s="157"/>
      <c r="C106" s="158" t="s">
        <v>214</v>
      </c>
      <c r="D106" s="158" t="s">
        <v>210</v>
      </c>
      <c r="E106" s="159" t="s">
        <v>222</v>
      </c>
      <c r="F106" s="160" t="s">
        <v>223</v>
      </c>
      <c r="G106" s="161" t="s">
        <v>213</v>
      </c>
      <c r="H106" s="162">
        <v>23.38</v>
      </c>
      <c r="I106" s="163"/>
      <c r="J106" s="164">
        <f t="shared" si="0"/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</v>
      </c>
      <c r="R106" s="167">
        <f t="shared" si="2"/>
        <v>0</v>
      </c>
      <c r="S106" s="167">
        <v>0</v>
      </c>
      <c r="T106" s="168">
        <f t="shared" si="3"/>
        <v>0</v>
      </c>
      <c r="AR106" s="15" t="s">
        <v>214</v>
      </c>
      <c r="AT106" s="15" t="s">
        <v>210</v>
      </c>
      <c r="AU106" s="15" t="s">
        <v>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214</v>
      </c>
      <c r="BM106" s="15" t="s">
        <v>224</v>
      </c>
    </row>
    <row r="107" spans="2:65" s="1" customFormat="1" ht="22.5" customHeight="1">
      <c r="B107" s="157"/>
      <c r="C107" s="158" t="s">
        <v>225</v>
      </c>
      <c r="D107" s="158" t="s">
        <v>210</v>
      </c>
      <c r="E107" s="159" t="s">
        <v>226</v>
      </c>
      <c r="F107" s="160" t="s">
        <v>227</v>
      </c>
      <c r="G107" s="161" t="s">
        <v>228</v>
      </c>
      <c r="H107" s="162">
        <v>25.533</v>
      </c>
      <c r="I107" s="163"/>
      <c r="J107" s="164">
        <f t="shared" si="0"/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 t="shared" si="1"/>
        <v>0</v>
      </c>
      <c r="Q107" s="167">
        <v>0</v>
      </c>
      <c r="R107" s="167">
        <f t="shared" si="2"/>
        <v>0</v>
      </c>
      <c r="S107" s="167">
        <v>0</v>
      </c>
      <c r="T107" s="168">
        <f t="shared" si="3"/>
        <v>0</v>
      </c>
      <c r="AR107" s="15" t="s">
        <v>214</v>
      </c>
      <c r="AT107" s="15" t="s">
        <v>210</v>
      </c>
      <c r="AU107" s="15" t="s">
        <v>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214</v>
      </c>
      <c r="BM107" s="15" t="s">
        <v>229</v>
      </c>
    </row>
    <row r="108" spans="2:65" s="1" customFormat="1" ht="22.5" customHeight="1">
      <c r="B108" s="157"/>
      <c r="C108" s="158" t="s">
        <v>230</v>
      </c>
      <c r="D108" s="158" t="s">
        <v>210</v>
      </c>
      <c r="E108" s="159" t="s">
        <v>231</v>
      </c>
      <c r="F108" s="160" t="s">
        <v>232</v>
      </c>
      <c r="G108" s="161" t="s">
        <v>213</v>
      </c>
      <c r="H108" s="162">
        <v>23.38</v>
      </c>
      <c r="I108" s="163"/>
      <c r="J108" s="164">
        <f t="shared" si="0"/>
        <v>0</v>
      </c>
      <c r="K108" s="161" t="s">
        <v>3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</v>
      </c>
      <c r="R108" s="167">
        <f t="shared" si="2"/>
        <v>0</v>
      </c>
      <c r="S108" s="167">
        <v>0</v>
      </c>
      <c r="T108" s="168">
        <f t="shared" si="3"/>
        <v>0</v>
      </c>
      <c r="AR108" s="15" t="s">
        <v>214</v>
      </c>
      <c r="AT108" s="15" t="s">
        <v>210</v>
      </c>
      <c r="AU108" s="15" t="s">
        <v>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214</v>
      </c>
      <c r="BM108" s="15" t="s">
        <v>233</v>
      </c>
    </row>
    <row r="109" spans="2:63" s="10" customFormat="1" ht="37.35" customHeight="1">
      <c r="B109" s="145"/>
      <c r="D109" s="146" t="s">
        <v>71</v>
      </c>
      <c r="E109" s="147" t="s">
        <v>234</v>
      </c>
      <c r="F109" s="147" t="s">
        <v>235</v>
      </c>
      <c r="I109" s="148"/>
      <c r="J109" s="149">
        <f>BK109</f>
        <v>0</v>
      </c>
      <c r="K109" s="155"/>
      <c r="L109" s="145"/>
      <c r="M109" s="150"/>
      <c r="N109" s="151"/>
      <c r="O109" s="151"/>
      <c r="P109" s="152">
        <f>SUM(P110:P112)</f>
        <v>0</v>
      </c>
      <c r="Q109" s="151"/>
      <c r="R109" s="152">
        <f>SUM(R110:R112)</f>
        <v>16.317014269999998</v>
      </c>
      <c r="S109" s="151"/>
      <c r="T109" s="153">
        <f>SUM(T110:T112)</f>
        <v>0</v>
      </c>
      <c r="AR109" s="154" t="s">
        <v>9</v>
      </c>
      <c r="AT109" s="155" t="s">
        <v>71</v>
      </c>
      <c r="AU109" s="155" t="s">
        <v>72</v>
      </c>
      <c r="AY109" s="154" t="s">
        <v>209</v>
      </c>
      <c r="BK109" s="156">
        <f>SUM(BK110:BK112)</f>
        <v>0</v>
      </c>
    </row>
    <row r="110" spans="2:65" s="1" customFormat="1" ht="22.5" customHeight="1">
      <c r="B110" s="157"/>
      <c r="C110" s="158" t="s">
        <v>236</v>
      </c>
      <c r="D110" s="158" t="s">
        <v>210</v>
      </c>
      <c r="E110" s="159" t="s">
        <v>237</v>
      </c>
      <c r="F110" s="160" t="s">
        <v>238</v>
      </c>
      <c r="G110" s="161" t="s">
        <v>213</v>
      </c>
      <c r="H110" s="162">
        <v>1.985</v>
      </c>
      <c r="I110" s="163"/>
      <c r="J110" s="164">
        <f>ROUND(I110*H110,0)</f>
        <v>0</v>
      </c>
      <c r="K110" s="161" t="s">
        <v>3101</v>
      </c>
      <c r="L110" s="31"/>
      <c r="M110" s="165" t="s">
        <v>3</v>
      </c>
      <c r="N110" s="166" t="s">
        <v>43</v>
      </c>
      <c r="O110" s="32"/>
      <c r="P110" s="167">
        <f>O110*H110</f>
        <v>0</v>
      </c>
      <c r="Q110" s="167">
        <v>2.16</v>
      </c>
      <c r="R110" s="167">
        <f>Q110*H110</f>
        <v>4.2876</v>
      </c>
      <c r="S110" s="167">
        <v>0</v>
      </c>
      <c r="T110" s="168">
        <f>S110*H110</f>
        <v>0</v>
      </c>
      <c r="AR110" s="15" t="s">
        <v>214</v>
      </c>
      <c r="AT110" s="15" t="s">
        <v>210</v>
      </c>
      <c r="AU110" s="15" t="s">
        <v>9</v>
      </c>
      <c r="AY110" s="15" t="s">
        <v>209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9</v>
      </c>
      <c r="BK110" s="169">
        <f>ROUND(I110*H110,0)</f>
        <v>0</v>
      </c>
      <c r="BL110" s="15" t="s">
        <v>214</v>
      </c>
      <c r="BM110" s="15" t="s">
        <v>239</v>
      </c>
    </row>
    <row r="111" spans="2:65" s="1" customFormat="1" ht="31.5" customHeight="1">
      <c r="B111" s="157"/>
      <c r="C111" s="158" t="s">
        <v>240</v>
      </c>
      <c r="D111" s="158" t="s">
        <v>210</v>
      </c>
      <c r="E111" s="159" t="s">
        <v>241</v>
      </c>
      <c r="F111" s="160" t="s">
        <v>242</v>
      </c>
      <c r="G111" s="161" t="s">
        <v>228</v>
      </c>
      <c r="H111" s="162">
        <v>17.396</v>
      </c>
      <c r="I111" s="163"/>
      <c r="J111" s="164">
        <f>ROUND(I111*H111,0)</f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>O111*H111</f>
        <v>0</v>
      </c>
      <c r="Q111" s="167">
        <v>0.67489</v>
      </c>
      <c r="R111" s="167">
        <f>Q111*H111</f>
        <v>11.74038644</v>
      </c>
      <c r="S111" s="167">
        <v>0</v>
      </c>
      <c r="T111" s="168">
        <f>S111*H111</f>
        <v>0</v>
      </c>
      <c r="AR111" s="15" t="s">
        <v>214</v>
      </c>
      <c r="AT111" s="15" t="s">
        <v>210</v>
      </c>
      <c r="AU111" s="15" t="s">
        <v>9</v>
      </c>
      <c r="AY111" s="15" t="s">
        <v>209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9</v>
      </c>
      <c r="BK111" s="169">
        <f>ROUND(I111*H111,0)</f>
        <v>0</v>
      </c>
      <c r="BL111" s="15" t="s">
        <v>214</v>
      </c>
      <c r="BM111" s="15" t="s">
        <v>243</v>
      </c>
    </row>
    <row r="112" spans="2:65" s="1" customFormat="1" ht="22.5" customHeight="1">
      <c r="B112" s="157"/>
      <c r="C112" s="158" t="s">
        <v>244</v>
      </c>
      <c r="D112" s="158" t="s">
        <v>210</v>
      </c>
      <c r="E112" s="159" t="s">
        <v>245</v>
      </c>
      <c r="F112" s="160" t="s">
        <v>246</v>
      </c>
      <c r="G112" s="161" t="s">
        <v>247</v>
      </c>
      <c r="H112" s="162">
        <v>0.273</v>
      </c>
      <c r="I112" s="163"/>
      <c r="J112" s="164">
        <f>ROUND(I112*H112,0)</f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>O112*H112</f>
        <v>0</v>
      </c>
      <c r="Q112" s="167">
        <v>1.05871</v>
      </c>
      <c r="R112" s="167">
        <f>Q112*H112</f>
        <v>0.28902783000000004</v>
      </c>
      <c r="S112" s="167">
        <v>0</v>
      </c>
      <c r="T112" s="168">
        <f>S112*H112</f>
        <v>0</v>
      </c>
      <c r="AR112" s="15" t="s">
        <v>214</v>
      </c>
      <c r="AT112" s="15" t="s">
        <v>210</v>
      </c>
      <c r="AU112" s="15" t="s">
        <v>9</v>
      </c>
      <c r="AY112" s="15" t="s">
        <v>209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9</v>
      </c>
      <c r="BK112" s="169">
        <f>ROUND(I112*H112,0)</f>
        <v>0</v>
      </c>
      <c r="BL112" s="15" t="s">
        <v>214</v>
      </c>
      <c r="BM112" s="15" t="s">
        <v>248</v>
      </c>
    </row>
    <row r="113" spans="2:63" s="10" customFormat="1" ht="37.35" customHeight="1">
      <c r="B113" s="145"/>
      <c r="D113" s="146" t="s">
        <v>71</v>
      </c>
      <c r="E113" s="147" t="s">
        <v>249</v>
      </c>
      <c r="F113" s="147" t="s">
        <v>250</v>
      </c>
      <c r="I113" s="148"/>
      <c r="J113" s="149">
        <f>BK113</f>
        <v>0</v>
      </c>
      <c r="K113" s="155"/>
      <c r="L113" s="145"/>
      <c r="M113" s="150"/>
      <c r="N113" s="151"/>
      <c r="O113" s="151"/>
      <c r="P113" s="152">
        <f>SUM(P114:P116)</f>
        <v>0</v>
      </c>
      <c r="Q113" s="151"/>
      <c r="R113" s="152">
        <f>SUM(R114:R116)</f>
        <v>3.19866266</v>
      </c>
      <c r="S113" s="151"/>
      <c r="T113" s="153">
        <f>SUM(T114:T116)</f>
        <v>0</v>
      </c>
      <c r="AR113" s="154" t="s">
        <v>9</v>
      </c>
      <c r="AT113" s="155" t="s">
        <v>71</v>
      </c>
      <c r="AU113" s="155" t="s">
        <v>72</v>
      </c>
      <c r="AY113" s="154" t="s">
        <v>209</v>
      </c>
      <c r="BK113" s="156">
        <f>SUM(BK114:BK116)</f>
        <v>0</v>
      </c>
    </row>
    <row r="114" spans="2:65" s="1" customFormat="1" ht="22.5" customHeight="1">
      <c r="B114" s="157"/>
      <c r="C114" s="158" t="s">
        <v>26</v>
      </c>
      <c r="D114" s="158" t="s">
        <v>210</v>
      </c>
      <c r="E114" s="159" t="s">
        <v>251</v>
      </c>
      <c r="F114" s="160" t="s">
        <v>252</v>
      </c>
      <c r="G114" s="161" t="s">
        <v>253</v>
      </c>
      <c r="H114" s="162">
        <v>31.18</v>
      </c>
      <c r="I114" s="163"/>
      <c r="J114" s="164">
        <f>ROUND(I114*H114,0)</f>
        <v>0</v>
      </c>
      <c r="K114" s="161" t="s">
        <v>3101</v>
      </c>
      <c r="L114" s="31"/>
      <c r="M114" s="165" t="s">
        <v>3</v>
      </c>
      <c r="N114" s="166" t="s">
        <v>43</v>
      </c>
      <c r="O114" s="32"/>
      <c r="P114" s="167">
        <f>O114*H114</f>
        <v>0</v>
      </c>
      <c r="Q114" s="167">
        <v>0.1016</v>
      </c>
      <c r="R114" s="167">
        <f>Q114*H114</f>
        <v>3.167888</v>
      </c>
      <c r="S114" s="167">
        <v>0</v>
      </c>
      <c r="T114" s="168">
        <f>S114*H114</f>
        <v>0</v>
      </c>
      <c r="AR114" s="15" t="s">
        <v>214</v>
      </c>
      <c r="AT114" s="15" t="s">
        <v>210</v>
      </c>
      <c r="AU114" s="15" t="s">
        <v>9</v>
      </c>
      <c r="AY114" s="15" t="s">
        <v>209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9</v>
      </c>
      <c r="BK114" s="169">
        <f>ROUND(I114*H114,0)</f>
        <v>0</v>
      </c>
      <c r="BL114" s="15" t="s">
        <v>214</v>
      </c>
      <c r="BM114" s="15" t="s">
        <v>254</v>
      </c>
    </row>
    <row r="115" spans="2:65" s="1" customFormat="1" ht="22.5" customHeight="1">
      <c r="B115" s="157"/>
      <c r="C115" s="158" t="s">
        <v>255</v>
      </c>
      <c r="D115" s="158" t="s">
        <v>210</v>
      </c>
      <c r="E115" s="159" t="s">
        <v>256</v>
      </c>
      <c r="F115" s="160" t="s">
        <v>257</v>
      </c>
      <c r="G115" s="161" t="s">
        <v>228</v>
      </c>
      <c r="H115" s="162">
        <v>4.677</v>
      </c>
      <c r="I115" s="163"/>
      <c r="J115" s="164">
        <f>ROUND(I115*H115,0)</f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>O115*H115</f>
        <v>0</v>
      </c>
      <c r="Q115" s="167">
        <v>0.00658</v>
      </c>
      <c r="R115" s="167">
        <f>Q115*H115</f>
        <v>0.030774659999999995</v>
      </c>
      <c r="S115" s="167">
        <v>0</v>
      </c>
      <c r="T115" s="168">
        <f>S115*H115</f>
        <v>0</v>
      </c>
      <c r="AR115" s="15" t="s">
        <v>214</v>
      </c>
      <c r="AT115" s="15" t="s">
        <v>210</v>
      </c>
      <c r="AU115" s="15" t="s">
        <v>9</v>
      </c>
      <c r="AY115" s="15" t="s">
        <v>209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9</v>
      </c>
      <c r="BK115" s="169">
        <f>ROUND(I115*H115,0)</f>
        <v>0</v>
      </c>
      <c r="BL115" s="15" t="s">
        <v>214</v>
      </c>
      <c r="BM115" s="15" t="s">
        <v>258</v>
      </c>
    </row>
    <row r="116" spans="2:65" s="1" customFormat="1" ht="22.5" customHeight="1">
      <c r="B116" s="157"/>
      <c r="C116" s="158" t="s">
        <v>259</v>
      </c>
      <c r="D116" s="158" t="s">
        <v>210</v>
      </c>
      <c r="E116" s="159" t="s">
        <v>260</v>
      </c>
      <c r="F116" s="160" t="s">
        <v>261</v>
      </c>
      <c r="G116" s="161" t="s">
        <v>228</v>
      </c>
      <c r="H116" s="162">
        <v>4.677</v>
      </c>
      <c r="I116" s="163"/>
      <c r="J116" s="164">
        <f>ROUND(I116*H116,0)</f>
        <v>0</v>
      </c>
      <c r="K116" s="161" t="s">
        <v>3101</v>
      </c>
      <c r="L116" s="31"/>
      <c r="M116" s="165" t="s">
        <v>3</v>
      </c>
      <c r="N116" s="166" t="s">
        <v>43</v>
      </c>
      <c r="O116" s="32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5" t="s">
        <v>214</v>
      </c>
      <c r="AT116" s="15" t="s">
        <v>210</v>
      </c>
      <c r="AU116" s="15" t="s">
        <v>9</v>
      </c>
      <c r="AY116" s="15" t="s">
        <v>209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9</v>
      </c>
      <c r="BK116" s="169">
        <f>ROUND(I116*H116,0)</f>
        <v>0</v>
      </c>
      <c r="BL116" s="15" t="s">
        <v>214</v>
      </c>
      <c r="BM116" s="15" t="s">
        <v>262</v>
      </c>
    </row>
    <row r="117" spans="2:63" s="10" customFormat="1" ht="37.35" customHeight="1">
      <c r="B117" s="145"/>
      <c r="D117" s="146" t="s">
        <v>71</v>
      </c>
      <c r="E117" s="147" t="s">
        <v>263</v>
      </c>
      <c r="F117" s="147" t="s">
        <v>264</v>
      </c>
      <c r="I117" s="148"/>
      <c r="J117" s="149">
        <f>BK117</f>
        <v>0</v>
      </c>
      <c r="K117" s="155"/>
      <c r="L117" s="145"/>
      <c r="M117" s="150"/>
      <c r="N117" s="151"/>
      <c r="O117" s="151"/>
      <c r="P117" s="152">
        <f>SUM(P118:P119)</f>
        <v>0</v>
      </c>
      <c r="Q117" s="151"/>
      <c r="R117" s="152">
        <f>SUM(R118:R119)</f>
        <v>9.1274566</v>
      </c>
      <c r="S117" s="151"/>
      <c r="T117" s="153">
        <f>SUM(T118:T119)</f>
        <v>0</v>
      </c>
      <c r="AR117" s="154" t="s">
        <v>9</v>
      </c>
      <c r="AT117" s="155" t="s">
        <v>71</v>
      </c>
      <c r="AU117" s="155" t="s">
        <v>72</v>
      </c>
      <c r="AY117" s="154" t="s">
        <v>209</v>
      </c>
      <c r="BK117" s="156">
        <f>SUM(BK118:BK119)</f>
        <v>0</v>
      </c>
    </row>
    <row r="118" spans="2:65" s="1" customFormat="1" ht="22.5" customHeight="1">
      <c r="B118" s="157"/>
      <c r="C118" s="158" t="s">
        <v>265</v>
      </c>
      <c r="D118" s="158" t="s">
        <v>210</v>
      </c>
      <c r="E118" s="159" t="s">
        <v>266</v>
      </c>
      <c r="F118" s="160" t="s">
        <v>267</v>
      </c>
      <c r="G118" s="161" t="s">
        <v>247</v>
      </c>
      <c r="H118" s="162">
        <v>7.227</v>
      </c>
      <c r="I118" s="163"/>
      <c r="J118" s="164">
        <f>ROUND(I118*H118,0)</f>
        <v>0</v>
      </c>
      <c r="K118" s="161" t="s">
        <v>3101</v>
      </c>
      <c r="L118" s="31"/>
      <c r="M118" s="165" t="s">
        <v>3</v>
      </c>
      <c r="N118" s="166" t="s">
        <v>43</v>
      </c>
      <c r="O118" s="32"/>
      <c r="P118" s="167">
        <f>O118*H118</f>
        <v>0</v>
      </c>
      <c r="Q118" s="167">
        <v>1</v>
      </c>
      <c r="R118" s="167">
        <f>Q118*H118</f>
        <v>7.227</v>
      </c>
      <c r="S118" s="167">
        <v>0</v>
      </c>
      <c r="T118" s="168">
        <f>S118*H118</f>
        <v>0</v>
      </c>
      <c r="AR118" s="15" t="s">
        <v>214</v>
      </c>
      <c r="AT118" s="15" t="s">
        <v>210</v>
      </c>
      <c r="AU118" s="15" t="s">
        <v>9</v>
      </c>
      <c r="AY118" s="15" t="s">
        <v>209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9</v>
      </c>
      <c r="BK118" s="169">
        <f>ROUND(I118*H118,0)</f>
        <v>0</v>
      </c>
      <c r="BL118" s="15" t="s">
        <v>214</v>
      </c>
      <c r="BM118" s="15" t="s">
        <v>268</v>
      </c>
    </row>
    <row r="119" spans="2:65" s="1" customFormat="1" ht="22.5" customHeight="1">
      <c r="B119" s="157"/>
      <c r="C119" s="158" t="s">
        <v>269</v>
      </c>
      <c r="D119" s="158" t="s">
        <v>210</v>
      </c>
      <c r="E119" s="159" t="s">
        <v>270</v>
      </c>
      <c r="F119" s="160" t="s">
        <v>271</v>
      </c>
      <c r="G119" s="161" t="s">
        <v>228</v>
      </c>
      <c r="H119" s="162">
        <v>18.532</v>
      </c>
      <c r="I119" s="163"/>
      <c r="J119" s="164">
        <f>ROUND(I119*H119,0)</f>
        <v>0</v>
      </c>
      <c r="K119" s="161" t="s">
        <v>3101</v>
      </c>
      <c r="L119" s="31"/>
      <c r="M119" s="165" t="s">
        <v>3</v>
      </c>
      <c r="N119" s="166" t="s">
        <v>43</v>
      </c>
      <c r="O119" s="32"/>
      <c r="P119" s="167">
        <f>O119*H119</f>
        <v>0</v>
      </c>
      <c r="Q119" s="167">
        <v>0.10255</v>
      </c>
      <c r="R119" s="167">
        <f>Q119*H119</f>
        <v>1.9004566</v>
      </c>
      <c r="S119" s="167">
        <v>0</v>
      </c>
      <c r="T119" s="168">
        <f>S119*H119</f>
        <v>0</v>
      </c>
      <c r="AR119" s="15" t="s">
        <v>214</v>
      </c>
      <c r="AT119" s="15" t="s">
        <v>210</v>
      </c>
      <c r="AU119" s="15" t="s">
        <v>9</v>
      </c>
      <c r="AY119" s="15" t="s">
        <v>209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9</v>
      </c>
      <c r="BK119" s="169">
        <f>ROUND(I119*H119,0)</f>
        <v>0</v>
      </c>
      <c r="BL119" s="15" t="s">
        <v>214</v>
      </c>
      <c r="BM119" s="15" t="s">
        <v>272</v>
      </c>
    </row>
    <row r="120" spans="2:63" s="10" customFormat="1" ht="37.35" customHeight="1">
      <c r="B120" s="145"/>
      <c r="D120" s="146" t="s">
        <v>71</v>
      </c>
      <c r="E120" s="147" t="s">
        <v>273</v>
      </c>
      <c r="F120" s="147" t="s">
        <v>274</v>
      </c>
      <c r="I120" s="148"/>
      <c r="J120" s="149">
        <f>BK120</f>
        <v>0</v>
      </c>
      <c r="K120" s="155"/>
      <c r="L120" s="145"/>
      <c r="M120" s="150"/>
      <c r="N120" s="151"/>
      <c r="O120" s="151"/>
      <c r="P120" s="152">
        <f>SUM(P121:P143)</f>
        <v>0</v>
      </c>
      <c r="Q120" s="151"/>
      <c r="R120" s="152">
        <f>SUM(R121:R143)</f>
        <v>58.84013348000002</v>
      </c>
      <c r="S120" s="151"/>
      <c r="T120" s="153">
        <f>SUM(T121:T143)</f>
        <v>0</v>
      </c>
      <c r="AR120" s="154" t="s">
        <v>9</v>
      </c>
      <c r="AT120" s="155" t="s">
        <v>71</v>
      </c>
      <c r="AU120" s="155" t="s">
        <v>72</v>
      </c>
      <c r="AY120" s="154" t="s">
        <v>209</v>
      </c>
      <c r="BK120" s="156">
        <f>SUM(BK121:BK143)</f>
        <v>0</v>
      </c>
    </row>
    <row r="121" spans="2:65" s="1" customFormat="1" ht="22.5" customHeight="1">
      <c r="B121" s="157"/>
      <c r="C121" s="158" t="s">
        <v>10</v>
      </c>
      <c r="D121" s="158" t="s">
        <v>210</v>
      </c>
      <c r="E121" s="159" t="s">
        <v>275</v>
      </c>
      <c r="F121" s="160" t="s">
        <v>276</v>
      </c>
      <c r="G121" s="161" t="s">
        <v>228</v>
      </c>
      <c r="H121" s="162">
        <v>189.917</v>
      </c>
      <c r="I121" s="163"/>
      <c r="J121" s="164">
        <f aca="true" t="shared" si="10" ref="J121:J143">ROUND(I121*H121,0)</f>
        <v>0</v>
      </c>
      <c r="K121" s="161" t="s">
        <v>3101</v>
      </c>
      <c r="L121" s="31"/>
      <c r="M121" s="165" t="s">
        <v>3</v>
      </c>
      <c r="N121" s="166" t="s">
        <v>43</v>
      </c>
      <c r="O121" s="32"/>
      <c r="P121" s="167">
        <f aca="true" t="shared" si="11" ref="P121:P143">O121*H121</f>
        <v>0</v>
      </c>
      <c r="Q121" s="167">
        <v>0.00182</v>
      </c>
      <c r="R121" s="167">
        <f aca="true" t="shared" si="12" ref="R121:R143">Q121*H121</f>
        <v>0.34564894</v>
      </c>
      <c r="S121" s="167">
        <v>0</v>
      </c>
      <c r="T121" s="168">
        <f aca="true" t="shared" si="13" ref="T121:T143">S121*H121</f>
        <v>0</v>
      </c>
      <c r="AR121" s="15" t="s">
        <v>214</v>
      </c>
      <c r="AT121" s="15" t="s">
        <v>210</v>
      </c>
      <c r="AU121" s="15" t="s">
        <v>9</v>
      </c>
      <c r="AY121" s="15" t="s">
        <v>209</v>
      </c>
      <c r="BE121" s="169">
        <f aca="true" t="shared" si="14" ref="BE121:BE143">IF(N121="základní",J121,0)</f>
        <v>0</v>
      </c>
      <c r="BF121" s="169">
        <f aca="true" t="shared" si="15" ref="BF121:BF143">IF(N121="snížená",J121,0)</f>
        <v>0</v>
      </c>
      <c r="BG121" s="169">
        <f aca="true" t="shared" si="16" ref="BG121:BG143">IF(N121="zákl. přenesená",J121,0)</f>
        <v>0</v>
      </c>
      <c r="BH121" s="169">
        <f aca="true" t="shared" si="17" ref="BH121:BH143">IF(N121="sníž. přenesená",J121,0)</f>
        <v>0</v>
      </c>
      <c r="BI121" s="169">
        <f aca="true" t="shared" si="18" ref="BI121:BI143">IF(N121="nulová",J121,0)</f>
        <v>0</v>
      </c>
      <c r="BJ121" s="15" t="s">
        <v>9</v>
      </c>
      <c r="BK121" s="169">
        <f aca="true" t="shared" si="19" ref="BK121:BK143">ROUND(I121*H121,0)</f>
        <v>0</v>
      </c>
      <c r="BL121" s="15" t="s">
        <v>214</v>
      </c>
      <c r="BM121" s="15" t="s">
        <v>277</v>
      </c>
    </row>
    <row r="122" spans="2:65" s="1" customFormat="1" ht="22.5" customHeight="1">
      <c r="B122" s="157"/>
      <c r="C122" s="158" t="s">
        <v>278</v>
      </c>
      <c r="D122" s="158" t="s">
        <v>210</v>
      </c>
      <c r="E122" s="159" t="s">
        <v>279</v>
      </c>
      <c r="F122" s="160" t="s">
        <v>3053</v>
      </c>
      <c r="G122" s="161" t="s">
        <v>228</v>
      </c>
      <c r="H122" s="162">
        <v>1490.971</v>
      </c>
      <c r="I122" s="163"/>
      <c r="J122" s="164">
        <f t="shared" si="10"/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 t="shared" si="11"/>
        <v>0</v>
      </c>
      <c r="Q122" s="167">
        <v>0.0025</v>
      </c>
      <c r="R122" s="167">
        <f t="shared" si="12"/>
        <v>3.7274275</v>
      </c>
      <c r="S122" s="167">
        <v>0</v>
      </c>
      <c r="T122" s="168">
        <f t="shared" si="13"/>
        <v>0</v>
      </c>
      <c r="AR122" s="15" t="s">
        <v>214</v>
      </c>
      <c r="AT122" s="15" t="s">
        <v>210</v>
      </c>
      <c r="AU122" s="15" t="s">
        <v>9</v>
      </c>
      <c r="AY122" s="15" t="s">
        <v>209</v>
      </c>
      <c r="BE122" s="169">
        <f t="shared" si="14"/>
        <v>0</v>
      </c>
      <c r="BF122" s="169">
        <f t="shared" si="15"/>
        <v>0</v>
      </c>
      <c r="BG122" s="169">
        <f t="shared" si="16"/>
        <v>0</v>
      </c>
      <c r="BH122" s="169">
        <f t="shared" si="17"/>
        <v>0</v>
      </c>
      <c r="BI122" s="169">
        <f t="shared" si="18"/>
        <v>0</v>
      </c>
      <c r="BJ122" s="15" t="s">
        <v>9</v>
      </c>
      <c r="BK122" s="169">
        <f t="shared" si="19"/>
        <v>0</v>
      </c>
      <c r="BL122" s="15" t="s">
        <v>214</v>
      </c>
      <c r="BM122" s="15" t="s">
        <v>280</v>
      </c>
    </row>
    <row r="123" spans="2:65" s="1" customFormat="1" ht="22.5" customHeight="1">
      <c r="B123" s="157"/>
      <c r="C123" s="158" t="s">
        <v>281</v>
      </c>
      <c r="D123" s="158" t="s">
        <v>210</v>
      </c>
      <c r="E123" s="159" t="s">
        <v>282</v>
      </c>
      <c r="F123" s="160" t="s">
        <v>3054</v>
      </c>
      <c r="G123" s="161" t="s">
        <v>228</v>
      </c>
      <c r="H123" s="162">
        <v>1490.971</v>
      </c>
      <c r="I123" s="163"/>
      <c r="J123" s="164">
        <f t="shared" si="10"/>
        <v>0</v>
      </c>
      <c r="K123" s="161" t="s">
        <v>3101</v>
      </c>
      <c r="L123" s="31"/>
      <c r="M123" s="165" t="s">
        <v>3</v>
      </c>
      <c r="N123" s="166" t="s">
        <v>43</v>
      </c>
      <c r="O123" s="32"/>
      <c r="P123" s="167">
        <f t="shared" si="11"/>
        <v>0</v>
      </c>
      <c r="Q123" s="167">
        <v>0.00018</v>
      </c>
      <c r="R123" s="167">
        <f t="shared" si="12"/>
        <v>0.26837478000000003</v>
      </c>
      <c r="S123" s="167">
        <v>0</v>
      </c>
      <c r="T123" s="168">
        <f t="shared" si="13"/>
        <v>0</v>
      </c>
      <c r="AR123" s="15" t="s">
        <v>214</v>
      </c>
      <c r="AT123" s="15" t="s">
        <v>210</v>
      </c>
      <c r="AU123" s="15" t="s">
        <v>9</v>
      </c>
      <c r="AY123" s="15" t="s">
        <v>209</v>
      </c>
      <c r="BE123" s="169">
        <f t="shared" si="14"/>
        <v>0</v>
      </c>
      <c r="BF123" s="169">
        <f t="shared" si="15"/>
        <v>0</v>
      </c>
      <c r="BG123" s="169">
        <f t="shared" si="16"/>
        <v>0</v>
      </c>
      <c r="BH123" s="169">
        <f t="shared" si="17"/>
        <v>0</v>
      </c>
      <c r="BI123" s="169">
        <f t="shared" si="18"/>
        <v>0</v>
      </c>
      <c r="BJ123" s="15" t="s">
        <v>9</v>
      </c>
      <c r="BK123" s="169">
        <f t="shared" si="19"/>
        <v>0</v>
      </c>
      <c r="BL123" s="15" t="s">
        <v>214</v>
      </c>
      <c r="BM123" s="15" t="s">
        <v>283</v>
      </c>
    </row>
    <row r="124" spans="2:65" s="1" customFormat="1" ht="22.5" customHeight="1">
      <c r="B124" s="157"/>
      <c r="C124" s="158" t="s">
        <v>284</v>
      </c>
      <c r="D124" s="158" t="s">
        <v>210</v>
      </c>
      <c r="E124" s="159" t="s">
        <v>285</v>
      </c>
      <c r="F124" s="160" t="s">
        <v>286</v>
      </c>
      <c r="G124" s="161" t="s">
        <v>228</v>
      </c>
      <c r="H124" s="162">
        <v>649.142</v>
      </c>
      <c r="I124" s="163"/>
      <c r="J124" s="164">
        <f t="shared" si="10"/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t="shared" si="11"/>
        <v>0</v>
      </c>
      <c r="Q124" s="167">
        <v>0.00011</v>
      </c>
      <c r="R124" s="167">
        <f t="shared" si="12"/>
        <v>0.07140562</v>
      </c>
      <c r="S124" s="167">
        <v>0</v>
      </c>
      <c r="T124" s="168">
        <f t="shared" si="13"/>
        <v>0</v>
      </c>
      <c r="AR124" s="15" t="s">
        <v>214</v>
      </c>
      <c r="AT124" s="15" t="s">
        <v>210</v>
      </c>
      <c r="AU124" s="15" t="s">
        <v>9</v>
      </c>
      <c r="AY124" s="15" t="s">
        <v>209</v>
      </c>
      <c r="BE124" s="169">
        <f t="shared" si="14"/>
        <v>0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5" t="s">
        <v>9</v>
      </c>
      <c r="BK124" s="169">
        <f t="shared" si="19"/>
        <v>0</v>
      </c>
      <c r="BL124" s="15" t="s">
        <v>214</v>
      </c>
      <c r="BM124" s="15" t="s">
        <v>287</v>
      </c>
    </row>
    <row r="125" spans="2:65" s="1" customFormat="1" ht="22.5" customHeight="1">
      <c r="B125" s="157"/>
      <c r="C125" s="158" t="s">
        <v>288</v>
      </c>
      <c r="D125" s="158" t="s">
        <v>210</v>
      </c>
      <c r="E125" s="159" t="s">
        <v>289</v>
      </c>
      <c r="F125" s="160" t="s">
        <v>290</v>
      </c>
      <c r="G125" s="161" t="s">
        <v>228</v>
      </c>
      <c r="H125" s="162">
        <v>27.27</v>
      </c>
      <c r="I125" s="163"/>
      <c r="J125" s="164">
        <f t="shared" si="10"/>
        <v>0</v>
      </c>
      <c r="K125" s="161" t="s">
        <v>3101</v>
      </c>
      <c r="L125" s="31"/>
      <c r="M125" s="165" t="s">
        <v>3</v>
      </c>
      <c r="N125" s="166" t="s">
        <v>43</v>
      </c>
      <c r="O125" s="32"/>
      <c r="P125" s="167">
        <f t="shared" si="11"/>
        <v>0</v>
      </c>
      <c r="Q125" s="167">
        <v>0.04816</v>
      </c>
      <c r="R125" s="167">
        <f t="shared" si="12"/>
        <v>1.3133232</v>
      </c>
      <c r="S125" s="167">
        <v>0</v>
      </c>
      <c r="T125" s="168">
        <f t="shared" si="13"/>
        <v>0</v>
      </c>
      <c r="AR125" s="15" t="s">
        <v>214</v>
      </c>
      <c r="AT125" s="15" t="s">
        <v>210</v>
      </c>
      <c r="AU125" s="15" t="s">
        <v>9</v>
      </c>
      <c r="AY125" s="15" t="s">
        <v>209</v>
      </c>
      <c r="BE125" s="169">
        <f t="shared" si="14"/>
        <v>0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5" t="s">
        <v>9</v>
      </c>
      <c r="BK125" s="169">
        <f t="shared" si="19"/>
        <v>0</v>
      </c>
      <c r="BL125" s="15" t="s">
        <v>214</v>
      </c>
      <c r="BM125" s="15" t="s">
        <v>291</v>
      </c>
    </row>
    <row r="126" spans="2:65" s="1" customFormat="1" ht="22.5" customHeight="1">
      <c r="B126" s="157"/>
      <c r="C126" s="158" t="s">
        <v>292</v>
      </c>
      <c r="D126" s="158" t="s">
        <v>210</v>
      </c>
      <c r="E126" s="159" t="s">
        <v>293</v>
      </c>
      <c r="F126" s="160" t="s">
        <v>294</v>
      </c>
      <c r="G126" s="161" t="s">
        <v>228</v>
      </c>
      <c r="H126" s="162">
        <v>1471.171</v>
      </c>
      <c r="I126" s="163"/>
      <c r="J126" s="164">
        <f t="shared" si="10"/>
        <v>0</v>
      </c>
      <c r="K126" s="161" t="s">
        <v>3101</v>
      </c>
      <c r="L126" s="31"/>
      <c r="M126" s="165" t="s">
        <v>3</v>
      </c>
      <c r="N126" s="166" t="s">
        <v>43</v>
      </c>
      <c r="O126" s="32"/>
      <c r="P126" s="167">
        <f t="shared" si="11"/>
        <v>0</v>
      </c>
      <c r="Q126" s="167">
        <v>0.02001</v>
      </c>
      <c r="R126" s="167">
        <f t="shared" si="12"/>
        <v>29.43813171</v>
      </c>
      <c r="S126" s="167">
        <v>0</v>
      </c>
      <c r="T126" s="168">
        <f t="shared" si="13"/>
        <v>0</v>
      </c>
      <c r="AR126" s="15" t="s">
        <v>214</v>
      </c>
      <c r="AT126" s="15" t="s">
        <v>210</v>
      </c>
      <c r="AU126" s="15" t="s">
        <v>9</v>
      </c>
      <c r="AY126" s="15" t="s">
        <v>209</v>
      </c>
      <c r="BE126" s="169">
        <f t="shared" si="14"/>
        <v>0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5" t="s">
        <v>9</v>
      </c>
      <c r="BK126" s="169">
        <f t="shared" si="19"/>
        <v>0</v>
      </c>
      <c r="BL126" s="15" t="s">
        <v>214</v>
      </c>
      <c r="BM126" s="15" t="s">
        <v>295</v>
      </c>
    </row>
    <row r="127" spans="2:65" s="1" customFormat="1" ht="22.5" customHeight="1">
      <c r="B127" s="157"/>
      <c r="C127" s="158" t="s">
        <v>8</v>
      </c>
      <c r="D127" s="158" t="s">
        <v>210</v>
      </c>
      <c r="E127" s="159" t="s">
        <v>296</v>
      </c>
      <c r="F127" s="160" t="s">
        <v>297</v>
      </c>
      <c r="G127" s="161" t="s">
        <v>228</v>
      </c>
      <c r="H127" s="162">
        <v>144.547</v>
      </c>
      <c r="I127" s="163"/>
      <c r="J127" s="164">
        <f t="shared" si="10"/>
        <v>0</v>
      </c>
      <c r="K127" s="161" t="s">
        <v>3101</v>
      </c>
      <c r="L127" s="31"/>
      <c r="M127" s="165" t="s">
        <v>3</v>
      </c>
      <c r="N127" s="166" t="s">
        <v>43</v>
      </c>
      <c r="O127" s="32"/>
      <c r="P127" s="167">
        <f t="shared" si="11"/>
        <v>0</v>
      </c>
      <c r="Q127" s="167">
        <v>0.04793</v>
      </c>
      <c r="R127" s="167">
        <f t="shared" si="12"/>
        <v>6.92813771</v>
      </c>
      <c r="S127" s="167">
        <v>0</v>
      </c>
      <c r="T127" s="168">
        <f t="shared" si="13"/>
        <v>0</v>
      </c>
      <c r="AR127" s="15" t="s">
        <v>214</v>
      </c>
      <c r="AT127" s="15" t="s">
        <v>210</v>
      </c>
      <c r="AU127" s="15" t="s">
        <v>9</v>
      </c>
      <c r="AY127" s="15" t="s">
        <v>209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5" t="s">
        <v>9</v>
      </c>
      <c r="BK127" s="169">
        <f t="shared" si="19"/>
        <v>0</v>
      </c>
      <c r="BL127" s="15" t="s">
        <v>214</v>
      </c>
      <c r="BM127" s="15" t="s">
        <v>298</v>
      </c>
    </row>
    <row r="128" spans="2:65" s="1" customFormat="1" ht="22.5" customHeight="1">
      <c r="B128" s="157"/>
      <c r="C128" s="158" t="s">
        <v>299</v>
      </c>
      <c r="D128" s="158" t="s">
        <v>210</v>
      </c>
      <c r="E128" s="159" t="s">
        <v>300</v>
      </c>
      <c r="F128" s="160" t="s">
        <v>301</v>
      </c>
      <c r="G128" s="161" t="s">
        <v>228</v>
      </c>
      <c r="H128" s="162">
        <v>35.52</v>
      </c>
      <c r="I128" s="163"/>
      <c r="J128" s="164">
        <f t="shared" si="10"/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 t="shared" si="11"/>
        <v>0</v>
      </c>
      <c r="Q128" s="167">
        <v>0.00469</v>
      </c>
      <c r="R128" s="167">
        <f t="shared" si="12"/>
        <v>0.1665888</v>
      </c>
      <c r="S128" s="167">
        <v>0</v>
      </c>
      <c r="T128" s="168">
        <f t="shared" si="13"/>
        <v>0</v>
      </c>
      <c r="AR128" s="15" t="s">
        <v>214</v>
      </c>
      <c r="AT128" s="15" t="s">
        <v>210</v>
      </c>
      <c r="AU128" s="15" t="s">
        <v>9</v>
      </c>
      <c r="AY128" s="15" t="s">
        <v>209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5" t="s">
        <v>9</v>
      </c>
      <c r="BK128" s="169">
        <f t="shared" si="19"/>
        <v>0</v>
      </c>
      <c r="BL128" s="15" t="s">
        <v>214</v>
      </c>
      <c r="BM128" s="15" t="s">
        <v>302</v>
      </c>
    </row>
    <row r="129" spans="2:65" s="1" customFormat="1" ht="31.5" customHeight="1">
      <c r="B129" s="157"/>
      <c r="C129" s="158" t="s">
        <v>303</v>
      </c>
      <c r="D129" s="158" t="s">
        <v>210</v>
      </c>
      <c r="E129" s="159" t="s">
        <v>304</v>
      </c>
      <c r="F129" s="160" t="s">
        <v>3055</v>
      </c>
      <c r="G129" s="161" t="s">
        <v>228</v>
      </c>
      <c r="H129" s="162">
        <v>144.457</v>
      </c>
      <c r="I129" s="163"/>
      <c r="J129" s="164">
        <f t="shared" si="10"/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 t="shared" si="11"/>
        <v>0</v>
      </c>
      <c r="Q129" s="167">
        <v>0.00952</v>
      </c>
      <c r="R129" s="167">
        <f t="shared" si="12"/>
        <v>1.37523064</v>
      </c>
      <c r="S129" s="167">
        <v>0</v>
      </c>
      <c r="T129" s="168">
        <f t="shared" si="13"/>
        <v>0</v>
      </c>
      <c r="AR129" s="15" t="s">
        <v>214</v>
      </c>
      <c r="AT129" s="15" t="s">
        <v>210</v>
      </c>
      <c r="AU129" s="15" t="s">
        <v>9</v>
      </c>
      <c r="AY129" s="15" t="s">
        <v>209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5" t="s">
        <v>9</v>
      </c>
      <c r="BK129" s="169">
        <f t="shared" si="19"/>
        <v>0</v>
      </c>
      <c r="BL129" s="15" t="s">
        <v>214</v>
      </c>
      <c r="BM129" s="15" t="s">
        <v>305</v>
      </c>
    </row>
    <row r="130" spans="2:65" s="1" customFormat="1" ht="31.5" customHeight="1">
      <c r="B130" s="157"/>
      <c r="C130" s="158" t="s">
        <v>306</v>
      </c>
      <c r="D130" s="158" t="s">
        <v>210</v>
      </c>
      <c r="E130" s="159" t="s">
        <v>307</v>
      </c>
      <c r="F130" s="160" t="s">
        <v>3056</v>
      </c>
      <c r="G130" s="161" t="s">
        <v>228</v>
      </c>
      <c r="H130" s="162">
        <v>96.623</v>
      </c>
      <c r="I130" s="163"/>
      <c r="J130" s="164">
        <f t="shared" si="10"/>
        <v>0</v>
      </c>
      <c r="K130" s="161" t="s">
        <v>3101</v>
      </c>
      <c r="L130" s="31"/>
      <c r="M130" s="165" t="s">
        <v>3</v>
      </c>
      <c r="N130" s="166" t="s">
        <v>43</v>
      </c>
      <c r="O130" s="32"/>
      <c r="P130" s="167">
        <f t="shared" si="11"/>
        <v>0</v>
      </c>
      <c r="Q130" s="167">
        <v>0.01085</v>
      </c>
      <c r="R130" s="167">
        <f t="shared" si="12"/>
        <v>1.04835955</v>
      </c>
      <c r="S130" s="167">
        <v>0</v>
      </c>
      <c r="T130" s="168">
        <f t="shared" si="13"/>
        <v>0</v>
      </c>
      <c r="AR130" s="15" t="s">
        <v>214</v>
      </c>
      <c r="AT130" s="15" t="s">
        <v>210</v>
      </c>
      <c r="AU130" s="15" t="s">
        <v>9</v>
      </c>
      <c r="AY130" s="15" t="s">
        <v>209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5" t="s">
        <v>9</v>
      </c>
      <c r="BK130" s="169">
        <f t="shared" si="19"/>
        <v>0</v>
      </c>
      <c r="BL130" s="15" t="s">
        <v>214</v>
      </c>
      <c r="BM130" s="15" t="s">
        <v>308</v>
      </c>
    </row>
    <row r="131" spans="2:65" s="1" customFormat="1" ht="31.5" customHeight="1">
      <c r="B131" s="157"/>
      <c r="C131" s="158" t="s">
        <v>309</v>
      </c>
      <c r="D131" s="158" t="s">
        <v>210</v>
      </c>
      <c r="E131" s="159" t="s">
        <v>310</v>
      </c>
      <c r="F131" s="160" t="s">
        <v>3057</v>
      </c>
      <c r="G131" s="161" t="s">
        <v>228</v>
      </c>
      <c r="H131" s="162">
        <v>968.11</v>
      </c>
      <c r="I131" s="163"/>
      <c r="J131" s="164">
        <f t="shared" si="10"/>
        <v>0</v>
      </c>
      <c r="K131" s="161" t="s">
        <v>3101</v>
      </c>
      <c r="L131" s="31"/>
      <c r="M131" s="165" t="s">
        <v>3</v>
      </c>
      <c r="N131" s="166" t="s">
        <v>43</v>
      </c>
      <c r="O131" s="32"/>
      <c r="P131" s="167">
        <f t="shared" si="11"/>
        <v>0</v>
      </c>
      <c r="Q131" s="167">
        <v>0.0115</v>
      </c>
      <c r="R131" s="167">
        <f t="shared" si="12"/>
        <v>11.133265</v>
      </c>
      <c r="S131" s="167">
        <v>0</v>
      </c>
      <c r="T131" s="168">
        <f t="shared" si="13"/>
        <v>0</v>
      </c>
      <c r="AR131" s="15" t="s">
        <v>214</v>
      </c>
      <c r="AT131" s="15" t="s">
        <v>210</v>
      </c>
      <c r="AU131" s="15" t="s">
        <v>9</v>
      </c>
      <c r="AY131" s="15" t="s">
        <v>209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5" t="s">
        <v>9</v>
      </c>
      <c r="BK131" s="169">
        <f t="shared" si="19"/>
        <v>0</v>
      </c>
      <c r="BL131" s="15" t="s">
        <v>214</v>
      </c>
      <c r="BM131" s="15" t="s">
        <v>311</v>
      </c>
    </row>
    <row r="132" spans="2:65" s="1" customFormat="1" ht="31.5" customHeight="1">
      <c r="B132" s="157"/>
      <c r="C132" s="158" t="s">
        <v>312</v>
      </c>
      <c r="D132" s="158" t="s">
        <v>210</v>
      </c>
      <c r="E132" s="159" t="s">
        <v>313</v>
      </c>
      <c r="F132" s="160" t="s">
        <v>314</v>
      </c>
      <c r="G132" s="161" t="s">
        <v>228</v>
      </c>
      <c r="H132" s="162">
        <v>12.809</v>
      </c>
      <c r="I132" s="163"/>
      <c r="J132" s="164">
        <f t="shared" si="10"/>
        <v>0</v>
      </c>
      <c r="K132" s="161" t="s">
        <v>3101</v>
      </c>
      <c r="L132" s="31"/>
      <c r="M132" s="165" t="s">
        <v>3</v>
      </c>
      <c r="N132" s="166" t="s">
        <v>43</v>
      </c>
      <c r="O132" s="32"/>
      <c r="P132" s="167">
        <f t="shared" si="11"/>
        <v>0</v>
      </c>
      <c r="Q132" s="167">
        <v>0.00952</v>
      </c>
      <c r="R132" s="167">
        <f t="shared" si="12"/>
        <v>0.12194168</v>
      </c>
      <c r="S132" s="167">
        <v>0</v>
      </c>
      <c r="T132" s="168">
        <f t="shared" si="13"/>
        <v>0</v>
      </c>
      <c r="AR132" s="15" t="s">
        <v>214</v>
      </c>
      <c r="AT132" s="15" t="s">
        <v>210</v>
      </c>
      <c r="AU132" s="15" t="s">
        <v>9</v>
      </c>
      <c r="AY132" s="15" t="s">
        <v>209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5" t="s">
        <v>9</v>
      </c>
      <c r="BK132" s="169">
        <f t="shared" si="19"/>
        <v>0</v>
      </c>
      <c r="BL132" s="15" t="s">
        <v>214</v>
      </c>
      <c r="BM132" s="15" t="s">
        <v>315</v>
      </c>
    </row>
    <row r="133" spans="2:65" s="1" customFormat="1" ht="31.5" customHeight="1">
      <c r="B133" s="157"/>
      <c r="C133" s="158" t="s">
        <v>316</v>
      </c>
      <c r="D133" s="158" t="s">
        <v>210</v>
      </c>
      <c r="E133" s="159" t="s">
        <v>317</v>
      </c>
      <c r="F133" s="160" t="s">
        <v>318</v>
      </c>
      <c r="G133" s="161" t="s">
        <v>228</v>
      </c>
      <c r="H133" s="162">
        <v>152.001</v>
      </c>
      <c r="I133" s="163"/>
      <c r="J133" s="164">
        <f t="shared" si="10"/>
        <v>0</v>
      </c>
      <c r="K133" s="161" t="s">
        <v>3101</v>
      </c>
      <c r="L133" s="31"/>
      <c r="M133" s="165" t="s">
        <v>3</v>
      </c>
      <c r="N133" s="166" t="s">
        <v>43</v>
      </c>
      <c r="O133" s="32"/>
      <c r="P133" s="167">
        <f t="shared" si="11"/>
        <v>0</v>
      </c>
      <c r="Q133" s="167">
        <v>0.01085</v>
      </c>
      <c r="R133" s="167">
        <f t="shared" si="12"/>
        <v>1.64921085</v>
      </c>
      <c r="S133" s="167">
        <v>0</v>
      </c>
      <c r="T133" s="168">
        <f t="shared" si="13"/>
        <v>0</v>
      </c>
      <c r="AR133" s="15" t="s">
        <v>214</v>
      </c>
      <c r="AT133" s="15" t="s">
        <v>210</v>
      </c>
      <c r="AU133" s="15" t="s">
        <v>9</v>
      </c>
      <c r="AY133" s="15" t="s">
        <v>209</v>
      </c>
      <c r="BE133" s="169">
        <f t="shared" si="14"/>
        <v>0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5" t="s">
        <v>9</v>
      </c>
      <c r="BK133" s="169">
        <f t="shared" si="19"/>
        <v>0</v>
      </c>
      <c r="BL133" s="15" t="s">
        <v>214</v>
      </c>
      <c r="BM133" s="15" t="s">
        <v>319</v>
      </c>
    </row>
    <row r="134" spans="2:65" s="1" customFormat="1" ht="31.5" customHeight="1">
      <c r="B134" s="157"/>
      <c r="C134" s="158" t="s">
        <v>320</v>
      </c>
      <c r="D134" s="158" t="s">
        <v>210</v>
      </c>
      <c r="E134" s="159" t="s">
        <v>321</v>
      </c>
      <c r="F134" s="160" t="s">
        <v>322</v>
      </c>
      <c r="G134" s="161" t="s">
        <v>228</v>
      </c>
      <c r="H134" s="162">
        <v>38.598</v>
      </c>
      <c r="I134" s="163"/>
      <c r="J134" s="164">
        <f t="shared" si="10"/>
        <v>0</v>
      </c>
      <c r="K134" s="161" t="s">
        <v>3101</v>
      </c>
      <c r="L134" s="31"/>
      <c r="M134" s="165" t="s">
        <v>3</v>
      </c>
      <c r="N134" s="166" t="s">
        <v>43</v>
      </c>
      <c r="O134" s="32"/>
      <c r="P134" s="167">
        <f t="shared" si="11"/>
        <v>0</v>
      </c>
      <c r="Q134" s="167">
        <v>0.0115</v>
      </c>
      <c r="R134" s="167">
        <f t="shared" si="12"/>
        <v>0.44387699999999997</v>
      </c>
      <c r="S134" s="167">
        <v>0</v>
      </c>
      <c r="T134" s="168">
        <f t="shared" si="13"/>
        <v>0</v>
      </c>
      <c r="AR134" s="15" t="s">
        <v>214</v>
      </c>
      <c r="AT134" s="15" t="s">
        <v>210</v>
      </c>
      <c r="AU134" s="15" t="s">
        <v>9</v>
      </c>
      <c r="AY134" s="15" t="s">
        <v>209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5" t="s">
        <v>9</v>
      </c>
      <c r="BK134" s="169">
        <f t="shared" si="19"/>
        <v>0</v>
      </c>
      <c r="BL134" s="15" t="s">
        <v>214</v>
      </c>
      <c r="BM134" s="15" t="s">
        <v>323</v>
      </c>
    </row>
    <row r="135" spans="2:65" s="1" customFormat="1" ht="22.5" customHeight="1">
      <c r="B135" s="157"/>
      <c r="C135" s="158" t="s">
        <v>324</v>
      </c>
      <c r="D135" s="158" t="s">
        <v>210</v>
      </c>
      <c r="E135" s="159" t="s">
        <v>325</v>
      </c>
      <c r="F135" s="160" t="s">
        <v>326</v>
      </c>
      <c r="G135" s="161" t="s">
        <v>253</v>
      </c>
      <c r="H135" s="162">
        <v>196.82</v>
      </c>
      <c r="I135" s="163"/>
      <c r="J135" s="164">
        <f t="shared" si="10"/>
        <v>0</v>
      </c>
      <c r="K135" s="161" t="s">
        <v>3101</v>
      </c>
      <c r="L135" s="31"/>
      <c r="M135" s="165" t="s">
        <v>3</v>
      </c>
      <c r="N135" s="166" t="s">
        <v>43</v>
      </c>
      <c r="O135" s="32"/>
      <c r="P135" s="167">
        <f t="shared" si="11"/>
        <v>0</v>
      </c>
      <c r="Q135" s="167">
        <v>0.0005</v>
      </c>
      <c r="R135" s="167">
        <f t="shared" si="12"/>
        <v>0.09841</v>
      </c>
      <c r="S135" s="167">
        <v>0</v>
      </c>
      <c r="T135" s="168">
        <f t="shared" si="13"/>
        <v>0</v>
      </c>
      <c r="AR135" s="15" t="s">
        <v>214</v>
      </c>
      <c r="AT135" s="15" t="s">
        <v>210</v>
      </c>
      <c r="AU135" s="15" t="s">
        <v>9</v>
      </c>
      <c r="AY135" s="15" t="s">
        <v>209</v>
      </c>
      <c r="BE135" s="169">
        <f t="shared" si="14"/>
        <v>0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5" t="s">
        <v>9</v>
      </c>
      <c r="BK135" s="169">
        <f t="shared" si="19"/>
        <v>0</v>
      </c>
      <c r="BL135" s="15" t="s">
        <v>214</v>
      </c>
      <c r="BM135" s="15" t="s">
        <v>327</v>
      </c>
    </row>
    <row r="136" spans="2:65" s="1" customFormat="1" ht="22.5" customHeight="1">
      <c r="B136" s="157"/>
      <c r="C136" s="158" t="s">
        <v>328</v>
      </c>
      <c r="D136" s="158" t="s">
        <v>210</v>
      </c>
      <c r="E136" s="159" t="s">
        <v>329</v>
      </c>
      <c r="F136" s="160" t="s">
        <v>330</v>
      </c>
      <c r="G136" s="161" t="s">
        <v>253</v>
      </c>
      <c r="H136" s="162">
        <v>400.29</v>
      </c>
      <c r="I136" s="163"/>
      <c r="J136" s="164">
        <f t="shared" si="10"/>
        <v>0</v>
      </c>
      <c r="K136" s="161" t="s">
        <v>3101</v>
      </c>
      <c r="L136" s="31"/>
      <c r="M136" s="165" t="s">
        <v>3</v>
      </c>
      <c r="N136" s="166" t="s">
        <v>43</v>
      </c>
      <c r="O136" s="32"/>
      <c r="P136" s="167">
        <f t="shared" si="11"/>
        <v>0</v>
      </c>
      <c r="Q136" s="167">
        <v>0.0004</v>
      </c>
      <c r="R136" s="167">
        <f t="shared" si="12"/>
        <v>0.160116</v>
      </c>
      <c r="S136" s="167">
        <v>0</v>
      </c>
      <c r="T136" s="168">
        <f t="shared" si="13"/>
        <v>0</v>
      </c>
      <c r="AR136" s="15" t="s">
        <v>214</v>
      </c>
      <c r="AT136" s="15" t="s">
        <v>210</v>
      </c>
      <c r="AU136" s="15" t="s">
        <v>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214</v>
      </c>
      <c r="BM136" s="15" t="s">
        <v>331</v>
      </c>
    </row>
    <row r="137" spans="2:65" s="1" customFormat="1" ht="22.5" customHeight="1">
      <c r="B137" s="157"/>
      <c r="C137" s="158" t="s">
        <v>332</v>
      </c>
      <c r="D137" s="158" t="s">
        <v>210</v>
      </c>
      <c r="E137" s="159" t="s">
        <v>333</v>
      </c>
      <c r="F137" s="160" t="s">
        <v>334</v>
      </c>
      <c r="G137" s="161" t="s">
        <v>253</v>
      </c>
      <c r="H137" s="162">
        <v>786.48</v>
      </c>
      <c r="I137" s="163"/>
      <c r="J137" s="164">
        <f t="shared" si="10"/>
        <v>0</v>
      </c>
      <c r="K137" s="161" t="s">
        <v>3101</v>
      </c>
      <c r="L137" s="31"/>
      <c r="M137" s="165" t="s">
        <v>3</v>
      </c>
      <c r="N137" s="166" t="s">
        <v>43</v>
      </c>
      <c r="O137" s="32"/>
      <c r="P137" s="167">
        <f t="shared" si="11"/>
        <v>0</v>
      </c>
      <c r="Q137" s="167">
        <v>3E-05</v>
      </c>
      <c r="R137" s="167">
        <f t="shared" si="12"/>
        <v>0.0235944</v>
      </c>
      <c r="S137" s="167">
        <v>0</v>
      </c>
      <c r="T137" s="168">
        <f t="shared" si="13"/>
        <v>0</v>
      </c>
      <c r="AR137" s="15" t="s">
        <v>214</v>
      </c>
      <c r="AT137" s="15" t="s">
        <v>210</v>
      </c>
      <c r="AU137" s="15" t="s">
        <v>9</v>
      </c>
      <c r="AY137" s="15" t="s">
        <v>209</v>
      </c>
      <c r="BE137" s="169">
        <f t="shared" si="14"/>
        <v>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5" t="s">
        <v>9</v>
      </c>
      <c r="BK137" s="169">
        <f t="shared" si="19"/>
        <v>0</v>
      </c>
      <c r="BL137" s="15" t="s">
        <v>214</v>
      </c>
      <c r="BM137" s="15" t="s">
        <v>335</v>
      </c>
    </row>
    <row r="138" spans="2:65" s="1" customFormat="1" ht="22.5" customHeight="1">
      <c r="B138" s="157"/>
      <c r="C138" s="158" t="s">
        <v>336</v>
      </c>
      <c r="D138" s="158" t="s">
        <v>210</v>
      </c>
      <c r="E138" s="159" t="s">
        <v>337</v>
      </c>
      <c r="F138" s="160" t="s">
        <v>338</v>
      </c>
      <c r="G138" s="161" t="s">
        <v>253</v>
      </c>
      <c r="H138" s="162">
        <v>37.8</v>
      </c>
      <c r="I138" s="163"/>
      <c r="J138" s="164">
        <f t="shared" si="10"/>
        <v>0</v>
      </c>
      <c r="K138" s="161" t="s">
        <v>3101</v>
      </c>
      <c r="L138" s="31"/>
      <c r="M138" s="165" t="s">
        <v>3</v>
      </c>
      <c r="N138" s="166" t="s">
        <v>43</v>
      </c>
      <c r="O138" s="32"/>
      <c r="P138" s="167">
        <f t="shared" si="11"/>
        <v>0</v>
      </c>
      <c r="Q138" s="167">
        <v>0.0005</v>
      </c>
      <c r="R138" s="167">
        <f t="shared" si="12"/>
        <v>0.0189</v>
      </c>
      <c r="S138" s="167">
        <v>0</v>
      </c>
      <c r="T138" s="168">
        <f t="shared" si="13"/>
        <v>0</v>
      </c>
      <c r="AR138" s="15" t="s">
        <v>214</v>
      </c>
      <c r="AT138" s="15" t="s">
        <v>210</v>
      </c>
      <c r="AU138" s="15" t="s">
        <v>9</v>
      </c>
      <c r="AY138" s="15" t="s">
        <v>209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5" t="s">
        <v>9</v>
      </c>
      <c r="BK138" s="169">
        <f t="shared" si="19"/>
        <v>0</v>
      </c>
      <c r="BL138" s="15" t="s">
        <v>214</v>
      </c>
      <c r="BM138" s="15" t="s">
        <v>339</v>
      </c>
    </row>
    <row r="139" spans="2:65" s="1" customFormat="1" ht="22.5" customHeight="1">
      <c r="B139" s="157"/>
      <c r="C139" s="158" t="s">
        <v>340</v>
      </c>
      <c r="D139" s="158" t="s">
        <v>210</v>
      </c>
      <c r="E139" s="159" t="s">
        <v>341</v>
      </c>
      <c r="F139" s="160" t="s">
        <v>342</v>
      </c>
      <c r="G139" s="161" t="s">
        <v>253</v>
      </c>
      <c r="H139" s="162">
        <v>1012.47</v>
      </c>
      <c r="I139" s="163"/>
      <c r="J139" s="164">
        <f t="shared" si="10"/>
        <v>0</v>
      </c>
      <c r="K139" s="161" t="s">
        <v>3101</v>
      </c>
      <c r="L139" s="31"/>
      <c r="M139" s="165" t="s">
        <v>3</v>
      </c>
      <c r="N139" s="166" t="s">
        <v>43</v>
      </c>
      <c r="O139" s="32"/>
      <c r="P139" s="167">
        <f t="shared" si="11"/>
        <v>0</v>
      </c>
      <c r="Q139" s="167">
        <v>0.0003</v>
      </c>
      <c r="R139" s="167">
        <f t="shared" si="12"/>
        <v>0.303741</v>
      </c>
      <c r="S139" s="167">
        <v>0</v>
      </c>
      <c r="T139" s="168">
        <f t="shared" si="13"/>
        <v>0</v>
      </c>
      <c r="AR139" s="15" t="s">
        <v>214</v>
      </c>
      <c r="AT139" s="15" t="s">
        <v>210</v>
      </c>
      <c r="AU139" s="15" t="s">
        <v>9</v>
      </c>
      <c r="AY139" s="15" t="s">
        <v>209</v>
      </c>
      <c r="BE139" s="169">
        <f t="shared" si="14"/>
        <v>0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5" t="s">
        <v>9</v>
      </c>
      <c r="BK139" s="169">
        <f t="shared" si="19"/>
        <v>0</v>
      </c>
      <c r="BL139" s="15" t="s">
        <v>214</v>
      </c>
      <c r="BM139" s="15" t="s">
        <v>343</v>
      </c>
    </row>
    <row r="140" spans="2:65" s="1" customFormat="1" ht="22.5" customHeight="1">
      <c r="B140" s="157"/>
      <c r="C140" s="158" t="s">
        <v>344</v>
      </c>
      <c r="D140" s="158" t="s">
        <v>210</v>
      </c>
      <c r="E140" s="159" t="s">
        <v>345</v>
      </c>
      <c r="F140" s="160" t="s">
        <v>346</v>
      </c>
      <c r="G140" s="161" t="s">
        <v>253</v>
      </c>
      <c r="H140" s="162">
        <v>286.66</v>
      </c>
      <c r="I140" s="163"/>
      <c r="J140" s="164">
        <f t="shared" si="10"/>
        <v>0</v>
      </c>
      <c r="K140" s="161" t="s">
        <v>3101</v>
      </c>
      <c r="L140" s="31"/>
      <c r="M140" s="165" t="s">
        <v>3</v>
      </c>
      <c r="N140" s="166" t="s">
        <v>43</v>
      </c>
      <c r="O140" s="32"/>
      <c r="P140" s="167">
        <f t="shared" si="11"/>
        <v>0</v>
      </c>
      <c r="Q140" s="167">
        <v>0.0002</v>
      </c>
      <c r="R140" s="167">
        <f t="shared" si="12"/>
        <v>0.05733200000000001</v>
      </c>
      <c r="S140" s="167">
        <v>0</v>
      </c>
      <c r="T140" s="168">
        <f t="shared" si="13"/>
        <v>0</v>
      </c>
      <c r="AR140" s="15" t="s">
        <v>214</v>
      </c>
      <c r="AT140" s="15" t="s">
        <v>210</v>
      </c>
      <c r="AU140" s="15" t="s">
        <v>9</v>
      </c>
      <c r="AY140" s="15" t="s">
        <v>209</v>
      </c>
      <c r="BE140" s="169">
        <f t="shared" si="14"/>
        <v>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5" t="s">
        <v>9</v>
      </c>
      <c r="BK140" s="169">
        <f t="shared" si="19"/>
        <v>0</v>
      </c>
      <c r="BL140" s="15" t="s">
        <v>214</v>
      </c>
      <c r="BM140" s="15" t="s">
        <v>347</v>
      </c>
    </row>
    <row r="141" spans="2:65" s="1" customFormat="1" ht="22.5" customHeight="1">
      <c r="B141" s="157"/>
      <c r="C141" s="158" t="s">
        <v>348</v>
      </c>
      <c r="D141" s="158" t="s">
        <v>210</v>
      </c>
      <c r="E141" s="159" t="s">
        <v>349</v>
      </c>
      <c r="F141" s="160" t="s">
        <v>350</v>
      </c>
      <c r="G141" s="161" t="s">
        <v>228</v>
      </c>
      <c r="H141" s="162">
        <v>1471.171</v>
      </c>
      <c r="I141" s="163"/>
      <c r="J141" s="164">
        <f t="shared" si="10"/>
        <v>0</v>
      </c>
      <c r="K141" s="161" t="s">
        <v>3101</v>
      </c>
      <c r="L141" s="31"/>
      <c r="M141" s="165" t="s">
        <v>3</v>
      </c>
      <c r="N141" s="166" t="s">
        <v>43</v>
      </c>
      <c r="O141" s="32"/>
      <c r="P141" s="167">
        <f t="shared" si="11"/>
        <v>0</v>
      </c>
      <c r="Q141" s="167">
        <v>0.0001</v>
      </c>
      <c r="R141" s="167">
        <f t="shared" si="12"/>
        <v>0.1471171</v>
      </c>
      <c r="S141" s="167">
        <v>0</v>
      </c>
      <c r="T141" s="168">
        <f t="shared" si="13"/>
        <v>0</v>
      </c>
      <c r="AR141" s="15" t="s">
        <v>214</v>
      </c>
      <c r="AT141" s="15" t="s">
        <v>210</v>
      </c>
      <c r="AU141" s="15" t="s">
        <v>9</v>
      </c>
      <c r="AY141" s="15" t="s">
        <v>209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5" t="s">
        <v>9</v>
      </c>
      <c r="BK141" s="169">
        <f t="shared" si="19"/>
        <v>0</v>
      </c>
      <c r="BL141" s="15" t="s">
        <v>214</v>
      </c>
      <c r="BM141" s="15" t="s">
        <v>351</v>
      </c>
    </row>
    <row r="142" spans="2:65" s="1" customFormat="1" ht="22.5" customHeight="1">
      <c r="B142" s="157"/>
      <c r="C142" s="158" t="s">
        <v>352</v>
      </c>
      <c r="D142" s="158" t="s">
        <v>210</v>
      </c>
      <c r="E142" s="159" t="s">
        <v>353</v>
      </c>
      <c r="F142" s="160" t="s">
        <v>354</v>
      </c>
      <c r="G142" s="161" t="s">
        <v>228</v>
      </c>
      <c r="H142" s="162">
        <v>189.917</v>
      </c>
      <c r="I142" s="163"/>
      <c r="J142" s="164">
        <f t="shared" si="10"/>
        <v>0</v>
      </c>
      <c r="K142" s="161" t="s">
        <v>3101</v>
      </c>
      <c r="L142" s="31"/>
      <c r="M142" s="165" t="s">
        <v>3</v>
      </c>
      <c r="N142" s="166" t="s">
        <v>43</v>
      </c>
      <c r="O142" s="32"/>
      <c r="P142" s="167">
        <f t="shared" si="11"/>
        <v>0</v>
      </c>
      <c r="Q142" s="167">
        <v>0</v>
      </c>
      <c r="R142" s="167">
        <f t="shared" si="12"/>
        <v>0</v>
      </c>
      <c r="S142" s="167">
        <v>0</v>
      </c>
      <c r="T142" s="168">
        <f t="shared" si="13"/>
        <v>0</v>
      </c>
      <c r="AR142" s="15" t="s">
        <v>214</v>
      </c>
      <c r="AT142" s="15" t="s">
        <v>210</v>
      </c>
      <c r="AU142" s="15" t="s">
        <v>9</v>
      </c>
      <c r="AY142" s="15" t="s">
        <v>209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5" t="s">
        <v>9</v>
      </c>
      <c r="BK142" s="169">
        <f t="shared" si="19"/>
        <v>0</v>
      </c>
      <c r="BL142" s="15" t="s">
        <v>214</v>
      </c>
      <c r="BM142" s="15" t="s">
        <v>355</v>
      </c>
    </row>
    <row r="143" spans="2:65" s="1" customFormat="1" ht="22.5" customHeight="1">
      <c r="B143" s="157"/>
      <c r="C143" s="158" t="s">
        <v>356</v>
      </c>
      <c r="D143" s="158" t="s">
        <v>210</v>
      </c>
      <c r="E143" s="159" t="s">
        <v>357</v>
      </c>
      <c r="F143" s="160" t="s">
        <v>3086</v>
      </c>
      <c r="G143" s="161" t="s">
        <v>359</v>
      </c>
      <c r="H143" s="162">
        <v>1</v>
      </c>
      <c r="I143" s="163"/>
      <c r="J143" s="164">
        <f t="shared" si="10"/>
        <v>0</v>
      </c>
      <c r="K143" s="161" t="s">
        <v>3</v>
      </c>
      <c r="L143" s="31"/>
      <c r="M143" s="165" t="s">
        <v>3</v>
      </c>
      <c r="N143" s="166" t="s">
        <v>43</v>
      </c>
      <c r="O143" s="32"/>
      <c r="P143" s="167">
        <f t="shared" si="11"/>
        <v>0</v>
      </c>
      <c r="Q143" s="167">
        <v>0</v>
      </c>
      <c r="R143" s="167">
        <f t="shared" si="12"/>
        <v>0</v>
      </c>
      <c r="S143" s="167">
        <v>0</v>
      </c>
      <c r="T143" s="168">
        <f t="shared" si="13"/>
        <v>0</v>
      </c>
      <c r="AR143" s="15" t="s">
        <v>214</v>
      </c>
      <c r="AT143" s="15" t="s">
        <v>210</v>
      </c>
      <c r="AU143" s="15" t="s">
        <v>9</v>
      </c>
      <c r="AY143" s="15" t="s">
        <v>209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5" t="s">
        <v>9</v>
      </c>
      <c r="BK143" s="169">
        <f t="shared" si="19"/>
        <v>0</v>
      </c>
      <c r="BL143" s="15" t="s">
        <v>214</v>
      </c>
      <c r="BM143" s="15" t="s">
        <v>360</v>
      </c>
    </row>
    <row r="144" spans="2:63" s="10" customFormat="1" ht="37.35" customHeight="1">
      <c r="B144" s="145"/>
      <c r="D144" s="146" t="s">
        <v>71</v>
      </c>
      <c r="E144" s="147" t="s">
        <v>361</v>
      </c>
      <c r="F144" s="147" t="s">
        <v>362</v>
      </c>
      <c r="I144" s="148"/>
      <c r="J144" s="149">
        <f>BK144</f>
        <v>0</v>
      </c>
      <c r="K144" s="155"/>
      <c r="L144" s="145"/>
      <c r="M144" s="150"/>
      <c r="N144" s="151"/>
      <c r="O144" s="151"/>
      <c r="P144" s="152">
        <f>SUM(P145:P156)</f>
        <v>0</v>
      </c>
      <c r="Q144" s="151"/>
      <c r="R144" s="152">
        <f>SUM(R145:R156)</f>
        <v>41.677532830000004</v>
      </c>
      <c r="S144" s="151"/>
      <c r="T144" s="153">
        <f>SUM(T145:T156)</f>
        <v>0</v>
      </c>
      <c r="AR144" s="154" t="s">
        <v>9</v>
      </c>
      <c r="AT144" s="155" t="s">
        <v>71</v>
      </c>
      <c r="AU144" s="155" t="s">
        <v>72</v>
      </c>
      <c r="AY144" s="154" t="s">
        <v>209</v>
      </c>
      <c r="BK144" s="156">
        <f>SUM(BK145:BK156)</f>
        <v>0</v>
      </c>
    </row>
    <row r="145" spans="2:65" s="1" customFormat="1" ht="22.5" customHeight="1">
      <c r="B145" s="157"/>
      <c r="C145" s="158" t="s">
        <v>363</v>
      </c>
      <c r="D145" s="158" t="s">
        <v>210</v>
      </c>
      <c r="E145" s="159" t="s">
        <v>364</v>
      </c>
      <c r="F145" s="160" t="s">
        <v>365</v>
      </c>
      <c r="G145" s="161" t="s">
        <v>213</v>
      </c>
      <c r="H145" s="162">
        <v>1.194</v>
      </c>
      <c r="I145" s="163"/>
      <c r="J145" s="164">
        <f aca="true" t="shared" si="20" ref="J145:J156">ROUND(I145*H145,0)</f>
        <v>0</v>
      </c>
      <c r="K145" s="161" t="s">
        <v>3101</v>
      </c>
      <c r="L145" s="31"/>
      <c r="M145" s="165" t="s">
        <v>3</v>
      </c>
      <c r="N145" s="166" t="s">
        <v>43</v>
      </c>
      <c r="O145" s="32"/>
      <c r="P145" s="167">
        <f aca="true" t="shared" si="21" ref="P145:P156">O145*H145</f>
        <v>0</v>
      </c>
      <c r="Q145" s="167">
        <v>2.25634</v>
      </c>
      <c r="R145" s="167">
        <f aca="true" t="shared" si="22" ref="R145:R156">Q145*H145</f>
        <v>2.6940699599999998</v>
      </c>
      <c r="S145" s="167">
        <v>0</v>
      </c>
      <c r="T145" s="168">
        <f aca="true" t="shared" si="23" ref="T145:T156">S145*H145</f>
        <v>0</v>
      </c>
      <c r="AR145" s="15" t="s">
        <v>214</v>
      </c>
      <c r="AT145" s="15" t="s">
        <v>210</v>
      </c>
      <c r="AU145" s="15" t="s">
        <v>9</v>
      </c>
      <c r="AY145" s="15" t="s">
        <v>209</v>
      </c>
      <c r="BE145" s="169">
        <f aca="true" t="shared" si="24" ref="BE145:BE156">IF(N145="základní",J145,0)</f>
        <v>0</v>
      </c>
      <c r="BF145" s="169">
        <f aca="true" t="shared" si="25" ref="BF145:BF156">IF(N145="snížená",J145,0)</f>
        <v>0</v>
      </c>
      <c r="BG145" s="169">
        <f aca="true" t="shared" si="26" ref="BG145:BG156">IF(N145="zákl. přenesená",J145,0)</f>
        <v>0</v>
      </c>
      <c r="BH145" s="169">
        <f aca="true" t="shared" si="27" ref="BH145:BH156">IF(N145="sníž. přenesená",J145,0)</f>
        <v>0</v>
      </c>
      <c r="BI145" s="169">
        <f aca="true" t="shared" si="28" ref="BI145:BI156">IF(N145="nulová",J145,0)</f>
        <v>0</v>
      </c>
      <c r="BJ145" s="15" t="s">
        <v>9</v>
      </c>
      <c r="BK145" s="169">
        <f aca="true" t="shared" si="29" ref="BK145:BK156">ROUND(I145*H145,0)</f>
        <v>0</v>
      </c>
      <c r="BL145" s="15" t="s">
        <v>214</v>
      </c>
      <c r="BM145" s="15" t="s">
        <v>366</v>
      </c>
    </row>
    <row r="146" spans="2:65" s="1" customFormat="1" ht="22.5" customHeight="1">
      <c r="B146" s="157"/>
      <c r="C146" s="158" t="s">
        <v>367</v>
      </c>
      <c r="D146" s="158" t="s">
        <v>210</v>
      </c>
      <c r="E146" s="159" t="s">
        <v>368</v>
      </c>
      <c r="F146" s="160" t="s">
        <v>369</v>
      </c>
      <c r="G146" s="161" t="s">
        <v>213</v>
      </c>
      <c r="H146" s="162">
        <v>0.399</v>
      </c>
      <c r="I146" s="163"/>
      <c r="J146" s="164">
        <f t="shared" si="20"/>
        <v>0</v>
      </c>
      <c r="K146" s="161" t="s">
        <v>3101</v>
      </c>
      <c r="L146" s="31"/>
      <c r="M146" s="165" t="s">
        <v>3</v>
      </c>
      <c r="N146" s="166" t="s">
        <v>43</v>
      </c>
      <c r="O146" s="32"/>
      <c r="P146" s="167">
        <f t="shared" si="21"/>
        <v>0</v>
      </c>
      <c r="Q146" s="167">
        <v>2.45329</v>
      </c>
      <c r="R146" s="167">
        <f t="shared" si="22"/>
        <v>0.97886271</v>
      </c>
      <c r="S146" s="167">
        <v>0</v>
      </c>
      <c r="T146" s="168">
        <f t="shared" si="23"/>
        <v>0</v>
      </c>
      <c r="AR146" s="15" t="s">
        <v>214</v>
      </c>
      <c r="AT146" s="15" t="s">
        <v>210</v>
      </c>
      <c r="AU146" s="15" t="s">
        <v>9</v>
      </c>
      <c r="AY146" s="15" t="s">
        <v>209</v>
      </c>
      <c r="BE146" s="169">
        <f t="shared" si="24"/>
        <v>0</v>
      </c>
      <c r="BF146" s="169">
        <f t="shared" si="25"/>
        <v>0</v>
      </c>
      <c r="BG146" s="169">
        <f t="shared" si="26"/>
        <v>0</v>
      </c>
      <c r="BH146" s="169">
        <f t="shared" si="27"/>
        <v>0</v>
      </c>
      <c r="BI146" s="169">
        <f t="shared" si="28"/>
        <v>0</v>
      </c>
      <c r="BJ146" s="15" t="s">
        <v>9</v>
      </c>
      <c r="BK146" s="169">
        <f t="shared" si="29"/>
        <v>0</v>
      </c>
      <c r="BL146" s="15" t="s">
        <v>214</v>
      </c>
      <c r="BM146" s="15" t="s">
        <v>370</v>
      </c>
    </row>
    <row r="147" spans="2:65" s="1" customFormat="1" ht="22.5" customHeight="1">
      <c r="B147" s="157"/>
      <c r="C147" s="158" t="s">
        <v>371</v>
      </c>
      <c r="D147" s="158" t="s">
        <v>210</v>
      </c>
      <c r="E147" s="159" t="s">
        <v>372</v>
      </c>
      <c r="F147" s="160" t="s">
        <v>373</v>
      </c>
      <c r="G147" s="161" t="s">
        <v>213</v>
      </c>
      <c r="H147" s="162">
        <v>2.373</v>
      </c>
      <c r="I147" s="163"/>
      <c r="J147" s="164">
        <f t="shared" si="20"/>
        <v>0</v>
      </c>
      <c r="K147" s="161" t="s">
        <v>3101</v>
      </c>
      <c r="L147" s="31"/>
      <c r="M147" s="165" t="s">
        <v>3</v>
      </c>
      <c r="N147" s="166" t="s">
        <v>43</v>
      </c>
      <c r="O147" s="32"/>
      <c r="P147" s="167">
        <f t="shared" si="21"/>
        <v>0</v>
      </c>
      <c r="Q147" s="167">
        <v>2.25634</v>
      </c>
      <c r="R147" s="167">
        <f t="shared" si="22"/>
        <v>5.35429482</v>
      </c>
      <c r="S147" s="167">
        <v>0</v>
      </c>
      <c r="T147" s="168">
        <f t="shared" si="23"/>
        <v>0</v>
      </c>
      <c r="AR147" s="15" t="s">
        <v>214</v>
      </c>
      <c r="AT147" s="15" t="s">
        <v>210</v>
      </c>
      <c r="AU147" s="15" t="s">
        <v>9</v>
      </c>
      <c r="AY147" s="15" t="s">
        <v>209</v>
      </c>
      <c r="BE147" s="169">
        <f t="shared" si="24"/>
        <v>0</v>
      </c>
      <c r="BF147" s="169">
        <f t="shared" si="25"/>
        <v>0</v>
      </c>
      <c r="BG147" s="169">
        <f t="shared" si="26"/>
        <v>0</v>
      </c>
      <c r="BH147" s="169">
        <f t="shared" si="27"/>
        <v>0</v>
      </c>
      <c r="BI147" s="169">
        <f t="shared" si="28"/>
        <v>0</v>
      </c>
      <c r="BJ147" s="15" t="s">
        <v>9</v>
      </c>
      <c r="BK147" s="169">
        <f t="shared" si="29"/>
        <v>0</v>
      </c>
      <c r="BL147" s="15" t="s">
        <v>214</v>
      </c>
      <c r="BM147" s="15" t="s">
        <v>374</v>
      </c>
    </row>
    <row r="148" spans="2:65" s="1" customFormat="1" ht="22.5" customHeight="1">
      <c r="B148" s="157"/>
      <c r="C148" s="158" t="s">
        <v>375</v>
      </c>
      <c r="D148" s="158" t="s">
        <v>210</v>
      </c>
      <c r="E148" s="159" t="s">
        <v>376</v>
      </c>
      <c r="F148" s="160" t="s">
        <v>377</v>
      </c>
      <c r="G148" s="161" t="s">
        <v>213</v>
      </c>
      <c r="H148" s="162">
        <v>1.194</v>
      </c>
      <c r="I148" s="163"/>
      <c r="J148" s="164">
        <f t="shared" si="20"/>
        <v>0</v>
      </c>
      <c r="K148" s="161" t="s">
        <v>3101</v>
      </c>
      <c r="L148" s="31"/>
      <c r="M148" s="165" t="s">
        <v>3</v>
      </c>
      <c r="N148" s="166" t="s">
        <v>43</v>
      </c>
      <c r="O148" s="32"/>
      <c r="P148" s="167">
        <f t="shared" si="21"/>
        <v>0</v>
      </c>
      <c r="Q148" s="167">
        <v>0</v>
      </c>
      <c r="R148" s="167">
        <f t="shared" si="22"/>
        <v>0</v>
      </c>
      <c r="S148" s="167">
        <v>0</v>
      </c>
      <c r="T148" s="168">
        <f t="shared" si="23"/>
        <v>0</v>
      </c>
      <c r="AR148" s="15" t="s">
        <v>214</v>
      </c>
      <c r="AT148" s="15" t="s">
        <v>210</v>
      </c>
      <c r="AU148" s="15" t="s">
        <v>9</v>
      </c>
      <c r="AY148" s="15" t="s">
        <v>209</v>
      </c>
      <c r="BE148" s="169">
        <f t="shared" si="24"/>
        <v>0</v>
      </c>
      <c r="BF148" s="169">
        <f t="shared" si="25"/>
        <v>0</v>
      </c>
      <c r="BG148" s="169">
        <f t="shared" si="26"/>
        <v>0</v>
      </c>
      <c r="BH148" s="169">
        <f t="shared" si="27"/>
        <v>0</v>
      </c>
      <c r="BI148" s="169">
        <f t="shared" si="28"/>
        <v>0</v>
      </c>
      <c r="BJ148" s="15" t="s">
        <v>9</v>
      </c>
      <c r="BK148" s="169">
        <f t="shared" si="29"/>
        <v>0</v>
      </c>
      <c r="BL148" s="15" t="s">
        <v>214</v>
      </c>
      <c r="BM148" s="15" t="s">
        <v>378</v>
      </c>
    </row>
    <row r="149" spans="2:65" s="1" customFormat="1" ht="22.5" customHeight="1">
      <c r="B149" s="157"/>
      <c r="C149" s="158" t="s">
        <v>379</v>
      </c>
      <c r="D149" s="158" t="s">
        <v>210</v>
      </c>
      <c r="E149" s="159" t="s">
        <v>380</v>
      </c>
      <c r="F149" s="160" t="s">
        <v>381</v>
      </c>
      <c r="G149" s="161" t="s">
        <v>213</v>
      </c>
      <c r="H149" s="162">
        <v>0.62</v>
      </c>
      <c r="I149" s="163"/>
      <c r="J149" s="164">
        <f t="shared" si="20"/>
        <v>0</v>
      </c>
      <c r="K149" s="161" t="s">
        <v>3101</v>
      </c>
      <c r="L149" s="31"/>
      <c r="M149" s="165" t="s">
        <v>3</v>
      </c>
      <c r="N149" s="166" t="s">
        <v>43</v>
      </c>
      <c r="O149" s="32"/>
      <c r="P149" s="167">
        <f t="shared" si="21"/>
        <v>0</v>
      </c>
      <c r="Q149" s="167">
        <v>0.01</v>
      </c>
      <c r="R149" s="167">
        <f t="shared" si="22"/>
        <v>0.0062</v>
      </c>
      <c r="S149" s="167">
        <v>0</v>
      </c>
      <c r="T149" s="168">
        <f t="shared" si="23"/>
        <v>0</v>
      </c>
      <c r="AR149" s="15" t="s">
        <v>214</v>
      </c>
      <c r="AT149" s="15" t="s">
        <v>210</v>
      </c>
      <c r="AU149" s="15" t="s">
        <v>9</v>
      </c>
      <c r="AY149" s="15" t="s">
        <v>209</v>
      </c>
      <c r="BE149" s="169">
        <f t="shared" si="24"/>
        <v>0</v>
      </c>
      <c r="BF149" s="169">
        <f t="shared" si="25"/>
        <v>0</v>
      </c>
      <c r="BG149" s="169">
        <f t="shared" si="26"/>
        <v>0</v>
      </c>
      <c r="BH149" s="169">
        <f t="shared" si="27"/>
        <v>0</v>
      </c>
      <c r="BI149" s="169">
        <f t="shared" si="28"/>
        <v>0</v>
      </c>
      <c r="BJ149" s="15" t="s">
        <v>9</v>
      </c>
      <c r="BK149" s="169">
        <f t="shared" si="29"/>
        <v>0</v>
      </c>
      <c r="BL149" s="15" t="s">
        <v>214</v>
      </c>
      <c r="BM149" s="15" t="s">
        <v>382</v>
      </c>
    </row>
    <row r="150" spans="2:65" s="1" customFormat="1" ht="31.5" customHeight="1">
      <c r="B150" s="157"/>
      <c r="C150" s="158" t="s">
        <v>383</v>
      </c>
      <c r="D150" s="158" t="s">
        <v>210</v>
      </c>
      <c r="E150" s="159" t="s">
        <v>384</v>
      </c>
      <c r="F150" s="160" t="s">
        <v>385</v>
      </c>
      <c r="G150" s="161" t="s">
        <v>213</v>
      </c>
      <c r="H150" s="162">
        <v>1.194</v>
      </c>
      <c r="I150" s="163"/>
      <c r="J150" s="164">
        <f t="shared" si="20"/>
        <v>0</v>
      </c>
      <c r="K150" s="161" t="s">
        <v>3101</v>
      </c>
      <c r="L150" s="31"/>
      <c r="M150" s="165" t="s">
        <v>3</v>
      </c>
      <c r="N150" s="166" t="s">
        <v>43</v>
      </c>
      <c r="O150" s="32"/>
      <c r="P150" s="167">
        <f t="shared" si="21"/>
        <v>0</v>
      </c>
      <c r="Q150" s="167">
        <v>0</v>
      </c>
      <c r="R150" s="167">
        <f t="shared" si="22"/>
        <v>0</v>
      </c>
      <c r="S150" s="167">
        <v>0</v>
      </c>
      <c r="T150" s="168">
        <f t="shared" si="23"/>
        <v>0</v>
      </c>
      <c r="AR150" s="15" t="s">
        <v>214</v>
      </c>
      <c r="AT150" s="15" t="s">
        <v>210</v>
      </c>
      <c r="AU150" s="15" t="s">
        <v>9</v>
      </c>
      <c r="AY150" s="15" t="s">
        <v>209</v>
      </c>
      <c r="BE150" s="169">
        <f t="shared" si="24"/>
        <v>0</v>
      </c>
      <c r="BF150" s="169">
        <f t="shared" si="25"/>
        <v>0</v>
      </c>
      <c r="BG150" s="169">
        <f t="shared" si="26"/>
        <v>0</v>
      </c>
      <c r="BH150" s="169">
        <f t="shared" si="27"/>
        <v>0</v>
      </c>
      <c r="BI150" s="169">
        <f t="shared" si="28"/>
        <v>0</v>
      </c>
      <c r="BJ150" s="15" t="s">
        <v>9</v>
      </c>
      <c r="BK150" s="169">
        <f t="shared" si="29"/>
        <v>0</v>
      </c>
      <c r="BL150" s="15" t="s">
        <v>214</v>
      </c>
      <c r="BM150" s="15" t="s">
        <v>386</v>
      </c>
    </row>
    <row r="151" spans="2:65" s="1" customFormat="1" ht="31.5" customHeight="1">
      <c r="B151" s="157"/>
      <c r="C151" s="158" t="s">
        <v>387</v>
      </c>
      <c r="D151" s="158" t="s">
        <v>210</v>
      </c>
      <c r="E151" s="159" t="s">
        <v>388</v>
      </c>
      <c r="F151" s="160" t="s">
        <v>389</v>
      </c>
      <c r="G151" s="161" t="s">
        <v>213</v>
      </c>
      <c r="H151" s="162">
        <v>0.399</v>
      </c>
      <c r="I151" s="163"/>
      <c r="J151" s="164">
        <f t="shared" si="20"/>
        <v>0</v>
      </c>
      <c r="K151" s="161" t="s">
        <v>3101</v>
      </c>
      <c r="L151" s="31"/>
      <c r="M151" s="165" t="s">
        <v>3</v>
      </c>
      <c r="N151" s="166" t="s">
        <v>43</v>
      </c>
      <c r="O151" s="32"/>
      <c r="P151" s="167">
        <f t="shared" si="21"/>
        <v>0</v>
      </c>
      <c r="Q151" s="167">
        <v>0</v>
      </c>
      <c r="R151" s="167">
        <f t="shared" si="22"/>
        <v>0</v>
      </c>
      <c r="S151" s="167">
        <v>0</v>
      </c>
      <c r="T151" s="168">
        <f t="shared" si="23"/>
        <v>0</v>
      </c>
      <c r="AR151" s="15" t="s">
        <v>214</v>
      </c>
      <c r="AT151" s="15" t="s">
        <v>210</v>
      </c>
      <c r="AU151" s="15" t="s">
        <v>9</v>
      </c>
      <c r="AY151" s="15" t="s">
        <v>209</v>
      </c>
      <c r="BE151" s="169">
        <f t="shared" si="24"/>
        <v>0</v>
      </c>
      <c r="BF151" s="169">
        <f t="shared" si="25"/>
        <v>0</v>
      </c>
      <c r="BG151" s="169">
        <f t="shared" si="26"/>
        <v>0</v>
      </c>
      <c r="BH151" s="169">
        <f t="shared" si="27"/>
        <v>0</v>
      </c>
      <c r="BI151" s="169">
        <f t="shared" si="28"/>
        <v>0</v>
      </c>
      <c r="BJ151" s="15" t="s">
        <v>9</v>
      </c>
      <c r="BK151" s="169">
        <f t="shared" si="29"/>
        <v>0</v>
      </c>
      <c r="BL151" s="15" t="s">
        <v>214</v>
      </c>
      <c r="BM151" s="15" t="s">
        <v>390</v>
      </c>
    </row>
    <row r="152" spans="2:65" s="1" customFormat="1" ht="31.5" customHeight="1">
      <c r="B152" s="157"/>
      <c r="C152" s="158" t="s">
        <v>391</v>
      </c>
      <c r="D152" s="158" t="s">
        <v>210</v>
      </c>
      <c r="E152" s="159" t="s">
        <v>392</v>
      </c>
      <c r="F152" s="160" t="s">
        <v>393</v>
      </c>
      <c r="G152" s="161" t="s">
        <v>213</v>
      </c>
      <c r="H152" s="162">
        <v>1.753</v>
      </c>
      <c r="I152" s="163"/>
      <c r="J152" s="164">
        <f t="shared" si="20"/>
        <v>0</v>
      </c>
      <c r="K152" s="161" t="s">
        <v>3101</v>
      </c>
      <c r="L152" s="31"/>
      <c r="M152" s="165" t="s">
        <v>3</v>
      </c>
      <c r="N152" s="166" t="s">
        <v>43</v>
      </c>
      <c r="O152" s="32"/>
      <c r="P152" s="167">
        <f t="shared" si="21"/>
        <v>0</v>
      </c>
      <c r="Q152" s="167">
        <v>0</v>
      </c>
      <c r="R152" s="167">
        <f t="shared" si="22"/>
        <v>0</v>
      </c>
      <c r="S152" s="167">
        <v>0</v>
      </c>
      <c r="T152" s="168">
        <f t="shared" si="23"/>
        <v>0</v>
      </c>
      <c r="AR152" s="15" t="s">
        <v>214</v>
      </c>
      <c r="AT152" s="15" t="s">
        <v>210</v>
      </c>
      <c r="AU152" s="15" t="s">
        <v>9</v>
      </c>
      <c r="AY152" s="15" t="s">
        <v>209</v>
      </c>
      <c r="BE152" s="169">
        <f t="shared" si="24"/>
        <v>0</v>
      </c>
      <c r="BF152" s="169">
        <f t="shared" si="25"/>
        <v>0</v>
      </c>
      <c r="BG152" s="169">
        <f t="shared" si="26"/>
        <v>0</v>
      </c>
      <c r="BH152" s="169">
        <f t="shared" si="27"/>
        <v>0</v>
      </c>
      <c r="BI152" s="169">
        <f t="shared" si="28"/>
        <v>0</v>
      </c>
      <c r="BJ152" s="15" t="s">
        <v>9</v>
      </c>
      <c r="BK152" s="169">
        <f t="shared" si="29"/>
        <v>0</v>
      </c>
      <c r="BL152" s="15" t="s">
        <v>214</v>
      </c>
      <c r="BM152" s="15" t="s">
        <v>394</v>
      </c>
    </row>
    <row r="153" spans="2:65" s="1" customFormat="1" ht="22.5" customHeight="1">
      <c r="B153" s="157"/>
      <c r="C153" s="158" t="s">
        <v>395</v>
      </c>
      <c r="D153" s="158" t="s">
        <v>210</v>
      </c>
      <c r="E153" s="159" t="s">
        <v>396</v>
      </c>
      <c r="F153" s="160" t="s">
        <v>397</v>
      </c>
      <c r="G153" s="161" t="s">
        <v>247</v>
      </c>
      <c r="H153" s="162">
        <v>0.149</v>
      </c>
      <c r="I153" s="163"/>
      <c r="J153" s="164">
        <f t="shared" si="20"/>
        <v>0</v>
      </c>
      <c r="K153" s="161" t="s">
        <v>3101</v>
      </c>
      <c r="L153" s="31"/>
      <c r="M153" s="165" t="s">
        <v>3</v>
      </c>
      <c r="N153" s="166" t="s">
        <v>43</v>
      </c>
      <c r="O153" s="32"/>
      <c r="P153" s="167">
        <f t="shared" si="21"/>
        <v>0</v>
      </c>
      <c r="Q153" s="167">
        <v>1.05306</v>
      </c>
      <c r="R153" s="167">
        <f t="shared" si="22"/>
        <v>0.15690594000000002</v>
      </c>
      <c r="S153" s="167">
        <v>0</v>
      </c>
      <c r="T153" s="168">
        <f t="shared" si="23"/>
        <v>0</v>
      </c>
      <c r="AR153" s="15" t="s">
        <v>214</v>
      </c>
      <c r="AT153" s="15" t="s">
        <v>210</v>
      </c>
      <c r="AU153" s="15" t="s">
        <v>9</v>
      </c>
      <c r="AY153" s="15" t="s">
        <v>209</v>
      </c>
      <c r="BE153" s="169">
        <f t="shared" si="24"/>
        <v>0</v>
      </c>
      <c r="BF153" s="169">
        <f t="shared" si="25"/>
        <v>0</v>
      </c>
      <c r="BG153" s="169">
        <f t="shared" si="26"/>
        <v>0</v>
      </c>
      <c r="BH153" s="169">
        <f t="shared" si="27"/>
        <v>0</v>
      </c>
      <c r="BI153" s="169">
        <f t="shared" si="28"/>
        <v>0</v>
      </c>
      <c r="BJ153" s="15" t="s">
        <v>9</v>
      </c>
      <c r="BK153" s="169">
        <f t="shared" si="29"/>
        <v>0</v>
      </c>
      <c r="BL153" s="15" t="s">
        <v>214</v>
      </c>
      <c r="BM153" s="15" t="s">
        <v>398</v>
      </c>
    </row>
    <row r="154" spans="2:65" s="1" customFormat="1" ht="22.5" customHeight="1">
      <c r="B154" s="157"/>
      <c r="C154" s="158" t="s">
        <v>399</v>
      </c>
      <c r="D154" s="158" t="s">
        <v>210</v>
      </c>
      <c r="E154" s="159" t="s">
        <v>400</v>
      </c>
      <c r="F154" s="160" t="s">
        <v>401</v>
      </c>
      <c r="G154" s="161" t="s">
        <v>228</v>
      </c>
      <c r="H154" s="162">
        <v>16.486</v>
      </c>
      <c r="I154" s="163"/>
      <c r="J154" s="164">
        <f t="shared" si="20"/>
        <v>0</v>
      </c>
      <c r="K154" s="161" t="s">
        <v>3101</v>
      </c>
      <c r="L154" s="31"/>
      <c r="M154" s="165" t="s">
        <v>3</v>
      </c>
      <c r="N154" s="166" t="s">
        <v>43</v>
      </c>
      <c r="O154" s="32"/>
      <c r="P154" s="167">
        <f t="shared" si="21"/>
        <v>0</v>
      </c>
      <c r="Q154" s="167">
        <v>0.063</v>
      </c>
      <c r="R154" s="167">
        <f t="shared" si="22"/>
        <v>1.038618</v>
      </c>
      <c r="S154" s="167">
        <v>0</v>
      </c>
      <c r="T154" s="168">
        <f t="shared" si="23"/>
        <v>0</v>
      </c>
      <c r="AR154" s="15" t="s">
        <v>214</v>
      </c>
      <c r="AT154" s="15" t="s">
        <v>210</v>
      </c>
      <c r="AU154" s="15" t="s">
        <v>9</v>
      </c>
      <c r="AY154" s="15" t="s">
        <v>209</v>
      </c>
      <c r="BE154" s="169">
        <f t="shared" si="24"/>
        <v>0</v>
      </c>
      <c r="BF154" s="169">
        <f t="shared" si="25"/>
        <v>0</v>
      </c>
      <c r="BG154" s="169">
        <f t="shared" si="26"/>
        <v>0</v>
      </c>
      <c r="BH154" s="169">
        <f t="shared" si="27"/>
        <v>0</v>
      </c>
      <c r="BI154" s="169">
        <f t="shared" si="28"/>
        <v>0</v>
      </c>
      <c r="BJ154" s="15" t="s">
        <v>9</v>
      </c>
      <c r="BK154" s="169">
        <f t="shared" si="29"/>
        <v>0</v>
      </c>
      <c r="BL154" s="15" t="s">
        <v>214</v>
      </c>
      <c r="BM154" s="15" t="s">
        <v>402</v>
      </c>
    </row>
    <row r="155" spans="2:65" s="1" customFormat="1" ht="22.5" customHeight="1">
      <c r="B155" s="157"/>
      <c r="C155" s="158" t="s">
        <v>403</v>
      </c>
      <c r="D155" s="158" t="s">
        <v>210</v>
      </c>
      <c r="E155" s="159" t="s">
        <v>404</v>
      </c>
      <c r="F155" s="160" t="s">
        <v>405</v>
      </c>
      <c r="G155" s="161" t="s">
        <v>213</v>
      </c>
      <c r="H155" s="162">
        <v>13.35</v>
      </c>
      <c r="I155" s="163"/>
      <c r="J155" s="164">
        <f t="shared" si="20"/>
        <v>0</v>
      </c>
      <c r="K155" s="161" t="s">
        <v>3101</v>
      </c>
      <c r="L155" s="31"/>
      <c r="M155" s="165" t="s">
        <v>3</v>
      </c>
      <c r="N155" s="166" t="s">
        <v>43</v>
      </c>
      <c r="O155" s="32"/>
      <c r="P155" s="167">
        <f t="shared" si="21"/>
        <v>0</v>
      </c>
      <c r="Q155" s="167">
        <v>2.16</v>
      </c>
      <c r="R155" s="167">
        <f t="shared" si="22"/>
        <v>28.836000000000002</v>
      </c>
      <c r="S155" s="167">
        <v>0</v>
      </c>
      <c r="T155" s="168">
        <f t="shared" si="23"/>
        <v>0</v>
      </c>
      <c r="AR155" s="15" t="s">
        <v>214</v>
      </c>
      <c r="AT155" s="15" t="s">
        <v>210</v>
      </c>
      <c r="AU155" s="15" t="s">
        <v>9</v>
      </c>
      <c r="AY155" s="15" t="s">
        <v>209</v>
      </c>
      <c r="BE155" s="169">
        <f t="shared" si="24"/>
        <v>0</v>
      </c>
      <c r="BF155" s="169">
        <f t="shared" si="25"/>
        <v>0</v>
      </c>
      <c r="BG155" s="169">
        <f t="shared" si="26"/>
        <v>0</v>
      </c>
      <c r="BH155" s="169">
        <f t="shared" si="27"/>
        <v>0</v>
      </c>
      <c r="BI155" s="169">
        <f t="shared" si="28"/>
        <v>0</v>
      </c>
      <c r="BJ155" s="15" t="s">
        <v>9</v>
      </c>
      <c r="BK155" s="169">
        <f t="shared" si="29"/>
        <v>0</v>
      </c>
      <c r="BL155" s="15" t="s">
        <v>214</v>
      </c>
      <c r="BM155" s="15" t="s">
        <v>406</v>
      </c>
    </row>
    <row r="156" spans="2:65" s="1" customFormat="1" ht="22.5" customHeight="1">
      <c r="B156" s="157"/>
      <c r="C156" s="158" t="s">
        <v>407</v>
      </c>
      <c r="D156" s="158" t="s">
        <v>210</v>
      </c>
      <c r="E156" s="159" t="s">
        <v>408</v>
      </c>
      <c r="F156" s="160" t="s">
        <v>409</v>
      </c>
      <c r="G156" s="161" t="s">
        <v>228</v>
      </c>
      <c r="H156" s="162">
        <v>14.222</v>
      </c>
      <c r="I156" s="163"/>
      <c r="J156" s="164">
        <f t="shared" si="20"/>
        <v>0</v>
      </c>
      <c r="K156" s="161" t="s">
        <v>3101</v>
      </c>
      <c r="L156" s="31"/>
      <c r="M156" s="165" t="s">
        <v>3</v>
      </c>
      <c r="N156" s="166" t="s">
        <v>43</v>
      </c>
      <c r="O156" s="32"/>
      <c r="P156" s="167">
        <f t="shared" si="21"/>
        <v>0</v>
      </c>
      <c r="Q156" s="167">
        <v>0.1837</v>
      </c>
      <c r="R156" s="167">
        <f t="shared" si="22"/>
        <v>2.6125814</v>
      </c>
      <c r="S156" s="167">
        <v>0</v>
      </c>
      <c r="T156" s="168">
        <f t="shared" si="23"/>
        <v>0</v>
      </c>
      <c r="AR156" s="15" t="s">
        <v>214</v>
      </c>
      <c r="AT156" s="15" t="s">
        <v>210</v>
      </c>
      <c r="AU156" s="15" t="s">
        <v>9</v>
      </c>
      <c r="AY156" s="15" t="s">
        <v>209</v>
      </c>
      <c r="BE156" s="169">
        <f t="shared" si="24"/>
        <v>0</v>
      </c>
      <c r="BF156" s="169">
        <f t="shared" si="25"/>
        <v>0</v>
      </c>
      <c r="BG156" s="169">
        <f t="shared" si="26"/>
        <v>0</v>
      </c>
      <c r="BH156" s="169">
        <f t="shared" si="27"/>
        <v>0</v>
      </c>
      <c r="BI156" s="169">
        <f t="shared" si="28"/>
        <v>0</v>
      </c>
      <c r="BJ156" s="15" t="s">
        <v>9</v>
      </c>
      <c r="BK156" s="169">
        <f t="shared" si="29"/>
        <v>0</v>
      </c>
      <c r="BL156" s="15" t="s">
        <v>214</v>
      </c>
      <c r="BM156" s="15" t="s">
        <v>410</v>
      </c>
    </row>
    <row r="157" spans="2:63" s="10" customFormat="1" ht="37.35" customHeight="1">
      <c r="B157" s="145"/>
      <c r="D157" s="146" t="s">
        <v>71</v>
      </c>
      <c r="E157" s="147" t="s">
        <v>411</v>
      </c>
      <c r="F157" s="147" t="s">
        <v>412</v>
      </c>
      <c r="I157" s="148"/>
      <c r="J157" s="149">
        <f>BK157</f>
        <v>0</v>
      </c>
      <c r="K157" s="155"/>
      <c r="L157" s="145"/>
      <c r="M157" s="150"/>
      <c r="N157" s="151"/>
      <c r="O157" s="151"/>
      <c r="P157" s="152">
        <f>SUM(P158:P159)</f>
        <v>0</v>
      </c>
      <c r="Q157" s="151"/>
      <c r="R157" s="152">
        <f>SUM(R158:R159)</f>
        <v>0</v>
      </c>
      <c r="S157" s="151"/>
      <c r="T157" s="153">
        <f>SUM(T158:T159)</f>
        <v>0</v>
      </c>
      <c r="AR157" s="154" t="s">
        <v>9</v>
      </c>
      <c r="AT157" s="155" t="s">
        <v>71</v>
      </c>
      <c r="AU157" s="155" t="s">
        <v>72</v>
      </c>
      <c r="AY157" s="154" t="s">
        <v>209</v>
      </c>
      <c r="BK157" s="156">
        <f>SUM(BK158:BK159)</f>
        <v>0</v>
      </c>
    </row>
    <row r="158" spans="2:65" s="1" customFormat="1" ht="22.5" customHeight="1">
      <c r="B158" s="157"/>
      <c r="C158" s="158" t="s">
        <v>413</v>
      </c>
      <c r="D158" s="158" t="s">
        <v>210</v>
      </c>
      <c r="E158" s="159" t="s">
        <v>414</v>
      </c>
      <c r="F158" s="160" t="s">
        <v>415</v>
      </c>
      <c r="G158" s="161" t="s">
        <v>416</v>
      </c>
      <c r="H158" s="162">
        <v>2</v>
      </c>
      <c r="I158" s="163"/>
      <c r="J158" s="164">
        <f>ROUND(I158*H158,0)</f>
        <v>0</v>
      </c>
      <c r="K158" s="161" t="s">
        <v>3101</v>
      </c>
      <c r="L158" s="31"/>
      <c r="M158" s="165" t="s">
        <v>3</v>
      </c>
      <c r="N158" s="166" t="s">
        <v>43</v>
      </c>
      <c r="O158" s="32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5" t="s">
        <v>214</v>
      </c>
      <c r="AT158" s="15" t="s">
        <v>210</v>
      </c>
      <c r="AU158" s="15" t="s">
        <v>9</v>
      </c>
      <c r="AY158" s="15" t="s">
        <v>209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9</v>
      </c>
      <c r="BK158" s="169">
        <f>ROUND(I158*H158,0)</f>
        <v>0</v>
      </c>
      <c r="BL158" s="15" t="s">
        <v>214</v>
      </c>
      <c r="BM158" s="15" t="s">
        <v>417</v>
      </c>
    </row>
    <row r="159" spans="2:65" s="1" customFormat="1" ht="22.5" customHeight="1">
      <c r="B159" s="157"/>
      <c r="C159" s="158" t="s">
        <v>418</v>
      </c>
      <c r="D159" s="158" t="s">
        <v>210</v>
      </c>
      <c r="E159" s="159" t="s">
        <v>419</v>
      </c>
      <c r="F159" s="160" t="s">
        <v>420</v>
      </c>
      <c r="G159" s="161" t="s">
        <v>416</v>
      </c>
      <c r="H159" s="162">
        <v>5</v>
      </c>
      <c r="I159" s="163"/>
      <c r="J159" s="164">
        <f>ROUND(I159*H159,0)</f>
        <v>0</v>
      </c>
      <c r="K159" s="161" t="s">
        <v>3101</v>
      </c>
      <c r="L159" s="31"/>
      <c r="M159" s="165" t="s">
        <v>3</v>
      </c>
      <c r="N159" s="166" t="s">
        <v>43</v>
      </c>
      <c r="O159" s="3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AR159" s="15" t="s">
        <v>214</v>
      </c>
      <c r="AT159" s="15" t="s">
        <v>210</v>
      </c>
      <c r="AU159" s="15" t="s">
        <v>9</v>
      </c>
      <c r="AY159" s="15" t="s">
        <v>209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5" t="s">
        <v>9</v>
      </c>
      <c r="BK159" s="169">
        <f>ROUND(I159*H159,0)</f>
        <v>0</v>
      </c>
      <c r="BL159" s="15" t="s">
        <v>214</v>
      </c>
      <c r="BM159" s="15" t="s">
        <v>421</v>
      </c>
    </row>
    <row r="160" spans="2:63" s="10" customFormat="1" ht="37.35" customHeight="1">
      <c r="B160" s="145"/>
      <c r="D160" s="146" t="s">
        <v>71</v>
      </c>
      <c r="E160" s="147" t="s">
        <v>422</v>
      </c>
      <c r="F160" s="147" t="s">
        <v>423</v>
      </c>
      <c r="I160" s="148"/>
      <c r="J160" s="149">
        <f>BK160</f>
        <v>0</v>
      </c>
      <c r="K160" s="155"/>
      <c r="L160" s="145"/>
      <c r="M160" s="150"/>
      <c r="N160" s="151"/>
      <c r="O160" s="151"/>
      <c r="P160" s="152">
        <f>SUM(P161:P165)</f>
        <v>0</v>
      </c>
      <c r="Q160" s="151"/>
      <c r="R160" s="152">
        <f>SUM(R161:R165)</f>
        <v>0</v>
      </c>
      <c r="S160" s="151"/>
      <c r="T160" s="153">
        <f>SUM(T161:T165)</f>
        <v>0</v>
      </c>
      <c r="AR160" s="154" t="s">
        <v>9</v>
      </c>
      <c r="AT160" s="155" t="s">
        <v>71</v>
      </c>
      <c r="AU160" s="155" t="s">
        <v>72</v>
      </c>
      <c r="AY160" s="154" t="s">
        <v>209</v>
      </c>
      <c r="BK160" s="156">
        <f>SUM(BK161:BK165)</f>
        <v>0</v>
      </c>
    </row>
    <row r="161" spans="2:65" s="1" customFormat="1" ht="31.5" customHeight="1">
      <c r="B161" s="157"/>
      <c r="C161" s="158" t="s">
        <v>424</v>
      </c>
      <c r="D161" s="158" t="s">
        <v>210</v>
      </c>
      <c r="E161" s="159" t="s">
        <v>425</v>
      </c>
      <c r="F161" s="160" t="s">
        <v>426</v>
      </c>
      <c r="G161" s="161" t="s">
        <v>228</v>
      </c>
      <c r="H161" s="162">
        <v>1888.291</v>
      </c>
      <c r="I161" s="163"/>
      <c r="J161" s="164">
        <f>ROUND(I161*H161,0)</f>
        <v>0</v>
      </c>
      <c r="K161" s="161" t="s">
        <v>3101</v>
      </c>
      <c r="L161" s="31"/>
      <c r="M161" s="165" t="s">
        <v>3</v>
      </c>
      <c r="N161" s="166" t="s">
        <v>43</v>
      </c>
      <c r="O161" s="32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5" t="s">
        <v>214</v>
      </c>
      <c r="AT161" s="15" t="s">
        <v>210</v>
      </c>
      <c r="AU161" s="15" t="s">
        <v>9</v>
      </c>
      <c r="AY161" s="15" t="s">
        <v>209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9</v>
      </c>
      <c r="BK161" s="169">
        <f>ROUND(I161*H161,0)</f>
        <v>0</v>
      </c>
      <c r="BL161" s="15" t="s">
        <v>214</v>
      </c>
      <c r="BM161" s="15" t="s">
        <v>427</v>
      </c>
    </row>
    <row r="162" spans="2:65" s="1" customFormat="1" ht="31.5" customHeight="1">
      <c r="B162" s="157"/>
      <c r="C162" s="158" t="s">
        <v>428</v>
      </c>
      <c r="D162" s="158" t="s">
        <v>210</v>
      </c>
      <c r="E162" s="159" t="s">
        <v>429</v>
      </c>
      <c r="F162" s="160" t="s">
        <v>430</v>
      </c>
      <c r="G162" s="161" t="s">
        <v>228</v>
      </c>
      <c r="H162" s="162">
        <v>113297.4</v>
      </c>
      <c r="I162" s="163"/>
      <c r="J162" s="164">
        <f>ROUND(I162*H162,0)</f>
        <v>0</v>
      </c>
      <c r="K162" s="161" t="s">
        <v>3101</v>
      </c>
      <c r="L162" s="31"/>
      <c r="M162" s="165" t="s">
        <v>3</v>
      </c>
      <c r="N162" s="166" t="s">
        <v>43</v>
      </c>
      <c r="O162" s="32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AR162" s="15" t="s">
        <v>214</v>
      </c>
      <c r="AT162" s="15" t="s">
        <v>210</v>
      </c>
      <c r="AU162" s="15" t="s">
        <v>9</v>
      </c>
      <c r="AY162" s="15" t="s">
        <v>209</v>
      </c>
      <c r="BE162" s="169">
        <f>IF(N162="základní",J162,0)</f>
        <v>0</v>
      </c>
      <c r="BF162" s="169">
        <f>IF(N162="snížená",J162,0)</f>
        <v>0</v>
      </c>
      <c r="BG162" s="169">
        <f>IF(N162="zákl. přenesená",J162,0)</f>
        <v>0</v>
      </c>
      <c r="BH162" s="169">
        <f>IF(N162="sníž. přenesená",J162,0)</f>
        <v>0</v>
      </c>
      <c r="BI162" s="169">
        <f>IF(N162="nulová",J162,0)</f>
        <v>0</v>
      </c>
      <c r="BJ162" s="15" t="s">
        <v>9</v>
      </c>
      <c r="BK162" s="169">
        <f>ROUND(I162*H162,0)</f>
        <v>0</v>
      </c>
      <c r="BL162" s="15" t="s">
        <v>214</v>
      </c>
      <c r="BM162" s="15" t="s">
        <v>431</v>
      </c>
    </row>
    <row r="163" spans="2:65" s="1" customFormat="1" ht="31.5" customHeight="1">
      <c r="B163" s="157"/>
      <c r="C163" s="158" t="s">
        <v>432</v>
      </c>
      <c r="D163" s="158" t="s">
        <v>210</v>
      </c>
      <c r="E163" s="159" t="s">
        <v>433</v>
      </c>
      <c r="F163" s="160" t="s">
        <v>434</v>
      </c>
      <c r="G163" s="161" t="s">
        <v>228</v>
      </c>
      <c r="H163" s="162">
        <v>1888.29</v>
      </c>
      <c r="I163" s="163"/>
      <c r="J163" s="164">
        <f>ROUND(I163*H163,0)</f>
        <v>0</v>
      </c>
      <c r="K163" s="161" t="s">
        <v>3101</v>
      </c>
      <c r="L163" s="31"/>
      <c r="M163" s="165" t="s">
        <v>3</v>
      </c>
      <c r="N163" s="166" t="s">
        <v>43</v>
      </c>
      <c r="O163" s="3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5" t="s">
        <v>214</v>
      </c>
      <c r="AT163" s="15" t="s">
        <v>210</v>
      </c>
      <c r="AU163" s="15" t="s">
        <v>9</v>
      </c>
      <c r="AY163" s="15" t="s">
        <v>209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9</v>
      </c>
      <c r="BK163" s="169">
        <f>ROUND(I163*H163,0)</f>
        <v>0</v>
      </c>
      <c r="BL163" s="15" t="s">
        <v>214</v>
      </c>
      <c r="BM163" s="15" t="s">
        <v>435</v>
      </c>
    </row>
    <row r="164" spans="2:65" s="1" customFormat="1" ht="22.5" customHeight="1">
      <c r="B164" s="157"/>
      <c r="C164" s="158" t="s">
        <v>436</v>
      </c>
      <c r="D164" s="158" t="s">
        <v>210</v>
      </c>
      <c r="E164" s="159" t="s">
        <v>437</v>
      </c>
      <c r="F164" s="160" t="s">
        <v>438</v>
      </c>
      <c r="G164" s="161" t="s">
        <v>228</v>
      </c>
      <c r="H164" s="162">
        <v>8.4</v>
      </c>
      <c r="I164" s="163"/>
      <c r="J164" s="164">
        <f>ROUND(I164*H164,0)</f>
        <v>0</v>
      </c>
      <c r="K164" s="161" t="s">
        <v>3101</v>
      </c>
      <c r="L164" s="31"/>
      <c r="M164" s="165" t="s">
        <v>3</v>
      </c>
      <c r="N164" s="166" t="s">
        <v>43</v>
      </c>
      <c r="O164" s="32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AR164" s="15" t="s">
        <v>214</v>
      </c>
      <c r="AT164" s="15" t="s">
        <v>210</v>
      </c>
      <c r="AU164" s="15" t="s">
        <v>9</v>
      </c>
      <c r="AY164" s="15" t="s">
        <v>209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5" t="s">
        <v>9</v>
      </c>
      <c r="BK164" s="169">
        <f>ROUND(I164*H164,0)</f>
        <v>0</v>
      </c>
      <c r="BL164" s="15" t="s">
        <v>214</v>
      </c>
      <c r="BM164" s="15" t="s">
        <v>439</v>
      </c>
    </row>
    <row r="165" spans="2:65" s="1" customFormat="1" ht="22.5" customHeight="1">
      <c r="B165" s="157"/>
      <c r="C165" s="158" t="s">
        <v>440</v>
      </c>
      <c r="D165" s="158" t="s">
        <v>210</v>
      </c>
      <c r="E165" s="159" t="s">
        <v>441</v>
      </c>
      <c r="F165" s="160" t="s">
        <v>442</v>
      </c>
      <c r="G165" s="161" t="s">
        <v>228</v>
      </c>
      <c r="H165" s="162">
        <v>72.267</v>
      </c>
      <c r="I165" s="163"/>
      <c r="J165" s="164">
        <f>ROUND(I165*H165,0)</f>
        <v>0</v>
      </c>
      <c r="K165" s="161" t="s">
        <v>3</v>
      </c>
      <c r="L165" s="31"/>
      <c r="M165" s="165" t="s">
        <v>3</v>
      </c>
      <c r="N165" s="166" t="s">
        <v>43</v>
      </c>
      <c r="O165" s="32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5" t="s">
        <v>214</v>
      </c>
      <c r="AT165" s="15" t="s">
        <v>210</v>
      </c>
      <c r="AU165" s="15" t="s">
        <v>9</v>
      </c>
      <c r="AY165" s="15" t="s">
        <v>209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5" t="s">
        <v>9</v>
      </c>
      <c r="BK165" s="169">
        <f>ROUND(I165*H165,0)</f>
        <v>0</v>
      </c>
      <c r="BL165" s="15" t="s">
        <v>214</v>
      </c>
      <c r="BM165" s="15" t="s">
        <v>443</v>
      </c>
    </row>
    <row r="166" spans="2:63" s="10" customFormat="1" ht="37.35" customHeight="1">
      <c r="B166" s="145"/>
      <c r="D166" s="146" t="s">
        <v>71</v>
      </c>
      <c r="E166" s="147" t="s">
        <v>444</v>
      </c>
      <c r="F166" s="147" t="s">
        <v>445</v>
      </c>
      <c r="I166" s="148"/>
      <c r="J166" s="149">
        <f>BK166</f>
        <v>0</v>
      </c>
      <c r="K166" s="155"/>
      <c r="L166" s="145"/>
      <c r="M166" s="150"/>
      <c r="N166" s="151"/>
      <c r="O166" s="151"/>
      <c r="P166" s="152">
        <f>SUM(P167:P188)</f>
        <v>0</v>
      </c>
      <c r="Q166" s="151"/>
      <c r="R166" s="152">
        <f>SUM(R167:R188)</f>
        <v>0.0003056</v>
      </c>
      <c r="S166" s="151"/>
      <c r="T166" s="153">
        <f>SUM(T167:T188)</f>
        <v>27.692231999999997</v>
      </c>
      <c r="AR166" s="154" t="s">
        <v>9</v>
      </c>
      <c r="AT166" s="155" t="s">
        <v>71</v>
      </c>
      <c r="AU166" s="155" t="s">
        <v>72</v>
      </c>
      <c r="AY166" s="154" t="s">
        <v>209</v>
      </c>
      <c r="BK166" s="156">
        <f>SUM(BK167:BK188)</f>
        <v>0</v>
      </c>
    </row>
    <row r="167" spans="2:65" s="1" customFormat="1" ht="22.5" customHeight="1">
      <c r="B167" s="157"/>
      <c r="C167" s="158" t="s">
        <v>446</v>
      </c>
      <c r="D167" s="158" t="s">
        <v>210</v>
      </c>
      <c r="E167" s="159" t="s">
        <v>447</v>
      </c>
      <c r="F167" s="160" t="s">
        <v>448</v>
      </c>
      <c r="G167" s="161" t="s">
        <v>228</v>
      </c>
      <c r="H167" s="162">
        <v>4.584</v>
      </c>
      <c r="I167" s="163"/>
      <c r="J167" s="164">
        <f aca="true" t="shared" si="30" ref="J167:J188">ROUND(I167*H167,0)</f>
        <v>0</v>
      </c>
      <c r="K167" s="161" t="s">
        <v>3101</v>
      </c>
      <c r="L167" s="31"/>
      <c r="M167" s="165" t="s">
        <v>3</v>
      </c>
      <c r="N167" s="166" t="s">
        <v>43</v>
      </c>
      <c r="O167" s="32"/>
      <c r="P167" s="167">
        <f aca="true" t="shared" si="31" ref="P167:P188">O167*H167</f>
        <v>0</v>
      </c>
      <c r="Q167" s="167">
        <v>0</v>
      </c>
      <c r="R167" s="167">
        <f aca="true" t="shared" si="32" ref="R167:R188">Q167*H167</f>
        <v>0</v>
      </c>
      <c r="S167" s="167">
        <v>0.225</v>
      </c>
      <c r="T167" s="168">
        <f aca="true" t="shared" si="33" ref="T167:T188">S167*H167</f>
        <v>1.0313999999999999</v>
      </c>
      <c r="AR167" s="15" t="s">
        <v>214</v>
      </c>
      <c r="AT167" s="15" t="s">
        <v>210</v>
      </c>
      <c r="AU167" s="15" t="s">
        <v>9</v>
      </c>
      <c r="AY167" s="15" t="s">
        <v>209</v>
      </c>
      <c r="BE167" s="169">
        <f aca="true" t="shared" si="34" ref="BE167:BE188">IF(N167="základní",J167,0)</f>
        <v>0</v>
      </c>
      <c r="BF167" s="169">
        <f aca="true" t="shared" si="35" ref="BF167:BF188">IF(N167="snížená",J167,0)</f>
        <v>0</v>
      </c>
      <c r="BG167" s="169">
        <f aca="true" t="shared" si="36" ref="BG167:BG188">IF(N167="zákl. přenesená",J167,0)</f>
        <v>0</v>
      </c>
      <c r="BH167" s="169">
        <f aca="true" t="shared" si="37" ref="BH167:BH188">IF(N167="sníž. přenesená",J167,0)</f>
        <v>0</v>
      </c>
      <c r="BI167" s="169">
        <f aca="true" t="shared" si="38" ref="BI167:BI188">IF(N167="nulová",J167,0)</f>
        <v>0</v>
      </c>
      <c r="BJ167" s="15" t="s">
        <v>9</v>
      </c>
      <c r="BK167" s="169">
        <f aca="true" t="shared" si="39" ref="BK167:BK188">ROUND(I167*H167,0)</f>
        <v>0</v>
      </c>
      <c r="BL167" s="15" t="s">
        <v>214</v>
      </c>
      <c r="BM167" s="15" t="s">
        <v>449</v>
      </c>
    </row>
    <row r="168" spans="2:65" s="1" customFormat="1" ht="22.5" customHeight="1">
      <c r="B168" s="157"/>
      <c r="C168" s="158" t="s">
        <v>450</v>
      </c>
      <c r="D168" s="158" t="s">
        <v>210</v>
      </c>
      <c r="E168" s="159" t="s">
        <v>451</v>
      </c>
      <c r="F168" s="160" t="s">
        <v>452</v>
      </c>
      <c r="G168" s="161" t="s">
        <v>228</v>
      </c>
      <c r="H168" s="162">
        <v>27.798</v>
      </c>
      <c r="I168" s="163"/>
      <c r="J168" s="164">
        <f t="shared" si="30"/>
        <v>0</v>
      </c>
      <c r="K168" s="161" t="s">
        <v>3101</v>
      </c>
      <c r="L168" s="31"/>
      <c r="M168" s="165" t="s">
        <v>3</v>
      </c>
      <c r="N168" s="166" t="s">
        <v>43</v>
      </c>
      <c r="O168" s="32"/>
      <c r="P168" s="167">
        <f t="shared" si="31"/>
        <v>0</v>
      </c>
      <c r="Q168" s="167">
        <v>0</v>
      </c>
      <c r="R168" s="167">
        <f t="shared" si="32"/>
        <v>0</v>
      </c>
      <c r="S168" s="167">
        <v>0.316</v>
      </c>
      <c r="T168" s="168">
        <f t="shared" si="33"/>
        <v>8.784168</v>
      </c>
      <c r="AR168" s="15" t="s">
        <v>214</v>
      </c>
      <c r="AT168" s="15" t="s">
        <v>210</v>
      </c>
      <c r="AU168" s="15" t="s">
        <v>9</v>
      </c>
      <c r="AY168" s="15" t="s">
        <v>209</v>
      </c>
      <c r="BE168" s="169">
        <f t="shared" si="34"/>
        <v>0</v>
      </c>
      <c r="BF168" s="169">
        <f t="shared" si="35"/>
        <v>0</v>
      </c>
      <c r="BG168" s="169">
        <f t="shared" si="36"/>
        <v>0</v>
      </c>
      <c r="BH168" s="169">
        <f t="shared" si="37"/>
        <v>0</v>
      </c>
      <c r="BI168" s="169">
        <f t="shared" si="38"/>
        <v>0</v>
      </c>
      <c r="BJ168" s="15" t="s">
        <v>9</v>
      </c>
      <c r="BK168" s="169">
        <f t="shared" si="39"/>
        <v>0</v>
      </c>
      <c r="BL168" s="15" t="s">
        <v>214</v>
      </c>
      <c r="BM168" s="15" t="s">
        <v>453</v>
      </c>
    </row>
    <row r="169" spans="2:65" s="1" customFormat="1" ht="22.5" customHeight="1">
      <c r="B169" s="157"/>
      <c r="C169" s="158" t="s">
        <v>454</v>
      </c>
      <c r="D169" s="158" t="s">
        <v>210</v>
      </c>
      <c r="E169" s="159" t="s">
        <v>455</v>
      </c>
      <c r="F169" s="160" t="s">
        <v>456</v>
      </c>
      <c r="G169" s="161" t="s">
        <v>253</v>
      </c>
      <c r="H169" s="162">
        <v>92.66</v>
      </c>
      <c r="I169" s="163"/>
      <c r="J169" s="164">
        <f t="shared" si="30"/>
        <v>0</v>
      </c>
      <c r="K169" s="161" t="s">
        <v>3101</v>
      </c>
      <c r="L169" s="31"/>
      <c r="M169" s="165" t="s">
        <v>3</v>
      </c>
      <c r="N169" s="166" t="s">
        <v>43</v>
      </c>
      <c r="O169" s="32"/>
      <c r="P169" s="167">
        <f t="shared" si="31"/>
        <v>0</v>
      </c>
      <c r="Q169" s="167">
        <v>0</v>
      </c>
      <c r="R169" s="167">
        <f t="shared" si="32"/>
        <v>0</v>
      </c>
      <c r="S169" s="167">
        <v>0</v>
      </c>
      <c r="T169" s="168">
        <f t="shared" si="33"/>
        <v>0</v>
      </c>
      <c r="AR169" s="15" t="s">
        <v>214</v>
      </c>
      <c r="AT169" s="15" t="s">
        <v>210</v>
      </c>
      <c r="AU169" s="15" t="s">
        <v>9</v>
      </c>
      <c r="AY169" s="15" t="s">
        <v>209</v>
      </c>
      <c r="BE169" s="169">
        <f t="shared" si="34"/>
        <v>0</v>
      </c>
      <c r="BF169" s="169">
        <f t="shared" si="35"/>
        <v>0</v>
      </c>
      <c r="BG169" s="169">
        <f t="shared" si="36"/>
        <v>0</v>
      </c>
      <c r="BH169" s="169">
        <f t="shared" si="37"/>
        <v>0</v>
      </c>
      <c r="BI169" s="169">
        <f t="shared" si="38"/>
        <v>0</v>
      </c>
      <c r="BJ169" s="15" t="s">
        <v>9</v>
      </c>
      <c r="BK169" s="169">
        <f t="shared" si="39"/>
        <v>0</v>
      </c>
      <c r="BL169" s="15" t="s">
        <v>214</v>
      </c>
      <c r="BM169" s="15" t="s">
        <v>457</v>
      </c>
    </row>
    <row r="170" spans="2:65" s="1" customFormat="1" ht="22.5" customHeight="1">
      <c r="B170" s="157"/>
      <c r="C170" s="158" t="s">
        <v>458</v>
      </c>
      <c r="D170" s="158" t="s">
        <v>210</v>
      </c>
      <c r="E170" s="159" t="s">
        <v>459</v>
      </c>
      <c r="F170" s="160" t="s">
        <v>460</v>
      </c>
      <c r="G170" s="161" t="s">
        <v>253</v>
      </c>
      <c r="H170" s="162">
        <v>15.28</v>
      </c>
      <c r="I170" s="163"/>
      <c r="J170" s="164">
        <f t="shared" si="30"/>
        <v>0</v>
      </c>
      <c r="K170" s="161" t="s">
        <v>3101</v>
      </c>
      <c r="L170" s="31"/>
      <c r="M170" s="165" t="s">
        <v>3</v>
      </c>
      <c r="N170" s="166" t="s">
        <v>43</v>
      </c>
      <c r="O170" s="32"/>
      <c r="P170" s="167">
        <f t="shared" si="31"/>
        <v>0</v>
      </c>
      <c r="Q170" s="167">
        <v>2E-05</v>
      </c>
      <c r="R170" s="167">
        <f t="shared" si="32"/>
        <v>0.0003056</v>
      </c>
      <c r="S170" s="167">
        <v>0</v>
      </c>
      <c r="T170" s="168">
        <f t="shared" si="33"/>
        <v>0</v>
      </c>
      <c r="AR170" s="15" t="s">
        <v>214</v>
      </c>
      <c r="AT170" s="15" t="s">
        <v>210</v>
      </c>
      <c r="AU170" s="15" t="s">
        <v>9</v>
      </c>
      <c r="AY170" s="15" t="s">
        <v>209</v>
      </c>
      <c r="BE170" s="169">
        <f t="shared" si="34"/>
        <v>0</v>
      </c>
      <c r="BF170" s="169">
        <f t="shared" si="35"/>
        <v>0</v>
      </c>
      <c r="BG170" s="169">
        <f t="shared" si="36"/>
        <v>0</v>
      </c>
      <c r="BH170" s="169">
        <f t="shared" si="37"/>
        <v>0</v>
      </c>
      <c r="BI170" s="169">
        <f t="shared" si="38"/>
        <v>0</v>
      </c>
      <c r="BJ170" s="15" t="s">
        <v>9</v>
      </c>
      <c r="BK170" s="169">
        <f t="shared" si="39"/>
        <v>0</v>
      </c>
      <c r="BL170" s="15" t="s">
        <v>214</v>
      </c>
      <c r="BM170" s="15" t="s">
        <v>461</v>
      </c>
    </row>
    <row r="171" spans="2:65" s="1" customFormat="1" ht="22.5" customHeight="1">
      <c r="B171" s="157"/>
      <c r="C171" s="158" t="s">
        <v>462</v>
      </c>
      <c r="D171" s="158" t="s">
        <v>210</v>
      </c>
      <c r="E171" s="159" t="s">
        <v>463</v>
      </c>
      <c r="F171" s="160" t="s">
        <v>464</v>
      </c>
      <c r="G171" s="161" t="s">
        <v>253</v>
      </c>
      <c r="H171" s="162">
        <v>190.3</v>
      </c>
      <c r="I171" s="163"/>
      <c r="J171" s="164">
        <f t="shared" si="30"/>
        <v>0</v>
      </c>
      <c r="K171" s="161" t="s">
        <v>3101</v>
      </c>
      <c r="L171" s="31"/>
      <c r="M171" s="165" t="s">
        <v>3</v>
      </c>
      <c r="N171" s="166" t="s">
        <v>43</v>
      </c>
      <c r="O171" s="32"/>
      <c r="P171" s="167">
        <f t="shared" si="31"/>
        <v>0</v>
      </c>
      <c r="Q171" s="167">
        <v>0</v>
      </c>
      <c r="R171" s="167">
        <f t="shared" si="32"/>
        <v>0</v>
      </c>
      <c r="S171" s="167">
        <v>0.011</v>
      </c>
      <c r="T171" s="168">
        <f t="shared" si="33"/>
        <v>2.0933</v>
      </c>
      <c r="AR171" s="15" t="s">
        <v>214</v>
      </c>
      <c r="AT171" s="15" t="s">
        <v>210</v>
      </c>
      <c r="AU171" s="15" t="s">
        <v>9</v>
      </c>
      <c r="AY171" s="15" t="s">
        <v>209</v>
      </c>
      <c r="BE171" s="169">
        <f t="shared" si="34"/>
        <v>0</v>
      </c>
      <c r="BF171" s="169">
        <f t="shared" si="35"/>
        <v>0</v>
      </c>
      <c r="BG171" s="169">
        <f t="shared" si="36"/>
        <v>0</v>
      </c>
      <c r="BH171" s="169">
        <f t="shared" si="37"/>
        <v>0</v>
      </c>
      <c r="BI171" s="169">
        <f t="shared" si="38"/>
        <v>0</v>
      </c>
      <c r="BJ171" s="15" t="s">
        <v>9</v>
      </c>
      <c r="BK171" s="169">
        <f t="shared" si="39"/>
        <v>0</v>
      </c>
      <c r="BL171" s="15" t="s">
        <v>214</v>
      </c>
      <c r="BM171" s="15" t="s">
        <v>465</v>
      </c>
    </row>
    <row r="172" spans="2:65" s="1" customFormat="1" ht="22.5" customHeight="1">
      <c r="B172" s="157"/>
      <c r="C172" s="158" t="s">
        <v>466</v>
      </c>
      <c r="D172" s="158" t="s">
        <v>210</v>
      </c>
      <c r="E172" s="159" t="s">
        <v>467</v>
      </c>
      <c r="F172" s="160" t="s">
        <v>468</v>
      </c>
      <c r="G172" s="161" t="s">
        <v>228</v>
      </c>
      <c r="H172" s="162">
        <v>57.42</v>
      </c>
      <c r="I172" s="163"/>
      <c r="J172" s="164">
        <f t="shared" si="30"/>
        <v>0</v>
      </c>
      <c r="K172" s="161" t="s">
        <v>3101</v>
      </c>
      <c r="L172" s="31"/>
      <c r="M172" s="165" t="s">
        <v>3</v>
      </c>
      <c r="N172" s="166" t="s">
        <v>43</v>
      </c>
      <c r="O172" s="32"/>
      <c r="P172" s="167">
        <f t="shared" si="31"/>
        <v>0</v>
      </c>
      <c r="Q172" s="167">
        <v>0</v>
      </c>
      <c r="R172" s="167">
        <f t="shared" si="32"/>
        <v>0</v>
      </c>
      <c r="S172" s="167">
        <v>0.009</v>
      </c>
      <c r="T172" s="168">
        <f t="shared" si="33"/>
        <v>0.51678</v>
      </c>
      <c r="AR172" s="15" t="s">
        <v>214</v>
      </c>
      <c r="AT172" s="15" t="s">
        <v>210</v>
      </c>
      <c r="AU172" s="15" t="s">
        <v>9</v>
      </c>
      <c r="AY172" s="15" t="s">
        <v>209</v>
      </c>
      <c r="BE172" s="169">
        <f t="shared" si="34"/>
        <v>0</v>
      </c>
      <c r="BF172" s="169">
        <f t="shared" si="35"/>
        <v>0</v>
      </c>
      <c r="BG172" s="169">
        <f t="shared" si="36"/>
        <v>0</v>
      </c>
      <c r="BH172" s="169">
        <f t="shared" si="37"/>
        <v>0</v>
      </c>
      <c r="BI172" s="169">
        <f t="shared" si="38"/>
        <v>0</v>
      </c>
      <c r="BJ172" s="15" t="s">
        <v>9</v>
      </c>
      <c r="BK172" s="169">
        <f t="shared" si="39"/>
        <v>0</v>
      </c>
      <c r="BL172" s="15" t="s">
        <v>214</v>
      </c>
      <c r="BM172" s="15" t="s">
        <v>469</v>
      </c>
    </row>
    <row r="173" spans="2:65" s="1" customFormat="1" ht="22.5" customHeight="1">
      <c r="B173" s="157"/>
      <c r="C173" s="158" t="s">
        <v>470</v>
      </c>
      <c r="D173" s="158" t="s">
        <v>210</v>
      </c>
      <c r="E173" s="159" t="s">
        <v>471</v>
      </c>
      <c r="F173" s="160" t="s">
        <v>472</v>
      </c>
      <c r="G173" s="161" t="s">
        <v>228</v>
      </c>
      <c r="H173" s="162">
        <v>1471.171</v>
      </c>
      <c r="I173" s="163"/>
      <c r="J173" s="164">
        <f t="shared" si="30"/>
        <v>0</v>
      </c>
      <c r="K173" s="161" t="s">
        <v>3101</v>
      </c>
      <c r="L173" s="31"/>
      <c r="M173" s="165" t="s">
        <v>3</v>
      </c>
      <c r="N173" s="166" t="s">
        <v>43</v>
      </c>
      <c r="O173" s="32"/>
      <c r="P173" s="167">
        <f t="shared" si="31"/>
        <v>0</v>
      </c>
      <c r="Q173" s="167">
        <v>0</v>
      </c>
      <c r="R173" s="167">
        <f t="shared" si="32"/>
        <v>0</v>
      </c>
      <c r="S173" s="167">
        <v>0.005</v>
      </c>
      <c r="T173" s="168">
        <f t="shared" si="33"/>
        <v>7.355855</v>
      </c>
      <c r="AR173" s="15" t="s">
        <v>214</v>
      </c>
      <c r="AT173" s="15" t="s">
        <v>210</v>
      </c>
      <c r="AU173" s="15" t="s">
        <v>9</v>
      </c>
      <c r="AY173" s="15" t="s">
        <v>209</v>
      </c>
      <c r="BE173" s="169">
        <f t="shared" si="34"/>
        <v>0</v>
      </c>
      <c r="BF173" s="169">
        <f t="shared" si="35"/>
        <v>0</v>
      </c>
      <c r="BG173" s="169">
        <f t="shared" si="36"/>
        <v>0</v>
      </c>
      <c r="BH173" s="169">
        <f t="shared" si="37"/>
        <v>0</v>
      </c>
      <c r="BI173" s="169">
        <f t="shared" si="38"/>
        <v>0</v>
      </c>
      <c r="BJ173" s="15" t="s">
        <v>9</v>
      </c>
      <c r="BK173" s="169">
        <f t="shared" si="39"/>
        <v>0</v>
      </c>
      <c r="BL173" s="15" t="s">
        <v>214</v>
      </c>
      <c r="BM173" s="15" t="s">
        <v>473</v>
      </c>
    </row>
    <row r="174" spans="2:65" s="1" customFormat="1" ht="22.5" customHeight="1">
      <c r="B174" s="157"/>
      <c r="C174" s="158" t="s">
        <v>474</v>
      </c>
      <c r="D174" s="158" t="s">
        <v>210</v>
      </c>
      <c r="E174" s="159" t="s">
        <v>475</v>
      </c>
      <c r="F174" s="160" t="s">
        <v>476</v>
      </c>
      <c r="G174" s="161" t="s">
        <v>228</v>
      </c>
      <c r="H174" s="162">
        <v>112.285</v>
      </c>
      <c r="I174" s="163"/>
      <c r="J174" s="164">
        <f t="shared" si="30"/>
        <v>0</v>
      </c>
      <c r="K174" s="161" t="s">
        <v>3101</v>
      </c>
      <c r="L174" s="31"/>
      <c r="M174" s="165" t="s">
        <v>3</v>
      </c>
      <c r="N174" s="166" t="s">
        <v>43</v>
      </c>
      <c r="O174" s="32"/>
      <c r="P174" s="167">
        <f t="shared" si="31"/>
        <v>0</v>
      </c>
      <c r="Q174" s="167">
        <v>0</v>
      </c>
      <c r="R174" s="167">
        <f t="shared" si="32"/>
        <v>0</v>
      </c>
      <c r="S174" s="167">
        <v>0.059</v>
      </c>
      <c r="T174" s="168">
        <f t="shared" si="33"/>
        <v>6.624814999999999</v>
      </c>
      <c r="AR174" s="15" t="s">
        <v>214</v>
      </c>
      <c r="AT174" s="15" t="s">
        <v>210</v>
      </c>
      <c r="AU174" s="15" t="s">
        <v>9</v>
      </c>
      <c r="AY174" s="15" t="s">
        <v>209</v>
      </c>
      <c r="BE174" s="169">
        <f t="shared" si="34"/>
        <v>0</v>
      </c>
      <c r="BF174" s="169">
        <f t="shared" si="35"/>
        <v>0</v>
      </c>
      <c r="BG174" s="169">
        <f t="shared" si="36"/>
        <v>0</v>
      </c>
      <c r="BH174" s="169">
        <f t="shared" si="37"/>
        <v>0</v>
      </c>
      <c r="BI174" s="169">
        <f t="shared" si="38"/>
        <v>0</v>
      </c>
      <c r="BJ174" s="15" t="s">
        <v>9</v>
      </c>
      <c r="BK174" s="169">
        <f t="shared" si="39"/>
        <v>0</v>
      </c>
      <c r="BL174" s="15" t="s">
        <v>214</v>
      </c>
      <c r="BM174" s="15" t="s">
        <v>477</v>
      </c>
    </row>
    <row r="175" spans="2:65" s="1" customFormat="1" ht="22.5" customHeight="1">
      <c r="B175" s="157"/>
      <c r="C175" s="158" t="s">
        <v>478</v>
      </c>
      <c r="D175" s="158" t="s">
        <v>210</v>
      </c>
      <c r="E175" s="159" t="s">
        <v>479</v>
      </c>
      <c r="F175" s="160" t="s">
        <v>480</v>
      </c>
      <c r="G175" s="161" t="s">
        <v>228</v>
      </c>
      <c r="H175" s="162">
        <v>91.851</v>
      </c>
      <c r="I175" s="163"/>
      <c r="J175" s="164">
        <f t="shared" si="30"/>
        <v>0</v>
      </c>
      <c r="K175" s="161" t="s">
        <v>3101</v>
      </c>
      <c r="L175" s="31"/>
      <c r="M175" s="165" t="s">
        <v>3</v>
      </c>
      <c r="N175" s="166" t="s">
        <v>43</v>
      </c>
      <c r="O175" s="32"/>
      <c r="P175" s="167">
        <f t="shared" si="31"/>
        <v>0</v>
      </c>
      <c r="Q175" s="167">
        <v>0</v>
      </c>
      <c r="R175" s="167">
        <f t="shared" si="32"/>
        <v>0</v>
      </c>
      <c r="S175" s="167">
        <v>0.014</v>
      </c>
      <c r="T175" s="168">
        <f t="shared" si="33"/>
        <v>1.285914</v>
      </c>
      <c r="AR175" s="15" t="s">
        <v>214</v>
      </c>
      <c r="AT175" s="15" t="s">
        <v>210</v>
      </c>
      <c r="AU175" s="15" t="s">
        <v>9</v>
      </c>
      <c r="AY175" s="15" t="s">
        <v>209</v>
      </c>
      <c r="BE175" s="169">
        <f t="shared" si="34"/>
        <v>0</v>
      </c>
      <c r="BF175" s="169">
        <f t="shared" si="35"/>
        <v>0</v>
      </c>
      <c r="BG175" s="169">
        <f t="shared" si="36"/>
        <v>0</v>
      </c>
      <c r="BH175" s="169">
        <f t="shared" si="37"/>
        <v>0</v>
      </c>
      <c r="BI175" s="169">
        <f t="shared" si="38"/>
        <v>0</v>
      </c>
      <c r="BJ175" s="15" t="s">
        <v>9</v>
      </c>
      <c r="BK175" s="169">
        <f t="shared" si="39"/>
        <v>0</v>
      </c>
      <c r="BL175" s="15" t="s">
        <v>214</v>
      </c>
      <c r="BM175" s="15" t="s">
        <v>481</v>
      </c>
    </row>
    <row r="176" spans="2:65" s="1" customFormat="1" ht="22.5" customHeight="1">
      <c r="B176" s="157"/>
      <c r="C176" s="158" t="s">
        <v>482</v>
      </c>
      <c r="D176" s="158" t="s">
        <v>210</v>
      </c>
      <c r="E176" s="159" t="s">
        <v>483</v>
      </c>
      <c r="F176" s="160" t="s">
        <v>484</v>
      </c>
      <c r="G176" s="161" t="s">
        <v>247</v>
      </c>
      <c r="H176" s="162">
        <v>27.137</v>
      </c>
      <c r="I176" s="163"/>
      <c r="J176" s="164">
        <f t="shared" si="30"/>
        <v>0</v>
      </c>
      <c r="K176" s="161" t="s">
        <v>3101</v>
      </c>
      <c r="L176" s="31"/>
      <c r="M176" s="165" t="s">
        <v>3</v>
      </c>
      <c r="N176" s="166" t="s">
        <v>43</v>
      </c>
      <c r="O176" s="32"/>
      <c r="P176" s="167">
        <f t="shared" si="31"/>
        <v>0</v>
      </c>
      <c r="Q176" s="167">
        <v>0</v>
      </c>
      <c r="R176" s="167">
        <f t="shared" si="32"/>
        <v>0</v>
      </c>
      <c r="S176" s="167">
        <v>0</v>
      </c>
      <c r="T176" s="168">
        <f t="shared" si="33"/>
        <v>0</v>
      </c>
      <c r="AR176" s="15" t="s">
        <v>214</v>
      </c>
      <c r="AT176" s="15" t="s">
        <v>210</v>
      </c>
      <c r="AU176" s="15" t="s">
        <v>9</v>
      </c>
      <c r="AY176" s="15" t="s">
        <v>209</v>
      </c>
      <c r="BE176" s="169">
        <f t="shared" si="34"/>
        <v>0</v>
      </c>
      <c r="BF176" s="169">
        <f t="shared" si="35"/>
        <v>0</v>
      </c>
      <c r="BG176" s="169">
        <f t="shared" si="36"/>
        <v>0</v>
      </c>
      <c r="BH176" s="169">
        <f t="shared" si="37"/>
        <v>0</v>
      </c>
      <c r="BI176" s="169">
        <f t="shared" si="38"/>
        <v>0</v>
      </c>
      <c r="BJ176" s="15" t="s">
        <v>9</v>
      </c>
      <c r="BK176" s="169">
        <f t="shared" si="39"/>
        <v>0</v>
      </c>
      <c r="BL176" s="15" t="s">
        <v>214</v>
      </c>
      <c r="BM176" s="15" t="s">
        <v>485</v>
      </c>
    </row>
    <row r="177" spans="2:65" s="1" customFormat="1" ht="22.5" customHeight="1">
      <c r="B177" s="157"/>
      <c r="C177" s="158" t="s">
        <v>486</v>
      </c>
      <c r="D177" s="158" t="s">
        <v>210</v>
      </c>
      <c r="E177" s="159" t="s">
        <v>487</v>
      </c>
      <c r="F177" s="160" t="s">
        <v>488</v>
      </c>
      <c r="G177" s="161" t="s">
        <v>247</v>
      </c>
      <c r="H177" s="162">
        <v>27.137</v>
      </c>
      <c r="I177" s="163"/>
      <c r="J177" s="164">
        <f t="shared" si="30"/>
        <v>0</v>
      </c>
      <c r="K177" s="161" t="s">
        <v>3101</v>
      </c>
      <c r="L177" s="31"/>
      <c r="M177" s="165" t="s">
        <v>3</v>
      </c>
      <c r="N177" s="166" t="s">
        <v>43</v>
      </c>
      <c r="O177" s="32"/>
      <c r="P177" s="167">
        <f t="shared" si="31"/>
        <v>0</v>
      </c>
      <c r="Q177" s="167">
        <v>0</v>
      </c>
      <c r="R177" s="167">
        <f t="shared" si="32"/>
        <v>0</v>
      </c>
      <c r="S177" s="167">
        <v>0</v>
      </c>
      <c r="T177" s="168">
        <f t="shared" si="33"/>
        <v>0</v>
      </c>
      <c r="AR177" s="15" t="s">
        <v>214</v>
      </c>
      <c r="AT177" s="15" t="s">
        <v>210</v>
      </c>
      <c r="AU177" s="15" t="s">
        <v>9</v>
      </c>
      <c r="AY177" s="15" t="s">
        <v>209</v>
      </c>
      <c r="BE177" s="169">
        <f t="shared" si="34"/>
        <v>0</v>
      </c>
      <c r="BF177" s="169">
        <f t="shared" si="35"/>
        <v>0</v>
      </c>
      <c r="BG177" s="169">
        <f t="shared" si="36"/>
        <v>0</v>
      </c>
      <c r="BH177" s="169">
        <f t="shared" si="37"/>
        <v>0</v>
      </c>
      <c r="BI177" s="169">
        <f t="shared" si="38"/>
        <v>0</v>
      </c>
      <c r="BJ177" s="15" t="s">
        <v>9</v>
      </c>
      <c r="BK177" s="169">
        <f t="shared" si="39"/>
        <v>0</v>
      </c>
      <c r="BL177" s="15" t="s">
        <v>214</v>
      </c>
      <c r="BM177" s="15" t="s">
        <v>489</v>
      </c>
    </row>
    <row r="178" spans="2:65" s="1" customFormat="1" ht="22.5" customHeight="1">
      <c r="B178" s="157"/>
      <c r="C178" s="158" t="s">
        <v>490</v>
      </c>
      <c r="D178" s="158" t="s">
        <v>210</v>
      </c>
      <c r="E178" s="159" t="s">
        <v>491</v>
      </c>
      <c r="F178" s="160" t="s">
        <v>492</v>
      </c>
      <c r="G178" s="161" t="s">
        <v>247</v>
      </c>
      <c r="H178" s="162">
        <v>28.827</v>
      </c>
      <c r="I178" s="163"/>
      <c r="J178" s="164">
        <f t="shared" si="30"/>
        <v>0</v>
      </c>
      <c r="K178" s="161" t="s">
        <v>3101</v>
      </c>
      <c r="L178" s="31"/>
      <c r="M178" s="165" t="s">
        <v>3</v>
      </c>
      <c r="N178" s="166" t="s">
        <v>43</v>
      </c>
      <c r="O178" s="32"/>
      <c r="P178" s="167">
        <f t="shared" si="31"/>
        <v>0</v>
      </c>
      <c r="Q178" s="167">
        <v>0</v>
      </c>
      <c r="R178" s="167">
        <f t="shared" si="32"/>
        <v>0</v>
      </c>
      <c r="S178" s="167">
        <v>0</v>
      </c>
      <c r="T178" s="168">
        <f t="shared" si="33"/>
        <v>0</v>
      </c>
      <c r="AR178" s="15" t="s">
        <v>214</v>
      </c>
      <c r="AT178" s="15" t="s">
        <v>210</v>
      </c>
      <c r="AU178" s="15" t="s">
        <v>9</v>
      </c>
      <c r="AY178" s="15" t="s">
        <v>209</v>
      </c>
      <c r="BE178" s="169">
        <f t="shared" si="34"/>
        <v>0</v>
      </c>
      <c r="BF178" s="169">
        <f t="shared" si="35"/>
        <v>0</v>
      </c>
      <c r="BG178" s="169">
        <f t="shared" si="36"/>
        <v>0</v>
      </c>
      <c r="BH178" s="169">
        <f t="shared" si="37"/>
        <v>0</v>
      </c>
      <c r="BI178" s="169">
        <f t="shared" si="38"/>
        <v>0</v>
      </c>
      <c r="BJ178" s="15" t="s">
        <v>9</v>
      </c>
      <c r="BK178" s="169">
        <f t="shared" si="39"/>
        <v>0</v>
      </c>
      <c r="BL178" s="15" t="s">
        <v>214</v>
      </c>
      <c r="BM178" s="15" t="s">
        <v>493</v>
      </c>
    </row>
    <row r="179" spans="2:65" s="1" customFormat="1" ht="22.5" customHeight="1">
      <c r="B179" s="157"/>
      <c r="C179" s="158" t="s">
        <v>494</v>
      </c>
      <c r="D179" s="158" t="s">
        <v>210</v>
      </c>
      <c r="E179" s="159" t="s">
        <v>495</v>
      </c>
      <c r="F179" s="160" t="s">
        <v>496</v>
      </c>
      <c r="G179" s="161" t="s">
        <v>247</v>
      </c>
      <c r="H179" s="162">
        <v>547.713</v>
      </c>
      <c r="I179" s="163"/>
      <c r="J179" s="164">
        <f t="shared" si="30"/>
        <v>0</v>
      </c>
      <c r="K179" s="161" t="s">
        <v>3101</v>
      </c>
      <c r="L179" s="31"/>
      <c r="M179" s="165" t="s">
        <v>3</v>
      </c>
      <c r="N179" s="166" t="s">
        <v>43</v>
      </c>
      <c r="O179" s="32"/>
      <c r="P179" s="167">
        <f t="shared" si="31"/>
        <v>0</v>
      </c>
      <c r="Q179" s="167">
        <v>0</v>
      </c>
      <c r="R179" s="167">
        <f t="shared" si="32"/>
        <v>0</v>
      </c>
      <c r="S179" s="167">
        <v>0</v>
      </c>
      <c r="T179" s="168">
        <f t="shared" si="33"/>
        <v>0</v>
      </c>
      <c r="AR179" s="15" t="s">
        <v>214</v>
      </c>
      <c r="AT179" s="15" t="s">
        <v>210</v>
      </c>
      <c r="AU179" s="15" t="s">
        <v>9</v>
      </c>
      <c r="AY179" s="15" t="s">
        <v>209</v>
      </c>
      <c r="BE179" s="169">
        <f t="shared" si="34"/>
        <v>0</v>
      </c>
      <c r="BF179" s="169">
        <f t="shared" si="35"/>
        <v>0</v>
      </c>
      <c r="BG179" s="169">
        <f t="shared" si="36"/>
        <v>0</v>
      </c>
      <c r="BH179" s="169">
        <f t="shared" si="37"/>
        <v>0</v>
      </c>
      <c r="BI179" s="169">
        <f t="shared" si="38"/>
        <v>0</v>
      </c>
      <c r="BJ179" s="15" t="s">
        <v>9</v>
      </c>
      <c r="BK179" s="169">
        <f t="shared" si="39"/>
        <v>0</v>
      </c>
      <c r="BL179" s="15" t="s">
        <v>214</v>
      </c>
      <c r="BM179" s="15" t="s">
        <v>497</v>
      </c>
    </row>
    <row r="180" spans="2:65" s="1" customFormat="1" ht="22.5" customHeight="1">
      <c r="B180" s="157"/>
      <c r="C180" s="158" t="s">
        <v>498</v>
      </c>
      <c r="D180" s="158" t="s">
        <v>210</v>
      </c>
      <c r="E180" s="159" t="s">
        <v>499</v>
      </c>
      <c r="F180" s="160" t="s">
        <v>500</v>
      </c>
      <c r="G180" s="161" t="s">
        <v>247</v>
      </c>
      <c r="H180" s="162">
        <v>28.827</v>
      </c>
      <c r="I180" s="163"/>
      <c r="J180" s="164">
        <f t="shared" si="30"/>
        <v>0</v>
      </c>
      <c r="K180" s="161" t="s">
        <v>3101</v>
      </c>
      <c r="L180" s="31"/>
      <c r="M180" s="165" t="s">
        <v>3</v>
      </c>
      <c r="N180" s="166" t="s">
        <v>43</v>
      </c>
      <c r="O180" s="32"/>
      <c r="P180" s="167">
        <f t="shared" si="31"/>
        <v>0</v>
      </c>
      <c r="Q180" s="167">
        <v>0</v>
      </c>
      <c r="R180" s="167">
        <f t="shared" si="32"/>
        <v>0</v>
      </c>
      <c r="S180" s="167">
        <v>0</v>
      </c>
      <c r="T180" s="168">
        <f t="shared" si="33"/>
        <v>0</v>
      </c>
      <c r="AR180" s="15" t="s">
        <v>214</v>
      </c>
      <c r="AT180" s="15" t="s">
        <v>210</v>
      </c>
      <c r="AU180" s="15" t="s">
        <v>9</v>
      </c>
      <c r="AY180" s="15" t="s">
        <v>209</v>
      </c>
      <c r="BE180" s="169">
        <f t="shared" si="34"/>
        <v>0</v>
      </c>
      <c r="BF180" s="169">
        <f t="shared" si="35"/>
        <v>0</v>
      </c>
      <c r="BG180" s="169">
        <f t="shared" si="36"/>
        <v>0</v>
      </c>
      <c r="BH180" s="169">
        <f t="shared" si="37"/>
        <v>0</v>
      </c>
      <c r="BI180" s="169">
        <f t="shared" si="38"/>
        <v>0</v>
      </c>
      <c r="BJ180" s="15" t="s">
        <v>9</v>
      </c>
      <c r="BK180" s="169">
        <f t="shared" si="39"/>
        <v>0</v>
      </c>
      <c r="BL180" s="15" t="s">
        <v>214</v>
      </c>
      <c r="BM180" s="15" t="s">
        <v>501</v>
      </c>
    </row>
    <row r="181" spans="2:65" s="1" customFormat="1" ht="22.5" customHeight="1">
      <c r="B181" s="157"/>
      <c r="C181" s="158" t="s">
        <v>502</v>
      </c>
      <c r="D181" s="158" t="s">
        <v>210</v>
      </c>
      <c r="E181" s="159" t="s">
        <v>503</v>
      </c>
      <c r="F181" s="160" t="s">
        <v>504</v>
      </c>
      <c r="G181" s="161" t="s">
        <v>247</v>
      </c>
      <c r="H181" s="162">
        <v>28.827</v>
      </c>
      <c r="I181" s="163"/>
      <c r="J181" s="164">
        <f t="shared" si="30"/>
        <v>0</v>
      </c>
      <c r="K181" s="161" t="s">
        <v>3101</v>
      </c>
      <c r="L181" s="31"/>
      <c r="M181" s="165" t="s">
        <v>3</v>
      </c>
      <c r="N181" s="166" t="s">
        <v>43</v>
      </c>
      <c r="O181" s="32"/>
      <c r="P181" s="167">
        <f t="shared" si="31"/>
        <v>0</v>
      </c>
      <c r="Q181" s="167">
        <v>0</v>
      </c>
      <c r="R181" s="167">
        <f t="shared" si="32"/>
        <v>0</v>
      </c>
      <c r="S181" s="167">
        <v>0</v>
      </c>
      <c r="T181" s="168">
        <f t="shared" si="33"/>
        <v>0</v>
      </c>
      <c r="AR181" s="15" t="s">
        <v>214</v>
      </c>
      <c r="AT181" s="15" t="s">
        <v>210</v>
      </c>
      <c r="AU181" s="15" t="s">
        <v>9</v>
      </c>
      <c r="AY181" s="15" t="s">
        <v>209</v>
      </c>
      <c r="BE181" s="169">
        <f t="shared" si="34"/>
        <v>0</v>
      </c>
      <c r="BF181" s="169">
        <f t="shared" si="35"/>
        <v>0</v>
      </c>
      <c r="BG181" s="169">
        <f t="shared" si="36"/>
        <v>0</v>
      </c>
      <c r="BH181" s="169">
        <f t="shared" si="37"/>
        <v>0</v>
      </c>
      <c r="BI181" s="169">
        <f t="shared" si="38"/>
        <v>0</v>
      </c>
      <c r="BJ181" s="15" t="s">
        <v>9</v>
      </c>
      <c r="BK181" s="169">
        <f t="shared" si="39"/>
        <v>0</v>
      </c>
      <c r="BL181" s="15" t="s">
        <v>214</v>
      </c>
      <c r="BM181" s="15" t="s">
        <v>505</v>
      </c>
    </row>
    <row r="182" spans="2:65" s="1" customFormat="1" ht="22.5" customHeight="1">
      <c r="B182" s="157"/>
      <c r="C182" s="158" t="s">
        <v>506</v>
      </c>
      <c r="D182" s="158" t="s">
        <v>210</v>
      </c>
      <c r="E182" s="159" t="s">
        <v>507</v>
      </c>
      <c r="F182" s="160" t="s">
        <v>508</v>
      </c>
      <c r="G182" s="161" t="s">
        <v>247</v>
      </c>
      <c r="H182" s="162">
        <v>28.827</v>
      </c>
      <c r="I182" s="163"/>
      <c r="J182" s="164">
        <f t="shared" si="30"/>
        <v>0</v>
      </c>
      <c r="K182" s="161" t="s">
        <v>3101</v>
      </c>
      <c r="L182" s="31"/>
      <c r="M182" s="165" t="s">
        <v>3</v>
      </c>
      <c r="N182" s="166" t="s">
        <v>43</v>
      </c>
      <c r="O182" s="32"/>
      <c r="P182" s="167">
        <f t="shared" si="31"/>
        <v>0</v>
      </c>
      <c r="Q182" s="167">
        <v>0</v>
      </c>
      <c r="R182" s="167">
        <f t="shared" si="32"/>
        <v>0</v>
      </c>
      <c r="S182" s="167">
        <v>0</v>
      </c>
      <c r="T182" s="168">
        <f t="shared" si="33"/>
        <v>0</v>
      </c>
      <c r="AR182" s="15" t="s">
        <v>214</v>
      </c>
      <c r="AT182" s="15" t="s">
        <v>210</v>
      </c>
      <c r="AU182" s="15" t="s">
        <v>9</v>
      </c>
      <c r="AY182" s="15" t="s">
        <v>209</v>
      </c>
      <c r="BE182" s="169">
        <f t="shared" si="34"/>
        <v>0</v>
      </c>
      <c r="BF182" s="169">
        <f t="shared" si="35"/>
        <v>0</v>
      </c>
      <c r="BG182" s="169">
        <f t="shared" si="36"/>
        <v>0</v>
      </c>
      <c r="BH182" s="169">
        <f t="shared" si="37"/>
        <v>0</v>
      </c>
      <c r="BI182" s="169">
        <f t="shared" si="38"/>
        <v>0</v>
      </c>
      <c r="BJ182" s="15" t="s">
        <v>9</v>
      </c>
      <c r="BK182" s="169">
        <f t="shared" si="39"/>
        <v>0</v>
      </c>
      <c r="BL182" s="15" t="s">
        <v>214</v>
      </c>
      <c r="BM182" s="15" t="s">
        <v>509</v>
      </c>
    </row>
    <row r="183" spans="2:65" s="1" customFormat="1" ht="22.5" customHeight="1">
      <c r="B183" s="157"/>
      <c r="C183" s="158" t="s">
        <v>510</v>
      </c>
      <c r="D183" s="158" t="s">
        <v>210</v>
      </c>
      <c r="E183" s="159" t="s">
        <v>511</v>
      </c>
      <c r="F183" s="160" t="s">
        <v>512</v>
      </c>
      <c r="G183" s="161" t="s">
        <v>247</v>
      </c>
      <c r="H183" s="162">
        <v>28.827</v>
      </c>
      <c r="I183" s="163"/>
      <c r="J183" s="164">
        <f t="shared" si="30"/>
        <v>0</v>
      </c>
      <c r="K183" s="161" t="s">
        <v>3101</v>
      </c>
      <c r="L183" s="31"/>
      <c r="M183" s="165" t="s">
        <v>3</v>
      </c>
      <c r="N183" s="166" t="s">
        <v>43</v>
      </c>
      <c r="O183" s="32"/>
      <c r="P183" s="167">
        <f t="shared" si="31"/>
        <v>0</v>
      </c>
      <c r="Q183" s="167">
        <v>0</v>
      </c>
      <c r="R183" s="167">
        <f t="shared" si="32"/>
        <v>0</v>
      </c>
      <c r="S183" s="167">
        <v>0</v>
      </c>
      <c r="T183" s="168">
        <f t="shared" si="33"/>
        <v>0</v>
      </c>
      <c r="AR183" s="15" t="s">
        <v>214</v>
      </c>
      <c r="AT183" s="15" t="s">
        <v>210</v>
      </c>
      <c r="AU183" s="15" t="s">
        <v>9</v>
      </c>
      <c r="AY183" s="15" t="s">
        <v>209</v>
      </c>
      <c r="BE183" s="169">
        <f t="shared" si="34"/>
        <v>0</v>
      </c>
      <c r="BF183" s="169">
        <f t="shared" si="35"/>
        <v>0</v>
      </c>
      <c r="BG183" s="169">
        <f t="shared" si="36"/>
        <v>0</v>
      </c>
      <c r="BH183" s="169">
        <f t="shared" si="37"/>
        <v>0</v>
      </c>
      <c r="BI183" s="169">
        <f t="shared" si="38"/>
        <v>0</v>
      </c>
      <c r="BJ183" s="15" t="s">
        <v>9</v>
      </c>
      <c r="BK183" s="169">
        <f t="shared" si="39"/>
        <v>0</v>
      </c>
      <c r="BL183" s="15" t="s">
        <v>214</v>
      </c>
      <c r="BM183" s="15" t="s">
        <v>513</v>
      </c>
    </row>
    <row r="184" spans="2:65" s="1" customFormat="1" ht="22.5" customHeight="1">
      <c r="B184" s="157"/>
      <c r="C184" s="158" t="s">
        <v>514</v>
      </c>
      <c r="D184" s="158" t="s">
        <v>210</v>
      </c>
      <c r="E184" s="159" t="s">
        <v>515</v>
      </c>
      <c r="F184" s="160" t="s">
        <v>516</v>
      </c>
      <c r="G184" s="161" t="s">
        <v>247</v>
      </c>
      <c r="H184" s="162">
        <v>28.827</v>
      </c>
      <c r="I184" s="163"/>
      <c r="J184" s="164">
        <f t="shared" si="30"/>
        <v>0</v>
      </c>
      <c r="K184" s="161" t="s">
        <v>3101</v>
      </c>
      <c r="L184" s="31"/>
      <c r="M184" s="165" t="s">
        <v>3</v>
      </c>
      <c r="N184" s="166" t="s">
        <v>43</v>
      </c>
      <c r="O184" s="32"/>
      <c r="P184" s="167">
        <f t="shared" si="31"/>
        <v>0</v>
      </c>
      <c r="Q184" s="167">
        <v>0</v>
      </c>
      <c r="R184" s="167">
        <f t="shared" si="32"/>
        <v>0</v>
      </c>
      <c r="S184" s="167">
        <v>0</v>
      </c>
      <c r="T184" s="168">
        <f t="shared" si="33"/>
        <v>0</v>
      </c>
      <c r="AR184" s="15" t="s">
        <v>214</v>
      </c>
      <c r="AT184" s="15" t="s">
        <v>210</v>
      </c>
      <c r="AU184" s="15" t="s">
        <v>9</v>
      </c>
      <c r="AY184" s="15" t="s">
        <v>209</v>
      </c>
      <c r="BE184" s="169">
        <f t="shared" si="34"/>
        <v>0</v>
      </c>
      <c r="BF184" s="169">
        <f t="shared" si="35"/>
        <v>0</v>
      </c>
      <c r="BG184" s="169">
        <f t="shared" si="36"/>
        <v>0</v>
      </c>
      <c r="BH184" s="169">
        <f t="shared" si="37"/>
        <v>0</v>
      </c>
      <c r="BI184" s="169">
        <f t="shared" si="38"/>
        <v>0</v>
      </c>
      <c r="BJ184" s="15" t="s">
        <v>9</v>
      </c>
      <c r="BK184" s="169">
        <f t="shared" si="39"/>
        <v>0</v>
      </c>
      <c r="BL184" s="15" t="s">
        <v>214</v>
      </c>
      <c r="BM184" s="15" t="s">
        <v>517</v>
      </c>
    </row>
    <row r="185" spans="2:65" s="1" customFormat="1" ht="22.5" customHeight="1">
      <c r="B185" s="157"/>
      <c r="C185" s="158" t="s">
        <v>518</v>
      </c>
      <c r="D185" s="158" t="s">
        <v>210</v>
      </c>
      <c r="E185" s="159" t="s">
        <v>519</v>
      </c>
      <c r="F185" s="160" t="s">
        <v>520</v>
      </c>
      <c r="G185" s="161" t="s">
        <v>228</v>
      </c>
      <c r="H185" s="162">
        <v>10.035</v>
      </c>
      <c r="I185" s="163"/>
      <c r="J185" s="164">
        <f t="shared" si="30"/>
        <v>0</v>
      </c>
      <c r="K185" s="161" t="s">
        <v>3</v>
      </c>
      <c r="L185" s="31"/>
      <c r="M185" s="165" t="s">
        <v>3</v>
      </c>
      <c r="N185" s="166" t="s">
        <v>43</v>
      </c>
      <c r="O185" s="32"/>
      <c r="P185" s="167">
        <f t="shared" si="31"/>
        <v>0</v>
      </c>
      <c r="Q185" s="167">
        <v>0</v>
      </c>
      <c r="R185" s="167">
        <f t="shared" si="32"/>
        <v>0</v>
      </c>
      <c r="S185" s="167">
        <v>0</v>
      </c>
      <c r="T185" s="168">
        <f t="shared" si="33"/>
        <v>0</v>
      </c>
      <c r="AR185" s="15" t="s">
        <v>214</v>
      </c>
      <c r="AT185" s="15" t="s">
        <v>210</v>
      </c>
      <c r="AU185" s="15" t="s">
        <v>9</v>
      </c>
      <c r="AY185" s="15" t="s">
        <v>209</v>
      </c>
      <c r="BE185" s="169">
        <f t="shared" si="34"/>
        <v>0</v>
      </c>
      <c r="BF185" s="169">
        <f t="shared" si="35"/>
        <v>0</v>
      </c>
      <c r="BG185" s="169">
        <f t="shared" si="36"/>
        <v>0</v>
      </c>
      <c r="BH185" s="169">
        <f t="shared" si="37"/>
        <v>0</v>
      </c>
      <c r="BI185" s="169">
        <f t="shared" si="38"/>
        <v>0</v>
      </c>
      <c r="BJ185" s="15" t="s">
        <v>9</v>
      </c>
      <c r="BK185" s="169">
        <f t="shared" si="39"/>
        <v>0</v>
      </c>
      <c r="BL185" s="15" t="s">
        <v>214</v>
      </c>
      <c r="BM185" s="15" t="s">
        <v>521</v>
      </c>
    </row>
    <row r="186" spans="2:65" s="1" customFormat="1" ht="22.5" customHeight="1">
      <c r="B186" s="157"/>
      <c r="C186" s="158" t="s">
        <v>522</v>
      </c>
      <c r="D186" s="158" t="s">
        <v>210</v>
      </c>
      <c r="E186" s="159" t="s">
        <v>523</v>
      </c>
      <c r="F186" s="160" t="s">
        <v>524</v>
      </c>
      <c r="G186" s="161" t="s">
        <v>416</v>
      </c>
      <c r="H186" s="162">
        <v>7</v>
      </c>
      <c r="I186" s="163"/>
      <c r="J186" s="164">
        <f t="shared" si="30"/>
        <v>0</v>
      </c>
      <c r="K186" s="161" t="s">
        <v>3</v>
      </c>
      <c r="L186" s="31"/>
      <c r="M186" s="165" t="s">
        <v>3</v>
      </c>
      <c r="N186" s="166" t="s">
        <v>43</v>
      </c>
      <c r="O186" s="32"/>
      <c r="P186" s="167">
        <f t="shared" si="31"/>
        <v>0</v>
      </c>
      <c r="Q186" s="167">
        <v>0</v>
      </c>
      <c r="R186" s="167">
        <f t="shared" si="32"/>
        <v>0</v>
      </c>
      <c r="S186" s="167">
        <v>0</v>
      </c>
      <c r="T186" s="168">
        <f t="shared" si="33"/>
        <v>0</v>
      </c>
      <c r="AR186" s="15" t="s">
        <v>214</v>
      </c>
      <c r="AT186" s="15" t="s">
        <v>210</v>
      </c>
      <c r="AU186" s="15" t="s">
        <v>9</v>
      </c>
      <c r="AY186" s="15" t="s">
        <v>209</v>
      </c>
      <c r="BE186" s="169">
        <f t="shared" si="34"/>
        <v>0</v>
      </c>
      <c r="BF186" s="169">
        <f t="shared" si="35"/>
        <v>0</v>
      </c>
      <c r="BG186" s="169">
        <f t="shared" si="36"/>
        <v>0</v>
      </c>
      <c r="BH186" s="169">
        <f t="shared" si="37"/>
        <v>0</v>
      </c>
      <c r="BI186" s="169">
        <f t="shared" si="38"/>
        <v>0</v>
      </c>
      <c r="BJ186" s="15" t="s">
        <v>9</v>
      </c>
      <c r="BK186" s="169">
        <f t="shared" si="39"/>
        <v>0</v>
      </c>
      <c r="BL186" s="15" t="s">
        <v>214</v>
      </c>
      <c r="BM186" s="15" t="s">
        <v>525</v>
      </c>
    </row>
    <row r="187" spans="2:65" s="1" customFormat="1" ht="22.5" customHeight="1">
      <c r="B187" s="157"/>
      <c r="C187" s="158" t="s">
        <v>526</v>
      </c>
      <c r="D187" s="158" t="s">
        <v>210</v>
      </c>
      <c r="E187" s="159" t="s">
        <v>527</v>
      </c>
      <c r="F187" s="160" t="s">
        <v>528</v>
      </c>
      <c r="G187" s="161" t="s">
        <v>416</v>
      </c>
      <c r="H187" s="162">
        <v>1</v>
      </c>
      <c r="I187" s="163"/>
      <c r="J187" s="164">
        <f t="shared" si="30"/>
        <v>0</v>
      </c>
      <c r="K187" s="161" t="s">
        <v>3</v>
      </c>
      <c r="L187" s="31"/>
      <c r="M187" s="165" t="s">
        <v>3</v>
      </c>
      <c r="N187" s="166" t="s">
        <v>43</v>
      </c>
      <c r="O187" s="32"/>
      <c r="P187" s="167">
        <f t="shared" si="31"/>
        <v>0</v>
      </c>
      <c r="Q187" s="167">
        <v>0</v>
      </c>
      <c r="R187" s="167">
        <f t="shared" si="32"/>
        <v>0</v>
      </c>
      <c r="S187" s="167">
        <v>0</v>
      </c>
      <c r="T187" s="168">
        <f t="shared" si="33"/>
        <v>0</v>
      </c>
      <c r="AR187" s="15" t="s">
        <v>214</v>
      </c>
      <c r="AT187" s="15" t="s">
        <v>210</v>
      </c>
      <c r="AU187" s="15" t="s">
        <v>9</v>
      </c>
      <c r="AY187" s="15" t="s">
        <v>209</v>
      </c>
      <c r="BE187" s="169">
        <f t="shared" si="34"/>
        <v>0</v>
      </c>
      <c r="BF187" s="169">
        <f t="shared" si="35"/>
        <v>0</v>
      </c>
      <c r="BG187" s="169">
        <f t="shared" si="36"/>
        <v>0</v>
      </c>
      <c r="BH187" s="169">
        <f t="shared" si="37"/>
        <v>0</v>
      </c>
      <c r="BI187" s="169">
        <f t="shared" si="38"/>
        <v>0</v>
      </c>
      <c r="BJ187" s="15" t="s">
        <v>9</v>
      </c>
      <c r="BK187" s="169">
        <f t="shared" si="39"/>
        <v>0</v>
      </c>
      <c r="BL187" s="15" t="s">
        <v>214</v>
      </c>
      <c r="BM187" s="15" t="s">
        <v>529</v>
      </c>
    </row>
    <row r="188" spans="2:65" s="1" customFormat="1" ht="22.5" customHeight="1">
      <c r="B188" s="157"/>
      <c r="C188" s="158" t="s">
        <v>530</v>
      </c>
      <c r="D188" s="158" t="s">
        <v>210</v>
      </c>
      <c r="E188" s="159" t="s">
        <v>531</v>
      </c>
      <c r="F188" s="160" t="s">
        <v>532</v>
      </c>
      <c r="G188" s="161" t="s">
        <v>416</v>
      </c>
      <c r="H188" s="162">
        <v>3</v>
      </c>
      <c r="I188" s="163"/>
      <c r="J188" s="164">
        <f t="shared" si="30"/>
        <v>0</v>
      </c>
      <c r="K188" s="161" t="s">
        <v>3</v>
      </c>
      <c r="L188" s="31"/>
      <c r="M188" s="165" t="s">
        <v>3</v>
      </c>
      <c r="N188" s="166" t="s">
        <v>43</v>
      </c>
      <c r="O188" s="32"/>
      <c r="P188" s="167">
        <f t="shared" si="31"/>
        <v>0</v>
      </c>
      <c r="Q188" s="167">
        <v>0</v>
      </c>
      <c r="R188" s="167">
        <f t="shared" si="32"/>
        <v>0</v>
      </c>
      <c r="S188" s="167">
        <v>0</v>
      </c>
      <c r="T188" s="168">
        <f t="shared" si="33"/>
        <v>0</v>
      </c>
      <c r="AR188" s="15" t="s">
        <v>214</v>
      </c>
      <c r="AT188" s="15" t="s">
        <v>210</v>
      </c>
      <c r="AU188" s="15" t="s">
        <v>9</v>
      </c>
      <c r="AY188" s="15" t="s">
        <v>209</v>
      </c>
      <c r="BE188" s="169">
        <f t="shared" si="34"/>
        <v>0</v>
      </c>
      <c r="BF188" s="169">
        <f t="shared" si="35"/>
        <v>0</v>
      </c>
      <c r="BG188" s="169">
        <f t="shared" si="36"/>
        <v>0</v>
      </c>
      <c r="BH188" s="169">
        <f t="shared" si="37"/>
        <v>0</v>
      </c>
      <c r="BI188" s="169">
        <f t="shared" si="38"/>
        <v>0</v>
      </c>
      <c r="BJ188" s="15" t="s">
        <v>9</v>
      </c>
      <c r="BK188" s="169">
        <f t="shared" si="39"/>
        <v>0</v>
      </c>
      <c r="BL188" s="15" t="s">
        <v>214</v>
      </c>
      <c r="BM188" s="15" t="s">
        <v>533</v>
      </c>
    </row>
    <row r="189" spans="2:63" s="10" customFormat="1" ht="37.35" customHeight="1">
      <c r="B189" s="145"/>
      <c r="D189" s="146" t="s">
        <v>71</v>
      </c>
      <c r="E189" s="147" t="s">
        <v>534</v>
      </c>
      <c r="F189" s="147" t="s">
        <v>535</v>
      </c>
      <c r="I189" s="148"/>
      <c r="J189" s="149">
        <f>BK189</f>
        <v>0</v>
      </c>
      <c r="K189" s="155"/>
      <c r="L189" s="145"/>
      <c r="M189" s="150"/>
      <c r="N189" s="151"/>
      <c r="O189" s="151"/>
      <c r="P189" s="152">
        <f>SUM(P190:P194)</f>
        <v>0</v>
      </c>
      <c r="Q189" s="151"/>
      <c r="R189" s="152">
        <f>SUM(R190:R194)</f>
        <v>0</v>
      </c>
      <c r="S189" s="151"/>
      <c r="T189" s="153">
        <f>SUM(T190:T194)</f>
        <v>0</v>
      </c>
      <c r="AR189" s="154" t="s">
        <v>9</v>
      </c>
      <c r="AT189" s="155" t="s">
        <v>71</v>
      </c>
      <c r="AU189" s="155" t="s">
        <v>72</v>
      </c>
      <c r="AY189" s="154" t="s">
        <v>209</v>
      </c>
      <c r="BK189" s="156">
        <f>SUM(BK190:BK194)</f>
        <v>0</v>
      </c>
    </row>
    <row r="190" spans="2:65" s="1" customFormat="1" ht="22.5" customHeight="1">
      <c r="B190" s="157"/>
      <c r="C190" s="158" t="s">
        <v>536</v>
      </c>
      <c r="D190" s="158" t="s">
        <v>210</v>
      </c>
      <c r="E190" s="159" t="s">
        <v>537</v>
      </c>
      <c r="F190" s="160" t="s">
        <v>538</v>
      </c>
      <c r="G190" s="161" t="s">
        <v>253</v>
      </c>
      <c r="H190" s="162">
        <v>60.9</v>
      </c>
      <c r="I190" s="163"/>
      <c r="J190" s="164">
        <f>ROUND(I190*H190,0)</f>
        <v>0</v>
      </c>
      <c r="K190" s="161" t="s">
        <v>3</v>
      </c>
      <c r="L190" s="31"/>
      <c r="M190" s="165" t="s">
        <v>3</v>
      </c>
      <c r="N190" s="166" t="s">
        <v>43</v>
      </c>
      <c r="O190" s="32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5" t="s">
        <v>214</v>
      </c>
      <c r="AT190" s="15" t="s">
        <v>210</v>
      </c>
      <c r="AU190" s="15" t="s">
        <v>9</v>
      </c>
      <c r="AY190" s="15" t="s">
        <v>209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9</v>
      </c>
      <c r="BK190" s="169">
        <f>ROUND(I190*H190,0)</f>
        <v>0</v>
      </c>
      <c r="BL190" s="15" t="s">
        <v>214</v>
      </c>
      <c r="BM190" s="15" t="s">
        <v>539</v>
      </c>
    </row>
    <row r="191" spans="2:65" s="1" customFormat="1" ht="22.5" customHeight="1">
      <c r="B191" s="157"/>
      <c r="C191" s="158" t="s">
        <v>540</v>
      </c>
      <c r="D191" s="158" t="s">
        <v>210</v>
      </c>
      <c r="E191" s="159" t="s">
        <v>541</v>
      </c>
      <c r="F191" s="160" t="s">
        <v>542</v>
      </c>
      <c r="G191" s="161" t="s">
        <v>253</v>
      </c>
      <c r="H191" s="162">
        <v>60.9</v>
      </c>
      <c r="I191" s="163"/>
      <c r="J191" s="164">
        <f>ROUND(I191*H191,0)</f>
        <v>0</v>
      </c>
      <c r="K191" s="161" t="s">
        <v>3</v>
      </c>
      <c r="L191" s="31"/>
      <c r="M191" s="165" t="s">
        <v>3</v>
      </c>
      <c r="N191" s="166" t="s">
        <v>43</v>
      </c>
      <c r="O191" s="32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5" t="s">
        <v>214</v>
      </c>
      <c r="AT191" s="15" t="s">
        <v>210</v>
      </c>
      <c r="AU191" s="15" t="s">
        <v>9</v>
      </c>
      <c r="AY191" s="15" t="s">
        <v>209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5" t="s">
        <v>9</v>
      </c>
      <c r="BK191" s="169">
        <f>ROUND(I191*H191,0)</f>
        <v>0</v>
      </c>
      <c r="BL191" s="15" t="s">
        <v>214</v>
      </c>
      <c r="BM191" s="15" t="s">
        <v>543</v>
      </c>
    </row>
    <row r="192" spans="2:65" s="1" customFormat="1" ht="22.5" customHeight="1">
      <c r="B192" s="157"/>
      <c r="C192" s="158" t="s">
        <v>544</v>
      </c>
      <c r="D192" s="158" t="s">
        <v>210</v>
      </c>
      <c r="E192" s="159" t="s">
        <v>545</v>
      </c>
      <c r="F192" s="160" t="s">
        <v>546</v>
      </c>
      <c r="G192" s="161" t="s">
        <v>416</v>
      </c>
      <c r="H192" s="162">
        <v>6</v>
      </c>
      <c r="I192" s="163"/>
      <c r="J192" s="164">
        <f>ROUND(I192*H192,0)</f>
        <v>0</v>
      </c>
      <c r="K192" s="161" t="s">
        <v>3</v>
      </c>
      <c r="L192" s="31"/>
      <c r="M192" s="165" t="s">
        <v>3</v>
      </c>
      <c r="N192" s="166" t="s">
        <v>43</v>
      </c>
      <c r="O192" s="32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5" t="s">
        <v>214</v>
      </c>
      <c r="AT192" s="15" t="s">
        <v>210</v>
      </c>
      <c r="AU192" s="15" t="s">
        <v>9</v>
      </c>
      <c r="AY192" s="15" t="s">
        <v>209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5" t="s">
        <v>9</v>
      </c>
      <c r="BK192" s="169">
        <f>ROUND(I192*H192,0)</f>
        <v>0</v>
      </c>
      <c r="BL192" s="15" t="s">
        <v>214</v>
      </c>
      <c r="BM192" s="15" t="s">
        <v>547</v>
      </c>
    </row>
    <row r="193" spans="2:65" s="1" customFormat="1" ht="22.5" customHeight="1">
      <c r="B193" s="157"/>
      <c r="C193" s="158" t="s">
        <v>548</v>
      </c>
      <c r="D193" s="158" t="s">
        <v>210</v>
      </c>
      <c r="E193" s="159" t="s">
        <v>549</v>
      </c>
      <c r="F193" s="160" t="s">
        <v>550</v>
      </c>
      <c r="G193" s="161" t="s">
        <v>359</v>
      </c>
      <c r="H193" s="162">
        <v>1</v>
      </c>
      <c r="I193" s="163"/>
      <c r="J193" s="164">
        <f>ROUND(I193*H193,0)</f>
        <v>0</v>
      </c>
      <c r="K193" s="161" t="s">
        <v>3</v>
      </c>
      <c r="L193" s="31"/>
      <c r="M193" s="165" t="s">
        <v>3</v>
      </c>
      <c r="N193" s="166" t="s">
        <v>43</v>
      </c>
      <c r="O193" s="32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5" t="s">
        <v>214</v>
      </c>
      <c r="AT193" s="15" t="s">
        <v>210</v>
      </c>
      <c r="AU193" s="15" t="s">
        <v>9</v>
      </c>
      <c r="AY193" s="15" t="s">
        <v>209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5" t="s">
        <v>9</v>
      </c>
      <c r="BK193" s="169">
        <f>ROUND(I193*H193,0)</f>
        <v>0</v>
      </c>
      <c r="BL193" s="15" t="s">
        <v>214</v>
      </c>
      <c r="BM193" s="15" t="s">
        <v>551</v>
      </c>
    </row>
    <row r="194" spans="2:65" s="1" customFormat="1" ht="22.5" customHeight="1">
      <c r="B194" s="157"/>
      <c r="C194" s="158" t="s">
        <v>552</v>
      </c>
      <c r="D194" s="158" t="s">
        <v>210</v>
      </c>
      <c r="E194" s="159" t="s">
        <v>553</v>
      </c>
      <c r="F194" s="160" t="s">
        <v>554</v>
      </c>
      <c r="G194" s="161" t="s">
        <v>359</v>
      </c>
      <c r="H194" s="162">
        <v>1</v>
      </c>
      <c r="I194" s="163"/>
      <c r="J194" s="164">
        <f>ROUND(I194*H194,0)</f>
        <v>0</v>
      </c>
      <c r="K194" s="161" t="s">
        <v>3</v>
      </c>
      <c r="L194" s="31"/>
      <c r="M194" s="165" t="s">
        <v>3</v>
      </c>
      <c r="N194" s="166" t="s">
        <v>43</v>
      </c>
      <c r="O194" s="32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5" t="s">
        <v>214</v>
      </c>
      <c r="AT194" s="15" t="s">
        <v>210</v>
      </c>
      <c r="AU194" s="15" t="s">
        <v>9</v>
      </c>
      <c r="AY194" s="15" t="s">
        <v>209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5" t="s">
        <v>9</v>
      </c>
      <c r="BK194" s="169">
        <f>ROUND(I194*H194,0)</f>
        <v>0</v>
      </c>
      <c r="BL194" s="15" t="s">
        <v>214</v>
      </c>
      <c r="BM194" s="15" t="s">
        <v>555</v>
      </c>
    </row>
    <row r="195" spans="2:63" s="10" customFormat="1" ht="37.35" customHeight="1">
      <c r="B195" s="145"/>
      <c r="D195" s="146" t="s">
        <v>71</v>
      </c>
      <c r="E195" s="147" t="s">
        <v>556</v>
      </c>
      <c r="F195" s="147" t="s">
        <v>557</v>
      </c>
      <c r="I195" s="148"/>
      <c r="J195" s="149">
        <f>BK195</f>
        <v>0</v>
      </c>
      <c r="K195" s="155"/>
      <c r="L195" s="145"/>
      <c r="M195" s="150"/>
      <c r="N195" s="151"/>
      <c r="O195" s="151"/>
      <c r="P195" s="152">
        <f>P196</f>
        <v>0</v>
      </c>
      <c r="Q195" s="151"/>
      <c r="R195" s="152">
        <f>R196</f>
        <v>0</v>
      </c>
      <c r="S195" s="151"/>
      <c r="T195" s="153">
        <f>T196</f>
        <v>0</v>
      </c>
      <c r="AR195" s="154" t="s">
        <v>9</v>
      </c>
      <c r="AT195" s="155" t="s">
        <v>71</v>
      </c>
      <c r="AU195" s="155" t="s">
        <v>72</v>
      </c>
      <c r="AY195" s="154" t="s">
        <v>209</v>
      </c>
      <c r="BK195" s="156">
        <f>BK196</f>
        <v>0</v>
      </c>
    </row>
    <row r="196" spans="2:65" s="1" customFormat="1" ht="22.5" customHeight="1">
      <c r="B196" s="157"/>
      <c r="C196" s="158" t="s">
        <v>558</v>
      </c>
      <c r="D196" s="158" t="s">
        <v>210</v>
      </c>
      <c r="E196" s="159" t="s">
        <v>559</v>
      </c>
      <c r="F196" s="160" t="s">
        <v>560</v>
      </c>
      <c r="G196" s="161" t="s">
        <v>247</v>
      </c>
      <c r="H196" s="162">
        <v>129.841</v>
      </c>
      <c r="I196" s="163"/>
      <c r="J196" s="164">
        <f>ROUND(I196*H196,0)</f>
        <v>0</v>
      </c>
      <c r="K196" s="161" t="s">
        <v>3101</v>
      </c>
      <c r="L196" s="31"/>
      <c r="M196" s="165" t="s">
        <v>3</v>
      </c>
      <c r="N196" s="166" t="s">
        <v>43</v>
      </c>
      <c r="O196" s="32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5" t="s">
        <v>214</v>
      </c>
      <c r="AT196" s="15" t="s">
        <v>210</v>
      </c>
      <c r="AU196" s="15" t="s">
        <v>9</v>
      </c>
      <c r="AY196" s="15" t="s">
        <v>209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5" t="s">
        <v>9</v>
      </c>
      <c r="BK196" s="169">
        <f>ROUND(I196*H196,0)</f>
        <v>0</v>
      </c>
      <c r="BL196" s="15" t="s">
        <v>214</v>
      </c>
      <c r="BM196" s="15" t="s">
        <v>561</v>
      </c>
    </row>
    <row r="197" spans="2:63" s="10" customFormat="1" ht="37.35" customHeight="1">
      <c r="B197" s="145"/>
      <c r="D197" s="146" t="s">
        <v>71</v>
      </c>
      <c r="E197" s="147" t="s">
        <v>562</v>
      </c>
      <c r="F197" s="147" t="s">
        <v>563</v>
      </c>
      <c r="I197" s="148"/>
      <c r="J197" s="149">
        <f>BK197</f>
        <v>0</v>
      </c>
      <c r="K197" s="155"/>
      <c r="L197" s="145"/>
      <c r="M197" s="150"/>
      <c r="N197" s="151"/>
      <c r="O197" s="151"/>
      <c r="P197" s="152">
        <f>SUM(P198:P205)</f>
        <v>0</v>
      </c>
      <c r="Q197" s="151"/>
      <c r="R197" s="152">
        <f>SUM(R198:R205)</f>
        <v>0.9978513299999999</v>
      </c>
      <c r="S197" s="151"/>
      <c r="T197" s="153">
        <f>SUM(T198:T205)</f>
        <v>0</v>
      </c>
      <c r="AR197" s="154" t="s">
        <v>79</v>
      </c>
      <c r="AT197" s="155" t="s">
        <v>71</v>
      </c>
      <c r="AU197" s="155" t="s">
        <v>72</v>
      </c>
      <c r="AY197" s="154" t="s">
        <v>209</v>
      </c>
      <c r="BK197" s="156">
        <f>SUM(BK198:BK205)</f>
        <v>0</v>
      </c>
    </row>
    <row r="198" spans="2:65" s="1" customFormat="1" ht="22.5" customHeight="1">
      <c r="B198" s="157"/>
      <c r="C198" s="170" t="s">
        <v>564</v>
      </c>
      <c r="D198" s="170" t="s">
        <v>565</v>
      </c>
      <c r="E198" s="171" t="s">
        <v>566</v>
      </c>
      <c r="F198" s="172" t="s">
        <v>3058</v>
      </c>
      <c r="G198" s="173" t="s">
        <v>247</v>
      </c>
      <c r="H198" s="174">
        <v>0.03</v>
      </c>
      <c r="I198" s="175"/>
      <c r="J198" s="176">
        <f aca="true" t="shared" si="40" ref="J198:J205">ROUND(I198*H198,0)</f>
        <v>0</v>
      </c>
      <c r="K198" s="173" t="s">
        <v>3101</v>
      </c>
      <c r="L198" s="177"/>
      <c r="M198" s="178" t="s">
        <v>3</v>
      </c>
      <c r="N198" s="179" t="s">
        <v>43</v>
      </c>
      <c r="O198" s="32"/>
      <c r="P198" s="167">
        <f aca="true" t="shared" si="41" ref="P198:P205">O198*H198</f>
        <v>0</v>
      </c>
      <c r="Q198" s="167">
        <v>1</v>
      </c>
      <c r="R198" s="167">
        <f aca="true" t="shared" si="42" ref="R198:R205">Q198*H198</f>
        <v>0.03</v>
      </c>
      <c r="S198" s="167">
        <v>0</v>
      </c>
      <c r="T198" s="168">
        <f aca="true" t="shared" si="43" ref="T198:T205">S198*H198</f>
        <v>0</v>
      </c>
      <c r="AR198" s="15" t="s">
        <v>336</v>
      </c>
      <c r="AT198" s="15" t="s">
        <v>565</v>
      </c>
      <c r="AU198" s="15" t="s">
        <v>9</v>
      </c>
      <c r="AY198" s="15" t="s">
        <v>209</v>
      </c>
      <c r="BE198" s="169">
        <f aca="true" t="shared" si="44" ref="BE198:BE205">IF(N198="základní",J198,0)</f>
        <v>0</v>
      </c>
      <c r="BF198" s="169">
        <f aca="true" t="shared" si="45" ref="BF198:BF205">IF(N198="snížená",J198,0)</f>
        <v>0</v>
      </c>
      <c r="BG198" s="169">
        <f aca="true" t="shared" si="46" ref="BG198:BG205">IF(N198="zákl. přenesená",J198,0)</f>
        <v>0</v>
      </c>
      <c r="BH198" s="169">
        <f aca="true" t="shared" si="47" ref="BH198:BH205">IF(N198="sníž. přenesená",J198,0)</f>
        <v>0</v>
      </c>
      <c r="BI198" s="169">
        <f aca="true" t="shared" si="48" ref="BI198:BI205">IF(N198="nulová",J198,0)</f>
        <v>0</v>
      </c>
      <c r="BJ198" s="15" t="s">
        <v>9</v>
      </c>
      <c r="BK198" s="169">
        <f aca="true" t="shared" si="49" ref="BK198:BK205">ROUND(I198*H198,0)</f>
        <v>0</v>
      </c>
      <c r="BL198" s="15" t="s">
        <v>278</v>
      </c>
      <c r="BM198" s="15" t="s">
        <v>567</v>
      </c>
    </row>
    <row r="199" spans="2:65" s="1" customFormat="1" ht="22.5" customHeight="1">
      <c r="B199" s="157"/>
      <c r="C199" s="170" t="s">
        <v>568</v>
      </c>
      <c r="D199" s="170" t="s">
        <v>565</v>
      </c>
      <c r="E199" s="171" t="s">
        <v>569</v>
      </c>
      <c r="F199" s="172" t="s">
        <v>3059</v>
      </c>
      <c r="G199" s="173" t="s">
        <v>228</v>
      </c>
      <c r="H199" s="174">
        <v>170.821</v>
      </c>
      <c r="I199" s="175"/>
      <c r="J199" s="176">
        <f t="shared" si="40"/>
        <v>0</v>
      </c>
      <c r="K199" s="173" t="s">
        <v>3101</v>
      </c>
      <c r="L199" s="177"/>
      <c r="M199" s="178" t="s">
        <v>3</v>
      </c>
      <c r="N199" s="179" t="s">
        <v>43</v>
      </c>
      <c r="O199" s="32"/>
      <c r="P199" s="167">
        <f t="shared" si="41"/>
        <v>0</v>
      </c>
      <c r="Q199" s="167">
        <v>0.0045</v>
      </c>
      <c r="R199" s="167">
        <f t="shared" si="42"/>
        <v>0.7686945</v>
      </c>
      <c r="S199" s="167">
        <v>0</v>
      </c>
      <c r="T199" s="168">
        <f t="shared" si="43"/>
        <v>0</v>
      </c>
      <c r="AR199" s="15" t="s">
        <v>336</v>
      </c>
      <c r="AT199" s="15" t="s">
        <v>565</v>
      </c>
      <c r="AU199" s="15" t="s">
        <v>9</v>
      </c>
      <c r="AY199" s="15" t="s">
        <v>209</v>
      </c>
      <c r="BE199" s="169">
        <f t="shared" si="44"/>
        <v>0</v>
      </c>
      <c r="BF199" s="169">
        <f t="shared" si="45"/>
        <v>0</v>
      </c>
      <c r="BG199" s="169">
        <f t="shared" si="46"/>
        <v>0</v>
      </c>
      <c r="BH199" s="169">
        <f t="shared" si="47"/>
        <v>0</v>
      </c>
      <c r="BI199" s="169">
        <f t="shared" si="48"/>
        <v>0</v>
      </c>
      <c r="BJ199" s="15" t="s">
        <v>9</v>
      </c>
      <c r="BK199" s="169">
        <f t="shared" si="49"/>
        <v>0</v>
      </c>
      <c r="BL199" s="15" t="s">
        <v>278</v>
      </c>
      <c r="BM199" s="15" t="s">
        <v>570</v>
      </c>
    </row>
    <row r="200" spans="2:65" s="1" customFormat="1" ht="22.5" customHeight="1">
      <c r="B200" s="157"/>
      <c r="C200" s="158" t="s">
        <v>571</v>
      </c>
      <c r="D200" s="158" t="s">
        <v>210</v>
      </c>
      <c r="E200" s="159" t="s">
        <v>572</v>
      </c>
      <c r="F200" s="160" t="s">
        <v>573</v>
      </c>
      <c r="G200" s="161" t="s">
        <v>228</v>
      </c>
      <c r="H200" s="162">
        <v>3.993</v>
      </c>
      <c r="I200" s="163"/>
      <c r="J200" s="164">
        <f t="shared" si="40"/>
        <v>0</v>
      </c>
      <c r="K200" s="161" t="s">
        <v>3101</v>
      </c>
      <c r="L200" s="31"/>
      <c r="M200" s="165" t="s">
        <v>3</v>
      </c>
      <c r="N200" s="166" t="s">
        <v>43</v>
      </c>
      <c r="O200" s="32"/>
      <c r="P200" s="167">
        <f t="shared" si="41"/>
        <v>0</v>
      </c>
      <c r="Q200" s="167">
        <v>0</v>
      </c>
      <c r="R200" s="167">
        <f t="shared" si="42"/>
        <v>0</v>
      </c>
      <c r="S200" s="167">
        <v>0</v>
      </c>
      <c r="T200" s="168">
        <f t="shared" si="43"/>
        <v>0</v>
      </c>
      <c r="AR200" s="15" t="s">
        <v>278</v>
      </c>
      <c r="AT200" s="15" t="s">
        <v>210</v>
      </c>
      <c r="AU200" s="15" t="s">
        <v>9</v>
      </c>
      <c r="AY200" s="15" t="s">
        <v>209</v>
      </c>
      <c r="BE200" s="169">
        <f t="shared" si="44"/>
        <v>0</v>
      </c>
      <c r="BF200" s="169">
        <f t="shared" si="45"/>
        <v>0</v>
      </c>
      <c r="BG200" s="169">
        <f t="shared" si="46"/>
        <v>0</v>
      </c>
      <c r="BH200" s="169">
        <f t="shared" si="47"/>
        <v>0</v>
      </c>
      <c r="BI200" s="169">
        <f t="shared" si="48"/>
        <v>0</v>
      </c>
      <c r="BJ200" s="15" t="s">
        <v>9</v>
      </c>
      <c r="BK200" s="169">
        <f t="shared" si="49"/>
        <v>0</v>
      </c>
      <c r="BL200" s="15" t="s">
        <v>278</v>
      </c>
      <c r="BM200" s="15" t="s">
        <v>574</v>
      </c>
    </row>
    <row r="201" spans="2:65" s="1" customFormat="1" ht="22.5" customHeight="1">
      <c r="B201" s="157"/>
      <c r="C201" s="158" t="s">
        <v>575</v>
      </c>
      <c r="D201" s="158" t="s">
        <v>210</v>
      </c>
      <c r="E201" s="159" t="s">
        <v>576</v>
      </c>
      <c r="F201" s="160" t="s">
        <v>577</v>
      </c>
      <c r="G201" s="161" t="s">
        <v>228</v>
      </c>
      <c r="H201" s="162">
        <v>144.547</v>
      </c>
      <c r="I201" s="163"/>
      <c r="J201" s="164">
        <f t="shared" si="40"/>
        <v>0</v>
      </c>
      <c r="K201" s="161" t="s">
        <v>3101</v>
      </c>
      <c r="L201" s="31"/>
      <c r="M201" s="165" t="s">
        <v>3</v>
      </c>
      <c r="N201" s="166" t="s">
        <v>43</v>
      </c>
      <c r="O201" s="32"/>
      <c r="P201" s="167">
        <f t="shared" si="41"/>
        <v>0</v>
      </c>
      <c r="Q201" s="167">
        <v>0.00017</v>
      </c>
      <c r="R201" s="167">
        <f t="shared" si="42"/>
        <v>0.024572990000000003</v>
      </c>
      <c r="S201" s="167">
        <v>0</v>
      </c>
      <c r="T201" s="168">
        <f t="shared" si="43"/>
        <v>0</v>
      </c>
      <c r="AR201" s="15" t="s">
        <v>278</v>
      </c>
      <c r="AT201" s="15" t="s">
        <v>210</v>
      </c>
      <c r="AU201" s="15" t="s">
        <v>9</v>
      </c>
      <c r="AY201" s="15" t="s">
        <v>209</v>
      </c>
      <c r="BE201" s="169">
        <f t="shared" si="44"/>
        <v>0</v>
      </c>
      <c r="BF201" s="169">
        <f t="shared" si="45"/>
        <v>0</v>
      </c>
      <c r="BG201" s="169">
        <f t="shared" si="46"/>
        <v>0</v>
      </c>
      <c r="BH201" s="169">
        <f t="shared" si="47"/>
        <v>0</v>
      </c>
      <c r="BI201" s="169">
        <f t="shared" si="48"/>
        <v>0</v>
      </c>
      <c r="BJ201" s="15" t="s">
        <v>9</v>
      </c>
      <c r="BK201" s="169">
        <f t="shared" si="49"/>
        <v>0</v>
      </c>
      <c r="BL201" s="15" t="s">
        <v>278</v>
      </c>
      <c r="BM201" s="15" t="s">
        <v>578</v>
      </c>
    </row>
    <row r="202" spans="2:65" s="1" customFormat="1" ht="22.5" customHeight="1">
      <c r="B202" s="157"/>
      <c r="C202" s="158" t="s">
        <v>579</v>
      </c>
      <c r="D202" s="158" t="s">
        <v>210</v>
      </c>
      <c r="E202" s="159" t="s">
        <v>580</v>
      </c>
      <c r="F202" s="160" t="s">
        <v>3060</v>
      </c>
      <c r="G202" s="161" t="s">
        <v>228</v>
      </c>
      <c r="H202" s="162">
        <v>95.363</v>
      </c>
      <c r="I202" s="163"/>
      <c r="J202" s="164">
        <f t="shared" si="40"/>
        <v>0</v>
      </c>
      <c r="K202" s="161" t="s">
        <v>3101</v>
      </c>
      <c r="L202" s="31"/>
      <c r="M202" s="165" t="s">
        <v>3</v>
      </c>
      <c r="N202" s="166" t="s">
        <v>43</v>
      </c>
      <c r="O202" s="32"/>
      <c r="P202" s="167">
        <f t="shared" si="41"/>
        <v>0</v>
      </c>
      <c r="Q202" s="167">
        <v>0.00095</v>
      </c>
      <c r="R202" s="167">
        <f t="shared" si="42"/>
        <v>0.09059485</v>
      </c>
      <c r="S202" s="167">
        <v>0</v>
      </c>
      <c r="T202" s="168">
        <f t="shared" si="43"/>
        <v>0</v>
      </c>
      <c r="AR202" s="15" t="s">
        <v>278</v>
      </c>
      <c r="AT202" s="15" t="s">
        <v>210</v>
      </c>
      <c r="AU202" s="15" t="s">
        <v>9</v>
      </c>
      <c r="AY202" s="15" t="s">
        <v>209</v>
      </c>
      <c r="BE202" s="169">
        <f t="shared" si="44"/>
        <v>0</v>
      </c>
      <c r="BF202" s="169">
        <f t="shared" si="45"/>
        <v>0</v>
      </c>
      <c r="BG202" s="169">
        <f t="shared" si="46"/>
        <v>0</v>
      </c>
      <c r="BH202" s="169">
        <f t="shared" si="47"/>
        <v>0</v>
      </c>
      <c r="BI202" s="169">
        <f t="shared" si="48"/>
        <v>0</v>
      </c>
      <c r="BJ202" s="15" t="s">
        <v>9</v>
      </c>
      <c r="BK202" s="169">
        <f t="shared" si="49"/>
        <v>0</v>
      </c>
      <c r="BL202" s="15" t="s">
        <v>278</v>
      </c>
      <c r="BM202" s="15" t="s">
        <v>581</v>
      </c>
    </row>
    <row r="203" spans="2:65" s="1" customFormat="1" ht="22.5" customHeight="1">
      <c r="B203" s="157"/>
      <c r="C203" s="158" t="s">
        <v>582</v>
      </c>
      <c r="D203" s="158" t="s">
        <v>210</v>
      </c>
      <c r="E203" s="159" t="s">
        <v>583</v>
      </c>
      <c r="F203" s="160" t="s">
        <v>584</v>
      </c>
      <c r="G203" s="161" t="s">
        <v>228</v>
      </c>
      <c r="H203" s="162">
        <v>3.993</v>
      </c>
      <c r="I203" s="163"/>
      <c r="J203" s="164">
        <f t="shared" si="40"/>
        <v>0</v>
      </c>
      <c r="K203" s="161" t="s">
        <v>3101</v>
      </c>
      <c r="L203" s="31"/>
      <c r="M203" s="165" t="s">
        <v>3</v>
      </c>
      <c r="N203" s="166" t="s">
        <v>43</v>
      </c>
      <c r="O203" s="32"/>
      <c r="P203" s="167">
        <f t="shared" si="41"/>
        <v>0</v>
      </c>
      <c r="Q203" s="167">
        <v>0.0004</v>
      </c>
      <c r="R203" s="167">
        <f t="shared" si="42"/>
        <v>0.0015972</v>
      </c>
      <c r="S203" s="167">
        <v>0</v>
      </c>
      <c r="T203" s="168">
        <f t="shared" si="43"/>
        <v>0</v>
      </c>
      <c r="AR203" s="15" t="s">
        <v>278</v>
      </c>
      <c r="AT203" s="15" t="s">
        <v>210</v>
      </c>
      <c r="AU203" s="15" t="s">
        <v>9</v>
      </c>
      <c r="AY203" s="15" t="s">
        <v>209</v>
      </c>
      <c r="BE203" s="169">
        <f t="shared" si="44"/>
        <v>0</v>
      </c>
      <c r="BF203" s="169">
        <f t="shared" si="45"/>
        <v>0</v>
      </c>
      <c r="BG203" s="169">
        <f t="shared" si="46"/>
        <v>0</v>
      </c>
      <c r="BH203" s="169">
        <f t="shared" si="47"/>
        <v>0</v>
      </c>
      <c r="BI203" s="169">
        <f t="shared" si="48"/>
        <v>0</v>
      </c>
      <c r="BJ203" s="15" t="s">
        <v>9</v>
      </c>
      <c r="BK203" s="169">
        <f t="shared" si="49"/>
        <v>0</v>
      </c>
      <c r="BL203" s="15" t="s">
        <v>278</v>
      </c>
      <c r="BM203" s="15" t="s">
        <v>585</v>
      </c>
    </row>
    <row r="204" spans="2:65" s="1" customFormat="1" ht="22.5" customHeight="1">
      <c r="B204" s="157"/>
      <c r="C204" s="158" t="s">
        <v>586</v>
      </c>
      <c r="D204" s="158" t="s">
        <v>210</v>
      </c>
      <c r="E204" s="159" t="s">
        <v>587</v>
      </c>
      <c r="F204" s="160" t="s">
        <v>588</v>
      </c>
      <c r="G204" s="161" t="s">
        <v>228</v>
      </c>
      <c r="H204" s="162">
        <v>144.547</v>
      </c>
      <c r="I204" s="163"/>
      <c r="J204" s="164">
        <f t="shared" si="40"/>
        <v>0</v>
      </c>
      <c r="K204" s="161" t="s">
        <v>3101</v>
      </c>
      <c r="L204" s="31"/>
      <c r="M204" s="165" t="s">
        <v>3</v>
      </c>
      <c r="N204" s="166" t="s">
        <v>43</v>
      </c>
      <c r="O204" s="32"/>
      <c r="P204" s="167">
        <f t="shared" si="41"/>
        <v>0</v>
      </c>
      <c r="Q204" s="167">
        <v>0.00057</v>
      </c>
      <c r="R204" s="167">
        <f t="shared" si="42"/>
        <v>0.08239178999999999</v>
      </c>
      <c r="S204" s="167">
        <v>0</v>
      </c>
      <c r="T204" s="168">
        <f t="shared" si="43"/>
        <v>0</v>
      </c>
      <c r="AR204" s="15" t="s">
        <v>278</v>
      </c>
      <c r="AT204" s="15" t="s">
        <v>210</v>
      </c>
      <c r="AU204" s="15" t="s">
        <v>9</v>
      </c>
      <c r="AY204" s="15" t="s">
        <v>209</v>
      </c>
      <c r="BE204" s="169">
        <f t="shared" si="44"/>
        <v>0</v>
      </c>
      <c r="BF204" s="169">
        <f t="shared" si="45"/>
        <v>0</v>
      </c>
      <c r="BG204" s="169">
        <f t="shared" si="46"/>
        <v>0</v>
      </c>
      <c r="BH204" s="169">
        <f t="shared" si="47"/>
        <v>0</v>
      </c>
      <c r="BI204" s="169">
        <f t="shared" si="48"/>
        <v>0</v>
      </c>
      <c r="BJ204" s="15" t="s">
        <v>9</v>
      </c>
      <c r="BK204" s="169">
        <f t="shared" si="49"/>
        <v>0</v>
      </c>
      <c r="BL204" s="15" t="s">
        <v>278</v>
      </c>
      <c r="BM204" s="15" t="s">
        <v>589</v>
      </c>
    </row>
    <row r="205" spans="2:65" s="1" customFormat="1" ht="22.5" customHeight="1">
      <c r="B205" s="157"/>
      <c r="C205" s="158" t="s">
        <v>590</v>
      </c>
      <c r="D205" s="158" t="s">
        <v>210</v>
      </c>
      <c r="E205" s="159" t="s">
        <v>591</v>
      </c>
      <c r="F205" s="160" t="s">
        <v>592</v>
      </c>
      <c r="G205" s="161" t="s">
        <v>247</v>
      </c>
      <c r="H205" s="162">
        <v>0.998</v>
      </c>
      <c r="I205" s="163"/>
      <c r="J205" s="164">
        <f t="shared" si="40"/>
        <v>0</v>
      </c>
      <c r="K205" s="161" t="s">
        <v>3101</v>
      </c>
      <c r="L205" s="31"/>
      <c r="M205" s="165" t="s">
        <v>3</v>
      </c>
      <c r="N205" s="166" t="s">
        <v>43</v>
      </c>
      <c r="O205" s="32"/>
      <c r="P205" s="167">
        <f t="shared" si="41"/>
        <v>0</v>
      </c>
      <c r="Q205" s="167">
        <v>0</v>
      </c>
      <c r="R205" s="167">
        <f t="shared" si="42"/>
        <v>0</v>
      </c>
      <c r="S205" s="167">
        <v>0</v>
      </c>
      <c r="T205" s="168">
        <f t="shared" si="43"/>
        <v>0</v>
      </c>
      <c r="AR205" s="15" t="s">
        <v>278</v>
      </c>
      <c r="AT205" s="15" t="s">
        <v>210</v>
      </c>
      <c r="AU205" s="15" t="s">
        <v>9</v>
      </c>
      <c r="AY205" s="15" t="s">
        <v>209</v>
      </c>
      <c r="BE205" s="169">
        <f t="shared" si="44"/>
        <v>0</v>
      </c>
      <c r="BF205" s="169">
        <f t="shared" si="45"/>
        <v>0</v>
      </c>
      <c r="BG205" s="169">
        <f t="shared" si="46"/>
        <v>0</v>
      </c>
      <c r="BH205" s="169">
        <f t="shared" si="47"/>
        <v>0</v>
      </c>
      <c r="BI205" s="169">
        <f t="shared" si="48"/>
        <v>0</v>
      </c>
      <c r="BJ205" s="15" t="s">
        <v>9</v>
      </c>
      <c r="BK205" s="169">
        <f t="shared" si="49"/>
        <v>0</v>
      </c>
      <c r="BL205" s="15" t="s">
        <v>278</v>
      </c>
      <c r="BM205" s="15" t="s">
        <v>593</v>
      </c>
    </row>
    <row r="206" spans="2:63" s="10" customFormat="1" ht="37.35" customHeight="1">
      <c r="B206" s="145"/>
      <c r="D206" s="146" t="s">
        <v>71</v>
      </c>
      <c r="E206" s="147" t="s">
        <v>594</v>
      </c>
      <c r="F206" s="147" t="s">
        <v>595</v>
      </c>
      <c r="I206" s="148"/>
      <c r="J206" s="149">
        <f>BK206</f>
        <v>0</v>
      </c>
      <c r="K206" s="155"/>
      <c r="L206" s="145"/>
      <c r="M206" s="150"/>
      <c r="N206" s="151"/>
      <c r="O206" s="151"/>
      <c r="P206" s="152">
        <f>SUM(P207:P212)</f>
        <v>0</v>
      </c>
      <c r="Q206" s="151"/>
      <c r="R206" s="152">
        <f>SUM(R207:R212)</f>
        <v>0.037564020000000004</v>
      </c>
      <c r="S206" s="151"/>
      <c r="T206" s="153">
        <f>SUM(T207:T212)</f>
        <v>0</v>
      </c>
      <c r="AR206" s="154" t="s">
        <v>79</v>
      </c>
      <c r="AT206" s="155" t="s">
        <v>71</v>
      </c>
      <c r="AU206" s="155" t="s">
        <v>72</v>
      </c>
      <c r="AY206" s="154" t="s">
        <v>209</v>
      </c>
      <c r="BK206" s="156">
        <f>SUM(BK207:BK212)</f>
        <v>0</v>
      </c>
    </row>
    <row r="207" spans="2:65" s="1" customFormat="1" ht="22.5" customHeight="1">
      <c r="B207" s="157"/>
      <c r="C207" s="170" t="s">
        <v>596</v>
      </c>
      <c r="D207" s="170" t="s">
        <v>565</v>
      </c>
      <c r="E207" s="171" t="s">
        <v>597</v>
      </c>
      <c r="F207" s="172" t="s">
        <v>598</v>
      </c>
      <c r="G207" s="173" t="s">
        <v>228</v>
      </c>
      <c r="H207" s="174">
        <v>17.31</v>
      </c>
      <c r="I207" s="175"/>
      <c r="J207" s="176">
        <f aca="true" t="shared" si="50" ref="J207:J212">ROUND(I207*H207,0)</f>
        <v>0</v>
      </c>
      <c r="K207" s="173" t="s">
        <v>3101</v>
      </c>
      <c r="L207" s="177"/>
      <c r="M207" s="178" t="s">
        <v>3</v>
      </c>
      <c r="N207" s="179" t="s">
        <v>43</v>
      </c>
      <c r="O207" s="32"/>
      <c r="P207" s="167">
        <f aca="true" t="shared" si="51" ref="P207:P212">O207*H207</f>
        <v>0</v>
      </c>
      <c r="Q207" s="167">
        <v>0.0015</v>
      </c>
      <c r="R207" s="167">
        <f aca="true" t="shared" si="52" ref="R207:R212">Q207*H207</f>
        <v>0.025965</v>
      </c>
      <c r="S207" s="167">
        <v>0</v>
      </c>
      <c r="T207" s="168">
        <f aca="true" t="shared" si="53" ref="T207:T212">S207*H207</f>
        <v>0</v>
      </c>
      <c r="AR207" s="15" t="s">
        <v>336</v>
      </c>
      <c r="AT207" s="15" t="s">
        <v>565</v>
      </c>
      <c r="AU207" s="15" t="s">
        <v>9</v>
      </c>
      <c r="AY207" s="15" t="s">
        <v>209</v>
      </c>
      <c r="BE207" s="169">
        <f aca="true" t="shared" si="54" ref="BE207:BE212">IF(N207="základní",J207,0)</f>
        <v>0</v>
      </c>
      <c r="BF207" s="169">
        <f aca="true" t="shared" si="55" ref="BF207:BF212">IF(N207="snížená",J207,0)</f>
        <v>0</v>
      </c>
      <c r="BG207" s="169">
        <f aca="true" t="shared" si="56" ref="BG207:BG212">IF(N207="zákl. přenesená",J207,0)</f>
        <v>0</v>
      </c>
      <c r="BH207" s="169">
        <f aca="true" t="shared" si="57" ref="BH207:BH212">IF(N207="sníž. přenesená",J207,0)</f>
        <v>0</v>
      </c>
      <c r="BI207" s="169">
        <f aca="true" t="shared" si="58" ref="BI207:BI212">IF(N207="nulová",J207,0)</f>
        <v>0</v>
      </c>
      <c r="BJ207" s="15" t="s">
        <v>9</v>
      </c>
      <c r="BK207" s="169">
        <f aca="true" t="shared" si="59" ref="BK207:BK212">ROUND(I207*H207,0)</f>
        <v>0</v>
      </c>
      <c r="BL207" s="15" t="s">
        <v>278</v>
      </c>
      <c r="BM207" s="15" t="s">
        <v>599</v>
      </c>
    </row>
    <row r="208" spans="2:65" s="1" customFormat="1" ht="22.5" customHeight="1">
      <c r="B208" s="157"/>
      <c r="C208" s="170" t="s">
        <v>600</v>
      </c>
      <c r="D208" s="170" t="s">
        <v>565</v>
      </c>
      <c r="E208" s="171" t="s">
        <v>601</v>
      </c>
      <c r="F208" s="172" t="s">
        <v>3061</v>
      </c>
      <c r="G208" s="173" t="s">
        <v>228</v>
      </c>
      <c r="H208" s="174">
        <v>4.373</v>
      </c>
      <c r="I208" s="175"/>
      <c r="J208" s="176">
        <f t="shared" si="50"/>
        <v>0</v>
      </c>
      <c r="K208" s="173" t="s">
        <v>3101</v>
      </c>
      <c r="L208" s="177"/>
      <c r="M208" s="178" t="s">
        <v>3</v>
      </c>
      <c r="N208" s="179" t="s">
        <v>43</v>
      </c>
      <c r="O208" s="32"/>
      <c r="P208" s="167">
        <f t="shared" si="51"/>
        <v>0</v>
      </c>
      <c r="Q208" s="167">
        <v>0.0018</v>
      </c>
      <c r="R208" s="167">
        <f t="shared" si="52"/>
        <v>0.0078714</v>
      </c>
      <c r="S208" s="167">
        <v>0</v>
      </c>
      <c r="T208" s="168">
        <f t="shared" si="53"/>
        <v>0</v>
      </c>
      <c r="AR208" s="15" t="s">
        <v>336</v>
      </c>
      <c r="AT208" s="15" t="s">
        <v>565</v>
      </c>
      <c r="AU208" s="15" t="s">
        <v>9</v>
      </c>
      <c r="AY208" s="15" t="s">
        <v>209</v>
      </c>
      <c r="BE208" s="169">
        <f t="shared" si="54"/>
        <v>0</v>
      </c>
      <c r="BF208" s="169">
        <f t="shared" si="55"/>
        <v>0</v>
      </c>
      <c r="BG208" s="169">
        <f t="shared" si="56"/>
        <v>0</v>
      </c>
      <c r="BH208" s="169">
        <f t="shared" si="57"/>
        <v>0</v>
      </c>
      <c r="BI208" s="169">
        <f t="shared" si="58"/>
        <v>0</v>
      </c>
      <c r="BJ208" s="15" t="s">
        <v>9</v>
      </c>
      <c r="BK208" s="169">
        <f t="shared" si="59"/>
        <v>0</v>
      </c>
      <c r="BL208" s="15" t="s">
        <v>278</v>
      </c>
      <c r="BM208" s="15" t="s">
        <v>602</v>
      </c>
    </row>
    <row r="209" spans="2:65" s="1" customFormat="1" ht="22.5" customHeight="1">
      <c r="B209" s="157"/>
      <c r="C209" s="158" t="s">
        <v>603</v>
      </c>
      <c r="D209" s="158" t="s">
        <v>210</v>
      </c>
      <c r="E209" s="159" t="s">
        <v>604</v>
      </c>
      <c r="F209" s="160" t="s">
        <v>605</v>
      </c>
      <c r="G209" s="161" t="s">
        <v>228</v>
      </c>
      <c r="H209" s="162">
        <v>16.486</v>
      </c>
      <c r="I209" s="163"/>
      <c r="J209" s="164">
        <f t="shared" si="50"/>
        <v>0</v>
      </c>
      <c r="K209" s="161" t="s">
        <v>3101</v>
      </c>
      <c r="L209" s="31"/>
      <c r="M209" s="165" t="s">
        <v>3</v>
      </c>
      <c r="N209" s="166" t="s">
        <v>43</v>
      </c>
      <c r="O209" s="32"/>
      <c r="P209" s="167">
        <f t="shared" si="51"/>
        <v>0</v>
      </c>
      <c r="Q209" s="167">
        <v>0</v>
      </c>
      <c r="R209" s="167">
        <f t="shared" si="52"/>
        <v>0</v>
      </c>
      <c r="S209" s="167">
        <v>0</v>
      </c>
      <c r="T209" s="168">
        <f t="shared" si="53"/>
        <v>0</v>
      </c>
      <c r="AR209" s="15" t="s">
        <v>278</v>
      </c>
      <c r="AT209" s="15" t="s">
        <v>210</v>
      </c>
      <c r="AU209" s="15" t="s">
        <v>9</v>
      </c>
      <c r="AY209" s="15" t="s">
        <v>209</v>
      </c>
      <c r="BE209" s="169">
        <f t="shared" si="54"/>
        <v>0</v>
      </c>
      <c r="BF209" s="169">
        <f t="shared" si="55"/>
        <v>0</v>
      </c>
      <c r="BG209" s="169">
        <f t="shared" si="56"/>
        <v>0</v>
      </c>
      <c r="BH209" s="169">
        <f t="shared" si="57"/>
        <v>0</v>
      </c>
      <c r="BI209" s="169">
        <f t="shared" si="58"/>
        <v>0</v>
      </c>
      <c r="BJ209" s="15" t="s">
        <v>9</v>
      </c>
      <c r="BK209" s="169">
        <f t="shared" si="59"/>
        <v>0</v>
      </c>
      <c r="BL209" s="15" t="s">
        <v>278</v>
      </c>
      <c r="BM209" s="15" t="s">
        <v>606</v>
      </c>
    </row>
    <row r="210" spans="2:65" s="1" customFormat="1" ht="22.5" customHeight="1">
      <c r="B210" s="157"/>
      <c r="C210" s="158" t="s">
        <v>607</v>
      </c>
      <c r="D210" s="158" t="s">
        <v>210</v>
      </c>
      <c r="E210" s="159" t="s">
        <v>608</v>
      </c>
      <c r="F210" s="160" t="s">
        <v>609</v>
      </c>
      <c r="G210" s="161" t="s">
        <v>228</v>
      </c>
      <c r="H210" s="162">
        <v>4.165</v>
      </c>
      <c r="I210" s="163"/>
      <c r="J210" s="164">
        <f t="shared" si="50"/>
        <v>0</v>
      </c>
      <c r="K210" s="161" t="s">
        <v>3101</v>
      </c>
      <c r="L210" s="31"/>
      <c r="M210" s="165" t="s">
        <v>3</v>
      </c>
      <c r="N210" s="166" t="s">
        <v>43</v>
      </c>
      <c r="O210" s="32"/>
      <c r="P210" s="167">
        <f t="shared" si="51"/>
        <v>0</v>
      </c>
      <c r="Q210" s="167">
        <v>0.00042</v>
      </c>
      <c r="R210" s="167">
        <f t="shared" si="52"/>
        <v>0.0017493</v>
      </c>
      <c r="S210" s="167">
        <v>0</v>
      </c>
      <c r="T210" s="168">
        <f t="shared" si="53"/>
        <v>0</v>
      </c>
      <c r="AR210" s="15" t="s">
        <v>278</v>
      </c>
      <c r="AT210" s="15" t="s">
        <v>210</v>
      </c>
      <c r="AU210" s="15" t="s">
        <v>9</v>
      </c>
      <c r="AY210" s="15" t="s">
        <v>209</v>
      </c>
      <c r="BE210" s="169">
        <f t="shared" si="54"/>
        <v>0</v>
      </c>
      <c r="BF210" s="169">
        <f t="shared" si="55"/>
        <v>0</v>
      </c>
      <c r="BG210" s="169">
        <f t="shared" si="56"/>
        <v>0</v>
      </c>
      <c r="BH210" s="169">
        <f t="shared" si="57"/>
        <v>0</v>
      </c>
      <c r="BI210" s="169">
        <f t="shared" si="58"/>
        <v>0</v>
      </c>
      <c r="BJ210" s="15" t="s">
        <v>9</v>
      </c>
      <c r="BK210" s="169">
        <f t="shared" si="59"/>
        <v>0</v>
      </c>
      <c r="BL210" s="15" t="s">
        <v>278</v>
      </c>
      <c r="BM210" s="15" t="s">
        <v>610</v>
      </c>
    </row>
    <row r="211" spans="2:65" s="1" customFormat="1" ht="22.5" customHeight="1">
      <c r="B211" s="157"/>
      <c r="C211" s="158" t="s">
        <v>611</v>
      </c>
      <c r="D211" s="158" t="s">
        <v>210</v>
      </c>
      <c r="E211" s="159" t="s">
        <v>612</v>
      </c>
      <c r="F211" s="160" t="s">
        <v>613</v>
      </c>
      <c r="G211" s="161" t="s">
        <v>228</v>
      </c>
      <c r="H211" s="162">
        <v>16.486</v>
      </c>
      <c r="I211" s="163"/>
      <c r="J211" s="164">
        <f t="shared" si="50"/>
        <v>0</v>
      </c>
      <c r="K211" s="161" t="s">
        <v>3101</v>
      </c>
      <c r="L211" s="31"/>
      <c r="M211" s="165" t="s">
        <v>3</v>
      </c>
      <c r="N211" s="166" t="s">
        <v>43</v>
      </c>
      <c r="O211" s="32"/>
      <c r="P211" s="167">
        <f t="shared" si="51"/>
        <v>0</v>
      </c>
      <c r="Q211" s="167">
        <v>0.00012</v>
      </c>
      <c r="R211" s="167">
        <f t="shared" si="52"/>
        <v>0.00197832</v>
      </c>
      <c r="S211" s="167">
        <v>0</v>
      </c>
      <c r="T211" s="168">
        <f t="shared" si="53"/>
        <v>0</v>
      </c>
      <c r="AR211" s="15" t="s">
        <v>278</v>
      </c>
      <c r="AT211" s="15" t="s">
        <v>210</v>
      </c>
      <c r="AU211" s="15" t="s">
        <v>9</v>
      </c>
      <c r="AY211" s="15" t="s">
        <v>209</v>
      </c>
      <c r="BE211" s="169">
        <f t="shared" si="54"/>
        <v>0</v>
      </c>
      <c r="BF211" s="169">
        <f t="shared" si="55"/>
        <v>0</v>
      </c>
      <c r="BG211" s="169">
        <f t="shared" si="56"/>
        <v>0</v>
      </c>
      <c r="BH211" s="169">
        <f t="shared" si="57"/>
        <v>0</v>
      </c>
      <c r="BI211" s="169">
        <f t="shared" si="58"/>
        <v>0</v>
      </c>
      <c r="BJ211" s="15" t="s">
        <v>9</v>
      </c>
      <c r="BK211" s="169">
        <f t="shared" si="59"/>
        <v>0</v>
      </c>
      <c r="BL211" s="15" t="s">
        <v>278</v>
      </c>
      <c r="BM211" s="15" t="s">
        <v>614</v>
      </c>
    </row>
    <row r="212" spans="2:65" s="1" customFormat="1" ht="22.5" customHeight="1">
      <c r="B212" s="157"/>
      <c r="C212" s="158" t="s">
        <v>615</v>
      </c>
      <c r="D212" s="158" t="s">
        <v>210</v>
      </c>
      <c r="E212" s="159" t="s">
        <v>616</v>
      </c>
      <c r="F212" s="160" t="s">
        <v>617</v>
      </c>
      <c r="G212" s="161" t="s">
        <v>247</v>
      </c>
      <c r="H212" s="162">
        <v>0.038</v>
      </c>
      <c r="I212" s="163"/>
      <c r="J212" s="164">
        <f t="shared" si="50"/>
        <v>0</v>
      </c>
      <c r="K212" s="161" t="s">
        <v>3101</v>
      </c>
      <c r="L212" s="31"/>
      <c r="M212" s="165" t="s">
        <v>3</v>
      </c>
      <c r="N212" s="166" t="s">
        <v>43</v>
      </c>
      <c r="O212" s="32"/>
      <c r="P212" s="167">
        <f t="shared" si="51"/>
        <v>0</v>
      </c>
      <c r="Q212" s="167">
        <v>0</v>
      </c>
      <c r="R212" s="167">
        <f t="shared" si="52"/>
        <v>0</v>
      </c>
      <c r="S212" s="167">
        <v>0</v>
      </c>
      <c r="T212" s="168">
        <f t="shared" si="53"/>
        <v>0</v>
      </c>
      <c r="AR212" s="15" t="s">
        <v>278</v>
      </c>
      <c r="AT212" s="15" t="s">
        <v>210</v>
      </c>
      <c r="AU212" s="15" t="s">
        <v>9</v>
      </c>
      <c r="AY212" s="15" t="s">
        <v>209</v>
      </c>
      <c r="BE212" s="169">
        <f t="shared" si="54"/>
        <v>0</v>
      </c>
      <c r="BF212" s="169">
        <f t="shared" si="55"/>
        <v>0</v>
      </c>
      <c r="BG212" s="169">
        <f t="shared" si="56"/>
        <v>0</v>
      </c>
      <c r="BH212" s="169">
        <f t="shared" si="57"/>
        <v>0</v>
      </c>
      <c r="BI212" s="169">
        <f t="shared" si="58"/>
        <v>0</v>
      </c>
      <c r="BJ212" s="15" t="s">
        <v>9</v>
      </c>
      <c r="BK212" s="169">
        <f t="shared" si="59"/>
        <v>0</v>
      </c>
      <c r="BL212" s="15" t="s">
        <v>278</v>
      </c>
      <c r="BM212" s="15" t="s">
        <v>618</v>
      </c>
    </row>
    <row r="213" spans="2:63" s="10" customFormat="1" ht="37.35" customHeight="1">
      <c r="B213" s="145"/>
      <c r="D213" s="146" t="s">
        <v>71</v>
      </c>
      <c r="E213" s="147" t="s">
        <v>619</v>
      </c>
      <c r="F213" s="147" t="s">
        <v>620</v>
      </c>
      <c r="I213" s="148"/>
      <c r="J213" s="149">
        <f>BK213</f>
        <v>0</v>
      </c>
      <c r="K213" s="155"/>
      <c r="L213" s="145"/>
      <c r="M213" s="150"/>
      <c r="N213" s="151"/>
      <c r="O213" s="151"/>
      <c r="P213" s="152">
        <f>SUM(P214:P228)</f>
        <v>0</v>
      </c>
      <c r="Q213" s="151"/>
      <c r="R213" s="152">
        <f>SUM(R214:R228)</f>
        <v>0.7016031000000001</v>
      </c>
      <c r="S213" s="151"/>
      <c r="T213" s="153">
        <f>SUM(T214:T228)</f>
        <v>0.6160370000000001</v>
      </c>
      <c r="AR213" s="154" t="s">
        <v>79</v>
      </c>
      <c r="AT213" s="155" t="s">
        <v>71</v>
      </c>
      <c r="AU213" s="155" t="s">
        <v>72</v>
      </c>
      <c r="AY213" s="154" t="s">
        <v>209</v>
      </c>
      <c r="BK213" s="156">
        <f>SUM(BK214:BK228)</f>
        <v>0</v>
      </c>
    </row>
    <row r="214" spans="2:65" s="1" customFormat="1" ht="22.5" customHeight="1">
      <c r="B214" s="157"/>
      <c r="C214" s="158" t="s">
        <v>621</v>
      </c>
      <c r="D214" s="158" t="s">
        <v>210</v>
      </c>
      <c r="E214" s="159" t="s">
        <v>622</v>
      </c>
      <c r="F214" s="160" t="s">
        <v>3064</v>
      </c>
      <c r="G214" s="161" t="s">
        <v>228</v>
      </c>
      <c r="H214" s="162">
        <v>3.905</v>
      </c>
      <c r="I214" s="163"/>
      <c r="J214" s="164">
        <f aca="true" t="shared" si="60" ref="J214:J228">ROUND(I214*H214,0)</f>
        <v>0</v>
      </c>
      <c r="K214" s="161" t="s">
        <v>3101</v>
      </c>
      <c r="L214" s="31"/>
      <c r="M214" s="165" t="s">
        <v>3</v>
      </c>
      <c r="N214" s="166" t="s">
        <v>43</v>
      </c>
      <c r="O214" s="32"/>
      <c r="P214" s="167">
        <f aca="true" t="shared" si="61" ref="P214:P228">O214*H214</f>
        <v>0</v>
      </c>
      <c r="Q214" s="167">
        <v>0.0088</v>
      </c>
      <c r="R214" s="167">
        <f aca="true" t="shared" si="62" ref="R214:R228">Q214*H214</f>
        <v>0.034364</v>
      </c>
      <c r="S214" s="167">
        <v>0</v>
      </c>
      <c r="T214" s="168">
        <f aca="true" t="shared" si="63" ref="T214:T228">S214*H214</f>
        <v>0</v>
      </c>
      <c r="AR214" s="15" t="s">
        <v>278</v>
      </c>
      <c r="AT214" s="15" t="s">
        <v>210</v>
      </c>
      <c r="AU214" s="15" t="s">
        <v>9</v>
      </c>
      <c r="AY214" s="15" t="s">
        <v>209</v>
      </c>
      <c r="BE214" s="169">
        <f aca="true" t="shared" si="64" ref="BE214:BE228">IF(N214="základní",J214,0)</f>
        <v>0</v>
      </c>
      <c r="BF214" s="169">
        <f aca="true" t="shared" si="65" ref="BF214:BF228">IF(N214="snížená",J214,0)</f>
        <v>0</v>
      </c>
      <c r="BG214" s="169">
        <f aca="true" t="shared" si="66" ref="BG214:BG228">IF(N214="zákl. přenesená",J214,0)</f>
        <v>0</v>
      </c>
      <c r="BH214" s="169">
        <f aca="true" t="shared" si="67" ref="BH214:BH228">IF(N214="sníž. přenesená",J214,0)</f>
        <v>0</v>
      </c>
      <c r="BI214" s="169">
        <f aca="true" t="shared" si="68" ref="BI214:BI228">IF(N214="nulová",J214,0)</f>
        <v>0</v>
      </c>
      <c r="BJ214" s="15" t="s">
        <v>9</v>
      </c>
      <c r="BK214" s="169">
        <f aca="true" t="shared" si="69" ref="BK214:BK228">ROUND(I214*H214,0)</f>
        <v>0</v>
      </c>
      <c r="BL214" s="15" t="s">
        <v>278</v>
      </c>
      <c r="BM214" s="15" t="s">
        <v>623</v>
      </c>
    </row>
    <row r="215" spans="2:65" s="1" customFormat="1" ht="22.5" customHeight="1">
      <c r="B215" s="157"/>
      <c r="C215" s="158" t="s">
        <v>27</v>
      </c>
      <c r="D215" s="158" t="s">
        <v>210</v>
      </c>
      <c r="E215" s="159" t="s">
        <v>624</v>
      </c>
      <c r="F215" s="160" t="s">
        <v>625</v>
      </c>
      <c r="G215" s="161" t="s">
        <v>253</v>
      </c>
      <c r="H215" s="162">
        <v>4.65</v>
      </c>
      <c r="I215" s="163"/>
      <c r="J215" s="164">
        <f t="shared" si="60"/>
        <v>0</v>
      </c>
      <c r="K215" s="161" t="s">
        <v>3101</v>
      </c>
      <c r="L215" s="31"/>
      <c r="M215" s="165" t="s">
        <v>3</v>
      </c>
      <c r="N215" s="166" t="s">
        <v>43</v>
      </c>
      <c r="O215" s="32"/>
      <c r="P215" s="167">
        <f t="shared" si="61"/>
        <v>0</v>
      </c>
      <c r="Q215" s="167">
        <v>0.00143</v>
      </c>
      <c r="R215" s="167">
        <f t="shared" si="62"/>
        <v>0.006649500000000001</v>
      </c>
      <c r="S215" s="167">
        <v>0</v>
      </c>
      <c r="T215" s="168">
        <f t="shared" si="63"/>
        <v>0</v>
      </c>
      <c r="AR215" s="15" t="s">
        <v>278</v>
      </c>
      <c r="AT215" s="15" t="s">
        <v>210</v>
      </c>
      <c r="AU215" s="15" t="s">
        <v>9</v>
      </c>
      <c r="AY215" s="15" t="s">
        <v>209</v>
      </c>
      <c r="BE215" s="169">
        <f t="shared" si="64"/>
        <v>0</v>
      </c>
      <c r="BF215" s="169">
        <f t="shared" si="65"/>
        <v>0</v>
      </c>
      <c r="BG215" s="169">
        <f t="shared" si="66"/>
        <v>0</v>
      </c>
      <c r="BH215" s="169">
        <f t="shared" si="67"/>
        <v>0</v>
      </c>
      <c r="BI215" s="169">
        <f t="shared" si="68"/>
        <v>0</v>
      </c>
      <c r="BJ215" s="15" t="s">
        <v>9</v>
      </c>
      <c r="BK215" s="169">
        <f t="shared" si="69"/>
        <v>0</v>
      </c>
      <c r="BL215" s="15" t="s">
        <v>278</v>
      </c>
      <c r="BM215" s="15" t="s">
        <v>626</v>
      </c>
    </row>
    <row r="216" spans="2:65" s="1" customFormat="1" ht="22.5" customHeight="1">
      <c r="B216" s="157"/>
      <c r="C216" s="158" t="s">
        <v>627</v>
      </c>
      <c r="D216" s="158" t="s">
        <v>210</v>
      </c>
      <c r="E216" s="159" t="s">
        <v>628</v>
      </c>
      <c r="F216" s="160" t="s">
        <v>629</v>
      </c>
      <c r="G216" s="161" t="s">
        <v>253</v>
      </c>
      <c r="H216" s="162">
        <v>286.66</v>
      </c>
      <c r="I216" s="163"/>
      <c r="J216" s="164">
        <f t="shared" si="60"/>
        <v>0</v>
      </c>
      <c r="K216" s="161" t="s">
        <v>3101</v>
      </c>
      <c r="L216" s="31"/>
      <c r="M216" s="165" t="s">
        <v>3</v>
      </c>
      <c r="N216" s="166" t="s">
        <v>43</v>
      </c>
      <c r="O216" s="32"/>
      <c r="P216" s="167">
        <f t="shared" si="61"/>
        <v>0</v>
      </c>
      <c r="Q216" s="167">
        <v>0</v>
      </c>
      <c r="R216" s="167">
        <f t="shared" si="62"/>
        <v>0</v>
      </c>
      <c r="S216" s="167">
        <v>0.00135</v>
      </c>
      <c r="T216" s="168">
        <f t="shared" si="63"/>
        <v>0.38699100000000003</v>
      </c>
      <c r="AR216" s="15" t="s">
        <v>278</v>
      </c>
      <c r="AT216" s="15" t="s">
        <v>210</v>
      </c>
      <c r="AU216" s="15" t="s">
        <v>9</v>
      </c>
      <c r="AY216" s="15" t="s">
        <v>209</v>
      </c>
      <c r="BE216" s="169">
        <f t="shared" si="64"/>
        <v>0</v>
      </c>
      <c r="BF216" s="169">
        <f t="shared" si="65"/>
        <v>0</v>
      </c>
      <c r="BG216" s="169">
        <f t="shared" si="66"/>
        <v>0</v>
      </c>
      <c r="BH216" s="169">
        <f t="shared" si="67"/>
        <v>0</v>
      </c>
      <c r="BI216" s="169">
        <f t="shared" si="68"/>
        <v>0</v>
      </c>
      <c r="BJ216" s="15" t="s">
        <v>9</v>
      </c>
      <c r="BK216" s="169">
        <f t="shared" si="69"/>
        <v>0</v>
      </c>
      <c r="BL216" s="15" t="s">
        <v>278</v>
      </c>
      <c r="BM216" s="15" t="s">
        <v>630</v>
      </c>
    </row>
    <row r="217" spans="2:65" s="1" customFormat="1" ht="22.5" customHeight="1">
      <c r="B217" s="157"/>
      <c r="C217" s="158" t="s">
        <v>631</v>
      </c>
      <c r="D217" s="158" t="s">
        <v>210</v>
      </c>
      <c r="E217" s="159" t="s">
        <v>632</v>
      </c>
      <c r="F217" s="160" t="s">
        <v>633</v>
      </c>
      <c r="G217" s="161" t="s">
        <v>253</v>
      </c>
      <c r="H217" s="162">
        <v>98.6</v>
      </c>
      <c r="I217" s="163"/>
      <c r="J217" s="164">
        <f t="shared" si="60"/>
        <v>0</v>
      </c>
      <c r="K217" s="161" t="s">
        <v>3101</v>
      </c>
      <c r="L217" s="31"/>
      <c r="M217" s="165" t="s">
        <v>3</v>
      </c>
      <c r="N217" s="166" t="s">
        <v>43</v>
      </c>
      <c r="O217" s="32"/>
      <c r="P217" s="167">
        <f t="shared" si="61"/>
        <v>0</v>
      </c>
      <c r="Q217" s="167">
        <v>0</v>
      </c>
      <c r="R217" s="167">
        <f t="shared" si="62"/>
        <v>0</v>
      </c>
      <c r="S217" s="167">
        <v>0.00226</v>
      </c>
      <c r="T217" s="168">
        <f t="shared" si="63"/>
        <v>0.22283599999999998</v>
      </c>
      <c r="AR217" s="15" t="s">
        <v>278</v>
      </c>
      <c r="AT217" s="15" t="s">
        <v>210</v>
      </c>
      <c r="AU217" s="15" t="s">
        <v>9</v>
      </c>
      <c r="AY217" s="15" t="s">
        <v>209</v>
      </c>
      <c r="BE217" s="169">
        <f t="shared" si="64"/>
        <v>0</v>
      </c>
      <c r="BF217" s="169">
        <f t="shared" si="65"/>
        <v>0</v>
      </c>
      <c r="BG217" s="169">
        <f t="shared" si="66"/>
        <v>0</v>
      </c>
      <c r="BH217" s="169">
        <f t="shared" si="67"/>
        <v>0</v>
      </c>
      <c r="BI217" s="169">
        <f t="shared" si="68"/>
        <v>0</v>
      </c>
      <c r="BJ217" s="15" t="s">
        <v>9</v>
      </c>
      <c r="BK217" s="169">
        <f t="shared" si="69"/>
        <v>0</v>
      </c>
      <c r="BL217" s="15" t="s">
        <v>278</v>
      </c>
      <c r="BM217" s="15" t="s">
        <v>634</v>
      </c>
    </row>
    <row r="218" spans="2:65" s="1" customFormat="1" ht="22.5" customHeight="1">
      <c r="B218" s="157"/>
      <c r="C218" s="158" t="s">
        <v>635</v>
      </c>
      <c r="D218" s="158" t="s">
        <v>210</v>
      </c>
      <c r="E218" s="159" t="s">
        <v>636</v>
      </c>
      <c r="F218" s="160" t="s">
        <v>637</v>
      </c>
      <c r="G218" s="161" t="s">
        <v>253</v>
      </c>
      <c r="H218" s="162">
        <v>98.6</v>
      </c>
      <c r="I218" s="163"/>
      <c r="J218" s="164">
        <f t="shared" si="60"/>
        <v>0</v>
      </c>
      <c r="K218" s="161" t="s">
        <v>3101</v>
      </c>
      <c r="L218" s="31"/>
      <c r="M218" s="165" t="s">
        <v>3</v>
      </c>
      <c r="N218" s="166" t="s">
        <v>43</v>
      </c>
      <c r="O218" s="32"/>
      <c r="P218" s="167">
        <f t="shared" si="61"/>
        <v>0</v>
      </c>
      <c r="Q218" s="167">
        <v>5E-05</v>
      </c>
      <c r="R218" s="167">
        <f t="shared" si="62"/>
        <v>0.00493</v>
      </c>
      <c r="S218" s="167">
        <v>0</v>
      </c>
      <c r="T218" s="168">
        <f t="shared" si="63"/>
        <v>0</v>
      </c>
      <c r="AR218" s="15" t="s">
        <v>278</v>
      </c>
      <c r="AT218" s="15" t="s">
        <v>210</v>
      </c>
      <c r="AU218" s="15" t="s">
        <v>9</v>
      </c>
      <c r="AY218" s="15" t="s">
        <v>209</v>
      </c>
      <c r="BE218" s="169">
        <f t="shared" si="64"/>
        <v>0</v>
      </c>
      <c r="BF218" s="169">
        <f t="shared" si="65"/>
        <v>0</v>
      </c>
      <c r="BG218" s="169">
        <f t="shared" si="66"/>
        <v>0</v>
      </c>
      <c r="BH218" s="169">
        <f t="shared" si="67"/>
        <v>0</v>
      </c>
      <c r="BI218" s="169">
        <f t="shared" si="68"/>
        <v>0</v>
      </c>
      <c r="BJ218" s="15" t="s">
        <v>9</v>
      </c>
      <c r="BK218" s="169">
        <f t="shared" si="69"/>
        <v>0</v>
      </c>
      <c r="BL218" s="15" t="s">
        <v>278</v>
      </c>
      <c r="BM218" s="15" t="s">
        <v>638</v>
      </c>
    </row>
    <row r="219" spans="2:65" s="1" customFormat="1" ht="22.5" customHeight="1">
      <c r="B219" s="157"/>
      <c r="C219" s="158" t="s">
        <v>639</v>
      </c>
      <c r="D219" s="158" t="s">
        <v>210</v>
      </c>
      <c r="E219" s="159" t="s">
        <v>640</v>
      </c>
      <c r="F219" s="160" t="s">
        <v>641</v>
      </c>
      <c r="G219" s="161" t="s">
        <v>416</v>
      </c>
      <c r="H219" s="162">
        <v>58</v>
      </c>
      <c r="I219" s="163"/>
      <c r="J219" s="164">
        <f t="shared" si="60"/>
        <v>0</v>
      </c>
      <c r="K219" s="161" t="s">
        <v>3101</v>
      </c>
      <c r="L219" s="31"/>
      <c r="M219" s="165" t="s">
        <v>3</v>
      </c>
      <c r="N219" s="166" t="s">
        <v>43</v>
      </c>
      <c r="O219" s="32"/>
      <c r="P219" s="167">
        <f t="shared" si="61"/>
        <v>0</v>
      </c>
      <c r="Q219" s="167">
        <v>1E-05</v>
      </c>
      <c r="R219" s="167">
        <f t="shared" si="62"/>
        <v>0.00058</v>
      </c>
      <c r="S219" s="167">
        <v>0</v>
      </c>
      <c r="T219" s="168">
        <f t="shared" si="63"/>
        <v>0</v>
      </c>
      <c r="AR219" s="15" t="s">
        <v>278</v>
      </c>
      <c r="AT219" s="15" t="s">
        <v>210</v>
      </c>
      <c r="AU219" s="15" t="s">
        <v>9</v>
      </c>
      <c r="AY219" s="15" t="s">
        <v>209</v>
      </c>
      <c r="BE219" s="169">
        <f t="shared" si="64"/>
        <v>0</v>
      </c>
      <c r="BF219" s="169">
        <f t="shared" si="65"/>
        <v>0</v>
      </c>
      <c r="BG219" s="169">
        <f t="shared" si="66"/>
        <v>0</v>
      </c>
      <c r="BH219" s="169">
        <f t="shared" si="67"/>
        <v>0</v>
      </c>
      <c r="BI219" s="169">
        <f t="shared" si="68"/>
        <v>0</v>
      </c>
      <c r="BJ219" s="15" t="s">
        <v>9</v>
      </c>
      <c r="BK219" s="169">
        <f t="shared" si="69"/>
        <v>0</v>
      </c>
      <c r="BL219" s="15" t="s">
        <v>278</v>
      </c>
      <c r="BM219" s="15" t="s">
        <v>642</v>
      </c>
    </row>
    <row r="220" spans="2:65" s="1" customFormat="1" ht="22.5" customHeight="1">
      <c r="B220" s="157"/>
      <c r="C220" s="158" t="s">
        <v>643</v>
      </c>
      <c r="D220" s="158" t="s">
        <v>210</v>
      </c>
      <c r="E220" s="159" t="s">
        <v>644</v>
      </c>
      <c r="F220" s="160" t="s">
        <v>645</v>
      </c>
      <c r="G220" s="161" t="s">
        <v>416</v>
      </c>
      <c r="H220" s="162">
        <v>18</v>
      </c>
      <c r="I220" s="163"/>
      <c r="J220" s="164">
        <f t="shared" si="60"/>
        <v>0</v>
      </c>
      <c r="K220" s="161" t="s">
        <v>3101</v>
      </c>
      <c r="L220" s="31"/>
      <c r="M220" s="165" t="s">
        <v>3</v>
      </c>
      <c r="N220" s="166" t="s">
        <v>43</v>
      </c>
      <c r="O220" s="32"/>
      <c r="P220" s="167">
        <f t="shared" si="61"/>
        <v>0</v>
      </c>
      <c r="Q220" s="167">
        <v>8E-05</v>
      </c>
      <c r="R220" s="167">
        <f t="shared" si="62"/>
        <v>0.00144</v>
      </c>
      <c r="S220" s="167">
        <v>0</v>
      </c>
      <c r="T220" s="168">
        <f t="shared" si="63"/>
        <v>0</v>
      </c>
      <c r="AR220" s="15" t="s">
        <v>278</v>
      </c>
      <c r="AT220" s="15" t="s">
        <v>210</v>
      </c>
      <c r="AU220" s="15" t="s">
        <v>9</v>
      </c>
      <c r="AY220" s="15" t="s">
        <v>209</v>
      </c>
      <c r="BE220" s="169">
        <f t="shared" si="64"/>
        <v>0</v>
      </c>
      <c r="BF220" s="169">
        <f t="shared" si="65"/>
        <v>0</v>
      </c>
      <c r="BG220" s="169">
        <f t="shared" si="66"/>
        <v>0</v>
      </c>
      <c r="BH220" s="169">
        <f t="shared" si="67"/>
        <v>0</v>
      </c>
      <c r="BI220" s="169">
        <f t="shared" si="68"/>
        <v>0</v>
      </c>
      <c r="BJ220" s="15" t="s">
        <v>9</v>
      </c>
      <c r="BK220" s="169">
        <f t="shared" si="69"/>
        <v>0</v>
      </c>
      <c r="BL220" s="15" t="s">
        <v>278</v>
      </c>
      <c r="BM220" s="15" t="s">
        <v>646</v>
      </c>
    </row>
    <row r="221" spans="2:65" s="1" customFormat="1" ht="22.5" customHeight="1">
      <c r="B221" s="157"/>
      <c r="C221" s="158" t="s">
        <v>647</v>
      </c>
      <c r="D221" s="158" t="s">
        <v>210</v>
      </c>
      <c r="E221" s="159" t="s">
        <v>648</v>
      </c>
      <c r="F221" s="160" t="s">
        <v>649</v>
      </c>
      <c r="G221" s="161" t="s">
        <v>416</v>
      </c>
      <c r="H221" s="162">
        <v>9</v>
      </c>
      <c r="I221" s="163"/>
      <c r="J221" s="164">
        <f t="shared" si="60"/>
        <v>0</v>
      </c>
      <c r="K221" s="161" t="s">
        <v>3101</v>
      </c>
      <c r="L221" s="31"/>
      <c r="M221" s="165" t="s">
        <v>3</v>
      </c>
      <c r="N221" s="166" t="s">
        <v>43</v>
      </c>
      <c r="O221" s="32"/>
      <c r="P221" s="167">
        <f t="shared" si="61"/>
        <v>0</v>
      </c>
      <c r="Q221" s="167">
        <v>6E-05</v>
      </c>
      <c r="R221" s="167">
        <f t="shared" si="62"/>
        <v>0.00054</v>
      </c>
      <c r="S221" s="167">
        <v>0</v>
      </c>
      <c r="T221" s="168">
        <f t="shared" si="63"/>
        <v>0</v>
      </c>
      <c r="AR221" s="15" t="s">
        <v>278</v>
      </c>
      <c r="AT221" s="15" t="s">
        <v>210</v>
      </c>
      <c r="AU221" s="15" t="s">
        <v>9</v>
      </c>
      <c r="AY221" s="15" t="s">
        <v>209</v>
      </c>
      <c r="BE221" s="169">
        <f t="shared" si="64"/>
        <v>0</v>
      </c>
      <c r="BF221" s="169">
        <f t="shared" si="65"/>
        <v>0</v>
      </c>
      <c r="BG221" s="169">
        <f t="shared" si="66"/>
        <v>0</v>
      </c>
      <c r="BH221" s="169">
        <f t="shared" si="67"/>
        <v>0</v>
      </c>
      <c r="BI221" s="169">
        <f t="shared" si="68"/>
        <v>0</v>
      </c>
      <c r="BJ221" s="15" t="s">
        <v>9</v>
      </c>
      <c r="BK221" s="169">
        <f t="shared" si="69"/>
        <v>0</v>
      </c>
      <c r="BL221" s="15" t="s">
        <v>278</v>
      </c>
      <c r="BM221" s="15" t="s">
        <v>650</v>
      </c>
    </row>
    <row r="222" spans="2:65" s="1" customFormat="1" ht="22.5" customHeight="1">
      <c r="B222" s="157"/>
      <c r="C222" s="158" t="s">
        <v>651</v>
      </c>
      <c r="D222" s="158" t="s">
        <v>210</v>
      </c>
      <c r="E222" s="159" t="s">
        <v>652</v>
      </c>
      <c r="F222" s="160" t="s">
        <v>653</v>
      </c>
      <c r="G222" s="161" t="s">
        <v>416</v>
      </c>
      <c r="H222" s="162">
        <v>9</v>
      </c>
      <c r="I222" s="163"/>
      <c r="J222" s="164">
        <f t="shared" si="60"/>
        <v>0</v>
      </c>
      <c r="K222" s="161" t="s">
        <v>3101</v>
      </c>
      <c r="L222" s="31"/>
      <c r="M222" s="165" t="s">
        <v>3</v>
      </c>
      <c r="N222" s="166" t="s">
        <v>43</v>
      </c>
      <c r="O222" s="32"/>
      <c r="P222" s="167">
        <f t="shared" si="61"/>
        <v>0</v>
      </c>
      <c r="Q222" s="167">
        <v>0</v>
      </c>
      <c r="R222" s="167">
        <f t="shared" si="62"/>
        <v>0</v>
      </c>
      <c r="S222" s="167">
        <v>0.00069</v>
      </c>
      <c r="T222" s="168">
        <f t="shared" si="63"/>
        <v>0.006209999999999999</v>
      </c>
      <c r="AR222" s="15" t="s">
        <v>278</v>
      </c>
      <c r="AT222" s="15" t="s">
        <v>210</v>
      </c>
      <c r="AU222" s="15" t="s">
        <v>9</v>
      </c>
      <c r="AY222" s="15" t="s">
        <v>209</v>
      </c>
      <c r="BE222" s="169">
        <f t="shared" si="64"/>
        <v>0</v>
      </c>
      <c r="BF222" s="169">
        <f t="shared" si="65"/>
        <v>0</v>
      </c>
      <c r="BG222" s="169">
        <f t="shared" si="66"/>
        <v>0</v>
      </c>
      <c r="BH222" s="169">
        <f t="shared" si="67"/>
        <v>0</v>
      </c>
      <c r="BI222" s="169">
        <f t="shared" si="68"/>
        <v>0</v>
      </c>
      <c r="BJ222" s="15" t="s">
        <v>9</v>
      </c>
      <c r="BK222" s="169">
        <f t="shared" si="69"/>
        <v>0</v>
      </c>
      <c r="BL222" s="15" t="s">
        <v>278</v>
      </c>
      <c r="BM222" s="15" t="s">
        <v>654</v>
      </c>
    </row>
    <row r="223" spans="2:65" s="1" customFormat="1" ht="22.5" customHeight="1">
      <c r="B223" s="157"/>
      <c r="C223" s="158" t="s">
        <v>655</v>
      </c>
      <c r="D223" s="158" t="s">
        <v>210</v>
      </c>
      <c r="E223" s="159" t="s">
        <v>656</v>
      </c>
      <c r="F223" s="160" t="s">
        <v>3062</v>
      </c>
      <c r="G223" s="161" t="s">
        <v>253</v>
      </c>
      <c r="H223" s="162">
        <v>286.66</v>
      </c>
      <c r="I223" s="163"/>
      <c r="J223" s="164">
        <f t="shared" si="60"/>
        <v>0</v>
      </c>
      <c r="K223" s="161" t="s">
        <v>3101</v>
      </c>
      <c r="L223" s="31"/>
      <c r="M223" s="165" t="s">
        <v>3</v>
      </c>
      <c r="N223" s="166" t="s">
        <v>43</v>
      </c>
      <c r="O223" s="32"/>
      <c r="P223" s="167">
        <f t="shared" si="61"/>
        <v>0</v>
      </c>
      <c r="Q223" s="167">
        <v>0.00206</v>
      </c>
      <c r="R223" s="167">
        <f t="shared" si="62"/>
        <v>0.5905196000000001</v>
      </c>
      <c r="S223" s="167">
        <v>0</v>
      </c>
      <c r="T223" s="168">
        <f t="shared" si="63"/>
        <v>0</v>
      </c>
      <c r="AR223" s="15" t="s">
        <v>278</v>
      </c>
      <c r="AT223" s="15" t="s">
        <v>210</v>
      </c>
      <c r="AU223" s="15" t="s">
        <v>9</v>
      </c>
      <c r="AY223" s="15" t="s">
        <v>209</v>
      </c>
      <c r="BE223" s="169">
        <f t="shared" si="64"/>
        <v>0</v>
      </c>
      <c r="BF223" s="169">
        <f t="shared" si="65"/>
        <v>0</v>
      </c>
      <c r="BG223" s="169">
        <f t="shared" si="66"/>
        <v>0</v>
      </c>
      <c r="BH223" s="169">
        <f t="shared" si="67"/>
        <v>0</v>
      </c>
      <c r="BI223" s="169">
        <f t="shared" si="68"/>
        <v>0</v>
      </c>
      <c r="BJ223" s="15" t="s">
        <v>9</v>
      </c>
      <c r="BK223" s="169">
        <f t="shared" si="69"/>
        <v>0</v>
      </c>
      <c r="BL223" s="15" t="s">
        <v>278</v>
      </c>
      <c r="BM223" s="15" t="s">
        <v>657</v>
      </c>
    </row>
    <row r="224" spans="2:65" s="1" customFormat="1" ht="22.5" customHeight="1">
      <c r="B224" s="157"/>
      <c r="C224" s="158" t="s">
        <v>658</v>
      </c>
      <c r="D224" s="158" t="s">
        <v>210</v>
      </c>
      <c r="E224" s="159" t="s">
        <v>659</v>
      </c>
      <c r="F224" s="160" t="s">
        <v>3063</v>
      </c>
      <c r="G224" s="161" t="s">
        <v>253</v>
      </c>
      <c r="H224" s="162">
        <v>29.8</v>
      </c>
      <c r="I224" s="163"/>
      <c r="J224" s="164">
        <f t="shared" si="60"/>
        <v>0</v>
      </c>
      <c r="K224" s="161" t="s">
        <v>3101</v>
      </c>
      <c r="L224" s="31"/>
      <c r="M224" s="165" t="s">
        <v>3</v>
      </c>
      <c r="N224" s="166" t="s">
        <v>43</v>
      </c>
      <c r="O224" s="32"/>
      <c r="P224" s="167">
        <f t="shared" si="61"/>
        <v>0</v>
      </c>
      <c r="Q224" s="167">
        <v>0.0021</v>
      </c>
      <c r="R224" s="167">
        <f t="shared" si="62"/>
        <v>0.06258</v>
      </c>
      <c r="S224" s="167">
        <v>0</v>
      </c>
      <c r="T224" s="168">
        <f t="shared" si="63"/>
        <v>0</v>
      </c>
      <c r="AR224" s="15" t="s">
        <v>278</v>
      </c>
      <c r="AT224" s="15" t="s">
        <v>210</v>
      </c>
      <c r="AU224" s="15" t="s">
        <v>9</v>
      </c>
      <c r="AY224" s="15" t="s">
        <v>209</v>
      </c>
      <c r="BE224" s="169">
        <f t="shared" si="64"/>
        <v>0</v>
      </c>
      <c r="BF224" s="169">
        <f t="shared" si="65"/>
        <v>0</v>
      </c>
      <c r="BG224" s="169">
        <f t="shared" si="66"/>
        <v>0</v>
      </c>
      <c r="BH224" s="169">
        <f t="shared" si="67"/>
        <v>0</v>
      </c>
      <c r="BI224" s="169">
        <f t="shared" si="68"/>
        <v>0</v>
      </c>
      <c r="BJ224" s="15" t="s">
        <v>9</v>
      </c>
      <c r="BK224" s="169">
        <f t="shared" si="69"/>
        <v>0</v>
      </c>
      <c r="BL224" s="15" t="s">
        <v>278</v>
      </c>
      <c r="BM224" s="15" t="s">
        <v>660</v>
      </c>
    </row>
    <row r="225" spans="2:65" s="1" customFormat="1" ht="22.5" customHeight="1">
      <c r="B225" s="157"/>
      <c r="C225" s="158" t="s">
        <v>80</v>
      </c>
      <c r="D225" s="158" t="s">
        <v>210</v>
      </c>
      <c r="E225" s="159" t="s">
        <v>661</v>
      </c>
      <c r="F225" s="160" t="s">
        <v>662</v>
      </c>
      <c r="G225" s="161" t="s">
        <v>416</v>
      </c>
      <c r="H225" s="162">
        <v>278</v>
      </c>
      <c r="I225" s="163"/>
      <c r="J225" s="164">
        <f t="shared" si="60"/>
        <v>0</v>
      </c>
      <c r="K225" s="161" t="s">
        <v>3</v>
      </c>
      <c r="L225" s="31"/>
      <c r="M225" s="165" t="s">
        <v>3</v>
      </c>
      <c r="N225" s="166" t="s">
        <v>43</v>
      </c>
      <c r="O225" s="32"/>
      <c r="P225" s="167">
        <f t="shared" si="61"/>
        <v>0</v>
      </c>
      <c r="Q225" s="167">
        <v>0</v>
      </c>
      <c r="R225" s="167">
        <f t="shared" si="62"/>
        <v>0</v>
      </c>
      <c r="S225" s="167">
        <v>0</v>
      </c>
      <c r="T225" s="168">
        <f t="shared" si="63"/>
        <v>0</v>
      </c>
      <c r="AR225" s="15" t="s">
        <v>278</v>
      </c>
      <c r="AT225" s="15" t="s">
        <v>210</v>
      </c>
      <c r="AU225" s="15" t="s">
        <v>9</v>
      </c>
      <c r="AY225" s="15" t="s">
        <v>209</v>
      </c>
      <c r="BE225" s="169">
        <f t="shared" si="64"/>
        <v>0</v>
      </c>
      <c r="BF225" s="169">
        <f t="shared" si="65"/>
        <v>0</v>
      </c>
      <c r="BG225" s="169">
        <f t="shared" si="66"/>
        <v>0</v>
      </c>
      <c r="BH225" s="169">
        <f t="shared" si="67"/>
        <v>0</v>
      </c>
      <c r="BI225" s="169">
        <f t="shared" si="68"/>
        <v>0</v>
      </c>
      <c r="BJ225" s="15" t="s">
        <v>9</v>
      </c>
      <c r="BK225" s="169">
        <f t="shared" si="69"/>
        <v>0</v>
      </c>
      <c r="BL225" s="15" t="s">
        <v>278</v>
      </c>
      <c r="BM225" s="15" t="s">
        <v>663</v>
      </c>
    </row>
    <row r="226" spans="2:65" s="1" customFormat="1" ht="22.5" customHeight="1">
      <c r="B226" s="157"/>
      <c r="C226" s="158" t="s">
        <v>664</v>
      </c>
      <c r="D226" s="158" t="s">
        <v>210</v>
      </c>
      <c r="E226" s="159" t="s">
        <v>665</v>
      </c>
      <c r="F226" s="160" t="s">
        <v>666</v>
      </c>
      <c r="G226" s="161" t="s">
        <v>416</v>
      </c>
      <c r="H226" s="162">
        <v>286.66</v>
      </c>
      <c r="I226" s="163"/>
      <c r="J226" s="164">
        <f t="shared" si="60"/>
        <v>0</v>
      </c>
      <c r="K226" s="161" t="s">
        <v>3</v>
      </c>
      <c r="L226" s="31"/>
      <c r="M226" s="165" t="s">
        <v>3</v>
      </c>
      <c r="N226" s="166" t="s">
        <v>43</v>
      </c>
      <c r="O226" s="32"/>
      <c r="P226" s="167">
        <f t="shared" si="61"/>
        <v>0</v>
      </c>
      <c r="Q226" s="167">
        <v>0</v>
      </c>
      <c r="R226" s="167">
        <f t="shared" si="62"/>
        <v>0</v>
      </c>
      <c r="S226" s="167">
        <v>0</v>
      </c>
      <c r="T226" s="168">
        <f t="shared" si="63"/>
        <v>0</v>
      </c>
      <c r="AR226" s="15" t="s">
        <v>278</v>
      </c>
      <c r="AT226" s="15" t="s">
        <v>210</v>
      </c>
      <c r="AU226" s="15" t="s">
        <v>9</v>
      </c>
      <c r="AY226" s="15" t="s">
        <v>209</v>
      </c>
      <c r="BE226" s="169">
        <f t="shared" si="64"/>
        <v>0</v>
      </c>
      <c r="BF226" s="169">
        <f t="shared" si="65"/>
        <v>0</v>
      </c>
      <c r="BG226" s="169">
        <f t="shared" si="66"/>
        <v>0</v>
      </c>
      <c r="BH226" s="169">
        <f t="shared" si="67"/>
        <v>0</v>
      </c>
      <c r="BI226" s="169">
        <f t="shared" si="68"/>
        <v>0</v>
      </c>
      <c r="BJ226" s="15" t="s">
        <v>9</v>
      </c>
      <c r="BK226" s="169">
        <f t="shared" si="69"/>
        <v>0</v>
      </c>
      <c r="BL226" s="15" t="s">
        <v>278</v>
      </c>
      <c r="BM226" s="15" t="s">
        <v>667</v>
      </c>
    </row>
    <row r="227" spans="2:65" s="1" customFormat="1" ht="22.5" customHeight="1">
      <c r="B227" s="157"/>
      <c r="C227" s="158" t="s">
        <v>668</v>
      </c>
      <c r="D227" s="158" t="s">
        <v>210</v>
      </c>
      <c r="E227" s="159" t="s">
        <v>669</v>
      </c>
      <c r="F227" s="160" t="s">
        <v>670</v>
      </c>
      <c r="G227" s="161" t="s">
        <v>416</v>
      </c>
      <c r="H227" s="162">
        <v>58</v>
      </c>
      <c r="I227" s="163"/>
      <c r="J227" s="164">
        <f t="shared" si="60"/>
        <v>0</v>
      </c>
      <c r="K227" s="161" t="s">
        <v>3</v>
      </c>
      <c r="L227" s="31"/>
      <c r="M227" s="165" t="s">
        <v>3</v>
      </c>
      <c r="N227" s="166" t="s">
        <v>43</v>
      </c>
      <c r="O227" s="32"/>
      <c r="P227" s="167">
        <f t="shared" si="61"/>
        <v>0</v>
      </c>
      <c r="Q227" s="167">
        <v>0</v>
      </c>
      <c r="R227" s="167">
        <f t="shared" si="62"/>
        <v>0</v>
      </c>
      <c r="S227" s="167">
        <v>0</v>
      </c>
      <c r="T227" s="168">
        <f t="shared" si="63"/>
        <v>0</v>
      </c>
      <c r="AR227" s="15" t="s">
        <v>278</v>
      </c>
      <c r="AT227" s="15" t="s">
        <v>210</v>
      </c>
      <c r="AU227" s="15" t="s">
        <v>9</v>
      </c>
      <c r="AY227" s="15" t="s">
        <v>209</v>
      </c>
      <c r="BE227" s="169">
        <f t="shared" si="64"/>
        <v>0</v>
      </c>
      <c r="BF227" s="169">
        <f t="shared" si="65"/>
        <v>0</v>
      </c>
      <c r="BG227" s="169">
        <f t="shared" si="66"/>
        <v>0</v>
      </c>
      <c r="BH227" s="169">
        <f t="shared" si="67"/>
        <v>0</v>
      </c>
      <c r="BI227" s="169">
        <f t="shared" si="68"/>
        <v>0</v>
      </c>
      <c r="BJ227" s="15" t="s">
        <v>9</v>
      </c>
      <c r="BK227" s="169">
        <f t="shared" si="69"/>
        <v>0</v>
      </c>
      <c r="BL227" s="15" t="s">
        <v>278</v>
      </c>
      <c r="BM227" s="15" t="s">
        <v>671</v>
      </c>
    </row>
    <row r="228" spans="2:65" s="1" customFormat="1" ht="22.5" customHeight="1">
      <c r="B228" s="157"/>
      <c r="C228" s="158" t="s">
        <v>672</v>
      </c>
      <c r="D228" s="158" t="s">
        <v>210</v>
      </c>
      <c r="E228" s="159" t="s">
        <v>673</v>
      </c>
      <c r="F228" s="160" t="s">
        <v>674</v>
      </c>
      <c r="G228" s="161" t="s">
        <v>247</v>
      </c>
      <c r="H228" s="162">
        <v>0.702</v>
      </c>
      <c r="I228" s="163"/>
      <c r="J228" s="164">
        <f t="shared" si="60"/>
        <v>0</v>
      </c>
      <c r="K228" s="161" t="s">
        <v>3101</v>
      </c>
      <c r="L228" s="31"/>
      <c r="M228" s="165" t="s">
        <v>3</v>
      </c>
      <c r="N228" s="166" t="s">
        <v>43</v>
      </c>
      <c r="O228" s="32"/>
      <c r="P228" s="167">
        <f t="shared" si="61"/>
        <v>0</v>
      </c>
      <c r="Q228" s="167">
        <v>0</v>
      </c>
      <c r="R228" s="167">
        <f t="shared" si="62"/>
        <v>0</v>
      </c>
      <c r="S228" s="167">
        <v>0</v>
      </c>
      <c r="T228" s="168">
        <f t="shared" si="63"/>
        <v>0</v>
      </c>
      <c r="AR228" s="15" t="s">
        <v>278</v>
      </c>
      <c r="AT228" s="15" t="s">
        <v>210</v>
      </c>
      <c r="AU228" s="15" t="s">
        <v>9</v>
      </c>
      <c r="AY228" s="15" t="s">
        <v>209</v>
      </c>
      <c r="BE228" s="169">
        <f t="shared" si="64"/>
        <v>0</v>
      </c>
      <c r="BF228" s="169">
        <f t="shared" si="65"/>
        <v>0</v>
      </c>
      <c r="BG228" s="169">
        <f t="shared" si="66"/>
        <v>0</v>
      </c>
      <c r="BH228" s="169">
        <f t="shared" si="67"/>
        <v>0</v>
      </c>
      <c r="BI228" s="169">
        <f t="shared" si="68"/>
        <v>0</v>
      </c>
      <c r="BJ228" s="15" t="s">
        <v>9</v>
      </c>
      <c r="BK228" s="169">
        <f t="shared" si="69"/>
        <v>0</v>
      </c>
      <c r="BL228" s="15" t="s">
        <v>278</v>
      </c>
      <c r="BM228" s="15" t="s">
        <v>675</v>
      </c>
    </row>
    <row r="229" spans="2:63" s="10" customFormat="1" ht="37.35" customHeight="1">
      <c r="B229" s="145"/>
      <c r="D229" s="146" t="s">
        <v>71</v>
      </c>
      <c r="E229" s="147" t="s">
        <v>676</v>
      </c>
      <c r="F229" s="147" t="s">
        <v>677</v>
      </c>
      <c r="I229" s="148"/>
      <c r="J229" s="149">
        <f>BK229</f>
        <v>0</v>
      </c>
      <c r="K229" s="155"/>
      <c r="L229" s="145"/>
      <c r="M229" s="150"/>
      <c r="N229" s="151"/>
      <c r="O229" s="151"/>
      <c r="P229" s="152">
        <f>SUM(P230:P237)</f>
        <v>0</v>
      </c>
      <c r="Q229" s="151"/>
      <c r="R229" s="152">
        <f>SUM(R230:R237)</f>
        <v>0</v>
      </c>
      <c r="S229" s="151"/>
      <c r="T229" s="153">
        <f>SUM(T230:T237)</f>
        <v>0</v>
      </c>
      <c r="AR229" s="154" t="s">
        <v>79</v>
      </c>
      <c r="AT229" s="155" t="s">
        <v>71</v>
      </c>
      <c r="AU229" s="155" t="s">
        <v>72</v>
      </c>
      <c r="AY229" s="154" t="s">
        <v>209</v>
      </c>
      <c r="BK229" s="156">
        <f>SUM(BK230:BK237)</f>
        <v>0</v>
      </c>
    </row>
    <row r="230" spans="2:65" s="1" customFormat="1" ht="22.5" customHeight="1">
      <c r="B230" s="157"/>
      <c r="C230" s="158" t="s">
        <v>678</v>
      </c>
      <c r="D230" s="158" t="s">
        <v>210</v>
      </c>
      <c r="E230" s="159" t="s">
        <v>679</v>
      </c>
      <c r="F230" s="160" t="s">
        <v>680</v>
      </c>
      <c r="G230" s="161" t="s">
        <v>416</v>
      </c>
      <c r="H230" s="162">
        <v>2</v>
      </c>
      <c r="I230" s="163"/>
      <c r="J230" s="164">
        <f aca="true" t="shared" si="70" ref="J230:J237">ROUND(I230*H230,0)</f>
        <v>0</v>
      </c>
      <c r="K230" s="161" t="s">
        <v>3</v>
      </c>
      <c r="L230" s="31"/>
      <c r="M230" s="165" t="s">
        <v>3</v>
      </c>
      <c r="N230" s="166" t="s">
        <v>43</v>
      </c>
      <c r="O230" s="32"/>
      <c r="P230" s="167">
        <f aca="true" t="shared" si="71" ref="P230:P237">O230*H230</f>
        <v>0</v>
      </c>
      <c r="Q230" s="167">
        <v>0</v>
      </c>
      <c r="R230" s="167">
        <f aca="true" t="shared" si="72" ref="R230:R237">Q230*H230</f>
        <v>0</v>
      </c>
      <c r="S230" s="167">
        <v>0</v>
      </c>
      <c r="T230" s="168">
        <f aca="true" t="shared" si="73" ref="T230:T237">S230*H230</f>
        <v>0</v>
      </c>
      <c r="AR230" s="15" t="s">
        <v>278</v>
      </c>
      <c r="AT230" s="15" t="s">
        <v>210</v>
      </c>
      <c r="AU230" s="15" t="s">
        <v>9</v>
      </c>
      <c r="AY230" s="15" t="s">
        <v>209</v>
      </c>
      <c r="BE230" s="169">
        <f aca="true" t="shared" si="74" ref="BE230:BE237">IF(N230="základní",J230,0)</f>
        <v>0</v>
      </c>
      <c r="BF230" s="169">
        <f aca="true" t="shared" si="75" ref="BF230:BF237">IF(N230="snížená",J230,0)</f>
        <v>0</v>
      </c>
      <c r="BG230" s="169">
        <f aca="true" t="shared" si="76" ref="BG230:BG237">IF(N230="zákl. přenesená",J230,0)</f>
        <v>0</v>
      </c>
      <c r="BH230" s="169">
        <f aca="true" t="shared" si="77" ref="BH230:BH237">IF(N230="sníž. přenesená",J230,0)</f>
        <v>0</v>
      </c>
      <c r="BI230" s="169">
        <f aca="true" t="shared" si="78" ref="BI230:BI237">IF(N230="nulová",J230,0)</f>
        <v>0</v>
      </c>
      <c r="BJ230" s="15" t="s">
        <v>9</v>
      </c>
      <c r="BK230" s="169">
        <f aca="true" t="shared" si="79" ref="BK230:BK237">ROUND(I230*H230,0)</f>
        <v>0</v>
      </c>
      <c r="BL230" s="15" t="s">
        <v>278</v>
      </c>
      <c r="BM230" s="15" t="s">
        <v>681</v>
      </c>
    </row>
    <row r="231" spans="2:65" s="1" customFormat="1" ht="22.5" customHeight="1">
      <c r="B231" s="157"/>
      <c r="C231" s="158" t="s">
        <v>682</v>
      </c>
      <c r="D231" s="158" t="s">
        <v>210</v>
      </c>
      <c r="E231" s="159" t="s">
        <v>683</v>
      </c>
      <c r="F231" s="160" t="s">
        <v>684</v>
      </c>
      <c r="G231" s="161" t="s">
        <v>416</v>
      </c>
      <c r="H231" s="162">
        <v>1</v>
      </c>
      <c r="I231" s="163"/>
      <c r="J231" s="164">
        <f t="shared" si="70"/>
        <v>0</v>
      </c>
      <c r="K231" s="161" t="s">
        <v>3</v>
      </c>
      <c r="L231" s="31"/>
      <c r="M231" s="165" t="s">
        <v>3</v>
      </c>
      <c r="N231" s="166" t="s">
        <v>43</v>
      </c>
      <c r="O231" s="32"/>
      <c r="P231" s="167">
        <f t="shared" si="71"/>
        <v>0</v>
      </c>
      <c r="Q231" s="167">
        <v>0</v>
      </c>
      <c r="R231" s="167">
        <f t="shared" si="72"/>
        <v>0</v>
      </c>
      <c r="S231" s="167">
        <v>0</v>
      </c>
      <c r="T231" s="168">
        <f t="shared" si="73"/>
        <v>0</v>
      </c>
      <c r="AR231" s="15" t="s">
        <v>278</v>
      </c>
      <c r="AT231" s="15" t="s">
        <v>210</v>
      </c>
      <c r="AU231" s="15" t="s">
        <v>9</v>
      </c>
      <c r="AY231" s="15" t="s">
        <v>209</v>
      </c>
      <c r="BE231" s="169">
        <f t="shared" si="74"/>
        <v>0</v>
      </c>
      <c r="BF231" s="169">
        <f t="shared" si="75"/>
        <v>0</v>
      </c>
      <c r="BG231" s="169">
        <f t="shared" si="76"/>
        <v>0</v>
      </c>
      <c r="BH231" s="169">
        <f t="shared" si="77"/>
        <v>0</v>
      </c>
      <c r="BI231" s="169">
        <f t="shared" si="78"/>
        <v>0</v>
      </c>
      <c r="BJ231" s="15" t="s">
        <v>9</v>
      </c>
      <c r="BK231" s="169">
        <f t="shared" si="79"/>
        <v>0</v>
      </c>
      <c r="BL231" s="15" t="s">
        <v>278</v>
      </c>
      <c r="BM231" s="15" t="s">
        <v>685</v>
      </c>
    </row>
    <row r="232" spans="2:65" s="1" customFormat="1" ht="22.5" customHeight="1">
      <c r="B232" s="157"/>
      <c r="C232" s="158" t="s">
        <v>686</v>
      </c>
      <c r="D232" s="158" t="s">
        <v>210</v>
      </c>
      <c r="E232" s="159" t="s">
        <v>687</v>
      </c>
      <c r="F232" s="160" t="s">
        <v>688</v>
      </c>
      <c r="G232" s="161" t="s">
        <v>416</v>
      </c>
      <c r="H232" s="162">
        <v>217.827</v>
      </c>
      <c r="I232" s="163"/>
      <c r="J232" s="164">
        <f t="shared" si="70"/>
        <v>0</v>
      </c>
      <c r="K232" s="161" t="s">
        <v>3</v>
      </c>
      <c r="L232" s="31"/>
      <c r="M232" s="165" t="s">
        <v>3</v>
      </c>
      <c r="N232" s="166" t="s">
        <v>43</v>
      </c>
      <c r="O232" s="32"/>
      <c r="P232" s="167">
        <f t="shared" si="71"/>
        <v>0</v>
      </c>
      <c r="Q232" s="167">
        <v>0</v>
      </c>
      <c r="R232" s="167">
        <f t="shared" si="72"/>
        <v>0</v>
      </c>
      <c r="S232" s="167">
        <v>0</v>
      </c>
      <c r="T232" s="168">
        <f t="shared" si="73"/>
        <v>0</v>
      </c>
      <c r="AR232" s="15" t="s">
        <v>278</v>
      </c>
      <c r="AT232" s="15" t="s">
        <v>210</v>
      </c>
      <c r="AU232" s="15" t="s">
        <v>9</v>
      </c>
      <c r="AY232" s="15" t="s">
        <v>209</v>
      </c>
      <c r="BE232" s="169">
        <f t="shared" si="74"/>
        <v>0</v>
      </c>
      <c r="BF232" s="169">
        <f t="shared" si="75"/>
        <v>0</v>
      </c>
      <c r="BG232" s="169">
        <f t="shared" si="76"/>
        <v>0</v>
      </c>
      <c r="BH232" s="169">
        <f t="shared" si="77"/>
        <v>0</v>
      </c>
      <c r="BI232" s="169">
        <f t="shared" si="78"/>
        <v>0</v>
      </c>
      <c r="BJ232" s="15" t="s">
        <v>9</v>
      </c>
      <c r="BK232" s="169">
        <f t="shared" si="79"/>
        <v>0</v>
      </c>
      <c r="BL232" s="15" t="s">
        <v>278</v>
      </c>
      <c r="BM232" s="15" t="s">
        <v>689</v>
      </c>
    </row>
    <row r="233" spans="2:65" s="1" customFormat="1" ht="22.5" customHeight="1">
      <c r="B233" s="157"/>
      <c r="C233" s="158" t="s">
        <v>690</v>
      </c>
      <c r="D233" s="158" t="s">
        <v>210</v>
      </c>
      <c r="E233" s="159" t="s">
        <v>691</v>
      </c>
      <c r="F233" s="160" t="s">
        <v>692</v>
      </c>
      <c r="G233" s="161" t="s">
        <v>253</v>
      </c>
      <c r="H233" s="162">
        <v>3.4</v>
      </c>
      <c r="I233" s="163"/>
      <c r="J233" s="164">
        <f t="shared" si="70"/>
        <v>0</v>
      </c>
      <c r="K233" s="161" t="s">
        <v>3</v>
      </c>
      <c r="L233" s="31"/>
      <c r="M233" s="165" t="s">
        <v>3</v>
      </c>
      <c r="N233" s="166" t="s">
        <v>43</v>
      </c>
      <c r="O233" s="32"/>
      <c r="P233" s="167">
        <f t="shared" si="71"/>
        <v>0</v>
      </c>
      <c r="Q233" s="167">
        <v>0</v>
      </c>
      <c r="R233" s="167">
        <f t="shared" si="72"/>
        <v>0</v>
      </c>
      <c r="S233" s="167">
        <v>0</v>
      </c>
      <c r="T233" s="168">
        <f t="shared" si="73"/>
        <v>0</v>
      </c>
      <c r="AR233" s="15" t="s">
        <v>278</v>
      </c>
      <c r="AT233" s="15" t="s">
        <v>210</v>
      </c>
      <c r="AU233" s="15" t="s">
        <v>9</v>
      </c>
      <c r="AY233" s="15" t="s">
        <v>209</v>
      </c>
      <c r="BE233" s="169">
        <f t="shared" si="74"/>
        <v>0</v>
      </c>
      <c r="BF233" s="169">
        <f t="shared" si="75"/>
        <v>0</v>
      </c>
      <c r="BG233" s="169">
        <f t="shared" si="76"/>
        <v>0</v>
      </c>
      <c r="BH233" s="169">
        <f t="shared" si="77"/>
        <v>0</v>
      </c>
      <c r="BI233" s="169">
        <f t="shared" si="78"/>
        <v>0</v>
      </c>
      <c r="BJ233" s="15" t="s">
        <v>9</v>
      </c>
      <c r="BK233" s="169">
        <f t="shared" si="79"/>
        <v>0</v>
      </c>
      <c r="BL233" s="15" t="s">
        <v>278</v>
      </c>
      <c r="BM233" s="15" t="s">
        <v>693</v>
      </c>
    </row>
    <row r="234" spans="2:65" s="1" customFormat="1" ht="22.5" customHeight="1">
      <c r="B234" s="157"/>
      <c r="C234" s="158" t="s">
        <v>694</v>
      </c>
      <c r="D234" s="158" t="s">
        <v>210</v>
      </c>
      <c r="E234" s="159" t="s">
        <v>695</v>
      </c>
      <c r="F234" s="160" t="s">
        <v>696</v>
      </c>
      <c r="G234" s="161" t="s">
        <v>253</v>
      </c>
      <c r="H234" s="162">
        <v>3.1</v>
      </c>
      <c r="I234" s="163"/>
      <c r="J234" s="164">
        <f t="shared" si="70"/>
        <v>0</v>
      </c>
      <c r="K234" s="161" t="s">
        <v>3</v>
      </c>
      <c r="L234" s="31"/>
      <c r="M234" s="165" t="s">
        <v>3</v>
      </c>
      <c r="N234" s="166" t="s">
        <v>43</v>
      </c>
      <c r="O234" s="32"/>
      <c r="P234" s="167">
        <f t="shared" si="71"/>
        <v>0</v>
      </c>
      <c r="Q234" s="167">
        <v>0</v>
      </c>
      <c r="R234" s="167">
        <f t="shared" si="72"/>
        <v>0</v>
      </c>
      <c r="S234" s="167">
        <v>0</v>
      </c>
      <c r="T234" s="168">
        <f t="shared" si="73"/>
        <v>0</v>
      </c>
      <c r="AR234" s="15" t="s">
        <v>278</v>
      </c>
      <c r="AT234" s="15" t="s">
        <v>210</v>
      </c>
      <c r="AU234" s="15" t="s">
        <v>9</v>
      </c>
      <c r="AY234" s="15" t="s">
        <v>209</v>
      </c>
      <c r="BE234" s="169">
        <f t="shared" si="74"/>
        <v>0</v>
      </c>
      <c r="BF234" s="169">
        <f t="shared" si="75"/>
        <v>0</v>
      </c>
      <c r="BG234" s="169">
        <f t="shared" si="76"/>
        <v>0</v>
      </c>
      <c r="BH234" s="169">
        <f t="shared" si="77"/>
        <v>0</v>
      </c>
      <c r="BI234" s="169">
        <f t="shared" si="78"/>
        <v>0</v>
      </c>
      <c r="BJ234" s="15" t="s">
        <v>9</v>
      </c>
      <c r="BK234" s="169">
        <f t="shared" si="79"/>
        <v>0</v>
      </c>
      <c r="BL234" s="15" t="s">
        <v>278</v>
      </c>
      <c r="BM234" s="15" t="s">
        <v>697</v>
      </c>
    </row>
    <row r="235" spans="2:65" s="1" customFormat="1" ht="22.5" customHeight="1">
      <c r="B235" s="157"/>
      <c r="C235" s="158" t="s">
        <v>698</v>
      </c>
      <c r="D235" s="158" t="s">
        <v>210</v>
      </c>
      <c r="E235" s="159" t="s">
        <v>699</v>
      </c>
      <c r="F235" s="160" t="s">
        <v>700</v>
      </c>
      <c r="G235" s="161" t="s">
        <v>416</v>
      </c>
      <c r="H235" s="162">
        <v>1</v>
      </c>
      <c r="I235" s="163"/>
      <c r="J235" s="164">
        <f t="shared" si="70"/>
        <v>0</v>
      </c>
      <c r="K235" s="161" t="s">
        <v>3</v>
      </c>
      <c r="L235" s="31"/>
      <c r="M235" s="165" t="s">
        <v>3</v>
      </c>
      <c r="N235" s="166" t="s">
        <v>43</v>
      </c>
      <c r="O235" s="32"/>
      <c r="P235" s="167">
        <f t="shared" si="71"/>
        <v>0</v>
      </c>
      <c r="Q235" s="167">
        <v>0</v>
      </c>
      <c r="R235" s="167">
        <f t="shared" si="72"/>
        <v>0</v>
      </c>
      <c r="S235" s="167">
        <v>0</v>
      </c>
      <c r="T235" s="168">
        <f t="shared" si="73"/>
        <v>0</v>
      </c>
      <c r="AR235" s="15" t="s">
        <v>278</v>
      </c>
      <c r="AT235" s="15" t="s">
        <v>210</v>
      </c>
      <c r="AU235" s="15" t="s">
        <v>9</v>
      </c>
      <c r="AY235" s="15" t="s">
        <v>209</v>
      </c>
      <c r="BE235" s="169">
        <f t="shared" si="74"/>
        <v>0</v>
      </c>
      <c r="BF235" s="169">
        <f t="shared" si="75"/>
        <v>0</v>
      </c>
      <c r="BG235" s="169">
        <f t="shared" si="76"/>
        <v>0</v>
      </c>
      <c r="BH235" s="169">
        <f t="shared" si="77"/>
        <v>0</v>
      </c>
      <c r="BI235" s="169">
        <f t="shared" si="78"/>
        <v>0</v>
      </c>
      <c r="BJ235" s="15" t="s">
        <v>9</v>
      </c>
      <c r="BK235" s="169">
        <f t="shared" si="79"/>
        <v>0</v>
      </c>
      <c r="BL235" s="15" t="s">
        <v>278</v>
      </c>
      <c r="BM235" s="15" t="s">
        <v>701</v>
      </c>
    </row>
    <row r="236" spans="2:65" s="1" customFormat="1" ht="22.5" customHeight="1">
      <c r="B236" s="157"/>
      <c r="C236" s="158" t="s">
        <v>84</v>
      </c>
      <c r="D236" s="158" t="s">
        <v>210</v>
      </c>
      <c r="E236" s="159" t="s">
        <v>702</v>
      </c>
      <c r="F236" s="160" t="s">
        <v>703</v>
      </c>
      <c r="G236" s="161" t="s">
        <v>359</v>
      </c>
      <c r="H236" s="162">
        <v>1</v>
      </c>
      <c r="I236" s="163"/>
      <c r="J236" s="164">
        <f t="shared" si="70"/>
        <v>0</v>
      </c>
      <c r="K236" s="161" t="s">
        <v>3</v>
      </c>
      <c r="L236" s="31"/>
      <c r="M236" s="165" t="s">
        <v>3</v>
      </c>
      <c r="N236" s="166" t="s">
        <v>43</v>
      </c>
      <c r="O236" s="32"/>
      <c r="P236" s="167">
        <f t="shared" si="71"/>
        <v>0</v>
      </c>
      <c r="Q236" s="167">
        <v>0</v>
      </c>
      <c r="R236" s="167">
        <f t="shared" si="72"/>
        <v>0</v>
      </c>
      <c r="S236" s="167">
        <v>0</v>
      </c>
      <c r="T236" s="168">
        <f t="shared" si="73"/>
        <v>0</v>
      </c>
      <c r="AR236" s="15" t="s">
        <v>278</v>
      </c>
      <c r="AT236" s="15" t="s">
        <v>210</v>
      </c>
      <c r="AU236" s="15" t="s">
        <v>9</v>
      </c>
      <c r="AY236" s="15" t="s">
        <v>209</v>
      </c>
      <c r="BE236" s="169">
        <f t="shared" si="74"/>
        <v>0</v>
      </c>
      <c r="BF236" s="169">
        <f t="shared" si="75"/>
        <v>0</v>
      </c>
      <c r="BG236" s="169">
        <f t="shared" si="76"/>
        <v>0</v>
      </c>
      <c r="BH236" s="169">
        <f t="shared" si="77"/>
        <v>0</v>
      </c>
      <c r="BI236" s="169">
        <f t="shared" si="78"/>
        <v>0</v>
      </c>
      <c r="BJ236" s="15" t="s">
        <v>9</v>
      </c>
      <c r="BK236" s="169">
        <f t="shared" si="79"/>
        <v>0</v>
      </c>
      <c r="BL236" s="15" t="s">
        <v>278</v>
      </c>
      <c r="BM236" s="15" t="s">
        <v>704</v>
      </c>
    </row>
    <row r="237" spans="2:65" s="1" customFormat="1" ht="22.5" customHeight="1">
      <c r="B237" s="157"/>
      <c r="C237" s="158" t="s">
        <v>705</v>
      </c>
      <c r="D237" s="158" t="s">
        <v>210</v>
      </c>
      <c r="E237" s="159" t="s">
        <v>706</v>
      </c>
      <c r="F237" s="160" t="s">
        <v>707</v>
      </c>
      <c r="G237" s="161" t="s">
        <v>708</v>
      </c>
      <c r="H237" s="180"/>
      <c r="I237" s="163"/>
      <c r="J237" s="164">
        <f t="shared" si="70"/>
        <v>0</v>
      </c>
      <c r="K237" s="161" t="s">
        <v>3101</v>
      </c>
      <c r="L237" s="31"/>
      <c r="M237" s="165" t="s">
        <v>3</v>
      </c>
      <c r="N237" s="166" t="s">
        <v>43</v>
      </c>
      <c r="O237" s="32"/>
      <c r="P237" s="167">
        <f t="shared" si="71"/>
        <v>0</v>
      </c>
      <c r="Q237" s="167">
        <v>0</v>
      </c>
      <c r="R237" s="167">
        <f t="shared" si="72"/>
        <v>0</v>
      </c>
      <c r="S237" s="167">
        <v>0</v>
      </c>
      <c r="T237" s="168">
        <f t="shared" si="73"/>
        <v>0</v>
      </c>
      <c r="AR237" s="15" t="s">
        <v>278</v>
      </c>
      <c r="AT237" s="15" t="s">
        <v>210</v>
      </c>
      <c r="AU237" s="15" t="s">
        <v>9</v>
      </c>
      <c r="AY237" s="15" t="s">
        <v>209</v>
      </c>
      <c r="BE237" s="169">
        <f t="shared" si="74"/>
        <v>0</v>
      </c>
      <c r="BF237" s="169">
        <f t="shared" si="75"/>
        <v>0</v>
      </c>
      <c r="BG237" s="169">
        <f t="shared" si="76"/>
        <v>0</v>
      </c>
      <c r="BH237" s="169">
        <f t="shared" si="77"/>
        <v>0</v>
      </c>
      <c r="BI237" s="169">
        <f t="shared" si="78"/>
        <v>0</v>
      </c>
      <c r="BJ237" s="15" t="s">
        <v>9</v>
      </c>
      <c r="BK237" s="169">
        <f t="shared" si="79"/>
        <v>0</v>
      </c>
      <c r="BL237" s="15" t="s">
        <v>278</v>
      </c>
      <c r="BM237" s="15" t="s">
        <v>709</v>
      </c>
    </row>
    <row r="238" spans="2:63" s="10" customFormat="1" ht="37.35" customHeight="1">
      <c r="B238" s="145"/>
      <c r="D238" s="146" t="s">
        <v>71</v>
      </c>
      <c r="E238" s="147" t="s">
        <v>710</v>
      </c>
      <c r="F238" s="147" t="s">
        <v>711</v>
      </c>
      <c r="I238" s="148"/>
      <c r="J238" s="149">
        <f>BK238</f>
        <v>0</v>
      </c>
      <c r="K238" s="155"/>
      <c r="L238" s="145"/>
      <c r="M238" s="150"/>
      <c r="N238" s="151"/>
      <c r="O238" s="151"/>
      <c r="P238" s="152">
        <f>SUM(P239:P247)</f>
        <v>0</v>
      </c>
      <c r="Q238" s="151"/>
      <c r="R238" s="152">
        <f>SUM(R239:R247)</f>
        <v>1.0822394999999998</v>
      </c>
      <c r="S238" s="151"/>
      <c r="T238" s="153">
        <f>SUM(T239:T247)</f>
        <v>0.5185546799999999</v>
      </c>
      <c r="AR238" s="154" t="s">
        <v>79</v>
      </c>
      <c r="AT238" s="155" t="s">
        <v>71</v>
      </c>
      <c r="AU238" s="155" t="s">
        <v>72</v>
      </c>
      <c r="AY238" s="154" t="s">
        <v>209</v>
      </c>
      <c r="BK238" s="156">
        <f>SUM(BK239:BK247)</f>
        <v>0</v>
      </c>
    </row>
    <row r="239" spans="2:65" s="1" customFormat="1" ht="22.5" customHeight="1">
      <c r="B239" s="157"/>
      <c r="C239" s="170" t="s">
        <v>712</v>
      </c>
      <c r="D239" s="170" t="s">
        <v>565</v>
      </c>
      <c r="E239" s="171" t="s">
        <v>713</v>
      </c>
      <c r="F239" s="172" t="s">
        <v>714</v>
      </c>
      <c r="G239" s="173" t="s">
        <v>228</v>
      </c>
      <c r="H239" s="174">
        <v>41.696</v>
      </c>
      <c r="I239" s="175"/>
      <c r="J239" s="176">
        <f aca="true" t="shared" si="80" ref="J239:J247">ROUND(I239*H239,0)</f>
        <v>0</v>
      </c>
      <c r="K239" s="173" t="s">
        <v>3101</v>
      </c>
      <c r="L239" s="177"/>
      <c r="M239" s="178" t="s">
        <v>3</v>
      </c>
      <c r="N239" s="179" t="s">
        <v>43</v>
      </c>
      <c r="O239" s="32"/>
      <c r="P239" s="167">
        <f aca="true" t="shared" si="81" ref="P239:P247">O239*H239</f>
        <v>0</v>
      </c>
      <c r="Q239" s="167">
        <v>0.0192</v>
      </c>
      <c r="R239" s="167">
        <f aca="true" t="shared" si="82" ref="R239:R247">Q239*H239</f>
        <v>0.8005631999999999</v>
      </c>
      <c r="S239" s="167">
        <v>0</v>
      </c>
      <c r="T239" s="168">
        <f aca="true" t="shared" si="83" ref="T239:T247">S239*H239</f>
        <v>0</v>
      </c>
      <c r="AR239" s="15" t="s">
        <v>336</v>
      </c>
      <c r="AT239" s="15" t="s">
        <v>565</v>
      </c>
      <c r="AU239" s="15" t="s">
        <v>9</v>
      </c>
      <c r="AY239" s="15" t="s">
        <v>209</v>
      </c>
      <c r="BE239" s="169">
        <f aca="true" t="shared" si="84" ref="BE239:BE247">IF(N239="základní",J239,0)</f>
        <v>0</v>
      </c>
      <c r="BF239" s="169">
        <f aca="true" t="shared" si="85" ref="BF239:BF247">IF(N239="snížená",J239,0)</f>
        <v>0</v>
      </c>
      <c r="BG239" s="169">
        <f aca="true" t="shared" si="86" ref="BG239:BG247">IF(N239="zákl. přenesená",J239,0)</f>
        <v>0</v>
      </c>
      <c r="BH239" s="169">
        <f aca="true" t="shared" si="87" ref="BH239:BH247">IF(N239="sníž. přenesená",J239,0)</f>
        <v>0</v>
      </c>
      <c r="BI239" s="169">
        <f aca="true" t="shared" si="88" ref="BI239:BI247">IF(N239="nulová",J239,0)</f>
        <v>0</v>
      </c>
      <c r="BJ239" s="15" t="s">
        <v>9</v>
      </c>
      <c r="BK239" s="169">
        <f aca="true" t="shared" si="89" ref="BK239:BK247">ROUND(I239*H239,0)</f>
        <v>0</v>
      </c>
      <c r="BL239" s="15" t="s">
        <v>278</v>
      </c>
      <c r="BM239" s="15" t="s">
        <v>715</v>
      </c>
    </row>
    <row r="240" spans="2:65" s="1" customFormat="1" ht="22.5" customHeight="1">
      <c r="B240" s="157"/>
      <c r="C240" s="158" t="s">
        <v>716</v>
      </c>
      <c r="D240" s="158" t="s">
        <v>210</v>
      </c>
      <c r="E240" s="159" t="s">
        <v>717</v>
      </c>
      <c r="F240" s="160" t="s">
        <v>718</v>
      </c>
      <c r="G240" s="161" t="s">
        <v>253</v>
      </c>
      <c r="H240" s="162">
        <v>11.78</v>
      </c>
      <c r="I240" s="163"/>
      <c r="J240" s="164">
        <f t="shared" si="80"/>
        <v>0</v>
      </c>
      <c r="K240" s="161" t="s">
        <v>3101</v>
      </c>
      <c r="L240" s="31"/>
      <c r="M240" s="165" t="s">
        <v>3</v>
      </c>
      <c r="N240" s="166" t="s">
        <v>43</v>
      </c>
      <c r="O240" s="32"/>
      <c r="P240" s="167">
        <f t="shared" si="81"/>
        <v>0</v>
      </c>
      <c r="Q240" s="167">
        <v>0</v>
      </c>
      <c r="R240" s="167">
        <f t="shared" si="82"/>
        <v>0</v>
      </c>
      <c r="S240" s="167">
        <v>0.00325</v>
      </c>
      <c r="T240" s="168">
        <f t="shared" si="83"/>
        <v>0.038285</v>
      </c>
      <c r="AR240" s="15" t="s">
        <v>278</v>
      </c>
      <c r="AT240" s="15" t="s">
        <v>210</v>
      </c>
      <c r="AU240" s="15" t="s">
        <v>9</v>
      </c>
      <c r="AY240" s="15" t="s">
        <v>209</v>
      </c>
      <c r="BE240" s="169">
        <f t="shared" si="84"/>
        <v>0</v>
      </c>
      <c r="BF240" s="169">
        <f t="shared" si="85"/>
        <v>0</v>
      </c>
      <c r="BG240" s="169">
        <f t="shared" si="86"/>
        <v>0</v>
      </c>
      <c r="BH240" s="169">
        <f t="shared" si="87"/>
        <v>0</v>
      </c>
      <c r="BI240" s="169">
        <f t="shared" si="88"/>
        <v>0</v>
      </c>
      <c r="BJ240" s="15" t="s">
        <v>9</v>
      </c>
      <c r="BK240" s="169">
        <f t="shared" si="89"/>
        <v>0</v>
      </c>
      <c r="BL240" s="15" t="s">
        <v>278</v>
      </c>
      <c r="BM240" s="15" t="s">
        <v>719</v>
      </c>
    </row>
    <row r="241" spans="2:65" s="1" customFormat="1" ht="22.5" customHeight="1">
      <c r="B241" s="157"/>
      <c r="C241" s="158" t="s">
        <v>720</v>
      </c>
      <c r="D241" s="158" t="s">
        <v>210</v>
      </c>
      <c r="E241" s="159" t="s">
        <v>721</v>
      </c>
      <c r="F241" s="160" t="s">
        <v>722</v>
      </c>
      <c r="G241" s="161" t="s">
        <v>253</v>
      </c>
      <c r="H241" s="162">
        <v>27</v>
      </c>
      <c r="I241" s="163"/>
      <c r="J241" s="164">
        <f t="shared" si="80"/>
        <v>0</v>
      </c>
      <c r="K241" s="161" t="s">
        <v>3101</v>
      </c>
      <c r="L241" s="31"/>
      <c r="M241" s="165" t="s">
        <v>3</v>
      </c>
      <c r="N241" s="166" t="s">
        <v>43</v>
      </c>
      <c r="O241" s="32"/>
      <c r="P241" s="167">
        <f t="shared" si="81"/>
        <v>0</v>
      </c>
      <c r="Q241" s="167">
        <v>0.00046</v>
      </c>
      <c r="R241" s="167">
        <f t="shared" si="82"/>
        <v>0.01242</v>
      </c>
      <c r="S241" s="167">
        <v>0</v>
      </c>
      <c r="T241" s="168">
        <f t="shared" si="83"/>
        <v>0</v>
      </c>
      <c r="AR241" s="15" t="s">
        <v>278</v>
      </c>
      <c r="AT241" s="15" t="s">
        <v>210</v>
      </c>
      <c r="AU241" s="15" t="s">
        <v>9</v>
      </c>
      <c r="AY241" s="15" t="s">
        <v>209</v>
      </c>
      <c r="BE241" s="169">
        <f t="shared" si="84"/>
        <v>0</v>
      </c>
      <c r="BF241" s="169">
        <f t="shared" si="85"/>
        <v>0</v>
      </c>
      <c r="BG241" s="169">
        <f t="shared" si="86"/>
        <v>0</v>
      </c>
      <c r="BH241" s="169">
        <f t="shared" si="87"/>
        <v>0</v>
      </c>
      <c r="BI241" s="169">
        <f t="shared" si="88"/>
        <v>0</v>
      </c>
      <c r="BJ241" s="15" t="s">
        <v>9</v>
      </c>
      <c r="BK241" s="169">
        <f t="shared" si="89"/>
        <v>0</v>
      </c>
      <c r="BL241" s="15" t="s">
        <v>278</v>
      </c>
      <c r="BM241" s="15" t="s">
        <v>723</v>
      </c>
    </row>
    <row r="242" spans="2:65" s="1" customFormat="1" ht="22.5" customHeight="1">
      <c r="B242" s="157"/>
      <c r="C242" s="158" t="s">
        <v>724</v>
      </c>
      <c r="D242" s="158" t="s">
        <v>210</v>
      </c>
      <c r="E242" s="159" t="s">
        <v>725</v>
      </c>
      <c r="F242" s="160" t="s">
        <v>726</v>
      </c>
      <c r="G242" s="161" t="s">
        <v>228</v>
      </c>
      <c r="H242" s="162">
        <v>17.644</v>
      </c>
      <c r="I242" s="163"/>
      <c r="J242" s="164">
        <f t="shared" si="80"/>
        <v>0</v>
      </c>
      <c r="K242" s="161" t="s">
        <v>3101</v>
      </c>
      <c r="L242" s="31"/>
      <c r="M242" s="165" t="s">
        <v>3</v>
      </c>
      <c r="N242" s="166" t="s">
        <v>43</v>
      </c>
      <c r="O242" s="32"/>
      <c r="P242" s="167">
        <f t="shared" si="81"/>
        <v>0</v>
      </c>
      <c r="Q242" s="167">
        <v>0</v>
      </c>
      <c r="R242" s="167">
        <f t="shared" si="82"/>
        <v>0</v>
      </c>
      <c r="S242" s="167">
        <v>0.02722</v>
      </c>
      <c r="T242" s="168">
        <f t="shared" si="83"/>
        <v>0.48026968</v>
      </c>
      <c r="AR242" s="15" t="s">
        <v>278</v>
      </c>
      <c r="AT242" s="15" t="s">
        <v>210</v>
      </c>
      <c r="AU242" s="15" t="s">
        <v>9</v>
      </c>
      <c r="AY242" s="15" t="s">
        <v>209</v>
      </c>
      <c r="BE242" s="169">
        <f t="shared" si="84"/>
        <v>0</v>
      </c>
      <c r="BF242" s="169">
        <f t="shared" si="85"/>
        <v>0</v>
      </c>
      <c r="BG242" s="169">
        <f t="shared" si="86"/>
        <v>0</v>
      </c>
      <c r="BH242" s="169">
        <f t="shared" si="87"/>
        <v>0</v>
      </c>
      <c r="BI242" s="169">
        <f t="shared" si="88"/>
        <v>0</v>
      </c>
      <c r="BJ242" s="15" t="s">
        <v>9</v>
      </c>
      <c r="BK242" s="169">
        <f t="shared" si="89"/>
        <v>0</v>
      </c>
      <c r="BL242" s="15" t="s">
        <v>278</v>
      </c>
      <c r="BM242" s="15" t="s">
        <v>727</v>
      </c>
    </row>
    <row r="243" spans="2:65" s="1" customFormat="1" ht="22.5" customHeight="1">
      <c r="B243" s="157"/>
      <c r="C243" s="158" t="s">
        <v>728</v>
      </c>
      <c r="D243" s="158" t="s">
        <v>210</v>
      </c>
      <c r="E243" s="159" t="s">
        <v>729</v>
      </c>
      <c r="F243" s="160" t="s">
        <v>730</v>
      </c>
      <c r="G243" s="161" t="s">
        <v>228</v>
      </c>
      <c r="H243" s="162">
        <v>37.55</v>
      </c>
      <c r="I243" s="163"/>
      <c r="J243" s="164">
        <f t="shared" si="80"/>
        <v>0</v>
      </c>
      <c r="K243" s="161" t="s">
        <v>3101</v>
      </c>
      <c r="L243" s="31"/>
      <c r="M243" s="165" t="s">
        <v>3</v>
      </c>
      <c r="N243" s="166" t="s">
        <v>43</v>
      </c>
      <c r="O243" s="32"/>
      <c r="P243" s="167">
        <f t="shared" si="81"/>
        <v>0</v>
      </c>
      <c r="Q243" s="167">
        <v>0.00367</v>
      </c>
      <c r="R243" s="167">
        <f t="shared" si="82"/>
        <v>0.1378085</v>
      </c>
      <c r="S243" s="167">
        <v>0</v>
      </c>
      <c r="T243" s="168">
        <f t="shared" si="83"/>
        <v>0</v>
      </c>
      <c r="AR243" s="15" t="s">
        <v>278</v>
      </c>
      <c r="AT243" s="15" t="s">
        <v>210</v>
      </c>
      <c r="AU243" s="15" t="s">
        <v>9</v>
      </c>
      <c r="AY243" s="15" t="s">
        <v>209</v>
      </c>
      <c r="BE243" s="169">
        <f t="shared" si="84"/>
        <v>0</v>
      </c>
      <c r="BF243" s="169">
        <f t="shared" si="85"/>
        <v>0</v>
      </c>
      <c r="BG243" s="169">
        <f t="shared" si="86"/>
        <v>0</v>
      </c>
      <c r="BH243" s="169">
        <f t="shared" si="87"/>
        <v>0</v>
      </c>
      <c r="BI243" s="169">
        <f t="shared" si="88"/>
        <v>0</v>
      </c>
      <c r="BJ243" s="15" t="s">
        <v>9</v>
      </c>
      <c r="BK243" s="169">
        <f t="shared" si="89"/>
        <v>0</v>
      </c>
      <c r="BL243" s="15" t="s">
        <v>278</v>
      </c>
      <c r="BM243" s="15" t="s">
        <v>731</v>
      </c>
    </row>
    <row r="244" spans="2:65" s="1" customFormat="1" ht="22.5" customHeight="1">
      <c r="B244" s="157"/>
      <c r="C244" s="158" t="s">
        <v>732</v>
      </c>
      <c r="D244" s="158" t="s">
        <v>210</v>
      </c>
      <c r="E244" s="159" t="s">
        <v>733</v>
      </c>
      <c r="F244" s="160" t="s">
        <v>734</v>
      </c>
      <c r="G244" s="161" t="s">
        <v>228</v>
      </c>
      <c r="H244" s="162">
        <v>3.421</v>
      </c>
      <c r="I244" s="163"/>
      <c r="J244" s="164">
        <f t="shared" si="80"/>
        <v>0</v>
      </c>
      <c r="K244" s="161" t="s">
        <v>3101</v>
      </c>
      <c r="L244" s="31"/>
      <c r="M244" s="165" t="s">
        <v>3</v>
      </c>
      <c r="N244" s="166" t="s">
        <v>43</v>
      </c>
      <c r="O244" s="32"/>
      <c r="P244" s="167">
        <f t="shared" si="81"/>
        <v>0</v>
      </c>
      <c r="Q244" s="167">
        <v>0</v>
      </c>
      <c r="R244" s="167">
        <f t="shared" si="82"/>
        <v>0</v>
      </c>
      <c r="S244" s="167">
        <v>0</v>
      </c>
      <c r="T244" s="168">
        <f t="shared" si="83"/>
        <v>0</v>
      </c>
      <c r="AR244" s="15" t="s">
        <v>278</v>
      </c>
      <c r="AT244" s="15" t="s">
        <v>210</v>
      </c>
      <c r="AU244" s="15" t="s">
        <v>9</v>
      </c>
      <c r="AY244" s="15" t="s">
        <v>209</v>
      </c>
      <c r="BE244" s="169">
        <f t="shared" si="84"/>
        <v>0</v>
      </c>
      <c r="BF244" s="169">
        <f t="shared" si="85"/>
        <v>0</v>
      </c>
      <c r="BG244" s="169">
        <f t="shared" si="86"/>
        <v>0</v>
      </c>
      <c r="BH244" s="169">
        <f t="shared" si="87"/>
        <v>0</v>
      </c>
      <c r="BI244" s="169">
        <f t="shared" si="88"/>
        <v>0</v>
      </c>
      <c r="BJ244" s="15" t="s">
        <v>9</v>
      </c>
      <c r="BK244" s="169">
        <f t="shared" si="89"/>
        <v>0</v>
      </c>
      <c r="BL244" s="15" t="s">
        <v>278</v>
      </c>
      <c r="BM244" s="15" t="s">
        <v>735</v>
      </c>
    </row>
    <row r="245" spans="2:65" s="1" customFormat="1" ht="22.5" customHeight="1">
      <c r="B245" s="157"/>
      <c r="C245" s="158" t="s">
        <v>736</v>
      </c>
      <c r="D245" s="158" t="s">
        <v>210</v>
      </c>
      <c r="E245" s="159" t="s">
        <v>737</v>
      </c>
      <c r="F245" s="160" t="s">
        <v>738</v>
      </c>
      <c r="G245" s="161" t="s">
        <v>228</v>
      </c>
      <c r="H245" s="162">
        <v>17.644</v>
      </c>
      <c r="I245" s="163"/>
      <c r="J245" s="164">
        <f t="shared" si="80"/>
        <v>0</v>
      </c>
      <c r="K245" s="161" t="s">
        <v>3101</v>
      </c>
      <c r="L245" s="31"/>
      <c r="M245" s="165" t="s">
        <v>3</v>
      </c>
      <c r="N245" s="166" t="s">
        <v>43</v>
      </c>
      <c r="O245" s="32"/>
      <c r="P245" s="167">
        <f t="shared" si="81"/>
        <v>0</v>
      </c>
      <c r="Q245" s="167">
        <v>0.0003</v>
      </c>
      <c r="R245" s="167">
        <f t="shared" si="82"/>
        <v>0.005293199999999999</v>
      </c>
      <c r="S245" s="167">
        <v>0</v>
      </c>
      <c r="T245" s="168">
        <f t="shared" si="83"/>
        <v>0</v>
      </c>
      <c r="AR245" s="15" t="s">
        <v>278</v>
      </c>
      <c r="AT245" s="15" t="s">
        <v>210</v>
      </c>
      <c r="AU245" s="15" t="s">
        <v>9</v>
      </c>
      <c r="AY245" s="15" t="s">
        <v>209</v>
      </c>
      <c r="BE245" s="169">
        <f t="shared" si="84"/>
        <v>0</v>
      </c>
      <c r="BF245" s="169">
        <f t="shared" si="85"/>
        <v>0</v>
      </c>
      <c r="BG245" s="169">
        <f t="shared" si="86"/>
        <v>0</v>
      </c>
      <c r="BH245" s="169">
        <f t="shared" si="87"/>
        <v>0</v>
      </c>
      <c r="BI245" s="169">
        <f t="shared" si="88"/>
        <v>0</v>
      </c>
      <c r="BJ245" s="15" t="s">
        <v>9</v>
      </c>
      <c r="BK245" s="169">
        <f t="shared" si="89"/>
        <v>0</v>
      </c>
      <c r="BL245" s="15" t="s">
        <v>278</v>
      </c>
      <c r="BM245" s="15" t="s">
        <v>739</v>
      </c>
    </row>
    <row r="246" spans="2:65" s="1" customFormat="1" ht="22.5" customHeight="1">
      <c r="B246" s="157"/>
      <c r="C246" s="158" t="s">
        <v>740</v>
      </c>
      <c r="D246" s="158" t="s">
        <v>210</v>
      </c>
      <c r="E246" s="159" t="s">
        <v>741</v>
      </c>
      <c r="F246" s="160" t="s">
        <v>742</v>
      </c>
      <c r="G246" s="161" t="s">
        <v>228</v>
      </c>
      <c r="H246" s="162">
        <v>17.644</v>
      </c>
      <c r="I246" s="163"/>
      <c r="J246" s="164">
        <f t="shared" si="80"/>
        <v>0</v>
      </c>
      <c r="K246" s="161" t="s">
        <v>3101</v>
      </c>
      <c r="L246" s="31"/>
      <c r="M246" s="165" t="s">
        <v>3</v>
      </c>
      <c r="N246" s="166" t="s">
        <v>43</v>
      </c>
      <c r="O246" s="32"/>
      <c r="P246" s="167">
        <f t="shared" si="81"/>
        <v>0</v>
      </c>
      <c r="Q246" s="167">
        <v>0.00715</v>
      </c>
      <c r="R246" s="167">
        <f t="shared" si="82"/>
        <v>0.12615459999999998</v>
      </c>
      <c r="S246" s="167">
        <v>0</v>
      </c>
      <c r="T246" s="168">
        <f t="shared" si="83"/>
        <v>0</v>
      </c>
      <c r="AR246" s="15" t="s">
        <v>278</v>
      </c>
      <c r="AT246" s="15" t="s">
        <v>210</v>
      </c>
      <c r="AU246" s="15" t="s">
        <v>9</v>
      </c>
      <c r="AY246" s="15" t="s">
        <v>209</v>
      </c>
      <c r="BE246" s="169">
        <f t="shared" si="84"/>
        <v>0</v>
      </c>
      <c r="BF246" s="169">
        <f t="shared" si="85"/>
        <v>0</v>
      </c>
      <c r="BG246" s="169">
        <f t="shared" si="86"/>
        <v>0</v>
      </c>
      <c r="BH246" s="169">
        <f t="shared" si="87"/>
        <v>0</v>
      </c>
      <c r="BI246" s="169">
        <f t="shared" si="88"/>
        <v>0</v>
      </c>
      <c r="BJ246" s="15" t="s">
        <v>9</v>
      </c>
      <c r="BK246" s="169">
        <f t="shared" si="89"/>
        <v>0</v>
      </c>
      <c r="BL246" s="15" t="s">
        <v>278</v>
      </c>
      <c r="BM246" s="15" t="s">
        <v>743</v>
      </c>
    </row>
    <row r="247" spans="2:65" s="1" customFormat="1" ht="22.5" customHeight="1">
      <c r="B247" s="157"/>
      <c r="C247" s="158" t="s">
        <v>87</v>
      </c>
      <c r="D247" s="158" t="s">
        <v>210</v>
      </c>
      <c r="E247" s="159" t="s">
        <v>744</v>
      </c>
      <c r="F247" s="160" t="s">
        <v>745</v>
      </c>
      <c r="G247" s="161" t="s">
        <v>247</v>
      </c>
      <c r="H247" s="162">
        <v>1.082</v>
      </c>
      <c r="I247" s="163"/>
      <c r="J247" s="164">
        <f t="shared" si="80"/>
        <v>0</v>
      </c>
      <c r="K247" s="161" t="s">
        <v>3101</v>
      </c>
      <c r="L247" s="31"/>
      <c r="M247" s="165" t="s">
        <v>3</v>
      </c>
      <c r="N247" s="166" t="s">
        <v>43</v>
      </c>
      <c r="O247" s="32"/>
      <c r="P247" s="167">
        <f t="shared" si="81"/>
        <v>0</v>
      </c>
      <c r="Q247" s="167">
        <v>0</v>
      </c>
      <c r="R247" s="167">
        <f t="shared" si="82"/>
        <v>0</v>
      </c>
      <c r="S247" s="167">
        <v>0</v>
      </c>
      <c r="T247" s="168">
        <f t="shared" si="83"/>
        <v>0</v>
      </c>
      <c r="AR247" s="15" t="s">
        <v>278</v>
      </c>
      <c r="AT247" s="15" t="s">
        <v>210</v>
      </c>
      <c r="AU247" s="15" t="s">
        <v>9</v>
      </c>
      <c r="AY247" s="15" t="s">
        <v>209</v>
      </c>
      <c r="BE247" s="169">
        <f t="shared" si="84"/>
        <v>0</v>
      </c>
      <c r="BF247" s="169">
        <f t="shared" si="85"/>
        <v>0</v>
      </c>
      <c r="BG247" s="169">
        <f t="shared" si="86"/>
        <v>0</v>
      </c>
      <c r="BH247" s="169">
        <f t="shared" si="87"/>
        <v>0</v>
      </c>
      <c r="BI247" s="169">
        <f t="shared" si="88"/>
        <v>0</v>
      </c>
      <c r="BJ247" s="15" t="s">
        <v>9</v>
      </c>
      <c r="BK247" s="169">
        <f t="shared" si="89"/>
        <v>0</v>
      </c>
      <c r="BL247" s="15" t="s">
        <v>278</v>
      </c>
      <c r="BM247" s="15" t="s">
        <v>746</v>
      </c>
    </row>
    <row r="248" spans="2:63" s="10" customFormat="1" ht="37.35" customHeight="1">
      <c r="B248" s="145"/>
      <c r="D248" s="146" t="s">
        <v>71</v>
      </c>
      <c r="E248" s="147" t="s">
        <v>747</v>
      </c>
      <c r="F248" s="147" t="s">
        <v>748</v>
      </c>
      <c r="I248" s="148"/>
      <c r="J248" s="149">
        <f>BK248</f>
        <v>0</v>
      </c>
      <c r="K248" s="155"/>
      <c r="L248" s="145"/>
      <c r="M248" s="150"/>
      <c r="N248" s="151"/>
      <c r="O248" s="151"/>
      <c r="P248" s="152">
        <f>SUM(P249:P255)</f>
        <v>0</v>
      </c>
      <c r="Q248" s="151"/>
      <c r="R248" s="152">
        <f>SUM(R249:R255)</f>
        <v>5.184283400000001</v>
      </c>
      <c r="S248" s="151"/>
      <c r="T248" s="153">
        <f>SUM(T249:T255)</f>
        <v>0</v>
      </c>
      <c r="AR248" s="154" t="s">
        <v>79</v>
      </c>
      <c r="AT248" s="155" t="s">
        <v>71</v>
      </c>
      <c r="AU248" s="155" t="s">
        <v>72</v>
      </c>
      <c r="AY248" s="154" t="s">
        <v>209</v>
      </c>
      <c r="BK248" s="156">
        <f>SUM(BK249:BK255)</f>
        <v>0</v>
      </c>
    </row>
    <row r="249" spans="2:65" s="1" customFormat="1" ht="22.5" customHeight="1">
      <c r="B249" s="157"/>
      <c r="C249" s="170" t="s">
        <v>749</v>
      </c>
      <c r="D249" s="170" t="s">
        <v>565</v>
      </c>
      <c r="E249" s="171" t="s">
        <v>750</v>
      </c>
      <c r="F249" s="172" t="s">
        <v>751</v>
      </c>
      <c r="G249" s="173" t="s">
        <v>228</v>
      </c>
      <c r="H249" s="174">
        <v>11.852</v>
      </c>
      <c r="I249" s="175"/>
      <c r="J249" s="176">
        <f aca="true" t="shared" si="90" ref="J249:J255">ROUND(I249*H249,0)</f>
        <v>0</v>
      </c>
      <c r="K249" s="173" t="s">
        <v>3101</v>
      </c>
      <c r="L249" s="177"/>
      <c r="M249" s="178" t="s">
        <v>3</v>
      </c>
      <c r="N249" s="179" t="s">
        <v>43</v>
      </c>
      <c r="O249" s="32"/>
      <c r="P249" s="167">
        <f aca="true" t="shared" si="91" ref="P249:P255">O249*H249</f>
        <v>0</v>
      </c>
      <c r="Q249" s="167">
        <v>0.081</v>
      </c>
      <c r="R249" s="167">
        <f aca="true" t="shared" si="92" ref="R249:R255">Q249*H249</f>
        <v>0.9600120000000001</v>
      </c>
      <c r="S249" s="167">
        <v>0</v>
      </c>
      <c r="T249" s="168">
        <f aca="true" t="shared" si="93" ref="T249:T255">S249*H249</f>
        <v>0</v>
      </c>
      <c r="AR249" s="15" t="s">
        <v>336</v>
      </c>
      <c r="AT249" s="15" t="s">
        <v>565</v>
      </c>
      <c r="AU249" s="15" t="s">
        <v>9</v>
      </c>
      <c r="AY249" s="15" t="s">
        <v>209</v>
      </c>
      <c r="BE249" s="169">
        <f aca="true" t="shared" si="94" ref="BE249:BE255">IF(N249="základní",J249,0)</f>
        <v>0</v>
      </c>
      <c r="BF249" s="169">
        <f aca="true" t="shared" si="95" ref="BF249:BF255">IF(N249="snížená",J249,0)</f>
        <v>0</v>
      </c>
      <c r="BG249" s="169">
        <f aca="true" t="shared" si="96" ref="BG249:BG255">IF(N249="zákl. přenesená",J249,0)</f>
        <v>0</v>
      </c>
      <c r="BH249" s="169">
        <f aca="true" t="shared" si="97" ref="BH249:BH255">IF(N249="sníž. přenesená",J249,0)</f>
        <v>0</v>
      </c>
      <c r="BI249" s="169">
        <f aca="true" t="shared" si="98" ref="BI249:BI255">IF(N249="nulová",J249,0)</f>
        <v>0</v>
      </c>
      <c r="BJ249" s="15" t="s">
        <v>9</v>
      </c>
      <c r="BK249" s="169">
        <f aca="true" t="shared" si="99" ref="BK249:BK255">ROUND(I249*H249,0)</f>
        <v>0</v>
      </c>
      <c r="BL249" s="15" t="s">
        <v>278</v>
      </c>
      <c r="BM249" s="15" t="s">
        <v>752</v>
      </c>
    </row>
    <row r="250" spans="2:65" s="1" customFormat="1" ht="22.5" customHeight="1">
      <c r="B250" s="157"/>
      <c r="C250" s="170" t="s">
        <v>753</v>
      </c>
      <c r="D250" s="170" t="s">
        <v>565</v>
      </c>
      <c r="E250" s="171" t="s">
        <v>754</v>
      </c>
      <c r="F250" s="172" t="s">
        <v>755</v>
      </c>
      <c r="G250" s="173" t="s">
        <v>253</v>
      </c>
      <c r="H250" s="174">
        <v>32.739</v>
      </c>
      <c r="I250" s="175"/>
      <c r="J250" s="176">
        <f t="shared" si="90"/>
        <v>0</v>
      </c>
      <c r="K250" s="173" t="s">
        <v>3101</v>
      </c>
      <c r="L250" s="177"/>
      <c r="M250" s="178" t="s">
        <v>3</v>
      </c>
      <c r="N250" s="179" t="s">
        <v>43</v>
      </c>
      <c r="O250" s="32"/>
      <c r="P250" s="167">
        <f t="shared" si="91"/>
        <v>0</v>
      </c>
      <c r="Q250" s="167">
        <v>0.009</v>
      </c>
      <c r="R250" s="167">
        <f t="shared" si="92"/>
        <v>0.29465099999999994</v>
      </c>
      <c r="S250" s="167">
        <v>0</v>
      </c>
      <c r="T250" s="168">
        <f t="shared" si="93"/>
        <v>0</v>
      </c>
      <c r="AR250" s="15" t="s">
        <v>336</v>
      </c>
      <c r="AT250" s="15" t="s">
        <v>565</v>
      </c>
      <c r="AU250" s="15" t="s">
        <v>9</v>
      </c>
      <c r="AY250" s="15" t="s">
        <v>209</v>
      </c>
      <c r="BE250" s="169">
        <f t="shared" si="94"/>
        <v>0</v>
      </c>
      <c r="BF250" s="169">
        <f t="shared" si="95"/>
        <v>0</v>
      </c>
      <c r="BG250" s="169">
        <f t="shared" si="96"/>
        <v>0</v>
      </c>
      <c r="BH250" s="169">
        <f t="shared" si="97"/>
        <v>0</v>
      </c>
      <c r="BI250" s="169">
        <f t="shared" si="98"/>
        <v>0</v>
      </c>
      <c r="BJ250" s="15" t="s">
        <v>9</v>
      </c>
      <c r="BK250" s="169">
        <f t="shared" si="99"/>
        <v>0</v>
      </c>
      <c r="BL250" s="15" t="s">
        <v>278</v>
      </c>
      <c r="BM250" s="15" t="s">
        <v>756</v>
      </c>
    </row>
    <row r="251" spans="2:65" s="1" customFormat="1" ht="22.5" customHeight="1">
      <c r="B251" s="157"/>
      <c r="C251" s="170" t="s">
        <v>757</v>
      </c>
      <c r="D251" s="170" t="s">
        <v>565</v>
      </c>
      <c r="E251" s="171" t="s">
        <v>758</v>
      </c>
      <c r="F251" s="172" t="s">
        <v>759</v>
      </c>
      <c r="G251" s="173" t="s">
        <v>253</v>
      </c>
      <c r="H251" s="174">
        <v>30.975</v>
      </c>
      <c r="I251" s="175"/>
      <c r="J251" s="176">
        <f t="shared" si="90"/>
        <v>0</v>
      </c>
      <c r="K251" s="173" t="s">
        <v>3101</v>
      </c>
      <c r="L251" s="177"/>
      <c r="M251" s="178" t="s">
        <v>3</v>
      </c>
      <c r="N251" s="179" t="s">
        <v>43</v>
      </c>
      <c r="O251" s="32"/>
      <c r="P251" s="167">
        <f t="shared" si="91"/>
        <v>0</v>
      </c>
      <c r="Q251" s="167">
        <v>0.029</v>
      </c>
      <c r="R251" s="167">
        <f t="shared" si="92"/>
        <v>0.898275</v>
      </c>
      <c r="S251" s="167">
        <v>0</v>
      </c>
      <c r="T251" s="168">
        <f t="shared" si="93"/>
        <v>0</v>
      </c>
      <c r="AR251" s="15" t="s">
        <v>336</v>
      </c>
      <c r="AT251" s="15" t="s">
        <v>565</v>
      </c>
      <c r="AU251" s="15" t="s">
        <v>9</v>
      </c>
      <c r="AY251" s="15" t="s">
        <v>209</v>
      </c>
      <c r="BE251" s="169">
        <f t="shared" si="94"/>
        <v>0</v>
      </c>
      <c r="BF251" s="169">
        <f t="shared" si="95"/>
        <v>0</v>
      </c>
      <c r="BG251" s="169">
        <f t="shared" si="96"/>
        <v>0</v>
      </c>
      <c r="BH251" s="169">
        <f t="shared" si="97"/>
        <v>0</v>
      </c>
      <c r="BI251" s="169">
        <f t="shared" si="98"/>
        <v>0</v>
      </c>
      <c r="BJ251" s="15" t="s">
        <v>9</v>
      </c>
      <c r="BK251" s="169">
        <f t="shared" si="99"/>
        <v>0</v>
      </c>
      <c r="BL251" s="15" t="s">
        <v>278</v>
      </c>
      <c r="BM251" s="15" t="s">
        <v>760</v>
      </c>
    </row>
    <row r="252" spans="2:65" s="1" customFormat="1" ht="22.5" customHeight="1">
      <c r="B252" s="157"/>
      <c r="C252" s="158" t="s">
        <v>761</v>
      </c>
      <c r="D252" s="158" t="s">
        <v>210</v>
      </c>
      <c r="E252" s="159" t="s">
        <v>762</v>
      </c>
      <c r="F252" s="160" t="s">
        <v>763</v>
      </c>
      <c r="G252" s="161" t="s">
        <v>253</v>
      </c>
      <c r="H252" s="162">
        <v>31.18</v>
      </c>
      <c r="I252" s="163"/>
      <c r="J252" s="164">
        <f t="shared" si="90"/>
        <v>0</v>
      </c>
      <c r="K252" s="161" t="s">
        <v>3101</v>
      </c>
      <c r="L252" s="31"/>
      <c r="M252" s="165" t="s">
        <v>3</v>
      </c>
      <c r="N252" s="166" t="s">
        <v>43</v>
      </c>
      <c r="O252" s="32"/>
      <c r="P252" s="167">
        <f t="shared" si="91"/>
        <v>0</v>
      </c>
      <c r="Q252" s="167">
        <v>0.0424</v>
      </c>
      <c r="R252" s="167">
        <f t="shared" si="92"/>
        <v>1.322032</v>
      </c>
      <c r="S252" s="167">
        <v>0</v>
      </c>
      <c r="T252" s="168">
        <f t="shared" si="93"/>
        <v>0</v>
      </c>
      <c r="AR252" s="15" t="s">
        <v>278</v>
      </c>
      <c r="AT252" s="15" t="s">
        <v>210</v>
      </c>
      <c r="AU252" s="15" t="s">
        <v>9</v>
      </c>
      <c r="AY252" s="15" t="s">
        <v>209</v>
      </c>
      <c r="BE252" s="169">
        <f t="shared" si="94"/>
        <v>0</v>
      </c>
      <c r="BF252" s="169">
        <f t="shared" si="95"/>
        <v>0</v>
      </c>
      <c r="BG252" s="169">
        <f t="shared" si="96"/>
        <v>0</v>
      </c>
      <c r="BH252" s="169">
        <f t="shared" si="97"/>
        <v>0</v>
      </c>
      <c r="BI252" s="169">
        <f t="shared" si="98"/>
        <v>0</v>
      </c>
      <c r="BJ252" s="15" t="s">
        <v>9</v>
      </c>
      <c r="BK252" s="169">
        <f t="shared" si="99"/>
        <v>0</v>
      </c>
      <c r="BL252" s="15" t="s">
        <v>278</v>
      </c>
      <c r="BM252" s="15" t="s">
        <v>764</v>
      </c>
    </row>
    <row r="253" spans="2:65" s="1" customFormat="1" ht="22.5" customHeight="1">
      <c r="B253" s="157"/>
      <c r="C253" s="158" t="s">
        <v>765</v>
      </c>
      <c r="D253" s="158" t="s">
        <v>210</v>
      </c>
      <c r="E253" s="159" t="s">
        <v>766</v>
      </c>
      <c r="F253" s="160" t="s">
        <v>767</v>
      </c>
      <c r="G253" s="161" t="s">
        <v>253</v>
      </c>
      <c r="H253" s="162">
        <v>31.18</v>
      </c>
      <c r="I253" s="163"/>
      <c r="J253" s="164">
        <f t="shared" si="90"/>
        <v>0</v>
      </c>
      <c r="K253" s="161" t="s">
        <v>3101</v>
      </c>
      <c r="L253" s="31"/>
      <c r="M253" s="165" t="s">
        <v>3</v>
      </c>
      <c r="N253" s="166" t="s">
        <v>43</v>
      </c>
      <c r="O253" s="32"/>
      <c r="P253" s="167">
        <f t="shared" si="91"/>
        <v>0</v>
      </c>
      <c r="Q253" s="167">
        <v>0.00838</v>
      </c>
      <c r="R253" s="167">
        <f t="shared" si="92"/>
        <v>0.26128840000000003</v>
      </c>
      <c r="S253" s="167">
        <v>0</v>
      </c>
      <c r="T253" s="168">
        <f t="shared" si="93"/>
        <v>0</v>
      </c>
      <c r="AR253" s="15" t="s">
        <v>278</v>
      </c>
      <c r="AT253" s="15" t="s">
        <v>210</v>
      </c>
      <c r="AU253" s="15" t="s">
        <v>9</v>
      </c>
      <c r="AY253" s="15" t="s">
        <v>209</v>
      </c>
      <c r="BE253" s="169">
        <f t="shared" si="94"/>
        <v>0</v>
      </c>
      <c r="BF253" s="169">
        <f t="shared" si="95"/>
        <v>0</v>
      </c>
      <c r="BG253" s="169">
        <f t="shared" si="96"/>
        <v>0</v>
      </c>
      <c r="BH253" s="169">
        <f t="shared" si="97"/>
        <v>0</v>
      </c>
      <c r="BI253" s="169">
        <f t="shared" si="98"/>
        <v>0</v>
      </c>
      <c r="BJ253" s="15" t="s">
        <v>9</v>
      </c>
      <c r="BK253" s="169">
        <f t="shared" si="99"/>
        <v>0</v>
      </c>
      <c r="BL253" s="15" t="s">
        <v>278</v>
      </c>
      <c r="BM253" s="15" t="s">
        <v>768</v>
      </c>
    </row>
    <row r="254" spans="2:65" s="1" customFormat="1" ht="22.5" customHeight="1">
      <c r="B254" s="157"/>
      <c r="C254" s="158" t="s">
        <v>769</v>
      </c>
      <c r="D254" s="158" t="s">
        <v>210</v>
      </c>
      <c r="E254" s="159" t="s">
        <v>770</v>
      </c>
      <c r="F254" s="160" t="s">
        <v>771</v>
      </c>
      <c r="G254" s="161" t="s">
        <v>228</v>
      </c>
      <c r="H254" s="162">
        <v>13.47</v>
      </c>
      <c r="I254" s="163"/>
      <c r="J254" s="164">
        <f t="shared" si="90"/>
        <v>0</v>
      </c>
      <c r="K254" s="161" t="s">
        <v>3101</v>
      </c>
      <c r="L254" s="31"/>
      <c r="M254" s="165" t="s">
        <v>3</v>
      </c>
      <c r="N254" s="166" t="s">
        <v>43</v>
      </c>
      <c r="O254" s="32"/>
      <c r="P254" s="167">
        <f t="shared" si="91"/>
        <v>0</v>
      </c>
      <c r="Q254" s="167">
        <v>0.1075</v>
      </c>
      <c r="R254" s="167">
        <f t="shared" si="92"/>
        <v>1.4480250000000001</v>
      </c>
      <c r="S254" s="167">
        <v>0</v>
      </c>
      <c r="T254" s="168">
        <f t="shared" si="93"/>
        <v>0</v>
      </c>
      <c r="AR254" s="15" t="s">
        <v>278</v>
      </c>
      <c r="AT254" s="15" t="s">
        <v>210</v>
      </c>
      <c r="AU254" s="15" t="s">
        <v>9</v>
      </c>
      <c r="AY254" s="15" t="s">
        <v>209</v>
      </c>
      <c r="BE254" s="169">
        <f t="shared" si="94"/>
        <v>0</v>
      </c>
      <c r="BF254" s="169">
        <f t="shared" si="95"/>
        <v>0</v>
      </c>
      <c r="BG254" s="169">
        <f t="shared" si="96"/>
        <v>0</v>
      </c>
      <c r="BH254" s="169">
        <f t="shared" si="97"/>
        <v>0</v>
      </c>
      <c r="BI254" s="169">
        <f t="shared" si="98"/>
        <v>0</v>
      </c>
      <c r="BJ254" s="15" t="s">
        <v>9</v>
      </c>
      <c r="BK254" s="169">
        <f t="shared" si="99"/>
        <v>0</v>
      </c>
      <c r="BL254" s="15" t="s">
        <v>278</v>
      </c>
      <c r="BM254" s="15" t="s">
        <v>772</v>
      </c>
    </row>
    <row r="255" spans="2:65" s="1" customFormat="1" ht="22.5" customHeight="1">
      <c r="B255" s="157"/>
      <c r="C255" s="158" t="s">
        <v>773</v>
      </c>
      <c r="D255" s="158" t="s">
        <v>210</v>
      </c>
      <c r="E255" s="159" t="s">
        <v>774</v>
      </c>
      <c r="F255" s="160" t="s">
        <v>775</v>
      </c>
      <c r="G255" s="161" t="s">
        <v>247</v>
      </c>
      <c r="H255" s="162">
        <v>5.184</v>
      </c>
      <c r="I255" s="163"/>
      <c r="J255" s="164">
        <f t="shared" si="90"/>
        <v>0</v>
      </c>
      <c r="K255" s="161" t="s">
        <v>3101</v>
      </c>
      <c r="L255" s="31"/>
      <c r="M255" s="165" t="s">
        <v>3</v>
      </c>
      <c r="N255" s="166" t="s">
        <v>43</v>
      </c>
      <c r="O255" s="32"/>
      <c r="P255" s="167">
        <f t="shared" si="91"/>
        <v>0</v>
      </c>
      <c r="Q255" s="167">
        <v>0</v>
      </c>
      <c r="R255" s="167">
        <f t="shared" si="92"/>
        <v>0</v>
      </c>
      <c r="S255" s="167">
        <v>0</v>
      </c>
      <c r="T255" s="168">
        <f t="shared" si="93"/>
        <v>0</v>
      </c>
      <c r="AR255" s="15" t="s">
        <v>278</v>
      </c>
      <c r="AT255" s="15" t="s">
        <v>210</v>
      </c>
      <c r="AU255" s="15" t="s">
        <v>9</v>
      </c>
      <c r="AY255" s="15" t="s">
        <v>209</v>
      </c>
      <c r="BE255" s="169">
        <f t="shared" si="94"/>
        <v>0</v>
      </c>
      <c r="BF255" s="169">
        <f t="shared" si="95"/>
        <v>0</v>
      </c>
      <c r="BG255" s="169">
        <f t="shared" si="96"/>
        <v>0</v>
      </c>
      <c r="BH255" s="169">
        <f t="shared" si="97"/>
        <v>0</v>
      </c>
      <c r="BI255" s="169">
        <f t="shared" si="98"/>
        <v>0</v>
      </c>
      <c r="BJ255" s="15" t="s">
        <v>9</v>
      </c>
      <c r="BK255" s="169">
        <f t="shared" si="99"/>
        <v>0</v>
      </c>
      <c r="BL255" s="15" t="s">
        <v>278</v>
      </c>
      <c r="BM255" s="15" t="s">
        <v>776</v>
      </c>
    </row>
    <row r="256" spans="2:63" s="10" customFormat="1" ht="37.35" customHeight="1">
      <c r="B256" s="145"/>
      <c r="D256" s="146" t="s">
        <v>71</v>
      </c>
      <c r="E256" s="147" t="s">
        <v>777</v>
      </c>
      <c r="F256" s="147" t="s">
        <v>778</v>
      </c>
      <c r="I256" s="148"/>
      <c r="J256" s="149">
        <f>BK256</f>
        <v>0</v>
      </c>
      <c r="K256" s="155"/>
      <c r="L256" s="145"/>
      <c r="M256" s="150"/>
      <c r="N256" s="151"/>
      <c r="O256" s="151"/>
      <c r="P256" s="152">
        <f>SUM(P257:P262)</f>
        <v>0</v>
      </c>
      <c r="Q256" s="151"/>
      <c r="R256" s="152">
        <f>SUM(R257:R262)</f>
        <v>0.04565832</v>
      </c>
      <c r="S256" s="151"/>
      <c r="T256" s="153">
        <f>SUM(T257:T262)</f>
        <v>0</v>
      </c>
      <c r="AR256" s="154" t="s">
        <v>79</v>
      </c>
      <c r="AT256" s="155" t="s">
        <v>71</v>
      </c>
      <c r="AU256" s="155" t="s">
        <v>72</v>
      </c>
      <c r="AY256" s="154" t="s">
        <v>209</v>
      </c>
      <c r="BK256" s="156">
        <f>SUM(BK257:BK262)</f>
        <v>0</v>
      </c>
    </row>
    <row r="257" spans="2:65" s="1" customFormat="1" ht="22.5" customHeight="1">
      <c r="B257" s="157"/>
      <c r="C257" s="158" t="s">
        <v>779</v>
      </c>
      <c r="D257" s="158" t="s">
        <v>210</v>
      </c>
      <c r="E257" s="159" t="s">
        <v>780</v>
      </c>
      <c r="F257" s="160" t="s">
        <v>781</v>
      </c>
      <c r="G257" s="161" t="s">
        <v>228</v>
      </c>
      <c r="H257" s="162">
        <v>60.799</v>
      </c>
      <c r="I257" s="163"/>
      <c r="J257" s="164">
        <f aca="true" t="shared" si="100" ref="J257:J262">ROUND(I257*H257,0)</f>
        <v>0</v>
      </c>
      <c r="K257" s="161" t="s">
        <v>3101</v>
      </c>
      <c r="L257" s="31"/>
      <c r="M257" s="165" t="s">
        <v>3</v>
      </c>
      <c r="N257" s="166" t="s">
        <v>43</v>
      </c>
      <c r="O257" s="32"/>
      <c r="P257" s="167">
        <f aca="true" t="shared" si="101" ref="P257:P262">O257*H257</f>
        <v>0</v>
      </c>
      <c r="Q257" s="167">
        <v>0</v>
      </c>
      <c r="R257" s="167">
        <f aca="true" t="shared" si="102" ref="R257:R262">Q257*H257</f>
        <v>0</v>
      </c>
      <c r="S257" s="167">
        <v>0</v>
      </c>
      <c r="T257" s="168">
        <f aca="true" t="shared" si="103" ref="T257:T262">S257*H257</f>
        <v>0</v>
      </c>
      <c r="AR257" s="15" t="s">
        <v>278</v>
      </c>
      <c r="AT257" s="15" t="s">
        <v>210</v>
      </c>
      <c r="AU257" s="15" t="s">
        <v>9</v>
      </c>
      <c r="AY257" s="15" t="s">
        <v>209</v>
      </c>
      <c r="BE257" s="169">
        <f aca="true" t="shared" si="104" ref="BE257:BE262">IF(N257="základní",J257,0)</f>
        <v>0</v>
      </c>
      <c r="BF257" s="169">
        <f aca="true" t="shared" si="105" ref="BF257:BF262">IF(N257="snížená",J257,0)</f>
        <v>0</v>
      </c>
      <c r="BG257" s="169">
        <f aca="true" t="shared" si="106" ref="BG257:BG262">IF(N257="zákl. přenesená",J257,0)</f>
        <v>0</v>
      </c>
      <c r="BH257" s="169">
        <f aca="true" t="shared" si="107" ref="BH257:BH262">IF(N257="sníž. přenesená",J257,0)</f>
        <v>0</v>
      </c>
      <c r="BI257" s="169">
        <f aca="true" t="shared" si="108" ref="BI257:BI262">IF(N257="nulová",J257,0)</f>
        <v>0</v>
      </c>
      <c r="BJ257" s="15" t="s">
        <v>9</v>
      </c>
      <c r="BK257" s="169">
        <f aca="true" t="shared" si="109" ref="BK257:BK262">ROUND(I257*H257,0)</f>
        <v>0</v>
      </c>
      <c r="BL257" s="15" t="s">
        <v>278</v>
      </c>
      <c r="BM257" s="15" t="s">
        <v>782</v>
      </c>
    </row>
    <row r="258" spans="2:65" s="1" customFormat="1" ht="22.5" customHeight="1">
      <c r="B258" s="157"/>
      <c r="C258" s="158" t="s">
        <v>783</v>
      </c>
      <c r="D258" s="158" t="s">
        <v>210</v>
      </c>
      <c r="E258" s="159" t="s">
        <v>784</v>
      </c>
      <c r="F258" s="160" t="s">
        <v>785</v>
      </c>
      <c r="G258" s="161" t="s">
        <v>228</v>
      </c>
      <c r="H258" s="162">
        <v>8.201</v>
      </c>
      <c r="I258" s="163"/>
      <c r="J258" s="164">
        <f t="shared" si="100"/>
        <v>0</v>
      </c>
      <c r="K258" s="161" t="s">
        <v>3101</v>
      </c>
      <c r="L258" s="31"/>
      <c r="M258" s="165" t="s">
        <v>3</v>
      </c>
      <c r="N258" s="166" t="s">
        <v>43</v>
      </c>
      <c r="O258" s="32"/>
      <c r="P258" s="167">
        <f t="shared" si="101"/>
        <v>0</v>
      </c>
      <c r="Q258" s="167">
        <v>0.00024</v>
      </c>
      <c r="R258" s="167">
        <f t="shared" si="102"/>
        <v>0.00196824</v>
      </c>
      <c r="S258" s="167">
        <v>0</v>
      </c>
      <c r="T258" s="168">
        <f t="shared" si="103"/>
        <v>0</v>
      </c>
      <c r="AR258" s="15" t="s">
        <v>278</v>
      </c>
      <c r="AT258" s="15" t="s">
        <v>210</v>
      </c>
      <c r="AU258" s="15" t="s">
        <v>9</v>
      </c>
      <c r="AY258" s="15" t="s">
        <v>209</v>
      </c>
      <c r="BE258" s="169">
        <f t="shared" si="104"/>
        <v>0</v>
      </c>
      <c r="BF258" s="169">
        <f t="shared" si="105"/>
        <v>0</v>
      </c>
      <c r="BG258" s="169">
        <f t="shared" si="106"/>
        <v>0</v>
      </c>
      <c r="BH258" s="169">
        <f t="shared" si="107"/>
        <v>0</v>
      </c>
      <c r="BI258" s="169">
        <f t="shared" si="108"/>
        <v>0</v>
      </c>
      <c r="BJ258" s="15" t="s">
        <v>9</v>
      </c>
      <c r="BK258" s="169">
        <f t="shared" si="109"/>
        <v>0</v>
      </c>
      <c r="BL258" s="15" t="s">
        <v>278</v>
      </c>
      <c r="BM258" s="15" t="s">
        <v>786</v>
      </c>
    </row>
    <row r="259" spans="2:65" s="1" customFormat="1" ht="22.5" customHeight="1">
      <c r="B259" s="157"/>
      <c r="C259" s="158" t="s">
        <v>90</v>
      </c>
      <c r="D259" s="158" t="s">
        <v>210</v>
      </c>
      <c r="E259" s="159" t="s">
        <v>787</v>
      </c>
      <c r="F259" s="160" t="s">
        <v>788</v>
      </c>
      <c r="G259" s="161" t="s">
        <v>228</v>
      </c>
      <c r="H259" s="162">
        <v>20.75</v>
      </c>
      <c r="I259" s="163"/>
      <c r="J259" s="164">
        <f t="shared" si="100"/>
        <v>0</v>
      </c>
      <c r="K259" s="161" t="s">
        <v>3101</v>
      </c>
      <c r="L259" s="31"/>
      <c r="M259" s="165" t="s">
        <v>3</v>
      </c>
      <c r="N259" s="166" t="s">
        <v>43</v>
      </c>
      <c r="O259" s="32"/>
      <c r="P259" s="167">
        <f t="shared" si="101"/>
        <v>0</v>
      </c>
      <c r="Q259" s="167">
        <v>8E-05</v>
      </c>
      <c r="R259" s="167">
        <f t="shared" si="102"/>
        <v>0.0016600000000000002</v>
      </c>
      <c r="S259" s="167">
        <v>0</v>
      </c>
      <c r="T259" s="168">
        <f t="shared" si="103"/>
        <v>0</v>
      </c>
      <c r="AR259" s="15" t="s">
        <v>278</v>
      </c>
      <c r="AT259" s="15" t="s">
        <v>210</v>
      </c>
      <c r="AU259" s="15" t="s">
        <v>9</v>
      </c>
      <c r="AY259" s="15" t="s">
        <v>209</v>
      </c>
      <c r="BE259" s="169">
        <f t="shared" si="104"/>
        <v>0</v>
      </c>
      <c r="BF259" s="169">
        <f t="shared" si="105"/>
        <v>0</v>
      </c>
      <c r="BG259" s="169">
        <f t="shared" si="106"/>
        <v>0</v>
      </c>
      <c r="BH259" s="169">
        <f t="shared" si="107"/>
        <v>0</v>
      </c>
      <c r="BI259" s="169">
        <f t="shared" si="108"/>
        <v>0</v>
      </c>
      <c r="BJ259" s="15" t="s">
        <v>9</v>
      </c>
      <c r="BK259" s="169">
        <f t="shared" si="109"/>
        <v>0</v>
      </c>
      <c r="BL259" s="15" t="s">
        <v>278</v>
      </c>
      <c r="BM259" s="15" t="s">
        <v>789</v>
      </c>
    </row>
    <row r="260" spans="2:65" s="1" customFormat="1" ht="22.5" customHeight="1">
      <c r="B260" s="157"/>
      <c r="C260" s="158" t="s">
        <v>93</v>
      </c>
      <c r="D260" s="158" t="s">
        <v>210</v>
      </c>
      <c r="E260" s="159" t="s">
        <v>790</v>
      </c>
      <c r="F260" s="160" t="s">
        <v>791</v>
      </c>
      <c r="G260" s="161" t="s">
        <v>228</v>
      </c>
      <c r="H260" s="162">
        <v>94.303</v>
      </c>
      <c r="I260" s="163"/>
      <c r="J260" s="164">
        <f t="shared" si="100"/>
        <v>0</v>
      </c>
      <c r="K260" s="161" t="s">
        <v>3101</v>
      </c>
      <c r="L260" s="31"/>
      <c r="M260" s="165" t="s">
        <v>3</v>
      </c>
      <c r="N260" s="166" t="s">
        <v>43</v>
      </c>
      <c r="O260" s="32"/>
      <c r="P260" s="167">
        <f t="shared" si="101"/>
        <v>0</v>
      </c>
      <c r="Q260" s="167">
        <v>0.00019</v>
      </c>
      <c r="R260" s="167">
        <f t="shared" si="102"/>
        <v>0.01791757</v>
      </c>
      <c r="S260" s="167">
        <v>0</v>
      </c>
      <c r="T260" s="168">
        <f t="shared" si="103"/>
        <v>0</v>
      </c>
      <c r="AR260" s="15" t="s">
        <v>278</v>
      </c>
      <c r="AT260" s="15" t="s">
        <v>210</v>
      </c>
      <c r="AU260" s="15" t="s">
        <v>9</v>
      </c>
      <c r="AY260" s="15" t="s">
        <v>209</v>
      </c>
      <c r="BE260" s="169">
        <f t="shared" si="104"/>
        <v>0</v>
      </c>
      <c r="BF260" s="169">
        <f t="shared" si="105"/>
        <v>0</v>
      </c>
      <c r="BG260" s="169">
        <f t="shared" si="106"/>
        <v>0</v>
      </c>
      <c r="BH260" s="169">
        <f t="shared" si="107"/>
        <v>0</v>
      </c>
      <c r="BI260" s="169">
        <f t="shared" si="108"/>
        <v>0</v>
      </c>
      <c r="BJ260" s="15" t="s">
        <v>9</v>
      </c>
      <c r="BK260" s="169">
        <f t="shared" si="109"/>
        <v>0</v>
      </c>
      <c r="BL260" s="15" t="s">
        <v>278</v>
      </c>
      <c r="BM260" s="15" t="s">
        <v>792</v>
      </c>
    </row>
    <row r="261" spans="2:65" s="1" customFormat="1" ht="31.5" customHeight="1">
      <c r="B261" s="157"/>
      <c r="C261" s="158" t="s">
        <v>97</v>
      </c>
      <c r="D261" s="158" t="s">
        <v>210</v>
      </c>
      <c r="E261" s="159" t="s">
        <v>793</v>
      </c>
      <c r="F261" s="160" t="s">
        <v>794</v>
      </c>
      <c r="G261" s="161" t="s">
        <v>228</v>
      </c>
      <c r="H261" s="162">
        <v>1.163</v>
      </c>
      <c r="I261" s="163"/>
      <c r="J261" s="164">
        <f t="shared" si="100"/>
        <v>0</v>
      </c>
      <c r="K261" s="161" t="s">
        <v>3101</v>
      </c>
      <c r="L261" s="31"/>
      <c r="M261" s="165" t="s">
        <v>3</v>
      </c>
      <c r="N261" s="166" t="s">
        <v>43</v>
      </c>
      <c r="O261" s="32"/>
      <c r="P261" s="167">
        <f t="shared" si="101"/>
        <v>0</v>
      </c>
      <c r="Q261" s="167">
        <v>0.00057</v>
      </c>
      <c r="R261" s="167">
        <f t="shared" si="102"/>
        <v>0.00066291</v>
      </c>
      <c r="S261" s="167">
        <v>0</v>
      </c>
      <c r="T261" s="168">
        <f t="shared" si="103"/>
        <v>0</v>
      </c>
      <c r="AR261" s="15" t="s">
        <v>278</v>
      </c>
      <c r="AT261" s="15" t="s">
        <v>210</v>
      </c>
      <c r="AU261" s="15" t="s">
        <v>9</v>
      </c>
      <c r="AY261" s="15" t="s">
        <v>209</v>
      </c>
      <c r="BE261" s="169">
        <f t="shared" si="104"/>
        <v>0</v>
      </c>
      <c r="BF261" s="169">
        <f t="shared" si="105"/>
        <v>0</v>
      </c>
      <c r="BG261" s="169">
        <f t="shared" si="106"/>
        <v>0</v>
      </c>
      <c r="BH261" s="169">
        <f t="shared" si="107"/>
        <v>0</v>
      </c>
      <c r="BI261" s="169">
        <f t="shared" si="108"/>
        <v>0</v>
      </c>
      <c r="BJ261" s="15" t="s">
        <v>9</v>
      </c>
      <c r="BK261" s="169">
        <f t="shared" si="109"/>
        <v>0</v>
      </c>
      <c r="BL261" s="15" t="s">
        <v>278</v>
      </c>
      <c r="BM261" s="15" t="s">
        <v>795</v>
      </c>
    </row>
    <row r="262" spans="2:65" s="1" customFormat="1" ht="31.5" customHeight="1">
      <c r="B262" s="157"/>
      <c r="C262" s="158" t="s">
        <v>100</v>
      </c>
      <c r="D262" s="158" t="s">
        <v>210</v>
      </c>
      <c r="E262" s="159" t="s">
        <v>796</v>
      </c>
      <c r="F262" s="160" t="s">
        <v>797</v>
      </c>
      <c r="G262" s="161" t="s">
        <v>228</v>
      </c>
      <c r="H262" s="162">
        <v>73.28</v>
      </c>
      <c r="I262" s="163"/>
      <c r="J262" s="164">
        <f t="shared" si="100"/>
        <v>0</v>
      </c>
      <c r="K262" s="161" t="s">
        <v>3101</v>
      </c>
      <c r="L262" s="31"/>
      <c r="M262" s="165" t="s">
        <v>3</v>
      </c>
      <c r="N262" s="166" t="s">
        <v>43</v>
      </c>
      <c r="O262" s="32"/>
      <c r="P262" s="167">
        <f t="shared" si="101"/>
        <v>0</v>
      </c>
      <c r="Q262" s="167">
        <v>0.00032</v>
      </c>
      <c r="R262" s="167">
        <f t="shared" si="102"/>
        <v>0.0234496</v>
      </c>
      <c r="S262" s="167">
        <v>0</v>
      </c>
      <c r="T262" s="168">
        <f t="shared" si="103"/>
        <v>0</v>
      </c>
      <c r="AR262" s="15" t="s">
        <v>278</v>
      </c>
      <c r="AT262" s="15" t="s">
        <v>210</v>
      </c>
      <c r="AU262" s="15" t="s">
        <v>9</v>
      </c>
      <c r="AY262" s="15" t="s">
        <v>209</v>
      </c>
      <c r="BE262" s="169">
        <f t="shared" si="104"/>
        <v>0</v>
      </c>
      <c r="BF262" s="169">
        <f t="shared" si="105"/>
        <v>0</v>
      </c>
      <c r="BG262" s="169">
        <f t="shared" si="106"/>
        <v>0</v>
      </c>
      <c r="BH262" s="169">
        <f t="shared" si="107"/>
        <v>0</v>
      </c>
      <c r="BI262" s="169">
        <f t="shared" si="108"/>
        <v>0</v>
      </c>
      <c r="BJ262" s="15" t="s">
        <v>9</v>
      </c>
      <c r="BK262" s="169">
        <f t="shared" si="109"/>
        <v>0</v>
      </c>
      <c r="BL262" s="15" t="s">
        <v>278</v>
      </c>
      <c r="BM262" s="15" t="s">
        <v>798</v>
      </c>
    </row>
    <row r="263" spans="2:63" s="10" customFormat="1" ht="37.35" customHeight="1">
      <c r="B263" s="145"/>
      <c r="D263" s="146" t="s">
        <v>71</v>
      </c>
      <c r="E263" s="147" t="s">
        <v>799</v>
      </c>
      <c r="F263" s="147" t="s">
        <v>800</v>
      </c>
      <c r="I263" s="148"/>
      <c r="J263" s="149">
        <f>BK263</f>
        <v>0</v>
      </c>
      <c r="K263" s="155"/>
      <c r="L263" s="145"/>
      <c r="M263" s="150"/>
      <c r="N263" s="151"/>
      <c r="O263" s="151"/>
      <c r="P263" s="152">
        <f>P264</f>
        <v>0</v>
      </c>
      <c r="Q263" s="151"/>
      <c r="R263" s="152">
        <f>R264</f>
        <v>0</v>
      </c>
      <c r="S263" s="151"/>
      <c r="T263" s="153">
        <f>T264</f>
        <v>0</v>
      </c>
      <c r="AR263" s="154" t="s">
        <v>225</v>
      </c>
      <c r="AT263" s="155" t="s">
        <v>71</v>
      </c>
      <c r="AU263" s="155" t="s">
        <v>72</v>
      </c>
      <c r="AY263" s="154" t="s">
        <v>209</v>
      </c>
      <c r="BK263" s="156">
        <f>BK264</f>
        <v>0</v>
      </c>
    </row>
    <row r="264" spans="2:65" s="1" customFormat="1" ht="22.5" customHeight="1">
      <c r="B264" s="157"/>
      <c r="C264" s="158" t="s">
        <v>103</v>
      </c>
      <c r="D264" s="158" t="s">
        <v>210</v>
      </c>
      <c r="E264" s="159" t="s">
        <v>801</v>
      </c>
      <c r="F264" s="160" t="s">
        <v>802</v>
      </c>
      <c r="G264" s="161" t="s">
        <v>708</v>
      </c>
      <c r="H264" s="180"/>
      <c r="I264" s="163"/>
      <c r="J264" s="164">
        <f>ROUND(I264*H264,0)</f>
        <v>0</v>
      </c>
      <c r="K264" s="161" t="s">
        <v>3101</v>
      </c>
      <c r="L264" s="31"/>
      <c r="M264" s="165" t="s">
        <v>3</v>
      </c>
      <c r="N264" s="181" t="s">
        <v>43</v>
      </c>
      <c r="O264" s="182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AR264" s="15" t="s">
        <v>214</v>
      </c>
      <c r="AT264" s="15" t="s">
        <v>210</v>
      </c>
      <c r="AU264" s="15" t="s">
        <v>9</v>
      </c>
      <c r="AY264" s="15" t="s">
        <v>209</v>
      </c>
      <c r="BE264" s="169">
        <f>IF(N264="základní",J264,0)</f>
        <v>0</v>
      </c>
      <c r="BF264" s="169">
        <f>IF(N264="snížená",J264,0)</f>
        <v>0</v>
      </c>
      <c r="BG264" s="169">
        <f>IF(N264="zákl. přenesená",J264,0)</f>
        <v>0</v>
      </c>
      <c r="BH264" s="169">
        <f>IF(N264="sníž. přenesená",J264,0)</f>
        <v>0</v>
      </c>
      <c r="BI264" s="169">
        <f>IF(N264="nulová",J264,0)</f>
        <v>0</v>
      </c>
      <c r="BJ264" s="15" t="s">
        <v>9</v>
      </c>
      <c r="BK264" s="169">
        <f>ROUND(I264*H264,0)</f>
        <v>0</v>
      </c>
      <c r="BL264" s="15" t="s">
        <v>214</v>
      </c>
      <c r="BM264" s="15" t="s">
        <v>803</v>
      </c>
    </row>
    <row r="265" spans="2:12" s="1" customFormat="1" ht="6.9" customHeight="1">
      <c r="B265" s="46"/>
      <c r="C265" s="47"/>
      <c r="D265" s="47"/>
      <c r="E265" s="47"/>
      <c r="F265" s="47"/>
      <c r="G265" s="47"/>
      <c r="H265" s="47"/>
      <c r="I265" s="119"/>
      <c r="J265" s="47"/>
      <c r="K265" s="317"/>
      <c r="L265" s="31"/>
    </row>
  </sheetData>
  <autoFilter ref="C100:K100"/>
  <mergeCells count="12">
    <mergeCell ref="E91:H91"/>
    <mergeCell ref="E93:H93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9:H89"/>
  </mergeCells>
  <hyperlinks>
    <hyperlink ref="F1:G1" location="C2" tooltip="Krycí list soupisu" display="1) Krycí list soupisu"/>
    <hyperlink ref="G1:H1" location="C58" tooltip="Rekapitulace" display="2) Rekapitulace"/>
    <hyperlink ref="J1" location="C10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140" activePane="bottomLeft" state="frozen"/>
      <selection pane="bottomLeft" activeCell="W149" sqref="W14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148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s="1" customFormat="1" ht="22.5" customHeight="1">
      <c r="B9" s="31"/>
      <c r="C9" s="32"/>
      <c r="D9" s="32"/>
      <c r="E9" s="367" t="s">
        <v>2522</v>
      </c>
      <c r="F9" s="348"/>
      <c r="G9" s="348"/>
      <c r="H9" s="348"/>
      <c r="I9" s="98"/>
      <c r="J9" s="32"/>
      <c r="K9" s="307"/>
    </row>
    <row r="10" spans="2:11" s="1" customFormat="1" ht="13.2">
      <c r="B10" s="31"/>
      <c r="C10" s="32"/>
      <c r="D10" s="28" t="s">
        <v>167</v>
      </c>
      <c r="E10" s="32"/>
      <c r="F10" s="32"/>
      <c r="G10" s="32"/>
      <c r="H10" s="32"/>
      <c r="I10" s="98"/>
      <c r="J10" s="32"/>
      <c r="K10" s="307"/>
    </row>
    <row r="11" spans="2:11" s="1" customFormat="1" ht="36.9" customHeight="1">
      <c r="B11" s="31"/>
      <c r="C11" s="32"/>
      <c r="D11" s="32"/>
      <c r="E11" s="368" t="s">
        <v>2650</v>
      </c>
      <c r="F11" s="348"/>
      <c r="G11" s="348"/>
      <c r="H11" s="348"/>
      <c r="I11" s="98"/>
      <c r="J11" s="32"/>
      <c r="K11" s="307"/>
    </row>
    <row r="12" spans="2:11" s="1" customFormat="1" ht="13.5">
      <c r="B12" s="31"/>
      <c r="C12" s="32"/>
      <c r="D12" s="32"/>
      <c r="E12" s="32"/>
      <c r="F12" s="32"/>
      <c r="G12" s="32"/>
      <c r="H12" s="32"/>
      <c r="I12" s="98"/>
      <c r="J12" s="32"/>
      <c r="K12" s="307"/>
    </row>
    <row r="13" spans="2:11" s="1" customFormat="1" ht="14.4" customHeight="1">
      <c r="B13" s="31"/>
      <c r="C13" s="32"/>
      <c r="D13" s="28" t="s">
        <v>21</v>
      </c>
      <c r="E13" s="32"/>
      <c r="F13" s="26" t="s">
        <v>3</v>
      </c>
      <c r="G13" s="32"/>
      <c r="H13" s="32"/>
      <c r="I13" s="99" t="s">
        <v>22</v>
      </c>
      <c r="J13" s="26" t="s">
        <v>3</v>
      </c>
      <c r="K13" s="307"/>
    </row>
    <row r="14" spans="2:11" s="1" customFormat="1" ht="14.4" customHeight="1">
      <c r="B14" s="31"/>
      <c r="C14" s="32"/>
      <c r="D14" s="28" t="s">
        <v>23</v>
      </c>
      <c r="E14" s="32"/>
      <c r="F14" s="26" t="s">
        <v>24</v>
      </c>
      <c r="G14" s="32"/>
      <c r="H14" s="32"/>
      <c r="I14" s="99" t="s">
        <v>25</v>
      </c>
      <c r="J14" s="100">
        <f>'Rekapitulace stavby'!AN8</f>
        <v>43063</v>
      </c>
      <c r="K14" s="307"/>
    </row>
    <row r="15" spans="2:11" s="1" customFormat="1" ht="10.95" customHeight="1">
      <c r="B15" s="31"/>
      <c r="C15" s="32"/>
      <c r="D15" s="32"/>
      <c r="E15" s="32"/>
      <c r="F15" s="32"/>
      <c r="G15" s="32"/>
      <c r="H15" s="32"/>
      <c r="I15" s="98"/>
      <c r="J15" s="32"/>
      <c r="K15" s="307"/>
    </row>
    <row r="16" spans="2:11" s="1" customFormat="1" ht="14.4" customHeight="1">
      <c r="B16" s="31"/>
      <c r="C16" s="32"/>
      <c r="D16" s="28" t="s">
        <v>28</v>
      </c>
      <c r="E16" s="32"/>
      <c r="F16" s="32"/>
      <c r="G16" s="32"/>
      <c r="H16" s="32"/>
      <c r="I16" s="99" t="s">
        <v>29</v>
      </c>
      <c r="J16" s="26" t="s">
        <v>3</v>
      </c>
      <c r="K16" s="307"/>
    </row>
    <row r="17" spans="2:11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99" t="s">
        <v>31</v>
      </c>
      <c r="J17" s="26" t="s">
        <v>3</v>
      </c>
      <c r="K17" s="307"/>
    </row>
    <row r="18" spans="2:11" s="1" customFormat="1" ht="6.9" customHeight="1">
      <c r="B18" s="31"/>
      <c r="C18" s="32"/>
      <c r="D18" s="32"/>
      <c r="E18" s="32"/>
      <c r="F18" s="32"/>
      <c r="G18" s="32"/>
      <c r="H18" s="32"/>
      <c r="I18" s="98"/>
      <c r="J18" s="32"/>
      <c r="K18" s="307"/>
    </row>
    <row r="19" spans="2:11" s="1" customFormat="1" ht="14.4" customHeight="1">
      <c r="B19" s="31"/>
      <c r="C19" s="32"/>
      <c r="D19" s="28" t="s">
        <v>32</v>
      </c>
      <c r="E19" s="32"/>
      <c r="F19" s="32"/>
      <c r="G19" s="32"/>
      <c r="H19" s="32"/>
      <c r="I19" s="99" t="s">
        <v>29</v>
      </c>
      <c r="J19" s="26" t="str">
        <f>IF('Rekapitulace stavby'!AN13="Vyplň údaj","",IF('Rekapitulace stavby'!AN13="","",'Rekapitulace stavby'!AN13))</f>
        <v/>
      </c>
      <c r="K19" s="307"/>
    </row>
    <row r="20" spans="2:11" s="1" customFormat="1" ht="18" customHeight="1">
      <c r="B20" s="31"/>
      <c r="C20" s="32"/>
      <c r="D20" s="32"/>
      <c r="E20" s="26" t="str">
        <f>IF('Rekapitulace stavby'!E14="Vyplň údaj","",IF('Rekapitulace stavby'!E14="","",'Rekapitulace stavby'!E14))</f>
        <v/>
      </c>
      <c r="F20" s="32"/>
      <c r="G20" s="32"/>
      <c r="H20" s="32"/>
      <c r="I20" s="99" t="s">
        <v>31</v>
      </c>
      <c r="J20" s="26" t="str">
        <f>IF('Rekapitulace stavby'!AN14="Vyplň údaj","",IF('Rekapitulace stavby'!AN14="","",'Rekapitulace stavby'!AN14))</f>
        <v/>
      </c>
      <c r="K20" s="307"/>
    </row>
    <row r="21" spans="2:11" s="1" customFormat="1" ht="6.9" customHeight="1">
      <c r="B21" s="31"/>
      <c r="C21" s="32"/>
      <c r="D21" s="32"/>
      <c r="E21" s="32"/>
      <c r="F21" s="32"/>
      <c r="G21" s="32"/>
      <c r="H21" s="32"/>
      <c r="I21" s="98"/>
      <c r="J21" s="32"/>
      <c r="K21" s="307"/>
    </row>
    <row r="22" spans="2:11" s="1" customFormat="1" ht="14.4" customHeight="1">
      <c r="B22" s="31"/>
      <c r="C22" s="32"/>
      <c r="D22" s="28" t="s">
        <v>34</v>
      </c>
      <c r="E22" s="32"/>
      <c r="F22" s="32"/>
      <c r="G22" s="32"/>
      <c r="H22" s="32"/>
      <c r="I22" s="99" t="s">
        <v>29</v>
      </c>
      <c r="J22" s="26" t="s">
        <v>3</v>
      </c>
      <c r="K22" s="307"/>
    </row>
    <row r="23" spans="2:11" s="1" customFormat="1" ht="18" customHeight="1">
      <c r="B23" s="31"/>
      <c r="C23" s="32"/>
      <c r="D23" s="32"/>
      <c r="E23" s="26" t="s">
        <v>35</v>
      </c>
      <c r="F23" s="32"/>
      <c r="G23" s="32"/>
      <c r="H23" s="32"/>
      <c r="I23" s="99" t="s">
        <v>31</v>
      </c>
      <c r="J23" s="26" t="s">
        <v>3</v>
      </c>
      <c r="K23" s="307"/>
    </row>
    <row r="24" spans="2:11" s="1" customFormat="1" ht="6.9" customHeight="1">
      <c r="B24" s="31"/>
      <c r="C24" s="32"/>
      <c r="D24" s="32"/>
      <c r="E24" s="32"/>
      <c r="F24" s="32"/>
      <c r="G24" s="32"/>
      <c r="H24" s="32"/>
      <c r="I24" s="98"/>
      <c r="J24" s="32"/>
      <c r="K24" s="307"/>
    </row>
    <row r="25" spans="2:11" s="1" customFormat="1" ht="14.4" customHeight="1">
      <c r="B25" s="31"/>
      <c r="C25" s="32"/>
      <c r="D25" s="28" t="s">
        <v>37</v>
      </c>
      <c r="E25" s="32"/>
      <c r="F25" s="32"/>
      <c r="G25" s="32"/>
      <c r="H25" s="32"/>
      <c r="I25" s="98"/>
      <c r="J25" s="32"/>
      <c r="K25" s="307"/>
    </row>
    <row r="26" spans="2:11" s="7" customFormat="1" ht="22.5" customHeight="1">
      <c r="B26" s="101"/>
      <c r="C26" s="102"/>
      <c r="D26" s="102"/>
      <c r="E26" s="370" t="s">
        <v>3</v>
      </c>
      <c r="F26" s="371"/>
      <c r="G26" s="371"/>
      <c r="H26" s="371"/>
      <c r="I26" s="103"/>
      <c r="J26" s="102"/>
      <c r="K26" s="308"/>
    </row>
    <row r="27" spans="2:11" s="1" customFormat="1" ht="6.9" customHeight="1">
      <c r="B27" s="31"/>
      <c r="C27" s="32"/>
      <c r="D27" s="32"/>
      <c r="E27" s="32"/>
      <c r="F27" s="32"/>
      <c r="G27" s="32"/>
      <c r="H27" s="32"/>
      <c r="I27" s="98"/>
      <c r="J27" s="32"/>
      <c r="K27" s="307"/>
    </row>
    <row r="28" spans="2:11" s="1" customFormat="1" ht="6.9" customHeight="1">
      <c r="B28" s="31"/>
      <c r="C28" s="32"/>
      <c r="D28" s="58"/>
      <c r="E28" s="58"/>
      <c r="F28" s="58"/>
      <c r="G28" s="58"/>
      <c r="H28" s="58"/>
      <c r="I28" s="105"/>
      <c r="J28" s="58"/>
      <c r="K28" s="309"/>
    </row>
    <row r="29" spans="2:11" s="1" customFormat="1" ht="25.35" customHeight="1">
      <c r="B29" s="31"/>
      <c r="C29" s="32"/>
      <c r="D29" s="107" t="s">
        <v>38</v>
      </c>
      <c r="E29" s="32"/>
      <c r="F29" s="32"/>
      <c r="G29" s="32"/>
      <c r="H29" s="32"/>
      <c r="I29" s="98"/>
      <c r="J29" s="108">
        <f>ROUND(J94,2)</f>
        <v>0</v>
      </c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14.4" customHeight="1">
      <c r="B31" s="31"/>
      <c r="C31" s="32"/>
      <c r="D31" s="32"/>
      <c r="E31" s="32"/>
      <c r="F31" s="36" t="s">
        <v>40</v>
      </c>
      <c r="G31" s="32"/>
      <c r="H31" s="32"/>
      <c r="I31" s="109" t="s">
        <v>39</v>
      </c>
      <c r="J31" s="36" t="s">
        <v>41</v>
      </c>
      <c r="K31" s="307"/>
    </row>
    <row r="32" spans="2:11" s="1" customFormat="1" ht="14.4" customHeight="1">
      <c r="B32" s="31"/>
      <c r="C32" s="32"/>
      <c r="D32" s="39" t="s">
        <v>42</v>
      </c>
      <c r="E32" s="39" t="s">
        <v>43</v>
      </c>
      <c r="F32" s="110">
        <f>ROUND(SUM(BE94:BE168),2)</f>
        <v>0</v>
      </c>
      <c r="G32" s="32"/>
      <c r="H32" s="32"/>
      <c r="I32" s="111">
        <v>0.21</v>
      </c>
      <c r="J32" s="110">
        <f>ROUND(ROUND((SUM(BE94:BE168)),2)*I32,2)</f>
        <v>0</v>
      </c>
      <c r="K32" s="307"/>
    </row>
    <row r="33" spans="2:11" s="1" customFormat="1" ht="14.4" customHeight="1">
      <c r="B33" s="31"/>
      <c r="C33" s="32"/>
      <c r="D33" s="32"/>
      <c r="E33" s="39" t="s">
        <v>44</v>
      </c>
      <c r="F33" s="110">
        <f>ROUND(SUM(BF94:BF168),2)</f>
        <v>0</v>
      </c>
      <c r="G33" s="32"/>
      <c r="H33" s="32"/>
      <c r="I33" s="111">
        <v>0.15</v>
      </c>
      <c r="J33" s="110">
        <f>ROUND(ROUND((SUM(BF94:BF168)),2)*I33,2)</f>
        <v>0</v>
      </c>
      <c r="K33" s="307"/>
    </row>
    <row r="34" spans="2:11" s="1" customFormat="1" ht="14.4" customHeight="1" hidden="1">
      <c r="B34" s="31"/>
      <c r="C34" s="32"/>
      <c r="D34" s="32"/>
      <c r="E34" s="39" t="s">
        <v>45</v>
      </c>
      <c r="F34" s="110">
        <f>ROUND(SUM(BG94:BG168),2)</f>
        <v>0</v>
      </c>
      <c r="G34" s="32"/>
      <c r="H34" s="32"/>
      <c r="I34" s="111">
        <v>0.21</v>
      </c>
      <c r="J34" s="110">
        <v>0</v>
      </c>
      <c r="K34" s="307"/>
    </row>
    <row r="35" spans="2:11" s="1" customFormat="1" ht="14.4" customHeight="1" hidden="1">
      <c r="B35" s="31"/>
      <c r="C35" s="32"/>
      <c r="D35" s="32"/>
      <c r="E35" s="39" t="s">
        <v>46</v>
      </c>
      <c r="F35" s="110">
        <f>ROUND(SUM(BH94:BH168),2)</f>
        <v>0</v>
      </c>
      <c r="G35" s="32"/>
      <c r="H35" s="32"/>
      <c r="I35" s="111">
        <v>0.15</v>
      </c>
      <c r="J35" s="110"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47</v>
      </c>
      <c r="F36" s="110">
        <f>ROUND(SUM(BI94:BI168),2)</f>
        <v>0</v>
      </c>
      <c r="G36" s="32"/>
      <c r="H36" s="32"/>
      <c r="I36" s="111">
        <v>0</v>
      </c>
      <c r="J36" s="110">
        <v>0</v>
      </c>
      <c r="K36" s="307"/>
    </row>
    <row r="37" spans="2:11" s="1" customFormat="1" ht="6.9" customHeight="1">
      <c r="B37" s="31"/>
      <c r="C37" s="32"/>
      <c r="D37" s="32"/>
      <c r="E37" s="32"/>
      <c r="F37" s="32"/>
      <c r="G37" s="32"/>
      <c r="H37" s="32"/>
      <c r="I37" s="98"/>
      <c r="J37" s="32"/>
      <c r="K37" s="307"/>
    </row>
    <row r="38" spans="2:11" s="1" customFormat="1" ht="25.35" customHeight="1">
      <c r="B38" s="31"/>
      <c r="C38" s="112"/>
      <c r="D38" s="113" t="s">
        <v>48</v>
      </c>
      <c r="E38" s="61"/>
      <c r="F38" s="61"/>
      <c r="G38" s="114" t="s">
        <v>49</v>
      </c>
      <c r="H38" s="115" t="s">
        <v>50</v>
      </c>
      <c r="I38" s="116"/>
      <c r="J38" s="117">
        <f>SUM(J29:J36)</f>
        <v>0</v>
      </c>
      <c r="K38" s="310"/>
    </row>
    <row r="39" spans="2:11" s="1" customFormat="1" ht="14.4" customHeight="1">
      <c r="B39" s="46"/>
      <c r="C39" s="47"/>
      <c r="D39" s="47"/>
      <c r="E39" s="47"/>
      <c r="F39" s="47"/>
      <c r="G39" s="47"/>
      <c r="H39" s="47"/>
      <c r="I39" s="119"/>
      <c r="J39" s="47"/>
      <c r="K39" s="311"/>
    </row>
    <row r="43" spans="2:11" s="1" customFormat="1" ht="6.9" customHeight="1">
      <c r="B43" s="49"/>
      <c r="C43" s="50"/>
      <c r="D43" s="50"/>
      <c r="E43" s="50"/>
      <c r="F43" s="50"/>
      <c r="G43" s="50"/>
      <c r="H43" s="50"/>
      <c r="I43" s="120"/>
      <c r="J43" s="50"/>
      <c r="K43" s="312"/>
    </row>
    <row r="44" spans="2:11" s="1" customFormat="1" ht="36.9" customHeight="1">
      <c r="B44" s="31"/>
      <c r="C44" s="21" t="s">
        <v>169</v>
      </c>
      <c r="D44" s="32"/>
      <c r="E44" s="32"/>
      <c r="F44" s="32"/>
      <c r="G44" s="32"/>
      <c r="H44" s="32"/>
      <c r="I44" s="98"/>
      <c r="J44" s="32"/>
      <c r="K44" s="307"/>
    </row>
    <row r="45" spans="2:11" s="1" customFormat="1" ht="6.9" customHeight="1">
      <c r="B45" s="31"/>
      <c r="C45" s="32"/>
      <c r="D45" s="32"/>
      <c r="E45" s="32"/>
      <c r="F45" s="32"/>
      <c r="G45" s="32"/>
      <c r="H45" s="32"/>
      <c r="I45" s="98"/>
      <c r="J45" s="32"/>
      <c r="K45" s="307"/>
    </row>
    <row r="46" spans="2:11" s="1" customFormat="1" ht="14.4" customHeight="1">
      <c r="B46" s="31"/>
      <c r="C46" s="28" t="s">
        <v>18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22.5" customHeight="1">
      <c r="B47" s="31"/>
      <c r="C47" s="32"/>
      <c r="D47" s="32"/>
      <c r="E47" s="367" t="str">
        <f>E7</f>
        <v>Objekt školy a dílen, U Kapličky 761/II, Sušice, stavební úpravy - návrh úspor energie</v>
      </c>
      <c r="F47" s="348"/>
      <c r="G47" s="348"/>
      <c r="H47" s="348"/>
      <c r="I47" s="98"/>
      <c r="J47" s="32"/>
      <c r="K47" s="307"/>
    </row>
    <row r="48" spans="2:11" ht="13.2">
      <c r="B48" s="19"/>
      <c r="C48" s="28" t="s">
        <v>165</v>
      </c>
      <c r="D48" s="20"/>
      <c r="E48" s="20"/>
      <c r="F48" s="20"/>
      <c r="G48" s="20"/>
      <c r="H48" s="20"/>
      <c r="I48" s="97"/>
      <c r="J48" s="20"/>
      <c r="K48" s="306"/>
    </row>
    <row r="49" spans="2:11" s="1" customFormat="1" ht="22.5" customHeight="1">
      <c r="B49" s="31"/>
      <c r="C49" s="32"/>
      <c r="D49" s="32"/>
      <c r="E49" s="367" t="s">
        <v>2522</v>
      </c>
      <c r="F49" s="348"/>
      <c r="G49" s="348"/>
      <c r="H49" s="348"/>
      <c r="I49" s="98"/>
      <c r="J49" s="32"/>
      <c r="K49" s="307"/>
    </row>
    <row r="50" spans="2:11" s="1" customFormat="1" ht="14.4" customHeight="1">
      <c r="B50" s="31"/>
      <c r="C50" s="28" t="s">
        <v>167</v>
      </c>
      <c r="D50" s="32"/>
      <c r="E50" s="32"/>
      <c r="F50" s="32"/>
      <c r="G50" s="32"/>
      <c r="H50" s="32"/>
      <c r="I50" s="98"/>
      <c r="J50" s="32"/>
      <c r="K50" s="307"/>
    </row>
    <row r="51" spans="2:11" s="1" customFormat="1" ht="23.25" customHeight="1">
      <c r="B51" s="31"/>
      <c r="C51" s="32"/>
      <c r="D51" s="32"/>
      <c r="E51" s="368" t="str">
        <f>E11</f>
        <v xml:space="preserve">320 - SO 03  Dílna - výplně otvorů </v>
      </c>
      <c r="F51" s="348"/>
      <c r="G51" s="348"/>
      <c r="H51" s="348"/>
      <c r="I51" s="98"/>
      <c r="J51" s="32"/>
      <c r="K51" s="307"/>
    </row>
    <row r="52" spans="2:11" s="1" customFormat="1" ht="6.9" customHeight="1">
      <c r="B52" s="31"/>
      <c r="C52" s="32"/>
      <c r="D52" s="32"/>
      <c r="E52" s="32"/>
      <c r="F52" s="32"/>
      <c r="G52" s="32"/>
      <c r="H52" s="32"/>
      <c r="I52" s="98"/>
      <c r="J52" s="32"/>
      <c r="K52" s="307"/>
    </row>
    <row r="53" spans="2:11" s="1" customFormat="1" ht="18" customHeight="1">
      <c r="B53" s="31"/>
      <c r="C53" s="28" t="s">
        <v>23</v>
      </c>
      <c r="D53" s="32"/>
      <c r="E53" s="32"/>
      <c r="F53" s="26" t="str">
        <f>F14</f>
        <v>Sušice</v>
      </c>
      <c r="G53" s="32"/>
      <c r="H53" s="32"/>
      <c r="I53" s="99" t="s">
        <v>25</v>
      </c>
      <c r="J53" s="100">
        <f>IF(J14="","",J14)</f>
        <v>43063</v>
      </c>
      <c r="K53" s="307"/>
    </row>
    <row r="54" spans="2:11" s="1" customFormat="1" ht="6.9" customHeight="1">
      <c r="B54" s="31"/>
      <c r="C54" s="32"/>
      <c r="D54" s="32"/>
      <c r="E54" s="32"/>
      <c r="F54" s="32"/>
      <c r="G54" s="32"/>
      <c r="H54" s="32"/>
      <c r="I54" s="98"/>
      <c r="J54" s="32"/>
      <c r="K54" s="307"/>
    </row>
    <row r="55" spans="2:11" s="1" customFormat="1" ht="13.2">
      <c r="B55" s="31"/>
      <c r="C55" s="28" t="s">
        <v>28</v>
      </c>
      <c r="D55" s="32"/>
      <c r="E55" s="32"/>
      <c r="F55" s="26" t="str">
        <f>E17</f>
        <v xml:space="preserve"> SOŠ a SOU Sušice</v>
      </c>
      <c r="G55" s="32"/>
      <c r="H55" s="32"/>
      <c r="I55" s="99" t="s">
        <v>34</v>
      </c>
      <c r="J55" s="26" t="str">
        <f>E23</f>
        <v xml:space="preserve"> Ing. Lejsek Jiří</v>
      </c>
      <c r="K55" s="307"/>
    </row>
    <row r="56" spans="2:11" s="1" customFormat="1" ht="14.4" customHeight="1">
      <c r="B56" s="31"/>
      <c r="C56" s="28" t="s">
        <v>32</v>
      </c>
      <c r="D56" s="32"/>
      <c r="E56" s="32"/>
      <c r="F56" s="26" t="str">
        <f>IF(E20="","",E20)</f>
        <v/>
      </c>
      <c r="G56" s="32"/>
      <c r="H56" s="32"/>
      <c r="I56" s="98"/>
      <c r="J56" s="32"/>
      <c r="K56" s="307"/>
    </row>
    <row r="57" spans="2:11" s="1" customFormat="1" ht="10.35" customHeight="1">
      <c r="B57" s="31"/>
      <c r="C57" s="32"/>
      <c r="D57" s="32"/>
      <c r="E57" s="32"/>
      <c r="F57" s="32"/>
      <c r="G57" s="32"/>
      <c r="H57" s="32"/>
      <c r="I57" s="98"/>
      <c r="J57" s="32"/>
      <c r="K57" s="307"/>
    </row>
    <row r="58" spans="2:11" s="1" customFormat="1" ht="29.25" customHeight="1">
      <c r="B58" s="31"/>
      <c r="C58" s="122" t="s">
        <v>170</v>
      </c>
      <c r="D58" s="112"/>
      <c r="E58" s="112"/>
      <c r="F58" s="112"/>
      <c r="G58" s="112"/>
      <c r="H58" s="112"/>
      <c r="I58" s="123"/>
      <c r="J58" s="124" t="s">
        <v>171</v>
      </c>
      <c r="K58" s="313"/>
    </row>
    <row r="59" spans="2:11" s="1" customFormat="1" ht="10.35" customHeight="1">
      <c r="B59" s="31"/>
      <c r="C59" s="32"/>
      <c r="D59" s="32"/>
      <c r="E59" s="32"/>
      <c r="F59" s="32"/>
      <c r="G59" s="32"/>
      <c r="H59" s="32"/>
      <c r="I59" s="98"/>
      <c r="J59" s="32"/>
      <c r="K59" s="307"/>
    </row>
    <row r="60" spans="2:47" s="1" customFormat="1" ht="29.25" customHeight="1">
      <c r="B60" s="31"/>
      <c r="C60" s="126" t="s">
        <v>172</v>
      </c>
      <c r="D60" s="32"/>
      <c r="E60" s="32"/>
      <c r="F60" s="32"/>
      <c r="G60" s="32"/>
      <c r="H60" s="32"/>
      <c r="I60" s="98"/>
      <c r="J60" s="108">
        <f>J94</f>
        <v>0</v>
      </c>
      <c r="K60" s="307"/>
      <c r="AU60" s="15" t="s">
        <v>173</v>
      </c>
    </row>
    <row r="61" spans="2:11" s="8" customFormat="1" ht="24.9" customHeight="1">
      <c r="B61" s="127"/>
      <c r="C61" s="128"/>
      <c r="D61" s="129" t="s">
        <v>805</v>
      </c>
      <c r="E61" s="130"/>
      <c r="F61" s="130"/>
      <c r="G61" s="130"/>
      <c r="H61" s="130"/>
      <c r="I61" s="131"/>
      <c r="J61" s="132">
        <f>J95</f>
        <v>0</v>
      </c>
      <c r="K61" s="314"/>
    </row>
    <row r="62" spans="2:11" s="8" customFormat="1" ht="24.9" customHeight="1">
      <c r="B62" s="127"/>
      <c r="C62" s="128"/>
      <c r="D62" s="129" t="s">
        <v>806</v>
      </c>
      <c r="E62" s="130"/>
      <c r="F62" s="130"/>
      <c r="G62" s="130"/>
      <c r="H62" s="130"/>
      <c r="I62" s="131"/>
      <c r="J62" s="132">
        <f>J101</f>
        <v>0</v>
      </c>
      <c r="K62" s="314"/>
    </row>
    <row r="63" spans="2:11" s="8" customFormat="1" ht="24.9" customHeight="1">
      <c r="B63" s="127"/>
      <c r="C63" s="128"/>
      <c r="D63" s="129" t="s">
        <v>179</v>
      </c>
      <c r="E63" s="130"/>
      <c r="F63" s="130"/>
      <c r="G63" s="130"/>
      <c r="H63" s="130"/>
      <c r="I63" s="131"/>
      <c r="J63" s="132">
        <f>J108</f>
        <v>0</v>
      </c>
      <c r="K63" s="314"/>
    </row>
    <row r="64" spans="2:11" s="8" customFormat="1" ht="24.9" customHeight="1">
      <c r="B64" s="127"/>
      <c r="C64" s="128"/>
      <c r="D64" s="129" t="s">
        <v>180</v>
      </c>
      <c r="E64" s="130"/>
      <c r="F64" s="130"/>
      <c r="G64" s="130"/>
      <c r="H64" s="130"/>
      <c r="I64" s="131"/>
      <c r="J64" s="132">
        <f>J111</f>
        <v>0</v>
      </c>
      <c r="K64" s="314"/>
    </row>
    <row r="65" spans="2:11" s="8" customFormat="1" ht="24.9" customHeight="1">
      <c r="B65" s="127"/>
      <c r="C65" s="128"/>
      <c r="D65" s="129" t="s">
        <v>181</v>
      </c>
      <c r="E65" s="130"/>
      <c r="F65" s="130"/>
      <c r="G65" s="130"/>
      <c r="H65" s="130"/>
      <c r="I65" s="131"/>
      <c r="J65" s="132">
        <f>J114</f>
        <v>0</v>
      </c>
      <c r="K65" s="314"/>
    </row>
    <row r="66" spans="2:11" s="8" customFormat="1" ht="24.9" customHeight="1">
      <c r="B66" s="127"/>
      <c r="C66" s="128"/>
      <c r="D66" s="129" t="s">
        <v>182</v>
      </c>
      <c r="E66" s="130"/>
      <c r="F66" s="130"/>
      <c r="G66" s="130"/>
      <c r="H66" s="130"/>
      <c r="I66" s="131"/>
      <c r="J66" s="132">
        <f>J116</f>
        <v>0</v>
      </c>
      <c r="K66" s="314"/>
    </row>
    <row r="67" spans="2:11" s="8" customFormat="1" ht="24.9" customHeight="1">
      <c r="B67" s="127"/>
      <c r="C67" s="128"/>
      <c r="D67" s="129" t="s">
        <v>184</v>
      </c>
      <c r="E67" s="130"/>
      <c r="F67" s="130"/>
      <c r="G67" s="130"/>
      <c r="H67" s="130"/>
      <c r="I67" s="131"/>
      <c r="J67" s="132">
        <f>J139</f>
        <v>0</v>
      </c>
      <c r="K67" s="314"/>
    </row>
    <row r="68" spans="2:11" s="8" customFormat="1" ht="24.9" customHeight="1">
      <c r="B68" s="127"/>
      <c r="C68" s="128"/>
      <c r="D68" s="129" t="s">
        <v>808</v>
      </c>
      <c r="E68" s="130"/>
      <c r="F68" s="130"/>
      <c r="G68" s="130"/>
      <c r="H68" s="130"/>
      <c r="I68" s="131"/>
      <c r="J68" s="132">
        <f>J141</f>
        <v>0</v>
      </c>
      <c r="K68" s="314"/>
    </row>
    <row r="69" spans="2:11" s="8" customFormat="1" ht="24.9" customHeight="1">
      <c r="B69" s="127"/>
      <c r="C69" s="128"/>
      <c r="D69" s="129" t="s">
        <v>188</v>
      </c>
      <c r="E69" s="130"/>
      <c r="F69" s="130"/>
      <c r="G69" s="130"/>
      <c r="H69" s="130"/>
      <c r="I69" s="131"/>
      <c r="J69" s="132">
        <f>J151</f>
        <v>0</v>
      </c>
      <c r="K69" s="314"/>
    </row>
    <row r="70" spans="2:11" s="8" customFormat="1" ht="24.9" customHeight="1">
      <c r="B70" s="127"/>
      <c r="C70" s="128"/>
      <c r="D70" s="129" t="s">
        <v>809</v>
      </c>
      <c r="E70" s="130"/>
      <c r="F70" s="130"/>
      <c r="G70" s="130"/>
      <c r="H70" s="130"/>
      <c r="I70" s="131"/>
      <c r="J70" s="132">
        <f>J159</f>
        <v>0</v>
      </c>
      <c r="K70" s="314"/>
    </row>
    <row r="71" spans="2:11" s="8" customFormat="1" ht="24.9" customHeight="1">
      <c r="B71" s="127"/>
      <c r="C71" s="128"/>
      <c r="D71" s="129" t="s">
        <v>810</v>
      </c>
      <c r="E71" s="130"/>
      <c r="F71" s="130"/>
      <c r="G71" s="130"/>
      <c r="H71" s="130"/>
      <c r="I71" s="131"/>
      <c r="J71" s="132">
        <f>J165</f>
        <v>0</v>
      </c>
      <c r="K71" s="314"/>
    </row>
    <row r="72" spans="2:11" s="8" customFormat="1" ht="24.9" customHeight="1">
      <c r="B72" s="127"/>
      <c r="C72" s="128"/>
      <c r="D72" s="129" t="s">
        <v>192</v>
      </c>
      <c r="E72" s="130"/>
      <c r="F72" s="130"/>
      <c r="G72" s="130"/>
      <c r="H72" s="130"/>
      <c r="I72" s="131"/>
      <c r="J72" s="132">
        <f>J167</f>
        <v>0</v>
      </c>
      <c r="K72" s="314"/>
    </row>
    <row r="73" spans="2:11" s="1" customFormat="1" ht="21.75" customHeight="1">
      <c r="B73" s="31"/>
      <c r="C73" s="32"/>
      <c r="D73" s="32"/>
      <c r="E73" s="32"/>
      <c r="F73" s="32"/>
      <c r="G73" s="32"/>
      <c r="H73" s="32"/>
      <c r="I73" s="98"/>
      <c r="J73" s="32"/>
      <c r="K73" s="307"/>
    </row>
    <row r="74" spans="2:11" s="1" customFormat="1" ht="6.9" customHeight="1">
      <c r="B74" s="46"/>
      <c r="C74" s="47"/>
      <c r="D74" s="47"/>
      <c r="E74" s="47"/>
      <c r="F74" s="47"/>
      <c r="G74" s="47"/>
      <c r="H74" s="47"/>
      <c r="I74" s="119"/>
      <c r="J74" s="47"/>
      <c r="K74" s="311"/>
    </row>
    <row r="78" spans="2:12" s="1" customFormat="1" ht="6.9" customHeight="1">
      <c r="B78" s="49"/>
      <c r="C78" s="50"/>
      <c r="D78" s="50"/>
      <c r="E78" s="50"/>
      <c r="F78" s="50"/>
      <c r="G78" s="50"/>
      <c r="H78" s="50"/>
      <c r="I78" s="120"/>
      <c r="J78" s="50"/>
      <c r="K78" s="315"/>
      <c r="L78" s="31"/>
    </row>
    <row r="79" spans="2:12" s="1" customFormat="1" ht="36.9" customHeight="1">
      <c r="B79" s="31"/>
      <c r="C79" s="51" t="s">
        <v>193</v>
      </c>
      <c r="K79" s="316"/>
      <c r="L79" s="31"/>
    </row>
    <row r="80" spans="2:12" s="1" customFormat="1" ht="6.9" customHeight="1">
      <c r="B80" s="31"/>
      <c r="K80" s="316"/>
      <c r="L80" s="31"/>
    </row>
    <row r="81" spans="2:12" s="1" customFormat="1" ht="14.4" customHeight="1">
      <c r="B81" s="31"/>
      <c r="C81" s="53" t="s">
        <v>18</v>
      </c>
      <c r="K81" s="316"/>
      <c r="L81" s="31"/>
    </row>
    <row r="82" spans="2:12" s="1" customFormat="1" ht="22.5" customHeight="1">
      <c r="B82" s="31"/>
      <c r="E82" s="369" t="str">
        <f>E7</f>
        <v>Objekt školy a dílen, U Kapličky 761/II, Sušice, stavební úpravy - návrh úspor energie</v>
      </c>
      <c r="F82" s="343"/>
      <c r="G82" s="343"/>
      <c r="H82" s="343"/>
      <c r="K82" s="316"/>
      <c r="L82" s="31"/>
    </row>
    <row r="83" spans="2:12" ht="13.2">
      <c r="B83" s="19"/>
      <c r="C83" s="53" t="s">
        <v>165</v>
      </c>
      <c r="L83" s="19"/>
    </row>
    <row r="84" spans="2:12" s="1" customFormat="1" ht="22.5" customHeight="1">
      <c r="B84" s="31"/>
      <c r="E84" s="369" t="s">
        <v>2522</v>
      </c>
      <c r="F84" s="343"/>
      <c r="G84" s="343"/>
      <c r="H84" s="343"/>
      <c r="K84" s="316"/>
      <c r="L84" s="31"/>
    </row>
    <row r="85" spans="2:12" s="1" customFormat="1" ht="14.4" customHeight="1">
      <c r="B85" s="31"/>
      <c r="C85" s="53" t="s">
        <v>167</v>
      </c>
      <c r="K85" s="316"/>
      <c r="L85" s="31"/>
    </row>
    <row r="86" spans="2:12" s="1" customFormat="1" ht="23.25" customHeight="1">
      <c r="B86" s="31"/>
      <c r="E86" s="340" t="str">
        <f>E11</f>
        <v xml:space="preserve">320 - SO 03  Dílna - výplně otvorů </v>
      </c>
      <c r="F86" s="343"/>
      <c r="G86" s="343"/>
      <c r="H86" s="343"/>
      <c r="K86" s="316"/>
      <c r="L86" s="31"/>
    </row>
    <row r="87" spans="2:12" s="1" customFormat="1" ht="6.9" customHeight="1">
      <c r="B87" s="31"/>
      <c r="K87" s="316"/>
      <c r="L87" s="31"/>
    </row>
    <row r="88" spans="2:12" s="1" customFormat="1" ht="18" customHeight="1">
      <c r="B88" s="31"/>
      <c r="C88" s="53" t="s">
        <v>23</v>
      </c>
      <c r="F88" s="134" t="str">
        <f>F14</f>
        <v>Sušice</v>
      </c>
      <c r="I88" s="135" t="s">
        <v>25</v>
      </c>
      <c r="J88" s="57">
        <f>IF(J14="","",J14)</f>
        <v>43063</v>
      </c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3.2">
      <c r="B90" s="31"/>
      <c r="C90" s="53" t="s">
        <v>28</v>
      </c>
      <c r="F90" s="134" t="str">
        <f>E17</f>
        <v xml:space="preserve"> SOŠ a SOU Sušice</v>
      </c>
      <c r="I90" s="135" t="s">
        <v>34</v>
      </c>
      <c r="J90" s="134" t="str">
        <f>E23</f>
        <v xml:space="preserve"> Ing. Lejsek Jiří</v>
      </c>
      <c r="K90" s="316"/>
      <c r="L90" s="31"/>
    </row>
    <row r="91" spans="2:12" s="1" customFormat="1" ht="14.4" customHeight="1">
      <c r="B91" s="31"/>
      <c r="C91" s="53" t="s">
        <v>32</v>
      </c>
      <c r="F91" s="134" t="str">
        <f>IF(E20="","",E20)</f>
        <v/>
      </c>
      <c r="K91" s="316"/>
      <c r="L91" s="31"/>
    </row>
    <row r="92" spans="2:12" s="1" customFormat="1" ht="10.35" customHeight="1">
      <c r="B92" s="31"/>
      <c r="K92" s="316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BK94+J148</f>
        <v>0</v>
      </c>
      <c r="K94" s="316"/>
      <c r="L94" s="31"/>
      <c r="M94" s="66"/>
      <c r="N94" s="58"/>
      <c r="O94" s="58"/>
      <c r="P94" s="142">
        <f>P95+P101+P108+P111+P114+P116+P139+P141+P151+P159+P165+P167</f>
        <v>0</v>
      </c>
      <c r="Q94" s="58"/>
      <c r="R94" s="142">
        <f>R95+R101+R108+R111+R114+R116+R139+R141+R151+R159+R165+R167</f>
        <v>24.72934364</v>
      </c>
      <c r="S94" s="58"/>
      <c r="T94" s="143">
        <f>T95+T101+T108+T111+T114+T116+T139+T141+T151+T159+T165+T167</f>
        <v>17.4406635</v>
      </c>
      <c r="AT94" s="15" t="s">
        <v>71</v>
      </c>
      <c r="AU94" s="15" t="s">
        <v>173</v>
      </c>
      <c r="BK94" s="144">
        <f>BK95+BK101+BK108+BK111+BK114+BK116+BK139+BK141+BK151+BK159+BK165+BK167</f>
        <v>0</v>
      </c>
    </row>
    <row r="95" spans="2:63" s="10" customFormat="1" ht="37.35" customHeight="1">
      <c r="B95" s="145"/>
      <c r="D95" s="146" t="s">
        <v>71</v>
      </c>
      <c r="E95" s="147" t="s">
        <v>811</v>
      </c>
      <c r="F95" s="147" t="s">
        <v>812</v>
      </c>
      <c r="I95" s="148"/>
      <c r="J95" s="149">
        <f>BK95</f>
        <v>0</v>
      </c>
      <c r="K95" s="155"/>
      <c r="L95" s="145"/>
      <c r="M95" s="150"/>
      <c r="N95" s="151"/>
      <c r="O95" s="151"/>
      <c r="P95" s="152">
        <f>SUM(P96:P100)</f>
        <v>0</v>
      </c>
      <c r="Q95" s="151"/>
      <c r="R95" s="152">
        <f>SUM(R96:R100)</f>
        <v>14.54299145</v>
      </c>
      <c r="S95" s="151"/>
      <c r="T95" s="153">
        <f>SUM(T96:T100)</f>
        <v>0</v>
      </c>
      <c r="AR95" s="154" t="s">
        <v>9</v>
      </c>
      <c r="AT95" s="155" t="s">
        <v>71</v>
      </c>
      <c r="AU95" s="155" t="s">
        <v>72</v>
      </c>
      <c r="AY95" s="154" t="s">
        <v>209</v>
      </c>
      <c r="BK95" s="156">
        <f>SUM(BK96:BK100)</f>
        <v>0</v>
      </c>
    </row>
    <row r="96" spans="2:65" s="1" customFormat="1" ht="22.5" customHeight="1">
      <c r="B96" s="157"/>
      <c r="C96" s="158" t="s">
        <v>9</v>
      </c>
      <c r="D96" s="158" t="s">
        <v>210</v>
      </c>
      <c r="E96" s="159" t="s">
        <v>816</v>
      </c>
      <c r="F96" s="160" t="s">
        <v>817</v>
      </c>
      <c r="G96" s="161" t="s">
        <v>213</v>
      </c>
      <c r="H96" s="162">
        <v>6.065</v>
      </c>
      <c r="I96" s="163"/>
      <c r="J96" s="164">
        <f>ROUND(I96*H96,0)</f>
        <v>0</v>
      </c>
      <c r="K96" s="161" t="s">
        <v>3101</v>
      </c>
      <c r="L96" s="31"/>
      <c r="M96" s="165" t="s">
        <v>3</v>
      </c>
      <c r="N96" s="166" t="s">
        <v>43</v>
      </c>
      <c r="O96" s="32"/>
      <c r="P96" s="167">
        <f>O96*H96</f>
        <v>0</v>
      </c>
      <c r="Q96" s="167">
        <v>1.88901</v>
      </c>
      <c r="R96" s="167">
        <f>Q96*H96</f>
        <v>11.456845650000002</v>
      </c>
      <c r="S96" s="167">
        <v>0</v>
      </c>
      <c r="T96" s="168">
        <f>S96*H96</f>
        <v>0</v>
      </c>
      <c r="AR96" s="15" t="s">
        <v>214</v>
      </c>
      <c r="AT96" s="15" t="s">
        <v>210</v>
      </c>
      <c r="AU96" s="15" t="s">
        <v>9</v>
      </c>
      <c r="AY96" s="15" t="s">
        <v>209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9</v>
      </c>
      <c r="BK96" s="169">
        <f>ROUND(I96*H96,0)</f>
        <v>0</v>
      </c>
      <c r="BL96" s="15" t="s">
        <v>214</v>
      </c>
      <c r="BM96" s="15" t="s">
        <v>2651</v>
      </c>
    </row>
    <row r="97" spans="2:65" s="1" customFormat="1" ht="22.5" customHeight="1">
      <c r="B97" s="157"/>
      <c r="C97" s="158" t="s">
        <v>79</v>
      </c>
      <c r="D97" s="158" t="s">
        <v>210</v>
      </c>
      <c r="E97" s="159" t="s">
        <v>2652</v>
      </c>
      <c r="F97" s="160" t="s">
        <v>2653</v>
      </c>
      <c r="G97" s="161" t="s">
        <v>213</v>
      </c>
      <c r="H97" s="162">
        <v>0.817</v>
      </c>
      <c r="I97" s="163"/>
      <c r="J97" s="164">
        <f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1.99072</v>
      </c>
      <c r="R97" s="167">
        <f>Q97*H97</f>
        <v>1.62641824</v>
      </c>
      <c r="S97" s="167">
        <v>0</v>
      </c>
      <c r="T97" s="168">
        <f>S97*H97</f>
        <v>0</v>
      </c>
      <c r="AR97" s="15" t="s">
        <v>214</v>
      </c>
      <c r="AT97" s="15" t="s">
        <v>210</v>
      </c>
      <c r="AU97" s="15" t="s">
        <v>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214</v>
      </c>
      <c r="BM97" s="15" t="s">
        <v>2654</v>
      </c>
    </row>
    <row r="98" spans="2:65" s="1" customFormat="1" ht="22.5" customHeight="1">
      <c r="B98" s="157"/>
      <c r="C98" s="158" t="s">
        <v>95</v>
      </c>
      <c r="D98" s="158" t="s">
        <v>210</v>
      </c>
      <c r="E98" s="159" t="s">
        <v>2655</v>
      </c>
      <c r="F98" s="160" t="s">
        <v>2656</v>
      </c>
      <c r="G98" s="161" t="s">
        <v>247</v>
      </c>
      <c r="H98" s="162">
        <v>0.512</v>
      </c>
      <c r="I98" s="163"/>
      <c r="J98" s="164">
        <f>ROUND(I98*H98,0)</f>
        <v>0</v>
      </c>
      <c r="K98" s="161" t="s">
        <v>3101</v>
      </c>
      <c r="L98" s="31"/>
      <c r="M98" s="165" t="s">
        <v>3</v>
      </c>
      <c r="N98" s="166" t="s">
        <v>43</v>
      </c>
      <c r="O98" s="32"/>
      <c r="P98" s="167">
        <f>O98*H98</f>
        <v>0</v>
      </c>
      <c r="Q98" s="167">
        <v>1.09</v>
      </c>
      <c r="R98" s="167">
        <f>Q98*H98</f>
        <v>0.55808</v>
      </c>
      <c r="S98" s="167">
        <v>0</v>
      </c>
      <c r="T98" s="168">
        <f>S98*H98</f>
        <v>0</v>
      </c>
      <c r="AR98" s="15" t="s">
        <v>214</v>
      </c>
      <c r="AT98" s="15" t="s">
        <v>210</v>
      </c>
      <c r="AU98" s="15" t="s">
        <v>9</v>
      </c>
      <c r="AY98" s="15" t="s">
        <v>209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9</v>
      </c>
      <c r="BK98" s="169">
        <f>ROUND(I98*H98,0)</f>
        <v>0</v>
      </c>
      <c r="BL98" s="15" t="s">
        <v>214</v>
      </c>
      <c r="BM98" s="15" t="s">
        <v>2657</v>
      </c>
    </row>
    <row r="99" spans="2:65" s="1" customFormat="1" ht="22.5" customHeight="1">
      <c r="B99" s="157"/>
      <c r="C99" s="158" t="s">
        <v>214</v>
      </c>
      <c r="D99" s="158" t="s">
        <v>210</v>
      </c>
      <c r="E99" s="159" t="s">
        <v>2658</v>
      </c>
      <c r="F99" s="160" t="s">
        <v>2659</v>
      </c>
      <c r="G99" s="161" t="s">
        <v>228</v>
      </c>
      <c r="H99" s="162">
        <v>0.18</v>
      </c>
      <c r="I99" s="163"/>
      <c r="J99" s="164">
        <f>ROUND(I99*H99,0)</f>
        <v>0</v>
      </c>
      <c r="K99" s="161" t="s">
        <v>3101</v>
      </c>
      <c r="L99" s="31"/>
      <c r="M99" s="165" t="s">
        <v>3</v>
      </c>
      <c r="N99" s="166" t="s">
        <v>43</v>
      </c>
      <c r="O99" s="32"/>
      <c r="P99" s="167">
        <f>O99*H99</f>
        <v>0</v>
      </c>
      <c r="Q99" s="167">
        <v>0.04783</v>
      </c>
      <c r="R99" s="167">
        <f>Q99*H99</f>
        <v>0.0086094</v>
      </c>
      <c r="S99" s="167">
        <v>0</v>
      </c>
      <c r="T99" s="168">
        <f>S99*H99</f>
        <v>0</v>
      </c>
      <c r="AR99" s="15" t="s">
        <v>214</v>
      </c>
      <c r="AT99" s="15" t="s">
        <v>210</v>
      </c>
      <c r="AU99" s="15" t="s">
        <v>9</v>
      </c>
      <c r="AY99" s="15" t="s">
        <v>209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9</v>
      </c>
      <c r="BK99" s="169">
        <f>ROUND(I99*H99,0)</f>
        <v>0</v>
      </c>
      <c r="BL99" s="15" t="s">
        <v>214</v>
      </c>
      <c r="BM99" s="15" t="s">
        <v>2660</v>
      </c>
    </row>
    <row r="100" spans="2:65" s="1" customFormat="1" ht="22.5" customHeight="1">
      <c r="B100" s="157"/>
      <c r="C100" s="158" t="s">
        <v>225</v>
      </c>
      <c r="D100" s="158" t="s">
        <v>210</v>
      </c>
      <c r="E100" s="159" t="s">
        <v>2661</v>
      </c>
      <c r="F100" s="160" t="s">
        <v>2662</v>
      </c>
      <c r="G100" s="161" t="s">
        <v>228</v>
      </c>
      <c r="H100" s="162">
        <v>5.012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0.17818</v>
      </c>
      <c r="R100" s="167">
        <f>Q100*H100</f>
        <v>0.8930381599999999</v>
      </c>
      <c r="S100" s="167">
        <v>0</v>
      </c>
      <c r="T100" s="168">
        <f>S100*H100</f>
        <v>0</v>
      </c>
      <c r="AR100" s="15" t="s">
        <v>214</v>
      </c>
      <c r="AT100" s="15" t="s">
        <v>210</v>
      </c>
      <c r="AU100" s="15" t="s">
        <v>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214</v>
      </c>
      <c r="BM100" s="15" t="s">
        <v>2663</v>
      </c>
    </row>
    <row r="101" spans="2:63" s="10" customFormat="1" ht="37.35" customHeight="1">
      <c r="B101" s="145"/>
      <c r="D101" s="146" t="s">
        <v>71</v>
      </c>
      <c r="E101" s="147" t="s">
        <v>824</v>
      </c>
      <c r="F101" s="147" t="s">
        <v>825</v>
      </c>
      <c r="I101" s="148"/>
      <c r="J101" s="149">
        <f>BK101</f>
        <v>0</v>
      </c>
      <c r="K101" s="155"/>
      <c r="L101" s="145"/>
      <c r="M101" s="150"/>
      <c r="N101" s="151"/>
      <c r="O101" s="151"/>
      <c r="P101" s="152">
        <f>SUM(P102:P107)</f>
        <v>0</v>
      </c>
      <c r="Q101" s="151"/>
      <c r="R101" s="152">
        <f>SUM(R102:R107)</f>
        <v>6.94247763</v>
      </c>
      <c r="S101" s="151"/>
      <c r="T101" s="153">
        <f>SUM(T102:T107)</f>
        <v>0</v>
      </c>
      <c r="AR101" s="154" t="s">
        <v>9</v>
      </c>
      <c r="AT101" s="155" t="s">
        <v>71</v>
      </c>
      <c r="AU101" s="155" t="s">
        <v>72</v>
      </c>
      <c r="AY101" s="154" t="s">
        <v>209</v>
      </c>
      <c r="BK101" s="156">
        <f>SUM(BK102:BK107)</f>
        <v>0</v>
      </c>
    </row>
    <row r="102" spans="2:65" s="1" customFormat="1" ht="22.5" customHeight="1">
      <c r="B102" s="157"/>
      <c r="C102" s="158" t="s">
        <v>230</v>
      </c>
      <c r="D102" s="158" t="s">
        <v>210</v>
      </c>
      <c r="E102" s="159" t="s">
        <v>826</v>
      </c>
      <c r="F102" s="160" t="s">
        <v>827</v>
      </c>
      <c r="G102" s="161" t="s">
        <v>228</v>
      </c>
      <c r="H102" s="162">
        <v>151.028</v>
      </c>
      <c r="I102" s="163"/>
      <c r="J102" s="164">
        <f aca="true" t="shared" si="0" ref="J102:J107">ROUND(I102*H102,0)</f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 aca="true" t="shared" si="1" ref="P102:P107">O102*H102</f>
        <v>0</v>
      </c>
      <c r="Q102" s="167">
        <v>9E-05</v>
      </c>
      <c r="R102" s="167">
        <f aca="true" t="shared" si="2" ref="R102:R107">Q102*H102</f>
        <v>0.01359252</v>
      </c>
      <c r="S102" s="167">
        <v>0</v>
      </c>
      <c r="T102" s="168">
        <f aca="true" t="shared" si="3" ref="T102:T107">S102*H102</f>
        <v>0</v>
      </c>
      <c r="AR102" s="15" t="s">
        <v>214</v>
      </c>
      <c r="AT102" s="15" t="s">
        <v>210</v>
      </c>
      <c r="AU102" s="15" t="s">
        <v>9</v>
      </c>
      <c r="AY102" s="15" t="s">
        <v>209</v>
      </c>
      <c r="BE102" s="169">
        <f aca="true" t="shared" si="4" ref="BE102:BE107">IF(N102="základní",J102,0)</f>
        <v>0</v>
      </c>
      <c r="BF102" s="169">
        <f aca="true" t="shared" si="5" ref="BF102:BF107">IF(N102="snížená",J102,0)</f>
        <v>0</v>
      </c>
      <c r="BG102" s="169">
        <f aca="true" t="shared" si="6" ref="BG102:BG107">IF(N102="zákl. přenesená",J102,0)</f>
        <v>0</v>
      </c>
      <c r="BH102" s="169">
        <f aca="true" t="shared" si="7" ref="BH102:BH107">IF(N102="sníž. přenesená",J102,0)</f>
        <v>0</v>
      </c>
      <c r="BI102" s="169">
        <f aca="true" t="shared" si="8" ref="BI102:BI107">IF(N102="nulová",J102,0)</f>
        <v>0</v>
      </c>
      <c r="BJ102" s="15" t="s">
        <v>9</v>
      </c>
      <c r="BK102" s="169">
        <f aca="true" t="shared" si="9" ref="BK102:BK107">ROUND(I102*H102,0)</f>
        <v>0</v>
      </c>
      <c r="BL102" s="15" t="s">
        <v>214</v>
      </c>
      <c r="BM102" s="15" t="s">
        <v>2664</v>
      </c>
    </row>
    <row r="103" spans="2:65" s="1" customFormat="1" ht="22.5" customHeight="1">
      <c r="B103" s="157"/>
      <c r="C103" s="158" t="s">
        <v>236</v>
      </c>
      <c r="D103" s="158" t="s">
        <v>210</v>
      </c>
      <c r="E103" s="159" t="s">
        <v>829</v>
      </c>
      <c r="F103" s="160" t="s">
        <v>830</v>
      </c>
      <c r="G103" s="161" t="s">
        <v>253</v>
      </c>
      <c r="H103" s="162">
        <v>298.37</v>
      </c>
      <c r="I103" s="163"/>
      <c r="J103" s="164">
        <f t="shared" si="0"/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 t="shared" si="1"/>
        <v>0</v>
      </c>
      <c r="Q103" s="167">
        <v>0.00431</v>
      </c>
      <c r="R103" s="167">
        <f t="shared" si="2"/>
        <v>1.2859747</v>
      </c>
      <c r="S103" s="167">
        <v>0</v>
      </c>
      <c r="T103" s="168">
        <f t="shared" si="3"/>
        <v>0</v>
      </c>
      <c r="AR103" s="15" t="s">
        <v>214</v>
      </c>
      <c r="AT103" s="15" t="s">
        <v>210</v>
      </c>
      <c r="AU103" s="15" t="s">
        <v>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214</v>
      </c>
      <c r="BM103" s="15" t="s">
        <v>2665</v>
      </c>
    </row>
    <row r="104" spans="2:65" s="1" customFormat="1" ht="22.5" customHeight="1">
      <c r="B104" s="157"/>
      <c r="C104" s="158" t="s">
        <v>240</v>
      </c>
      <c r="D104" s="158" t="s">
        <v>210</v>
      </c>
      <c r="E104" s="159" t="s">
        <v>832</v>
      </c>
      <c r="F104" s="160" t="s">
        <v>833</v>
      </c>
      <c r="G104" s="161" t="s">
        <v>228</v>
      </c>
      <c r="H104" s="162">
        <v>69.519</v>
      </c>
      <c r="I104" s="163"/>
      <c r="J104" s="164">
        <f t="shared" si="0"/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0.05734</v>
      </c>
      <c r="R104" s="167">
        <f t="shared" si="2"/>
        <v>3.9862194600000005</v>
      </c>
      <c r="S104" s="167">
        <v>0</v>
      </c>
      <c r="T104" s="168">
        <f t="shared" si="3"/>
        <v>0</v>
      </c>
      <c r="AR104" s="15" t="s">
        <v>214</v>
      </c>
      <c r="AT104" s="15" t="s">
        <v>210</v>
      </c>
      <c r="AU104" s="15" t="s">
        <v>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214</v>
      </c>
      <c r="BM104" s="15" t="s">
        <v>2666</v>
      </c>
    </row>
    <row r="105" spans="2:65" s="1" customFormat="1" ht="22.5" customHeight="1">
      <c r="B105" s="157"/>
      <c r="C105" s="158" t="s">
        <v>244</v>
      </c>
      <c r="D105" s="158" t="s">
        <v>210</v>
      </c>
      <c r="E105" s="159" t="s">
        <v>835</v>
      </c>
      <c r="F105" s="160" t="s">
        <v>836</v>
      </c>
      <c r="G105" s="161" t="s">
        <v>228</v>
      </c>
      <c r="H105" s="162">
        <v>19.895</v>
      </c>
      <c r="I105" s="163"/>
      <c r="J105" s="164">
        <f t="shared" si="0"/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 t="shared" si="1"/>
        <v>0</v>
      </c>
      <c r="Q105" s="167">
        <v>0.03497</v>
      </c>
      <c r="R105" s="167">
        <f t="shared" si="2"/>
        <v>0.69572815</v>
      </c>
      <c r="S105" s="167">
        <v>0</v>
      </c>
      <c r="T105" s="168">
        <f t="shared" si="3"/>
        <v>0</v>
      </c>
      <c r="AR105" s="15" t="s">
        <v>214</v>
      </c>
      <c r="AT105" s="15" t="s">
        <v>210</v>
      </c>
      <c r="AU105" s="15" t="s">
        <v>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214</v>
      </c>
      <c r="BM105" s="15" t="s">
        <v>2667</v>
      </c>
    </row>
    <row r="106" spans="2:65" s="1" customFormat="1" ht="31.5" customHeight="1">
      <c r="B106" s="157"/>
      <c r="C106" s="158" t="s">
        <v>26</v>
      </c>
      <c r="D106" s="158" t="s">
        <v>210</v>
      </c>
      <c r="E106" s="159" t="s">
        <v>838</v>
      </c>
      <c r="F106" s="160" t="s">
        <v>839</v>
      </c>
      <c r="G106" s="161" t="s">
        <v>253</v>
      </c>
      <c r="H106" s="162">
        <v>231.73</v>
      </c>
      <c r="I106" s="163"/>
      <c r="J106" s="164">
        <f t="shared" si="0"/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0.00046</v>
      </c>
      <c r="R106" s="167">
        <f t="shared" si="2"/>
        <v>0.1065958</v>
      </c>
      <c r="S106" s="167">
        <v>0</v>
      </c>
      <c r="T106" s="168">
        <f t="shared" si="3"/>
        <v>0</v>
      </c>
      <c r="AR106" s="15" t="s">
        <v>214</v>
      </c>
      <c r="AT106" s="15" t="s">
        <v>210</v>
      </c>
      <c r="AU106" s="15" t="s">
        <v>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214</v>
      </c>
      <c r="BM106" s="15" t="s">
        <v>2668</v>
      </c>
    </row>
    <row r="107" spans="2:65" s="1" customFormat="1" ht="22.5" customHeight="1">
      <c r="B107" s="157"/>
      <c r="C107" s="158" t="s">
        <v>255</v>
      </c>
      <c r="D107" s="158" t="s">
        <v>210</v>
      </c>
      <c r="E107" s="159" t="s">
        <v>2669</v>
      </c>
      <c r="F107" s="160" t="s">
        <v>2670</v>
      </c>
      <c r="G107" s="161" t="s">
        <v>228</v>
      </c>
      <c r="H107" s="162">
        <v>17.9</v>
      </c>
      <c r="I107" s="163"/>
      <c r="J107" s="164">
        <f t="shared" si="0"/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 t="shared" si="1"/>
        <v>0</v>
      </c>
      <c r="Q107" s="167">
        <v>0.04773</v>
      </c>
      <c r="R107" s="167">
        <f t="shared" si="2"/>
        <v>0.854367</v>
      </c>
      <c r="S107" s="167">
        <v>0</v>
      </c>
      <c r="T107" s="168">
        <f t="shared" si="3"/>
        <v>0</v>
      </c>
      <c r="AR107" s="15" t="s">
        <v>214</v>
      </c>
      <c r="AT107" s="15" t="s">
        <v>210</v>
      </c>
      <c r="AU107" s="15" t="s">
        <v>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214</v>
      </c>
      <c r="BM107" s="15" t="s">
        <v>2671</v>
      </c>
    </row>
    <row r="108" spans="2:63" s="10" customFormat="1" ht="37.35" customHeight="1">
      <c r="B108" s="145"/>
      <c r="D108" s="146" t="s">
        <v>71</v>
      </c>
      <c r="E108" s="147" t="s">
        <v>361</v>
      </c>
      <c r="F108" s="147" t="s">
        <v>362</v>
      </c>
      <c r="I108" s="148"/>
      <c r="J108" s="149">
        <f>BK108</f>
        <v>0</v>
      </c>
      <c r="K108" s="155"/>
      <c r="L108" s="145"/>
      <c r="M108" s="150"/>
      <c r="N108" s="151"/>
      <c r="O108" s="151"/>
      <c r="P108" s="152">
        <f>SUM(P109:P110)</f>
        <v>0</v>
      </c>
      <c r="Q108" s="151"/>
      <c r="R108" s="152">
        <f>SUM(R109:R110)</f>
        <v>2.21941188</v>
      </c>
      <c r="S108" s="151"/>
      <c r="T108" s="153">
        <f>SUM(T109:T110)</f>
        <v>0</v>
      </c>
      <c r="AR108" s="154" t="s">
        <v>9</v>
      </c>
      <c r="AT108" s="155" t="s">
        <v>71</v>
      </c>
      <c r="AU108" s="155" t="s">
        <v>72</v>
      </c>
      <c r="AY108" s="154" t="s">
        <v>209</v>
      </c>
      <c r="BK108" s="156">
        <f>SUM(BK109:BK110)</f>
        <v>0</v>
      </c>
    </row>
    <row r="109" spans="2:65" s="1" customFormat="1" ht="22.5" customHeight="1">
      <c r="B109" s="157"/>
      <c r="C109" s="158" t="s">
        <v>259</v>
      </c>
      <c r="D109" s="158" t="s">
        <v>210</v>
      </c>
      <c r="E109" s="159" t="s">
        <v>841</v>
      </c>
      <c r="F109" s="160" t="s">
        <v>842</v>
      </c>
      <c r="G109" s="161" t="s">
        <v>228</v>
      </c>
      <c r="H109" s="162">
        <v>22.491</v>
      </c>
      <c r="I109" s="163"/>
      <c r="J109" s="164">
        <f>ROUND(I109*H109,0)</f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>O109*H109</f>
        <v>0</v>
      </c>
      <c r="Q109" s="167">
        <v>0.09868</v>
      </c>
      <c r="R109" s="167">
        <f>Q109*H109</f>
        <v>2.21941188</v>
      </c>
      <c r="S109" s="167">
        <v>0</v>
      </c>
      <c r="T109" s="168">
        <f>S109*H109</f>
        <v>0</v>
      </c>
      <c r="AR109" s="15" t="s">
        <v>214</v>
      </c>
      <c r="AT109" s="15" t="s">
        <v>210</v>
      </c>
      <c r="AU109" s="15" t="s">
        <v>9</v>
      </c>
      <c r="AY109" s="15" t="s">
        <v>209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9</v>
      </c>
      <c r="BK109" s="169">
        <f>ROUND(I109*H109,0)</f>
        <v>0</v>
      </c>
      <c r="BL109" s="15" t="s">
        <v>214</v>
      </c>
      <c r="BM109" s="15" t="s">
        <v>2672</v>
      </c>
    </row>
    <row r="110" spans="2:65" s="1" customFormat="1" ht="22.5" customHeight="1">
      <c r="B110" s="157"/>
      <c r="C110" s="158" t="s">
        <v>265</v>
      </c>
      <c r="D110" s="158" t="s">
        <v>210</v>
      </c>
      <c r="E110" s="159" t="s">
        <v>844</v>
      </c>
      <c r="F110" s="160" t="s">
        <v>845</v>
      </c>
      <c r="G110" s="161" t="s">
        <v>253</v>
      </c>
      <c r="H110" s="162">
        <v>17.43</v>
      </c>
      <c r="I110" s="163"/>
      <c r="J110" s="164">
        <f>ROUND(I110*H110,0)</f>
        <v>0</v>
      </c>
      <c r="K110" s="161" t="s">
        <v>3101</v>
      </c>
      <c r="L110" s="31"/>
      <c r="M110" s="165" t="s">
        <v>3</v>
      </c>
      <c r="N110" s="166" t="s">
        <v>43</v>
      </c>
      <c r="O110" s="32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5" t="s">
        <v>214</v>
      </c>
      <c r="AT110" s="15" t="s">
        <v>210</v>
      </c>
      <c r="AU110" s="15" t="s">
        <v>9</v>
      </c>
      <c r="AY110" s="15" t="s">
        <v>209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9</v>
      </c>
      <c r="BK110" s="169">
        <f>ROUND(I110*H110,0)</f>
        <v>0</v>
      </c>
      <c r="BL110" s="15" t="s">
        <v>214</v>
      </c>
      <c r="BM110" s="15" t="s">
        <v>2673</v>
      </c>
    </row>
    <row r="111" spans="2:63" s="10" customFormat="1" ht="37.35" customHeight="1">
      <c r="B111" s="145"/>
      <c r="D111" s="146" t="s">
        <v>71</v>
      </c>
      <c r="E111" s="147" t="s">
        <v>411</v>
      </c>
      <c r="F111" s="147" t="s">
        <v>412</v>
      </c>
      <c r="I111" s="148"/>
      <c r="J111" s="149">
        <f>BK111</f>
        <v>0</v>
      </c>
      <c r="K111" s="155"/>
      <c r="L111" s="145"/>
      <c r="M111" s="150"/>
      <c r="N111" s="151"/>
      <c r="O111" s="151"/>
      <c r="P111" s="152">
        <f>SUM(P112:P113)</f>
        <v>0</v>
      </c>
      <c r="Q111" s="151"/>
      <c r="R111" s="152">
        <f>SUM(R112:R113)</f>
        <v>0.2746</v>
      </c>
      <c r="S111" s="151"/>
      <c r="T111" s="153">
        <f>SUM(T112:T113)</f>
        <v>0</v>
      </c>
      <c r="AR111" s="154" t="s">
        <v>9</v>
      </c>
      <c r="AT111" s="155" t="s">
        <v>71</v>
      </c>
      <c r="AU111" s="155" t="s">
        <v>72</v>
      </c>
      <c r="AY111" s="154" t="s">
        <v>209</v>
      </c>
      <c r="BK111" s="156">
        <f>SUM(BK112:BK113)</f>
        <v>0</v>
      </c>
    </row>
    <row r="112" spans="2:65" s="1" customFormat="1" ht="22.5" customHeight="1">
      <c r="B112" s="157"/>
      <c r="C112" s="158" t="s">
        <v>269</v>
      </c>
      <c r="D112" s="158" t="s">
        <v>210</v>
      </c>
      <c r="E112" s="159" t="s">
        <v>2674</v>
      </c>
      <c r="F112" s="160" t="s">
        <v>2675</v>
      </c>
      <c r="G112" s="161" t="s">
        <v>416</v>
      </c>
      <c r="H112" s="162">
        <v>4</v>
      </c>
      <c r="I112" s="163"/>
      <c r="J112" s="164">
        <f>ROUND(I112*H112,0)</f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>O112*H112</f>
        <v>0</v>
      </c>
      <c r="Q112" s="167">
        <v>0.05607</v>
      </c>
      <c r="R112" s="167">
        <f>Q112*H112</f>
        <v>0.22428</v>
      </c>
      <c r="S112" s="167">
        <v>0</v>
      </c>
      <c r="T112" s="168">
        <f>S112*H112</f>
        <v>0</v>
      </c>
      <c r="AR112" s="15" t="s">
        <v>214</v>
      </c>
      <c r="AT112" s="15" t="s">
        <v>210</v>
      </c>
      <c r="AU112" s="15" t="s">
        <v>9</v>
      </c>
      <c r="AY112" s="15" t="s">
        <v>209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9</v>
      </c>
      <c r="BK112" s="169">
        <f>ROUND(I112*H112,0)</f>
        <v>0</v>
      </c>
      <c r="BL112" s="15" t="s">
        <v>214</v>
      </c>
      <c r="BM112" s="15" t="s">
        <v>2676</v>
      </c>
    </row>
    <row r="113" spans="2:65" s="1" customFormat="1" ht="22.5" customHeight="1">
      <c r="B113" s="157"/>
      <c r="C113" s="158" t="s">
        <v>10</v>
      </c>
      <c r="D113" s="158" t="s">
        <v>210</v>
      </c>
      <c r="E113" s="159" t="s">
        <v>2677</v>
      </c>
      <c r="F113" s="160" t="s">
        <v>2678</v>
      </c>
      <c r="G113" s="161" t="s">
        <v>416</v>
      </c>
      <c r="H113" s="162">
        <v>2</v>
      </c>
      <c r="I113" s="163"/>
      <c r="J113" s="164">
        <f>ROUND(I113*H113,0)</f>
        <v>0</v>
      </c>
      <c r="K113" s="161" t="s">
        <v>3101</v>
      </c>
      <c r="L113" s="31"/>
      <c r="M113" s="165" t="s">
        <v>3</v>
      </c>
      <c r="N113" s="166" t="s">
        <v>43</v>
      </c>
      <c r="O113" s="32"/>
      <c r="P113" s="167">
        <f>O113*H113</f>
        <v>0</v>
      </c>
      <c r="Q113" s="167">
        <v>0.02516</v>
      </c>
      <c r="R113" s="167">
        <f>Q113*H113</f>
        <v>0.05032</v>
      </c>
      <c r="S113" s="167">
        <v>0</v>
      </c>
      <c r="T113" s="168">
        <f>S113*H113</f>
        <v>0</v>
      </c>
      <c r="AR113" s="15" t="s">
        <v>214</v>
      </c>
      <c r="AT113" s="15" t="s">
        <v>210</v>
      </c>
      <c r="AU113" s="15" t="s">
        <v>9</v>
      </c>
      <c r="AY113" s="15" t="s">
        <v>209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9</v>
      </c>
      <c r="BK113" s="169">
        <f>ROUND(I113*H113,0)</f>
        <v>0</v>
      </c>
      <c r="BL113" s="15" t="s">
        <v>214</v>
      </c>
      <c r="BM113" s="15" t="s">
        <v>2679</v>
      </c>
    </row>
    <row r="114" spans="2:63" s="10" customFormat="1" ht="37.35" customHeight="1">
      <c r="B114" s="145"/>
      <c r="D114" s="146" t="s">
        <v>71</v>
      </c>
      <c r="E114" s="147" t="s">
        <v>422</v>
      </c>
      <c r="F114" s="147" t="s">
        <v>423</v>
      </c>
      <c r="I114" s="148"/>
      <c r="J114" s="149">
        <f>BK114</f>
        <v>0</v>
      </c>
      <c r="K114" s="155"/>
      <c r="L114" s="145"/>
      <c r="M114" s="150"/>
      <c r="N114" s="151"/>
      <c r="O114" s="151"/>
      <c r="P114" s="152">
        <f>P115</f>
        <v>0</v>
      </c>
      <c r="Q114" s="151"/>
      <c r="R114" s="152">
        <f>R115</f>
        <v>0</v>
      </c>
      <c r="S114" s="151"/>
      <c r="T114" s="153">
        <f>T115</f>
        <v>0</v>
      </c>
      <c r="AR114" s="154" t="s">
        <v>9</v>
      </c>
      <c r="AT114" s="155" t="s">
        <v>71</v>
      </c>
      <c r="AU114" s="155" t="s">
        <v>72</v>
      </c>
      <c r="AY114" s="154" t="s">
        <v>209</v>
      </c>
      <c r="BK114" s="156">
        <f>BK115</f>
        <v>0</v>
      </c>
    </row>
    <row r="115" spans="2:65" s="1" customFormat="1" ht="22.5" customHeight="1">
      <c r="B115" s="157"/>
      <c r="C115" s="158" t="s">
        <v>278</v>
      </c>
      <c r="D115" s="158" t="s">
        <v>210</v>
      </c>
      <c r="E115" s="159" t="s">
        <v>847</v>
      </c>
      <c r="F115" s="160" t="s">
        <v>848</v>
      </c>
      <c r="G115" s="161" t="s">
        <v>228</v>
      </c>
      <c r="H115" s="162">
        <v>99.84</v>
      </c>
      <c r="I115" s="163"/>
      <c r="J115" s="164">
        <f>ROUND(I115*H115,0)</f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>O115*H115</f>
        <v>0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AR115" s="15" t="s">
        <v>214</v>
      </c>
      <c r="AT115" s="15" t="s">
        <v>210</v>
      </c>
      <c r="AU115" s="15" t="s">
        <v>9</v>
      </c>
      <c r="AY115" s="15" t="s">
        <v>209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9</v>
      </c>
      <c r="BK115" s="169">
        <f>ROUND(I115*H115,0)</f>
        <v>0</v>
      </c>
      <c r="BL115" s="15" t="s">
        <v>214</v>
      </c>
      <c r="BM115" s="15" t="s">
        <v>2680</v>
      </c>
    </row>
    <row r="116" spans="2:63" s="10" customFormat="1" ht="37.35" customHeight="1">
      <c r="B116" s="145"/>
      <c r="D116" s="146" t="s">
        <v>71</v>
      </c>
      <c r="E116" s="147" t="s">
        <v>444</v>
      </c>
      <c r="F116" s="147" t="s">
        <v>445</v>
      </c>
      <c r="I116" s="148"/>
      <c r="J116" s="149">
        <f>BK116</f>
        <v>0</v>
      </c>
      <c r="K116" s="155"/>
      <c r="L116" s="145"/>
      <c r="M116" s="150"/>
      <c r="N116" s="151"/>
      <c r="O116" s="151"/>
      <c r="P116" s="152">
        <f>SUM(P117:P138)</f>
        <v>0</v>
      </c>
      <c r="Q116" s="151"/>
      <c r="R116" s="152">
        <f>SUM(R117:R138)</f>
        <v>0.25271518000000004</v>
      </c>
      <c r="S116" s="151"/>
      <c r="T116" s="153">
        <f>SUM(T117:T138)</f>
        <v>16.119569</v>
      </c>
      <c r="AR116" s="154" t="s">
        <v>9</v>
      </c>
      <c r="AT116" s="155" t="s">
        <v>71</v>
      </c>
      <c r="AU116" s="155" t="s">
        <v>72</v>
      </c>
      <c r="AY116" s="154" t="s">
        <v>209</v>
      </c>
      <c r="BK116" s="156">
        <f>SUM(BK117:BK138)</f>
        <v>0</v>
      </c>
    </row>
    <row r="117" spans="2:65" s="1" customFormat="1" ht="22.5" customHeight="1">
      <c r="B117" s="157"/>
      <c r="C117" s="158" t="s">
        <v>281</v>
      </c>
      <c r="D117" s="158" t="s">
        <v>210</v>
      </c>
      <c r="E117" s="159" t="s">
        <v>2681</v>
      </c>
      <c r="F117" s="160" t="s">
        <v>2682</v>
      </c>
      <c r="G117" s="161" t="s">
        <v>228</v>
      </c>
      <c r="H117" s="162">
        <v>12.96</v>
      </c>
      <c r="I117" s="163"/>
      <c r="J117" s="164">
        <f aca="true" t="shared" si="10" ref="J117:J138">ROUND(I117*H117,0)</f>
        <v>0</v>
      </c>
      <c r="K117" s="161" t="s">
        <v>3101</v>
      </c>
      <c r="L117" s="31"/>
      <c r="M117" s="165" t="s">
        <v>3</v>
      </c>
      <c r="N117" s="166" t="s">
        <v>43</v>
      </c>
      <c r="O117" s="32"/>
      <c r="P117" s="167">
        <f aca="true" t="shared" si="11" ref="P117:P138">O117*H117</f>
        <v>0</v>
      </c>
      <c r="Q117" s="167">
        <v>0.00068</v>
      </c>
      <c r="R117" s="167">
        <f aca="true" t="shared" si="12" ref="R117:R138">Q117*H117</f>
        <v>0.0088128</v>
      </c>
      <c r="S117" s="167">
        <v>0.055</v>
      </c>
      <c r="T117" s="168">
        <f aca="true" t="shared" si="13" ref="T117:T138">S117*H117</f>
        <v>0.7128000000000001</v>
      </c>
      <c r="AR117" s="15" t="s">
        <v>214</v>
      </c>
      <c r="AT117" s="15" t="s">
        <v>210</v>
      </c>
      <c r="AU117" s="15" t="s">
        <v>9</v>
      </c>
      <c r="AY117" s="15" t="s">
        <v>209</v>
      </c>
      <c r="BE117" s="169">
        <f aca="true" t="shared" si="14" ref="BE117:BE138">IF(N117="základní",J117,0)</f>
        <v>0</v>
      </c>
      <c r="BF117" s="169">
        <f aca="true" t="shared" si="15" ref="BF117:BF138">IF(N117="snížená",J117,0)</f>
        <v>0</v>
      </c>
      <c r="BG117" s="169">
        <f aca="true" t="shared" si="16" ref="BG117:BG138">IF(N117="zákl. přenesená",J117,0)</f>
        <v>0</v>
      </c>
      <c r="BH117" s="169">
        <f aca="true" t="shared" si="17" ref="BH117:BH138">IF(N117="sníž. přenesená",J117,0)</f>
        <v>0</v>
      </c>
      <c r="BI117" s="169">
        <f aca="true" t="shared" si="18" ref="BI117:BI138">IF(N117="nulová",J117,0)</f>
        <v>0</v>
      </c>
      <c r="BJ117" s="15" t="s">
        <v>9</v>
      </c>
      <c r="BK117" s="169">
        <f aca="true" t="shared" si="19" ref="BK117:BK138">ROUND(I117*H117,0)</f>
        <v>0</v>
      </c>
      <c r="BL117" s="15" t="s">
        <v>214</v>
      </c>
      <c r="BM117" s="15" t="s">
        <v>2683</v>
      </c>
    </row>
    <row r="118" spans="2:65" s="1" customFormat="1" ht="22.5" customHeight="1">
      <c r="B118" s="157"/>
      <c r="C118" s="158" t="s">
        <v>284</v>
      </c>
      <c r="D118" s="158" t="s">
        <v>210</v>
      </c>
      <c r="E118" s="159" t="s">
        <v>850</v>
      </c>
      <c r="F118" s="160" t="s">
        <v>851</v>
      </c>
      <c r="G118" s="161" t="s">
        <v>228</v>
      </c>
      <c r="H118" s="162">
        <v>69.519</v>
      </c>
      <c r="I118" s="163"/>
      <c r="J118" s="164">
        <f t="shared" si="10"/>
        <v>0</v>
      </c>
      <c r="K118" s="161" t="s">
        <v>3101</v>
      </c>
      <c r="L118" s="31"/>
      <c r="M118" s="165" t="s">
        <v>3</v>
      </c>
      <c r="N118" s="166" t="s">
        <v>43</v>
      </c>
      <c r="O118" s="32"/>
      <c r="P118" s="167">
        <f t="shared" si="11"/>
        <v>0</v>
      </c>
      <c r="Q118" s="167">
        <v>0</v>
      </c>
      <c r="R118" s="167">
        <f t="shared" si="12"/>
        <v>0</v>
      </c>
      <c r="S118" s="167">
        <v>0.055</v>
      </c>
      <c r="T118" s="168">
        <f t="shared" si="13"/>
        <v>3.823545</v>
      </c>
      <c r="AR118" s="15" t="s">
        <v>214</v>
      </c>
      <c r="AT118" s="15" t="s">
        <v>210</v>
      </c>
      <c r="AU118" s="15" t="s">
        <v>9</v>
      </c>
      <c r="AY118" s="15" t="s">
        <v>209</v>
      </c>
      <c r="BE118" s="169">
        <f t="shared" si="14"/>
        <v>0</v>
      </c>
      <c r="BF118" s="169">
        <f t="shared" si="15"/>
        <v>0</v>
      </c>
      <c r="BG118" s="169">
        <f t="shared" si="16"/>
        <v>0</v>
      </c>
      <c r="BH118" s="169">
        <f t="shared" si="17"/>
        <v>0</v>
      </c>
      <c r="BI118" s="169">
        <f t="shared" si="18"/>
        <v>0</v>
      </c>
      <c r="BJ118" s="15" t="s">
        <v>9</v>
      </c>
      <c r="BK118" s="169">
        <f t="shared" si="19"/>
        <v>0</v>
      </c>
      <c r="BL118" s="15" t="s">
        <v>214</v>
      </c>
      <c r="BM118" s="15" t="s">
        <v>2684</v>
      </c>
    </row>
    <row r="119" spans="2:65" s="1" customFormat="1" ht="22.5" customHeight="1">
      <c r="B119" s="157"/>
      <c r="C119" s="158" t="s">
        <v>288</v>
      </c>
      <c r="D119" s="158" t="s">
        <v>210</v>
      </c>
      <c r="E119" s="159" t="s">
        <v>2685</v>
      </c>
      <c r="F119" s="160" t="s">
        <v>2686</v>
      </c>
      <c r="G119" s="161" t="s">
        <v>228</v>
      </c>
      <c r="H119" s="162">
        <v>1.188</v>
      </c>
      <c r="I119" s="163"/>
      <c r="J119" s="164">
        <f t="shared" si="10"/>
        <v>0</v>
      </c>
      <c r="K119" s="161" t="s">
        <v>3101</v>
      </c>
      <c r="L119" s="31"/>
      <c r="M119" s="165" t="s">
        <v>3</v>
      </c>
      <c r="N119" s="166" t="s">
        <v>43</v>
      </c>
      <c r="O119" s="32"/>
      <c r="P119" s="167">
        <f t="shared" si="11"/>
        <v>0</v>
      </c>
      <c r="Q119" s="167">
        <v>0.0012</v>
      </c>
      <c r="R119" s="167">
        <f t="shared" si="12"/>
        <v>0.0014255999999999997</v>
      </c>
      <c r="S119" s="167">
        <v>0.088</v>
      </c>
      <c r="T119" s="168">
        <f t="shared" si="13"/>
        <v>0.10454399999999998</v>
      </c>
      <c r="AR119" s="15" t="s">
        <v>214</v>
      </c>
      <c r="AT119" s="15" t="s">
        <v>210</v>
      </c>
      <c r="AU119" s="15" t="s">
        <v>9</v>
      </c>
      <c r="AY119" s="15" t="s">
        <v>209</v>
      </c>
      <c r="BE119" s="169">
        <f t="shared" si="14"/>
        <v>0</v>
      </c>
      <c r="BF119" s="169">
        <f t="shared" si="15"/>
        <v>0</v>
      </c>
      <c r="BG119" s="169">
        <f t="shared" si="16"/>
        <v>0</v>
      </c>
      <c r="BH119" s="169">
        <f t="shared" si="17"/>
        <v>0</v>
      </c>
      <c r="BI119" s="169">
        <f t="shared" si="18"/>
        <v>0</v>
      </c>
      <c r="BJ119" s="15" t="s">
        <v>9</v>
      </c>
      <c r="BK119" s="169">
        <f t="shared" si="19"/>
        <v>0</v>
      </c>
      <c r="BL119" s="15" t="s">
        <v>214</v>
      </c>
      <c r="BM119" s="15" t="s">
        <v>2687</v>
      </c>
    </row>
    <row r="120" spans="2:65" s="1" customFormat="1" ht="22.5" customHeight="1">
      <c r="B120" s="157"/>
      <c r="C120" s="158" t="s">
        <v>292</v>
      </c>
      <c r="D120" s="158" t="s">
        <v>210</v>
      </c>
      <c r="E120" s="159" t="s">
        <v>2688</v>
      </c>
      <c r="F120" s="160" t="s">
        <v>2689</v>
      </c>
      <c r="G120" s="161" t="s">
        <v>228</v>
      </c>
      <c r="H120" s="162">
        <v>17.28</v>
      </c>
      <c r="I120" s="163"/>
      <c r="J120" s="164">
        <f t="shared" si="10"/>
        <v>0</v>
      </c>
      <c r="K120" s="161" t="s">
        <v>3101</v>
      </c>
      <c r="L120" s="31"/>
      <c r="M120" s="165" t="s">
        <v>3</v>
      </c>
      <c r="N120" s="166" t="s">
        <v>43</v>
      </c>
      <c r="O120" s="32"/>
      <c r="P120" s="167">
        <f t="shared" si="11"/>
        <v>0</v>
      </c>
      <c r="Q120" s="167">
        <v>0.00085</v>
      </c>
      <c r="R120" s="167">
        <f t="shared" si="12"/>
        <v>0.014688</v>
      </c>
      <c r="S120" s="167">
        <v>0.052</v>
      </c>
      <c r="T120" s="168">
        <f t="shared" si="13"/>
        <v>0.89856</v>
      </c>
      <c r="AR120" s="15" t="s">
        <v>214</v>
      </c>
      <c r="AT120" s="15" t="s">
        <v>210</v>
      </c>
      <c r="AU120" s="15" t="s">
        <v>9</v>
      </c>
      <c r="AY120" s="15" t="s">
        <v>209</v>
      </c>
      <c r="BE120" s="169">
        <f t="shared" si="14"/>
        <v>0</v>
      </c>
      <c r="BF120" s="169">
        <f t="shared" si="15"/>
        <v>0</v>
      </c>
      <c r="BG120" s="169">
        <f t="shared" si="16"/>
        <v>0</v>
      </c>
      <c r="BH120" s="169">
        <f t="shared" si="17"/>
        <v>0</v>
      </c>
      <c r="BI120" s="169">
        <f t="shared" si="18"/>
        <v>0</v>
      </c>
      <c r="BJ120" s="15" t="s">
        <v>9</v>
      </c>
      <c r="BK120" s="169">
        <f t="shared" si="19"/>
        <v>0</v>
      </c>
      <c r="BL120" s="15" t="s">
        <v>214</v>
      </c>
      <c r="BM120" s="15" t="s">
        <v>2690</v>
      </c>
    </row>
    <row r="121" spans="2:65" s="1" customFormat="1" ht="22.5" customHeight="1">
      <c r="B121" s="157"/>
      <c r="C121" s="158" t="s">
        <v>8</v>
      </c>
      <c r="D121" s="158" t="s">
        <v>210</v>
      </c>
      <c r="E121" s="159" t="s">
        <v>2691</v>
      </c>
      <c r="F121" s="160" t="s">
        <v>2692</v>
      </c>
      <c r="G121" s="161" t="s">
        <v>416</v>
      </c>
      <c r="H121" s="162">
        <v>126</v>
      </c>
      <c r="I121" s="163"/>
      <c r="J121" s="164">
        <f t="shared" si="10"/>
        <v>0</v>
      </c>
      <c r="K121" s="161" t="s">
        <v>3101</v>
      </c>
      <c r="L121" s="31"/>
      <c r="M121" s="165" t="s">
        <v>3</v>
      </c>
      <c r="N121" s="166" t="s">
        <v>43</v>
      </c>
      <c r="O121" s="32"/>
      <c r="P121" s="167">
        <f t="shared" si="11"/>
        <v>0</v>
      </c>
      <c r="Q121" s="167">
        <v>0</v>
      </c>
      <c r="R121" s="167">
        <f t="shared" si="12"/>
        <v>0</v>
      </c>
      <c r="S121" s="167">
        <v>0</v>
      </c>
      <c r="T121" s="168">
        <f t="shared" si="13"/>
        <v>0</v>
      </c>
      <c r="AR121" s="15" t="s">
        <v>214</v>
      </c>
      <c r="AT121" s="15" t="s">
        <v>210</v>
      </c>
      <c r="AU121" s="15" t="s">
        <v>9</v>
      </c>
      <c r="AY121" s="15" t="s">
        <v>209</v>
      </c>
      <c r="BE121" s="169">
        <f t="shared" si="14"/>
        <v>0</v>
      </c>
      <c r="BF121" s="169">
        <f t="shared" si="15"/>
        <v>0</v>
      </c>
      <c r="BG121" s="169">
        <f t="shared" si="16"/>
        <v>0</v>
      </c>
      <c r="BH121" s="169">
        <f t="shared" si="17"/>
        <v>0</v>
      </c>
      <c r="BI121" s="169">
        <f t="shared" si="18"/>
        <v>0</v>
      </c>
      <c r="BJ121" s="15" t="s">
        <v>9</v>
      </c>
      <c r="BK121" s="169">
        <f t="shared" si="19"/>
        <v>0</v>
      </c>
      <c r="BL121" s="15" t="s">
        <v>214</v>
      </c>
      <c r="BM121" s="15" t="s">
        <v>2693</v>
      </c>
    </row>
    <row r="122" spans="2:65" s="1" customFormat="1" ht="22.5" customHeight="1">
      <c r="B122" s="157"/>
      <c r="C122" s="158" t="s">
        <v>299</v>
      </c>
      <c r="D122" s="158" t="s">
        <v>210</v>
      </c>
      <c r="E122" s="159" t="s">
        <v>853</v>
      </c>
      <c r="F122" s="160" t="s">
        <v>854</v>
      </c>
      <c r="G122" s="161" t="s">
        <v>416</v>
      </c>
      <c r="H122" s="162">
        <v>3</v>
      </c>
      <c r="I122" s="163"/>
      <c r="J122" s="164">
        <f t="shared" si="10"/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 t="shared" si="11"/>
        <v>0</v>
      </c>
      <c r="Q122" s="167">
        <v>0</v>
      </c>
      <c r="R122" s="167">
        <f t="shared" si="12"/>
        <v>0</v>
      </c>
      <c r="S122" s="167">
        <v>0</v>
      </c>
      <c r="T122" s="168">
        <f t="shared" si="13"/>
        <v>0</v>
      </c>
      <c r="AR122" s="15" t="s">
        <v>214</v>
      </c>
      <c r="AT122" s="15" t="s">
        <v>210</v>
      </c>
      <c r="AU122" s="15" t="s">
        <v>9</v>
      </c>
      <c r="AY122" s="15" t="s">
        <v>209</v>
      </c>
      <c r="BE122" s="169">
        <f t="shared" si="14"/>
        <v>0</v>
      </c>
      <c r="BF122" s="169">
        <f t="shared" si="15"/>
        <v>0</v>
      </c>
      <c r="BG122" s="169">
        <f t="shared" si="16"/>
        <v>0</v>
      </c>
      <c r="BH122" s="169">
        <f t="shared" si="17"/>
        <v>0</v>
      </c>
      <c r="BI122" s="169">
        <f t="shared" si="18"/>
        <v>0</v>
      </c>
      <c r="BJ122" s="15" t="s">
        <v>9</v>
      </c>
      <c r="BK122" s="169">
        <f t="shared" si="19"/>
        <v>0</v>
      </c>
      <c r="BL122" s="15" t="s">
        <v>214</v>
      </c>
      <c r="BM122" s="15" t="s">
        <v>2694</v>
      </c>
    </row>
    <row r="123" spans="2:65" s="1" customFormat="1" ht="22.5" customHeight="1">
      <c r="B123" s="157"/>
      <c r="C123" s="158" t="s">
        <v>303</v>
      </c>
      <c r="D123" s="158" t="s">
        <v>210</v>
      </c>
      <c r="E123" s="159" t="s">
        <v>2695</v>
      </c>
      <c r="F123" s="160" t="s">
        <v>2696</v>
      </c>
      <c r="G123" s="161" t="s">
        <v>416</v>
      </c>
      <c r="H123" s="162">
        <v>2</v>
      </c>
      <c r="I123" s="163"/>
      <c r="J123" s="164">
        <f t="shared" si="10"/>
        <v>0</v>
      </c>
      <c r="K123" s="161" t="s">
        <v>3101</v>
      </c>
      <c r="L123" s="31"/>
      <c r="M123" s="165" t="s">
        <v>3</v>
      </c>
      <c r="N123" s="166" t="s">
        <v>43</v>
      </c>
      <c r="O123" s="32"/>
      <c r="P123" s="167">
        <f t="shared" si="11"/>
        <v>0</v>
      </c>
      <c r="Q123" s="167">
        <v>0</v>
      </c>
      <c r="R123" s="167">
        <f t="shared" si="12"/>
        <v>0</v>
      </c>
      <c r="S123" s="167">
        <v>0</v>
      </c>
      <c r="T123" s="168">
        <f t="shared" si="13"/>
        <v>0</v>
      </c>
      <c r="AR123" s="15" t="s">
        <v>214</v>
      </c>
      <c r="AT123" s="15" t="s">
        <v>210</v>
      </c>
      <c r="AU123" s="15" t="s">
        <v>9</v>
      </c>
      <c r="AY123" s="15" t="s">
        <v>209</v>
      </c>
      <c r="BE123" s="169">
        <f t="shared" si="14"/>
        <v>0</v>
      </c>
      <c r="BF123" s="169">
        <f t="shared" si="15"/>
        <v>0</v>
      </c>
      <c r="BG123" s="169">
        <f t="shared" si="16"/>
        <v>0</v>
      </c>
      <c r="BH123" s="169">
        <f t="shared" si="17"/>
        <v>0</v>
      </c>
      <c r="BI123" s="169">
        <f t="shared" si="18"/>
        <v>0</v>
      </c>
      <c r="BJ123" s="15" t="s">
        <v>9</v>
      </c>
      <c r="BK123" s="169">
        <f t="shared" si="19"/>
        <v>0</v>
      </c>
      <c r="BL123" s="15" t="s">
        <v>214</v>
      </c>
      <c r="BM123" s="15" t="s">
        <v>2697</v>
      </c>
    </row>
    <row r="124" spans="2:65" s="1" customFormat="1" ht="22.5" customHeight="1">
      <c r="B124" s="157"/>
      <c r="C124" s="158" t="s">
        <v>306</v>
      </c>
      <c r="D124" s="158" t="s">
        <v>210</v>
      </c>
      <c r="E124" s="159" t="s">
        <v>2698</v>
      </c>
      <c r="F124" s="160" t="s">
        <v>2699</v>
      </c>
      <c r="G124" s="161" t="s">
        <v>416</v>
      </c>
      <c r="H124" s="162">
        <v>6</v>
      </c>
      <c r="I124" s="163"/>
      <c r="J124" s="164">
        <f t="shared" si="10"/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t="shared" si="11"/>
        <v>0</v>
      </c>
      <c r="Q124" s="167">
        <v>0</v>
      </c>
      <c r="R124" s="167">
        <f t="shared" si="12"/>
        <v>0</v>
      </c>
      <c r="S124" s="167">
        <v>0</v>
      </c>
      <c r="T124" s="168">
        <f t="shared" si="13"/>
        <v>0</v>
      </c>
      <c r="AR124" s="15" t="s">
        <v>214</v>
      </c>
      <c r="AT124" s="15" t="s">
        <v>210</v>
      </c>
      <c r="AU124" s="15" t="s">
        <v>9</v>
      </c>
      <c r="AY124" s="15" t="s">
        <v>209</v>
      </c>
      <c r="BE124" s="169">
        <f t="shared" si="14"/>
        <v>0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5" t="s">
        <v>9</v>
      </c>
      <c r="BK124" s="169">
        <f t="shared" si="19"/>
        <v>0</v>
      </c>
      <c r="BL124" s="15" t="s">
        <v>214</v>
      </c>
      <c r="BM124" s="15" t="s">
        <v>2700</v>
      </c>
    </row>
    <row r="125" spans="2:65" s="1" customFormat="1" ht="22.5" customHeight="1">
      <c r="B125" s="157"/>
      <c r="C125" s="158" t="s">
        <v>309</v>
      </c>
      <c r="D125" s="158" t="s">
        <v>210</v>
      </c>
      <c r="E125" s="159" t="s">
        <v>2701</v>
      </c>
      <c r="F125" s="160" t="s">
        <v>2702</v>
      </c>
      <c r="G125" s="161" t="s">
        <v>228</v>
      </c>
      <c r="H125" s="162">
        <v>136.232</v>
      </c>
      <c r="I125" s="163"/>
      <c r="J125" s="164">
        <f t="shared" si="10"/>
        <v>0</v>
      </c>
      <c r="K125" s="161" t="s">
        <v>3101</v>
      </c>
      <c r="L125" s="31"/>
      <c r="M125" s="165" t="s">
        <v>3</v>
      </c>
      <c r="N125" s="166" t="s">
        <v>43</v>
      </c>
      <c r="O125" s="32"/>
      <c r="P125" s="167">
        <f t="shared" si="11"/>
        <v>0</v>
      </c>
      <c r="Q125" s="167">
        <v>0.00063</v>
      </c>
      <c r="R125" s="167">
        <f t="shared" si="12"/>
        <v>0.08582616</v>
      </c>
      <c r="S125" s="167">
        <v>0.05</v>
      </c>
      <c r="T125" s="168">
        <f t="shared" si="13"/>
        <v>6.8116</v>
      </c>
      <c r="AR125" s="15" t="s">
        <v>214</v>
      </c>
      <c r="AT125" s="15" t="s">
        <v>210</v>
      </c>
      <c r="AU125" s="15" t="s">
        <v>9</v>
      </c>
      <c r="AY125" s="15" t="s">
        <v>209</v>
      </c>
      <c r="BE125" s="169">
        <f t="shared" si="14"/>
        <v>0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5" t="s">
        <v>9</v>
      </c>
      <c r="BK125" s="169">
        <f t="shared" si="19"/>
        <v>0</v>
      </c>
      <c r="BL125" s="15" t="s">
        <v>214</v>
      </c>
      <c r="BM125" s="15" t="s">
        <v>2703</v>
      </c>
    </row>
    <row r="126" spans="2:65" s="1" customFormat="1" ht="22.5" customHeight="1">
      <c r="B126" s="157"/>
      <c r="C126" s="158" t="s">
        <v>312</v>
      </c>
      <c r="D126" s="158" t="s">
        <v>210</v>
      </c>
      <c r="E126" s="159" t="s">
        <v>856</v>
      </c>
      <c r="F126" s="160" t="s">
        <v>857</v>
      </c>
      <c r="G126" s="161" t="s">
        <v>228</v>
      </c>
      <c r="H126" s="162">
        <v>0.9</v>
      </c>
      <c r="I126" s="163"/>
      <c r="J126" s="164">
        <f t="shared" si="10"/>
        <v>0</v>
      </c>
      <c r="K126" s="161" t="s">
        <v>3101</v>
      </c>
      <c r="L126" s="31"/>
      <c r="M126" s="165" t="s">
        <v>3</v>
      </c>
      <c r="N126" s="166" t="s">
        <v>43</v>
      </c>
      <c r="O126" s="32"/>
      <c r="P126" s="167">
        <f t="shared" si="11"/>
        <v>0</v>
      </c>
      <c r="Q126" s="167">
        <v>0.0012</v>
      </c>
      <c r="R126" s="167">
        <f t="shared" si="12"/>
        <v>0.00108</v>
      </c>
      <c r="S126" s="167">
        <v>0.076</v>
      </c>
      <c r="T126" s="168">
        <f t="shared" si="13"/>
        <v>0.0684</v>
      </c>
      <c r="AR126" s="15" t="s">
        <v>214</v>
      </c>
      <c r="AT126" s="15" t="s">
        <v>210</v>
      </c>
      <c r="AU126" s="15" t="s">
        <v>9</v>
      </c>
      <c r="AY126" s="15" t="s">
        <v>209</v>
      </c>
      <c r="BE126" s="169">
        <f t="shared" si="14"/>
        <v>0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5" t="s">
        <v>9</v>
      </c>
      <c r="BK126" s="169">
        <f t="shared" si="19"/>
        <v>0</v>
      </c>
      <c r="BL126" s="15" t="s">
        <v>214</v>
      </c>
      <c r="BM126" s="15" t="s">
        <v>2704</v>
      </c>
    </row>
    <row r="127" spans="2:65" s="1" customFormat="1" ht="22.5" customHeight="1">
      <c r="B127" s="157"/>
      <c r="C127" s="158" t="s">
        <v>316</v>
      </c>
      <c r="D127" s="158" t="s">
        <v>210</v>
      </c>
      <c r="E127" s="159" t="s">
        <v>2705</v>
      </c>
      <c r="F127" s="160" t="s">
        <v>2706</v>
      </c>
      <c r="G127" s="161" t="s">
        <v>228</v>
      </c>
      <c r="H127" s="162">
        <v>4.485</v>
      </c>
      <c r="I127" s="163"/>
      <c r="J127" s="164">
        <f t="shared" si="10"/>
        <v>0</v>
      </c>
      <c r="K127" s="161" t="s">
        <v>3101</v>
      </c>
      <c r="L127" s="31"/>
      <c r="M127" s="165" t="s">
        <v>3</v>
      </c>
      <c r="N127" s="166" t="s">
        <v>43</v>
      </c>
      <c r="O127" s="32"/>
      <c r="P127" s="167">
        <f t="shared" si="11"/>
        <v>0</v>
      </c>
      <c r="Q127" s="167">
        <v>0.00085</v>
      </c>
      <c r="R127" s="167">
        <f t="shared" si="12"/>
        <v>0.00381225</v>
      </c>
      <c r="S127" s="167">
        <v>0.06</v>
      </c>
      <c r="T127" s="168">
        <f t="shared" si="13"/>
        <v>0.2691</v>
      </c>
      <c r="AR127" s="15" t="s">
        <v>214</v>
      </c>
      <c r="AT127" s="15" t="s">
        <v>210</v>
      </c>
      <c r="AU127" s="15" t="s">
        <v>9</v>
      </c>
      <c r="AY127" s="15" t="s">
        <v>209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5" t="s">
        <v>9</v>
      </c>
      <c r="BK127" s="169">
        <f t="shared" si="19"/>
        <v>0</v>
      </c>
      <c r="BL127" s="15" t="s">
        <v>214</v>
      </c>
      <c r="BM127" s="15" t="s">
        <v>2707</v>
      </c>
    </row>
    <row r="128" spans="2:65" s="1" customFormat="1" ht="22.5" customHeight="1">
      <c r="B128" s="157"/>
      <c r="C128" s="158" t="s">
        <v>320</v>
      </c>
      <c r="D128" s="158" t="s">
        <v>210</v>
      </c>
      <c r="E128" s="159" t="s">
        <v>2708</v>
      </c>
      <c r="F128" s="160" t="s">
        <v>2709</v>
      </c>
      <c r="G128" s="161" t="s">
        <v>228</v>
      </c>
      <c r="H128" s="162">
        <v>32.67</v>
      </c>
      <c r="I128" s="163"/>
      <c r="J128" s="164">
        <f t="shared" si="10"/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 t="shared" si="11"/>
        <v>0</v>
      </c>
      <c r="Q128" s="167">
        <v>0.00057</v>
      </c>
      <c r="R128" s="167">
        <f t="shared" si="12"/>
        <v>0.0186219</v>
      </c>
      <c r="S128" s="167">
        <v>0.066</v>
      </c>
      <c r="T128" s="168">
        <f t="shared" si="13"/>
        <v>2.1562200000000002</v>
      </c>
      <c r="AR128" s="15" t="s">
        <v>214</v>
      </c>
      <c r="AT128" s="15" t="s">
        <v>210</v>
      </c>
      <c r="AU128" s="15" t="s">
        <v>9</v>
      </c>
      <c r="AY128" s="15" t="s">
        <v>209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5" t="s">
        <v>9</v>
      </c>
      <c r="BK128" s="169">
        <f t="shared" si="19"/>
        <v>0</v>
      </c>
      <c r="BL128" s="15" t="s">
        <v>214</v>
      </c>
      <c r="BM128" s="15" t="s">
        <v>2710</v>
      </c>
    </row>
    <row r="129" spans="2:65" s="1" customFormat="1" ht="22.5" customHeight="1">
      <c r="B129" s="157"/>
      <c r="C129" s="158" t="s">
        <v>324</v>
      </c>
      <c r="D129" s="158" t="s">
        <v>210</v>
      </c>
      <c r="E129" s="159" t="s">
        <v>2711</v>
      </c>
      <c r="F129" s="160" t="s">
        <v>2712</v>
      </c>
      <c r="G129" s="161" t="s">
        <v>213</v>
      </c>
      <c r="H129" s="162">
        <v>0.331</v>
      </c>
      <c r="I129" s="163"/>
      <c r="J129" s="164">
        <f t="shared" si="10"/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 t="shared" si="11"/>
        <v>0</v>
      </c>
      <c r="Q129" s="167">
        <v>0.00187</v>
      </c>
      <c r="R129" s="167">
        <f t="shared" si="12"/>
        <v>0.00061897</v>
      </c>
      <c r="S129" s="167">
        <v>1.8</v>
      </c>
      <c r="T129" s="168">
        <f t="shared" si="13"/>
        <v>0.5958</v>
      </c>
      <c r="AR129" s="15" t="s">
        <v>214</v>
      </c>
      <c r="AT129" s="15" t="s">
        <v>210</v>
      </c>
      <c r="AU129" s="15" t="s">
        <v>9</v>
      </c>
      <c r="AY129" s="15" t="s">
        <v>209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5" t="s">
        <v>9</v>
      </c>
      <c r="BK129" s="169">
        <f t="shared" si="19"/>
        <v>0</v>
      </c>
      <c r="BL129" s="15" t="s">
        <v>214</v>
      </c>
      <c r="BM129" s="15" t="s">
        <v>2713</v>
      </c>
    </row>
    <row r="130" spans="2:65" s="1" customFormat="1" ht="22.5" customHeight="1">
      <c r="B130" s="157"/>
      <c r="C130" s="158" t="s">
        <v>328</v>
      </c>
      <c r="D130" s="158" t="s">
        <v>210</v>
      </c>
      <c r="E130" s="159" t="s">
        <v>2714</v>
      </c>
      <c r="F130" s="160" t="s">
        <v>2715</v>
      </c>
      <c r="G130" s="161" t="s">
        <v>416</v>
      </c>
      <c r="H130" s="162">
        <v>7</v>
      </c>
      <c r="I130" s="163"/>
      <c r="J130" s="164">
        <f t="shared" si="10"/>
        <v>0</v>
      </c>
      <c r="K130" s="161" t="s">
        <v>3101</v>
      </c>
      <c r="L130" s="31"/>
      <c r="M130" s="165" t="s">
        <v>3</v>
      </c>
      <c r="N130" s="166" t="s">
        <v>43</v>
      </c>
      <c r="O130" s="32"/>
      <c r="P130" s="167">
        <f t="shared" si="11"/>
        <v>0</v>
      </c>
      <c r="Q130" s="167">
        <v>0.00093</v>
      </c>
      <c r="R130" s="167">
        <f t="shared" si="12"/>
        <v>0.00651</v>
      </c>
      <c r="S130" s="167">
        <v>0.097</v>
      </c>
      <c r="T130" s="168">
        <f t="shared" si="13"/>
        <v>0.679</v>
      </c>
      <c r="AR130" s="15" t="s">
        <v>214</v>
      </c>
      <c r="AT130" s="15" t="s">
        <v>210</v>
      </c>
      <c r="AU130" s="15" t="s">
        <v>9</v>
      </c>
      <c r="AY130" s="15" t="s">
        <v>209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5" t="s">
        <v>9</v>
      </c>
      <c r="BK130" s="169">
        <f t="shared" si="19"/>
        <v>0</v>
      </c>
      <c r="BL130" s="15" t="s">
        <v>214</v>
      </c>
      <c r="BM130" s="15" t="s">
        <v>2716</v>
      </c>
    </row>
    <row r="131" spans="2:65" s="1" customFormat="1" ht="31.5" customHeight="1">
      <c r="B131" s="157"/>
      <c r="C131" s="158" t="s">
        <v>332</v>
      </c>
      <c r="D131" s="158" t="s">
        <v>210</v>
      </c>
      <c r="E131" s="159" t="s">
        <v>2578</v>
      </c>
      <c r="F131" s="160" t="s">
        <v>2579</v>
      </c>
      <c r="G131" s="161" t="s">
        <v>253</v>
      </c>
      <c r="H131" s="162">
        <v>2.35</v>
      </c>
      <c r="I131" s="163"/>
      <c r="J131" s="164">
        <f t="shared" si="10"/>
        <v>0</v>
      </c>
      <c r="K131" s="161" t="s">
        <v>3101</v>
      </c>
      <c r="L131" s="31"/>
      <c r="M131" s="165" t="s">
        <v>3</v>
      </c>
      <c r="N131" s="166" t="s">
        <v>43</v>
      </c>
      <c r="O131" s="32"/>
      <c r="P131" s="167">
        <f t="shared" si="11"/>
        <v>0</v>
      </c>
      <c r="Q131" s="167">
        <v>0.04737</v>
      </c>
      <c r="R131" s="167">
        <f t="shared" si="12"/>
        <v>0.11131950000000002</v>
      </c>
      <c r="S131" s="167">
        <v>0</v>
      </c>
      <c r="T131" s="168">
        <f t="shared" si="13"/>
        <v>0</v>
      </c>
      <c r="AR131" s="15" t="s">
        <v>214</v>
      </c>
      <c r="AT131" s="15" t="s">
        <v>210</v>
      </c>
      <c r="AU131" s="15" t="s">
        <v>9</v>
      </c>
      <c r="AY131" s="15" t="s">
        <v>209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5" t="s">
        <v>9</v>
      </c>
      <c r="BK131" s="169">
        <f t="shared" si="19"/>
        <v>0</v>
      </c>
      <c r="BL131" s="15" t="s">
        <v>214</v>
      </c>
      <c r="BM131" s="15" t="s">
        <v>2717</v>
      </c>
    </row>
    <row r="132" spans="2:65" s="1" customFormat="1" ht="22.5" customHeight="1">
      <c r="B132" s="157"/>
      <c r="C132" s="158" t="s">
        <v>336</v>
      </c>
      <c r="D132" s="158" t="s">
        <v>210</v>
      </c>
      <c r="E132" s="159" t="s">
        <v>491</v>
      </c>
      <c r="F132" s="160" t="s">
        <v>492</v>
      </c>
      <c r="G132" s="161" t="s">
        <v>247</v>
      </c>
      <c r="H132" s="162">
        <v>17.44</v>
      </c>
      <c r="I132" s="163"/>
      <c r="J132" s="164">
        <f t="shared" si="10"/>
        <v>0</v>
      </c>
      <c r="K132" s="161" t="s">
        <v>3101</v>
      </c>
      <c r="L132" s="31"/>
      <c r="M132" s="165" t="s">
        <v>3</v>
      </c>
      <c r="N132" s="166" t="s">
        <v>43</v>
      </c>
      <c r="O132" s="32"/>
      <c r="P132" s="167">
        <f t="shared" si="11"/>
        <v>0</v>
      </c>
      <c r="Q132" s="167">
        <v>0</v>
      </c>
      <c r="R132" s="167">
        <f t="shared" si="12"/>
        <v>0</v>
      </c>
      <c r="S132" s="167">
        <v>0</v>
      </c>
      <c r="T132" s="168">
        <f t="shared" si="13"/>
        <v>0</v>
      </c>
      <c r="AR132" s="15" t="s">
        <v>214</v>
      </c>
      <c r="AT132" s="15" t="s">
        <v>210</v>
      </c>
      <c r="AU132" s="15" t="s">
        <v>9</v>
      </c>
      <c r="AY132" s="15" t="s">
        <v>209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5" t="s">
        <v>9</v>
      </c>
      <c r="BK132" s="169">
        <f t="shared" si="19"/>
        <v>0</v>
      </c>
      <c r="BL132" s="15" t="s">
        <v>214</v>
      </c>
      <c r="BM132" s="15" t="s">
        <v>2718</v>
      </c>
    </row>
    <row r="133" spans="2:65" s="1" customFormat="1" ht="22.5" customHeight="1">
      <c r="B133" s="157"/>
      <c r="C133" s="158" t="s">
        <v>340</v>
      </c>
      <c r="D133" s="158" t="s">
        <v>210</v>
      </c>
      <c r="E133" s="159" t="s">
        <v>495</v>
      </c>
      <c r="F133" s="160" t="s">
        <v>496</v>
      </c>
      <c r="G133" s="161" t="s">
        <v>247</v>
      </c>
      <c r="H133" s="162">
        <v>331.36</v>
      </c>
      <c r="I133" s="163"/>
      <c r="J133" s="164">
        <f t="shared" si="10"/>
        <v>0</v>
      </c>
      <c r="K133" s="161" t="s">
        <v>3101</v>
      </c>
      <c r="L133" s="31"/>
      <c r="M133" s="165" t="s">
        <v>3</v>
      </c>
      <c r="N133" s="166" t="s">
        <v>43</v>
      </c>
      <c r="O133" s="32"/>
      <c r="P133" s="167">
        <f t="shared" si="11"/>
        <v>0</v>
      </c>
      <c r="Q133" s="167">
        <v>0</v>
      </c>
      <c r="R133" s="167">
        <f t="shared" si="12"/>
        <v>0</v>
      </c>
      <c r="S133" s="167">
        <v>0</v>
      </c>
      <c r="T133" s="168">
        <f t="shared" si="13"/>
        <v>0</v>
      </c>
      <c r="AR133" s="15" t="s">
        <v>214</v>
      </c>
      <c r="AT133" s="15" t="s">
        <v>210</v>
      </c>
      <c r="AU133" s="15" t="s">
        <v>9</v>
      </c>
      <c r="AY133" s="15" t="s">
        <v>209</v>
      </c>
      <c r="BE133" s="169">
        <f t="shared" si="14"/>
        <v>0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5" t="s">
        <v>9</v>
      </c>
      <c r="BK133" s="169">
        <f t="shared" si="19"/>
        <v>0</v>
      </c>
      <c r="BL133" s="15" t="s">
        <v>214</v>
      </c>
      <c r="BM133" s="15" t="s">
        <v>2719</v>
      </c>
    </row>
    <row r="134" spans="2:65" s="1" customFormat="1" ht="22.5" customHeight="1">
      <c r="B134" s="157"/>
      <c r="C134" s="158" t="s">
        <v>344</v>
      </c>
      <c r="D134" s="158" t="s">
        <v>210</v>
      </c>
      <c r="E134" s="159" t="s">
        <v>499</v>
      </c>
      <c r="F134" s="160" t="s">
        <v>500</v>
      </c>
      <c r="G134" s="161" t="s">
        <v>247</v>
      </c>
      <c r="H134" s="162">
        <v>17.44</v>
      </c>
      <c r="I134" s="163"/>
      <c r="J134" s="164">
        <f t="shared" si="10"/>
        <v>0</v>
      </c>
      <c r="K134" s="161" t="s">
        <v>3101</v>
      </c>
      <c r="L134" s="31"/>
      <c r="M134" s="165" t="s">
        <v>3</v>
      </c>
      <c r="N134" s="166" t="s">
        <v>43</v>
      </c>
      <c r="O134" s="32"/>
      <c r="P134" s="167">
        <f t="shared" si="11"/>
        <v>0</v>
      </c>
      <c r="Q134" s="167">
        <v>0</v>
      </c>
      <c r="R134" s="167">
        <f t="shared" si="12"/>
        <v>0</v>
      </c>
      <c r="S134" s="167">
        <v>0</v>
      </c>
      <c r="T134" s="168">
        <f t="shared" si="13"/>
        <v>0</v>
      </c>
      <c r="AR134" s="15" t="s">
        <v>214</v>
      </c>
      <c r="AT134" s="15" t="s">
        <v>210</v>
      </c>
      <c r="AU134" s="15" t="s">
        <v>9</v>
      </c>
      <c r="AY134" s="15" t="s">
        <v>209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5" t="s">
        <v>9</v>
      </c>
      <c r="BK134" s="169">
        <f t="shared" si="19"/>
        <v>0</v>
      </c>
      <c r="BL134" s="15" t="s">
        <v>214</v>
      </c>
      <c r="BM134" s="15" t="s">
        <v>2720</v>
      </c>
    </row>
    <row r="135" spans="2:65" s="1" customFormat="1" ht="22.5" customHeight="1">
      <c r="B135" s="157"/>
      <c r="C135" s="158" t="s">
        <v>348</v>
      </c>
      <c r="D135" s="158" t="s">
        <v>210</v>
      </c>
      <c r="E135" s="159" t="s">
        <v>503</v>
      </c>
      <c r="F135" s="160" t="s">
        <v>504</v>
      </c>
      <c r="G135" s="161" t="s">
        <v>247</v>
      </c>
      <c r="H135" s="162">
        <v>17.44</v>
      </c>
      <c r="I135" s="163"/>
      <c r="J135" s="164">
        <f t="shared" si="10"/>
        <v>0</v>
      </c>
      <c r="K135" s="161" t="s">
        <v>3101</v>
      </c>
      <c r="L135" s="31"/>
      <c r="M135" s="165" t="s">
        <v>3</v>
      </c>
      <c r="N135" s="166" t="s">
        <v>43</v>
      </c>
      <c r="O135" s="32"/>
      <c r="P135" s="167">
        <f t="shared" si="11"/>
        <v>0</v>
      </c>
      <c r="Q135" s="167">
        <v>0</v>
      </c>
      <c r="R135" s="167">
        <f t="shared" si="12"/>
        <v>0</v>
      </c>
      <c r="S135" s="167">
        <v>0</v>
      </c>
      <c r="T135" s="168">
        <f t="shared" si="13"/>
        <v>0</v>
      </c>
      <c r="AR135" s="15" t="s">
        <v>214</v>
      </c>
      <c r="AT135" s="15" t="s">
        <v>210</v>
      </c>
      <c r="AU135" s="15" t="s">
        <v>9</v>
      </c>
      <c r="AY135" s="15" t="s">
        <v>209</v>
      </c>
      <c r="BE135" s="169">
        <f t="shared" si="14"/>
        <v>0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5" t="s">
        <v>9</v>
      </c>
      <c r="BK135" s="169">
        <f t="shared" si="19"/>
        <v>0</v>
      </c>
      <c r="BL135" s="15" t="s">
        <v>214</v>
      </c>
      <c r="BM135" s="15" t="s">
        <v>2721</v>
      </c>
    </row>
    <row r="136" spans="2:65" s="1" customFormat="1" ht="22.5" customHeight="1">
      <c r="B136" s="157"/>
      <c r="C136" s="158" t="s">
        <v>352</v>
      </c>
      <c r="D136" s="158" t="s">
        <v>210</v>
      </c>
      <c r="E136" s="159" t="s">
        <v>507</v>
      </c>
      <c r="F136" s="160" t="s">
        <v>508</v>
      </c>
      <c r="G136" s="161" t="s">
        <v>247</v>
      </c>
      <c r="H136" s="162">
        <v>17.44</v>
      </c>
      <c r="I136" s="163"/>
      <c r="J136" s="164">
        <f t="shared" si="10"/>
        <v>0</v>
      </c>
      <c r="K136" s="161" t="s">
        <v>3101</v>
      </c>
      <c r="L136" s="31"/>
      <c r="M136" s="165" t="s">
        <v>3</v>
      </c>
      <c r="N136" s="166" t="s">
        <v>43</v>
      </c>
      <c r="O136" s="32"/>
      <c r="P136" s="167">
        <f t="shared" si="11"/>
        <v>0</v>
      </c>
      <c r="Q136" s="167">
        <v>0</v>
      </c>
      <c r="R136" s="167">
        <f t="shared" si="12"/>
        <v>0</v>
      </c>
      <c r="S136" s="167">
        <v>0</v>
      </c>
      <c r="T136" s="168">
        <f t="shared" si="13"/>
        <v>0</v>
      </c>
      <c r="AR136" s="15" t="s">
        <v>214</v>
      </c>
      <c r="AT136" s="15" t="s">
        <v>210</v>
      </c>
      <c r="AU136" s="15" t="s">
        <v>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214</v>
      </c>
      <c r="BM136" s="15" t="s">
        <v>2722</v>
      </c>
    </row>
    <row r="137" spans="2:65" s="1" customFormat="1" ht="22.5" customHeight="1">
      <c r="B137" s="157"/>
      <c r="C137" s="158" t="s">
        <v>356</v>
      </c>
      <c r="D137" s="158" t="s">
        <v>210</v>
      </c>
      <c r="E137" s="159" t="s">
        <v>511</v>
      </c>
      <c r="F137" s="160" t="s">
        <v>512</v>
      </c>
      <c r="G137" s="161" t="s">
        <v>247</v>
      </c>
      <c r="H137" s="162">
        <v>17.44</v>
      </c>
      <c r="I137" s="163"/>
      <c r="J137" s="164">
        <f t="shared" si="10"/>
        <v>0</v>
      </c>
      <c r="K137" s="161" t="s">
        <v>3101</v>
      </c>
      <c r="L137" s="31"/>
      <c r="M137" s="165" t="s">
        <v>3</v>
      </c>
      <c r="N137" s="166" t="s">
        <v>43</v>
      </c>
      <c r="O137" s="32"/>
      <c r="P137" s="167">
        <f t="shared" si="11"/>
        <v>0</v>
      </c>
      <c r="Q137" s="167">
        <v>0</v>
      </c>
      <c r="R137" s="167">
        <f t="shared" si="12"/>
        <v>0</v>
      </c>
      <c r="S137" s="167">
        <v>0</v>
      </c>
      <c r="T137" s="168">
        <f t="shared" si="13"/>
        <v>0</v>
      </c>
      <c r="AR137" s="15" t="s">
        <v>214</v>
      </c>
      <c r="AT137" s="15" t="s">
        <v>210</v>
      </c>
      <c r="AU137" s="15" t="s">
        <v>9</v>
      </c>
      <c r="AY137" s="15" t="s">
        <v>209</v>
      </c>
      <c r="BE137" s="169">
        <f t="shared" si="14"/>
        <v>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5" t="s">
        <v>9</v>
      </c>
      <c r="BK137" s="169">
        <f t="shared" si="19"/>
        <v>0</v>
      </c>
      <c r="BL137" s="15" t="s">
        <v>214</v>
      </c>
      <c r="BM137" s="15" t="s">
        <v>2723</v>
      </c>
    </row>
    <row r="138" spans="2:65" s="1" customFormat="1" ht="22.5" customHeight="1">
      <c r="B138" s="157"/>
      <c r="C138" s="158" t="s">
        <v>363</v>
      </c>
      <c r="D138" s="158" t="s">
        <v>210</v>
      </c>
      <c r="E138" s="159" t="s">
        <v>515</v>
      </c>
      <c r="F138" s="160" t="s">
        <v>516</v>
      </c>
      <c r="G138" s="161" t="s">
        <v>247</v>
      </c>
      <c r="H138" s="162">
        <v>17.44</v>
      </c>
      <c r="I138" s="163"/>
      <c r="J138" s="164">
        <f t="shared" si="10"/>
        <v>0</v>
      </c>
      <c r="K138" s="161" t="s">
        <v>3101</v>
      </c>
      <c r="L138" s="31"/>
      <c r="M138" s="165" t="s">
        <v>3</v>
      </c>
      <c r="N138" s="166" t="s">
        <v>43</v>
      </c>
      <c r="O138" s="32"/>
      <c r="P138" s="167">
        <f t="shared" si="11"/>
        <v>0</v>
      </c>
      <c r="Q138" s="167">
        <v>0</v>
      </c>
      <c r="R138" s="167">
        <f t="shared" si="12"/>
        <v>0</v>
      </c>
      <c r="S138" s="167">
        <v>0</v>
      </c>
      <c r="T138" s="168">
        <f t="shared" si="13"/>
        <v>0</v>
      </c>
      <c r="AR138" s="15" t="s">
        <v>214</v>
      </c>
      <c r="AT138" s="15" t="s">
        <v>210</v>
      </c>
      <c r="AU138" s="15" t="s">
        <v>9</v>
      </c>
      <c r="AY138" s="15" t="s">
        <v>209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5" t="s">
        <v>9</v>
      </c>
      <c r="BK138" s="169">
        <f t="shared" si="19"/>
        <v>0</v>
      </c>
      <c r="BL138" s="15" t="s">
        <v>214</v>
      </c>
      <c r="BM138" s="15" t="s">
        <v>2724</v>
      </c>
    </row>
    <row r="139" spans="2:63" s="10" customFormat="1" ht="37.35" customHeight="1">
      <c r="B139" s="145"/>
      <c r="D139" s="146" t="s">
        <v>71</v>
      </c>
      <c r="E139" s="147" t="s">
        <v>556</v>
      </c>
      <c r="F139" s="147" t="s">
        <v>557</v>
      </c>
      <c r="I139" s="148"/>
      <c r="J139" s="149">
        <f>BK139</f>
        <v>0</v>
      </c>
      <c r="K139" s="155"/>
      <c r="L139" s="145"/>
      <c r="M139" s="150"/>
      <c r="N139" s="151"/>
      <c r="O139" s="151"/>
      <c r="P139" s="152">
        <f>P140</f>
        <v>0</v>
      </c>
      <c r="Q139" s="151"/>
      <c r="R139" s="152">
        <f>R140</f>
        <v>0</v>
      </c>
      <c r="S139" s="151"/>
      <c r="T139" s="153">
        <f>T140</f>
        <v>0</v>
      </c>
      <c r="AR139" s="154" t="s">
        <v>9</v>
      </c>
      <c r="AT139" s="155" t="s">
        <v>71</v>
      </c>
      <c r="AU139" s="155" t="s">
        <v>72</v>
      </c>
      <c r="AY139" s="154" t="s">
        <v>209</v>
      </c>
      <c r="BK139" s="156">
        <f>BK140</f>
        <v>0</v>
      </c>
    </row>
    <row r="140" spans="2:65" s="1" customFormat="1" ht="22.5" customHeight="1">
      <c r="B140" s="157"/>
      <c r="C140" s="158" t="s">
        <v>367</v>
      </c>
      <c r="D140" s="158" t="s">
        <v>210</v>
      </c>
      <c r="E140" s="159" t="s">
        <v>559</v>
      </c>
      <c r="F140" s="160" t="s">
        <v>560</v>
      </c>
      <c r="G140" s="161" t="s">
        <v>247</v>
      </c>
      <c r="H140" s="162">
        <v>24.142</v>
      </c>
      <c r="I140" s="163"/>
      <c r="J140" s="164">
        <f>ROUND(I140*H140,0)</f>
        <v>0</v>
      </c>
      <c r="K140" s="161" t="s">
        <v>3101</v>
      </c>
      <c r="L140" s="31"/>
      <c r="M140" s="165" t="s">
        <v>3</v>
      </c>
      <c r="N140" s="166" t="s">
        <v>43</v>
      </c>
      <c r="O140" s="3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5" t="s">
        <v>214</v>
      </c>
      <c r="AT140" s="15" t="s">
        <v>210</v>
      </c>
      <c r="AU140" s="15" t="s">
        <v>9</v>
      </c>
      <c r="AY140" s="15" t="s">
        <v>209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9</v>
      </c>
      <c r="BK140" s="169">
        <f>ROUND(I140*H140,0)</f>
        <v>0</v>
      </c>
      <c r="BL140" s="15" t="s">
        <v>214</v>
      </c>
      <c r="BM140" s="15" t="s">
        <v>2725</v>
      </c>
    </row>
    <row r="141" spans="2:63" s="10" customFormat="1" ht="37.35" customHeight="1">
      <c r="B141" s="145"/>
      <c r="D141" s="146" t="s">
        <v>71</v>
      </c>
      <c r="E141" s="147" t="s">
        <v>889</v>
      </c>
      <c r="F141" s="147" t="s">
        <v>890</v>
      </c>
      <c r="I141" s="148"/>
      <c r="J141" s="149">
        <f>BK141+J148</f>
        <v>0</v>
      </c>
      <c r="K141" s="155"/>
      <c r="L141" s="145"/>
      <c r="M141" s="150"/>
      <c r="N141" s="151"/>
      <c r="O141" s="151"/>
      <c r="P141" s="152">
        <f>SUM(P142:P150)</f>
        <v>0</v>
      </c>
      <c r="Q141" s="151"/>
      <c r="R141" s="152">
        <f>SUM(R142:R150)</f>
        <v>0.16968</v>
      </c>
      <c r="S141" s="151"/>
      <c r="T141" s="153">
        <f>SUM(T142:T150)</f>
        <v>0.4012</v>
      </c>
      <c r="AR141" s="154" t="s">
        <v>79</v>
      </c>
      <c r="AT141" s="155" t="s">
        <v>71</v>
      </c>
      <c r="AU141" s="155" t="s">
        <v>72</v>
      </c>
      <c r="AY141" s="154" t="s">
        <v>209</v>
      </c>
      <c r="BK141" s="156">
        <f>SUM(BK142:BK150)</f>
        <v>0</v>
      </c>
    </row>
    <row r="142" spans="2:65" s="1" customFormat="1" ht="22.5" customHeight="1">
      <c r="B142" s="157"/>
      <c r="C142" s="170" t="s">
        <v>371</v>
      </c>
      <c r="D142" s="170" t="s">
        <v>565</v>
      </c>
      <c r="E142" s="171" t="s">
        <v>2726</v>
      </c>
      <c r="F142" s="172" t="s">
        <v>3076</v>
      </c>
      <c r="G142" s="173" t="s">
        <v>253</v>
      </c>
      <c r="H142" s="174">
        <v>33.6</v>
      </c>
      <c r="I142" s="175"/>
      <c r="J142" s="176">
        <f aca="true" t="shared" si="20" ref="J142:J150">ROUND(I142*H142,0)</f>
        <v>0</v>
      </c>
      <c r="K142" s="173" t="s">
        <v>3101</v>
      </c>
      <c r="L142" s="177"/>
      <c r="M142" s="178" t="s">
        <v>3</v>
      </c>
      <c r="N142" s="179" t="s">
        <v>43</v>
      </c>
      <c r="O142" s="32"/>
      <c r="P142" s="167">
        <f aca="true" t="shared" si="21" ref="P142:P150">O142*H142</f>
        <v>0</v>
      </c>
      <c r="Q142" s="167">
        <v>0.005</v>
      </c>
      <c r="R142" s="167">
        <f aca="true" t="shared" si="22" ref="R142:R150">Q142*H142</f>
        <v>0.168</v>
      </c>
      <c r="S142" s="167">
        <v>0</v>
      </c>
      <c r="T142" s="168">
        <f aca="true" t="shared" si="23" ref="T142:T150">S142*H142</f>
        <v>0</v>
      </c>
      <c r="AR142" s="15" t="s">
        <v>336</v>
      </c>
      <c r="AT142" s="15" t="s">
        <v>565</v>
      </c>
      <c r="AU142" s="15" t="s">
        <v>9</v>
      </c>
      <c r="AY142" s="15" t="s">
        <v>209</v>
      </c>
      <c r="BE142" s="169">
        <f aca="true" t="shared" si="24" ref="BE142:BE150">IF(N142="základní",J142,0)</f>
        <v>0</v>
      </c>
      <c r="BF142" s="169">
        <f aca="true" t="shared" si="25" ref="BF142:BF150">IF(N142="snížená",J142,0)</f>
        <v>0</v>
      </c>
      <c r="BG142" s="169">
        <f aca="true" t="shared" si="26" ref="BG142:BG150">IF(N142="zákl. přenesená",J142,0)</f>
        <v>0</v>
      </c>
      <c r="BH142" s="169">
        <f aca="true" t="shared" si="27" ref="BH142:BH150">IF(N142="sníž. přenesená",J142,0)</f>
        <v>0</v>
      </c>
      <c r="BI142" s="169">
        <f aca="true" t="shared" si="28" ref="BI142:BI150">IF(N142="nulová",J142,0)</f>
        <v>0</v>
      </c>
      <c r="BJ142" s="15" t="s">
        <v>9</v>
      </c>
      <c r="BK142" s="169">
        <f aca="true" t="shared" si="29" ref="BK142:BK150">ROUND(I142*H142,0)</f>
        <v>0</v>
      </c>
      <c r="BL142" s="15" t="s">
        <v>278</v>
      </c>
      <c r="BM142" s="15" t="s">
        <v>2727</v>
      </c>
    </row>
    <row r="143" spans="2:65" s="1" customFormat="1" ht="22.5" customHeight="1">
      <c r="B143" s="157"/>
      <c r="C143" s="170" t="s">
        <v>375</v>
      </c>
      <c r="D143" s="170" t="s">
        <v>565</v>
      </c>
      <c r="E143" s="171" t="s">
        <v>897</v>
      </c>
      <c r="F143" s="172" t="s">
        <v>898</v>
      </c>
      <c r="G143" s="173" t="s">
        <v>416</v>
      </c>
      <c r="H143" s="174">
        <v>28</v>
      </c>
      <c r="I143" s="175"/>
      <c r="J143" s="176">
        <f t="shared" si="20"/>
        <v>0</v>
      </c>
      <c r="K143" s="173" t="s">
        <v>3101</v>
      </c>
      <c r="L143" s="177"/>
      <c r="M143" s="178" t="s">
        <v>3</v>
      </c>
      <c r="N143" s="179" t="s">
        <v>43</v>
      </c>
      <c r="O143" s="32"/>
      <c r="P143" s="167">
        <f t="shared" si="21"/>
        <v>0</v>
      </c>
      <c r="Q143" s="167">
        <v>6E-05</v>
      </c>
      <c r="R143" s="167">
        <f t="shared" si="22"/>
        <v>0.00168</v>
      </c>
      <c r="S143" s="167">
        <v>0</v>
      </c>
      <c r="T143" s="168">
        <f t="shared" si="23"/>
        <v>0</v>
      </c>
      <c r="AR143" s="15" t="s">
        <v>336</v>
      </c>
      <c r="AT143" s="15" t="s">
        <v>565</v>
      </c>
      <c r="AU143" s="15" t="s">
        <v>9</v>
      </c>
      <c r="AY143" s="15" t="s">
        <v>209</v>
      </c>
      <c r="BE143" s="169">
        <f t="shared" si="24"/>
        <v>0</v>
      </c>
      <c r="BF143" s="169">
        <f t="shared" si="25"/>
        <v>0</v>
      </c>
      <c r="BG143" s="169">
        <f t="shared" si="26"/>
        <v>0</v>
      </c>
      <c r="BH143" s="169">
        <f t="shared" si="27"/>
        <v>0</v>
      </c>
      <c r="BI143" s="169">
        <f t="shared" si="28"/>
        <v>0</v>
      </c>
      <c r="BJ143" s="15" t="s">
        <v>9</v>
      </c>
      <c r="BK143" s="169">
        <f t="shared" si="29"/>
        <v>0</v>
      </c>
      <c r="BL143" s="15" t="s">
        <v>278</v>
      </c>
      <c r="BM143" s="15" t="s">
        <v>2728</v>
      </c>
    </row>
    <row r="144" spans="2:65" s="1" customFormat="1" ht="22.5" customHeight="1">
      <c r="B144" s="157"/>
      <c r="C144" s="158" t="s">
        <v>379</v>
      </c>
      <c r="D144" s="158" t="s">
        <v>210</v>
      </c>
      <c r="E144" s="159" t="s">
        <v>927</v>
      </c>
      <c r="F144" s="160" t="s">
        <v>928</v>
      </c>
      <c r="G144" s="161" t="s">
        <v>416</v>
      </c>
      <c r="H144" s="162">
        <v>3</v>
      </c>
      <c r="I144" s="163"/>
      <c r="J144" s="164">
        <f t="shared" si="20"/>
        <v>0</v>
      </c>
      <c r="K144" s="161" t="s">
        <v>3101</v>
      </c>
      <c r="L144" s="31"/>
      <c r="M144" s="165" t="s">
        <v>3</v>
      </c>
      <c r="N144" s="166" t="s">
        <v>43</v>
      </c>
      <c r="O144" s="32"/>
      <c r="P144" s="167">
        <f t="shared" si="21"/>
        <v>0</v>
      </c>
      <c r="Q144" s="167">
        <v>0</v>
      </c>
      <c r="R144" s="167">
        <f t="shared" si="22"/>
        <v>0</v>
      </c>
      <c r="S144" s="167">
        <v>0.024</v>
      </c>
      <c r="T144" s="168">
        <f t="shared" si="23"/>
        <v>0.07200000000000001</v>
      </c>
      <c r="AR144" s="15" t="s">
        <v>278</v>
      </c>
      <c r="AT144" s="15" t="s">
        <v>210</v>
      </c>
      <c r="AU144" s="15" t="s">
        <v>9</v>
      </c>
      <c r="AY144" s="15" t="s">
        <v>209</v>
      </c>
      <c r="BE144" s="169">
        <f t="shared" si="24"/>
        <v>0</v>
      </c>
      <c r="BF144" s="169">
        <f t="shared" si="25"/>
        <v>0</v>
      </c>
      <c r="BG144" s="169">
        <f t="shared" si="26"/>
        <v>0</v>
      </c>
      <c r="BH144" s="169">
        <f t="shared" si="27"/>
        <v>0</v>
      </c>
      <c r="BI144" s="169">
        <f t="shared" si="28"/>
        <v>0</v>
      </c>
      <c r="BJ144" s="15" t="s">
        <v>9</v>
      </c>
      <c r="BK144" s="169">
        <f t="shared" si="29"/>
        <v>0</v>
      </c>
      <c r="BL144" s="15" t="s">
        <v>278</v>
      </c>
      <c r="BM144" s="15" t="s">
        <v>2729</v>
      </c>
    </row>
    <row r="145" spans="2:65" s="1" customFormat="1" ht="22.5" customHeight="1">
      <c r="B145" s="157"/>
      <c r="C145" s="158" t="s">
        <v>383</v>
      </c>
      <c r="D145" s="158" t="s">
        <v>210</v>
      </c>
      <c r="E145" s="159" t="s">
        <v>2730</v>
      </c>
      <c r="F145" s="160" t="s">
        <v>2731</v>
      </c>
      <c r="G145" s="161" t="s">
        <v>416</v>
      </c>
      <c r="H145" s="162">
        <v>4</v>
      </c>
      <c r="I145" s="163"/>
      <c r="J145" s="164">
        <f t="shared" si="20"/>
        <v>0</v>
      </c>
      <c r="K145" s="161" t="s">
        <v>3101</v>
      </c>
      <c r="L145" s="31"/>
      <c r="M145" s="165" t="s">
        <v>3</v>
      </c>
      <c r="N145" s="166" t="s">
        <v>43</v>
      </c>
      <c r="O145" s="32"/>
      <c r="P145" s="167">
        <f t="shared" si="21"/>
        <v>0</v>
      </c>
      <c r="Q145" s="167">
        <v>0</v>
      </c>
      <c r="R145" s="167">
        <f t="shared" si="22"/>
        <v>0</v>
      </c>
      <c r="S145" s="167">
        <v>0.0823</v>
      </c>
      <c r="T145" s="168">
        <f t="shared" si="23"/>
        <v>0.3292</v>
      </c>
      <c r="AR145" s="15" t="s">
        <v>278</v>
      </c>
      <c r="AT145" s="15" t="s">
        <v>210</v>
      </c>
      <c r="AU145" s="15" t="s">
        <v>9</v>
      </c>
      <c r="AY145" s="15" t="s">
        <v>209</v>
      </c>
      <c r="BE145" s="169">
        <f t="shared" si="24"/>
        <v>0</v>
      </c>
      <c r="BF145" s="169">
        <f t="shared" si="25"/>
        <v>0</v>
      </c>
      <c r="BG145" s="169">
        <f t="shared" si="26"/>
        <v>0</v>
      </c>
      <c r="BH145" s="169">
        <f t="shared" si="27"/>
        <v>0</v>
      </c>
      <c r="BI145" s="169">
        <f t="shared" si="28"/>
        <v>0</v>
      </c>
      <c r="BJ145" s="15" t="s">
        <v>9</v>
      </c>
      <c r="BK145" s="169">
        <f t="shared" si="29"/>
        <v>0</v>
      </c>
      <c r="BL145" s="15" t="s">
        <v>278</v>
      </c>
      <c r="BM145" s="15" t="s">
        <v>2732</v>
      </c>
    </row>
    <row r="146" spans="2:65" s="1" customFormat="1" ht="22.5" customHeight="1">
      <c r="B146" s="157"/>
      <c r="C146" s="158" t="s">
        <v>387</v>
      </c>
      <c r="D146" s="158" t="s">
        <v>210</v>
      </c>
      <c r="E146" s="159" t="s">
        <v>2733</v>
      </c>
      <c r="F146" s="160" t="s">
        <v>2734</v>
      </c>
      <c r="G146" s="161" t="s">
        <v>416</v>
      </c>
      <c r="H146" s="162">
        <v>14</v>
      </c>
      <c r="I146" s="163"/>
      <c r="J146" s="164">
        <f t="shared" si="20"/>
        <v>0</v>
      </c>
      <c r="K146" s="161" t="s">
        <v>3101</v>
      </c>
      <c r="L146" s="31"/>
      <c r="M146" s="165" t="s">
        <v>3</v>
      </c>
      <c r="N146" s="166" t="s">
        <v>43</v>
      </c>
      <c r="O146" s="32"/>
      <c r="P146" s="167">
        <f t="shared" si="21"/>
        <v>0</v>
      </c>
      <c r="Q146" s="167">
        <v>0</v>
      </c>
      <c r="R146" s="167">
        <f t="shared" si="22"/>
        <v>0</v>
      </c>
      <c r="S146" s="167">
        <v>0</v>
      </c>
      <c r="T146" s="168">
        <f t="shared" si="23"/>
        <v>0</v>
      </c>
      <c r="AR146" s="15" t="s">
        <v>278</v>
      </c>
      <c r="AT146" s="15" t="s">
        <v>210</v>
      </c>
      <c r="AU146" s="15" t="s">
        <v>9</v>
      </c>
      <c r="AY146" s="15" t="s">
        <v>209</v>
      </c>
      <c r="BE146" s="169">
        <f t="shared" si="24"/>
        <v>0</v>
      </c>
      <c r="BF146" s="169">
        <f t="shared" si="25"/>
        <v>0</v>
      </c>
      <c r="BG146" s="169">
        <f t="shared" si="26"/>
        <v>0</v>
      </c>
      <c r="BH146" s="169">
        <f t="shared" si="27"/>
        <v>0</v>
      </c>
      <c r="BI146" s="169">
        <f t="shared" si="28"/>
        <v>0</v>
      </c>
      <c r="BJ146" s="15" t="s">
        <v>9</v>
      </c>
      <c r="BK146" s="169">
        <f t="shared" si="29"/>
        <v>0</v>
      </c>
      <c r="BL146" s="15" t="s">
        <v>278</v>
      </c>
      <c r="BM146" s="15" t="s">
        <v>2735</v>
      </c>
    </row>
    <row r="147" spans="2:65" s="1" customFormat="1" ht="22.5" customHeight="1">
      <c r="B147" s="157"/>
      <c r="C147" s="158" t="s">
        <v>391</v>
      </c>
      <c r="D147" s="158" t="s">
        <v>210</v>
      </c>
      <c r="E147" s="159" t="s">
        <v>2736</v>
      </c>
      <c r="F147" s="160" t="s">
        <v>3099</v>
      </c>
      <c r="G147" s="161" t="s">
        <v>416</v>
      </c>
      <c r="H147" s="162">
        <v>14</v>
      </c>
      <c r="I147" s="163"/>
      <c r="J147" s="164">
        <f t="shared" si="20"/>
        <v>0</v>
      </c>
      <c r="K147" s="161" t="s">
        <v>3</v>
      </c>
      <c r="L147" s="31"/>
      <c r="M147" s="165" t="s">
        <v>3</v>
      </c>
      <c r="N147" s="166" t="s">
        <v>43</v>
      </c>
      <c r="O147" s="32"/>
      <c r="P147" s="167">
        <f t="shared" si="21"/>
        <v>0</v>
      </c>
      <c r="Q147" s="167">
        <v>0</v>
      </c>
      <c r="R147" s="167">
        <f t="shared" si="22"/>
        <v>0</v>
      </c>
      <c r="S147" s="167">
        <v>0</v>
      </c>
      <c r="T147" s="168">
        <f t="shared" si="23"/>
        <v>0</v>
      </c>
      <c r="AR147" s="15" t="s">
        <v>278</v>
      </c>
      <c r="AT147" s="15" t="s">
        <v>210</v>
      </c>
      <c r="AU147" s="15" t="s">
        <v>9</v>
      </c>
      <c r="AY147" s="15" t="s">
        <v>209</v>
      </c>
      <c r="BE147" s="169">
        <f t="shared" si="24"/>
        <v>0</v>
      </c>
      <c r="BF147" s="169">
        <f t="shared" si="25"/>
        <v>0</v>
      </c>
      <c r="BG147" s="169">
        <f t="shared" si="26"/>
        <v>0</v>
      </c>
      <c r="BH147" s="169">
        <f t="shared" si="27"/>
        <v>0</v>
      </c>
      <c r="BI147" s="169">
        <f t="shared" si="28"/>
        <v>0</v>
      </c>
      <c r="BJ147" s="15" t="s">
        <v>9</v>
      </c>
      <c r="BK147" s="169">
        <f t="shared" si="29"/>
        <v>0</v>
      </c>
      <c r="BL147" s="15" t="s">
        <v>278</v>
      </c>
      <c r="BM147" s="15" t="s">
        <v>2737</v>
      </c>
    </row>
    <row r="148" spans="2:65" s="301" customFormat="1" ht="22.5" customHeight="1">
      <c r="B148" s="157"/>
      <c r="C148" s="158">
        <v>46</v>
      </c>
      <c r="D148" s="158" t="s">
        <v>210</v>
      </c>
      <c r="E148" s="159" t="s">
        <v>2736</v>
      </c>
      <c r="F148" s="160" t="s">
        <v>3103</v>
      </c>
      <c r="G148" s="161" t="s">
        <v>416</v>
      </c>
      <c r="H148" s="162">
        <v>7</v>
      </c>
      <c r="I148" s="163"/>
      <c r="J148" s="164">
        <f aca="true" t="shared" si="30" ref="J148">ROUND(I148*H148,0)</f>
        <v>0</v>
      </c>
      <c r="K148" s="161"/>
      <c r="L148" s="31"/>
      <c r="M148" s="165"/>
      <c r="N148" s="166"/>
      <c r="O148" s="302"/>
      <c r="P148" s="167"/>
      <c r="Q148" s="167"/>
      <c r="R148" s="167"/>
      <c r="S148" s="167"/>
      <c r="T148" s="168"/>
      <c r="AR148" s="15"/>
      <c r="AT148" s="15"/>
      <c r="AU148" s="15"/>
      <c r="AY148" s="15"/>
      <c r="BE148" s="169"/>
      <c r="BF148" s="169"/>
      <c r="BG148" s="169"/>
      <c r="BH148" s="169"/>
      <c r="BI148" s="169"/>
      <c r="BJ148" s="15"/>
      <c r="BK148" s="169"/>
      <c r="BL148" s="15"/>
      <c r="BM148" s="15"/>
    </row>
    <row r="149" spans="2:65" s="1" customFormat="1" ht="22.5" customHeight="1">
      <c r="B149" s="157"/>
      <c r="C149" s="158" t="s">
        <v>399</v>
      </c>
      <c r="D149" s="158" t="s">
        <v>210</v>
      </c>
      <c r="E149" s="159" t="s">
        <v>2738</v>
      </c>
      <c r="F149" s="160" t="s">
        <v>3100</v>
      </c>
      <c r="G149" s="161" t="s">
        <v>416</v>
      </c>
      <c r="H149" s="162">
        <v>7</v>
      </c>
      <c r="I149" s="163"/>
      <c r="J149" s="164">
        <f t="shared" si="20"/>
        <v>0</v>
      </c>
      <c r="K149" s="161" t="s">
        <v>3</v>
      </c>
      <c r="L149" s="31"/>
      <c r="M149" s="165" t="s">
        <v>3</v>
      </c>
      <c r="N149" s="166" t="s">
        <v>43</v>
      </c>
      <c r="O149" s="32"/>
      <c r="P149" s="167">
        <f t="shared" si="21"/>
        <v>0</v>
      </c>
      <c r="Q149" s="167">
        <v>0</v>
      </c>
      <c r="R149" s="167">
        <f t="shared" si="22"/>
        <v>0</v>
      </c>
      <c r="S149" s="167">
        <v>0</v>
      </c>
      <c r="T149" s="168">
        <f t="shared" si="23"/>
        <v>0</v>
      </c>
      <c r="AR149" s="15" t="s">
        <v>278</v>
      </c>
      <c r="AT149" s="15" t="s">
        <v>210</v>
      </c>
      <c r="AU149" s="15" t="s">
        <v>9</v>
      </c>
      <c r="AY149" s="15" t="s">
        <v>209</v>
      </c>
      <c r="BE149" s="169">
        <f t="shared" si="24"/>
        <v>0</v>
      </c>
      <c r="BF149" s="169">
        <f t="shared" si="25"/>
        <v>0</v>
      </c>
      <c r="BG149" s="169">
        <f t="shared" si="26"/>
        <v>0</v>
      </c>
      <c r="BH149" s="169">
        <f t="shared" si="27"/>
        <v>0</v>
      </c>
      <c r="BI149" s="169">
        <f t="shared" si="28"/>
        <v>0</v>
      </c>
      <c r="BJ149" s="15" t="s">
        <v>9</v>
      </c>
      <c r="BK149" s="169">
        <f t="shared" si="29"/>
        <v>0</v>
      </c>
      <c r="BL149" s="15" t="s">
        <v>278</v>
      </c>
      <c r="BM149" s="15" t="s">
        <v>2739</v>
      </c>
    </row>
    <row r="150" spans="2:65" s="1" customFormat="1" ht="22.5" customHeight="1">
      <c r="B150" s="157"/>
      <c r="C150" s="158">
        <v>48</v>
      </c>
      <c r="D150" s="158" t="s">
        <v>210</v>
      </c>
      <c r="E150" s="159" t="s">
        <v>1030</v>
      </c>
      <c r="F150" s="160" t="s">
        <v>1031</v>
      </c>
      <c r="G150" s="161" t="s">
        <v>247</v>
      </c>
      <c r="H150" s="162">
        <v>0.17</v>
      </c>
      <c r="I150" s="163"/>
      <c r="J150" s="164">
        <f t="shared" si="20"/>
        <v>0</v>
      </c>
      <c r="K150" s="161" t="s">
        <v>3101</v>
      </c>
      <c r="L150" s="31"/>
      <c r="M150" s="165" t="s">
        <v>3</v>
      </c>
      <c r="N150" s="166" t="s">
        <v>43</v>
      </c>
      <c r="O150" s="32"/>
      <c r="P150" s="167">
        <f t="shared" si="21"/>
        <v>0</v>
      </c>
      <c r="Q150" s="167">
        <v>0</v>
      </c>
      <c r="R150" s="167">
        <f t="shared" si="22"/>
        <v>0</v>
      </c>
      <c r="S150" s="167">
        <v>0</v>
      </c>
      <c r="T150" s="168">
        <f t="shared" si="23"/>
        <v>0</v>
      </c>
      <c r="AR150" s="15" t="s">
        <v>278</v>
      </c>
      <c r="AT150" s="15" t="s">
        <v>210</v>
      </c>
      <c r="AU150" s="15" t="s">
        <v>9</v>
      </c>
      <c r="AY150" s="15" t="s">
        <v>209</v>
      </c>
      <c r="BE150" s="169">
        <f t="shared" si="24"/>
        <v>0</v>
      </c>
      <c r="BF150" s="169">
        <f t="shared" si="25"/>
        <v>0</v>
      </c>
      <c r="BG150" s="169">
        <f t="shared" si="26"/>
        <v>0</v>
      </c>
      <c r="BH150" s="169">
        <f t="shared" si="27"/>
        <v>0</v>
      </c>
      <c r="BI150" s="169">
        <f t="shared" si="28"/>
        <v>0</v>
      </c>
      <c r="BJ150" s="15" t="s">
        <v>9</v>
      </c>
      <c r="BK150" s="169">
        <f t="shared" si="29"/>
        <v>0</v>
      </c>
      <c r="BL150" s="15" t="s">
        <v>278</v>
      </c>
      <c r="BM150" s="15" t="s">
        <v>2740</v>
      </c>
    </row>
    <row r="151" spans="2:63" s="10" customFormat="1" ht="37.35" customHeight="1">
      <c r="B151" s="145"/>
      <c r="D151" s="146" t="s">
        <v>71</v>
      </c>
      <c r="E151" s="147" t="s">
        <v>676</v>
      </c>
      <c r="F151" s="147" t="s">
        <v>677</v>
      </c>
      <c r="I151" s="148"/>
      <c r="J151" s="149">
        <f>BK151</f>
        <v>0</v>
      </c>
      <c r="K151" s="155"/>
      <c r="L151" s="145"/>
      <c r="M151" s="150"/>
      <c r="N151" s="151"/>
      <c r="O151" s="151"/>
      <c r="P151" s="152">
        <f>SUM(P152:P158)</f>
        <v>0</v>
      </c>
      <c r="Q151" s="151"/>
      <c r="R151" s="152">
        <f>SUM(R152:R158)</f>
        <v>0</v>
      </c>
      <c r="S151" s="151"/>
      <c r="T151" s="153">
        <f>SUM(T152:T158)</f>
        <v>0</v>
      </c>
      <c r="AR151" s="154" t="s">
        <v>79</v>
      </c>
      <c r="AT151" s="155" t="s">
        <v>71</v>
      </c>
      <c r="AU151" s="155" t="s">
        <v>72</v>
      </c>
      <c r="AY151" s="154" t="s">
        <v>209</v>
      </c>
      <c r="BK151" s="156">
        <f>SUM(BK152:BK158)</f>
        <v>0</v>
      </c>
    </row>
    <row r="152" spans="2:65" s="1" customFormat="1" ht="22.5" customHeight="1">
      <c r="B152" s="157"/>
      <c r="C152" s="158">
        <v>49</v>
      </c>
      <c r="D152" s="158" t="s">
        <v>210</v>
      </c>
      <c r="E152" s="159" t="s">
        <v>2741</v>
      </c>
      <c r="F152" s="160" t="s">
        <v>2742</v>
      </c>
      <c r="G152" s="161" t="s">
        <v>416</v>
      </c>
      <c r="H152" s="162">
        <v>1</v>
      </c>
      <c r="I152" s="163"/>
      <c r="J152" s="164">
        <f aca="true" t="shared" si="31" ref="J152:J158">ROUND(I152*H152,0)</f>
        <v>0</v>
      </c>
      <c r="K152" s="161"/>
      <c r="L152" s="31"/>
      <c r="M152" s="165" t="s">
        <v>3</v>
      </c>
      <c r="N152" s="166" t="s">
        <v>43</v>
      </c>
      <c r="O152" s="32"/>
      <c r="P152" s="167">
        <f aca="true" t="shared" si="32" ref="P152:P158">O152*H152</f>
        <v>0</v>
      </c>
      <c r="Q152" s="167">
        <v>0</v>
      </c>
      <c r="R152" s="167">
        <f aca="true" t="shared" si="33" ref="R152:R158">Q152*H152</f>
        <v>0</v>
      </c>
      <c r="S152" s="167">
        <v>0</v>
      </c>
      <c r="T152" s="168">
        <f aca="true" t="shared" si="34" ref="T152:T158">S152*H152</f>
        <v>0</v>
      </c>
      <c r="AR152" s="15" t="s">
        <v>278</v>
      </c>
      <c r="AT152" s="15" t="s">
        <v>210</v>
      </c>
      <c r="AU152" s="15" t="s">
        <v>9</v>
      </c>
      <c r="AY152" s="15" t="s">
        <v>209</v>
      </c>
      <c r="BE152" s="169">
        <f aca="true" t="shared" si="35" ref="BE152:BE158">IF(N152="základní",J152,0)</f>
        <v>0</v>
      </c>
      <c r="BF152" s="169">
        <f aca="true" t="shared" si="36" ref="BF152:BF158">IF(N152="snížená",J152,0)</f>
        <v>0</v>
      </c>
      <c r="BG152" s="169">
        <f aca="true" t="shared" si="37" ref="BG152:BG158">IF(N152="zákl. přenesená",J152,0)</f>
        <v>0</v>
      </c>
      <c r="BH152" s="169">
        <f aca="true" t="shared" si="38" ref="BH152:BH158">IF(N152="sníž. přenesená",J152,0)</f>
        <v>0</v>
      </c>
      <c r="BI152" s="169">
        <f aca="true" t="shared" si="39" ref="BI152:BI158">IF(N152="nulová",J152,0)</f>
        <v>0</v>
      </c>
      <c r="BJ152" s="15" t="s">
        <v>9</v>
      </c>
      <c r="BK152" s="169">
        <f aca="true" t="shared" si="40" ref="BK152:BK158">ROUND(I152*H152,0)</f>
        <v>0</v>
      </c>
      <c r="BL152" s="15" t="s">
        <v>278</v>
      </c>
      <c r="BM152" s="15" t="s">
        <v>2743</v>
      </c>
    </row>
    <row r="153" spans="2:65" s="1" customFormat="1" ht="22.5" customHeight="1">
      <c r="B153" s="157"/>
      <c r="C153" s="158">
        <v>50</v>
      </c>
      <c r="D153" s="158" t="s">
        <v>210</v>
      </c>
      <c r="E153" s="159" t="s">
        <v>2744</v>
      </c>
      <c r="F153" s="160" t="s">
        <v>2745</v>
      </c>
      <c r="G153" s="161" t="s">
        <v>416</v>
      </c>
      <c r="H153" s="162">
        <v>1</v>
      </c>
      <c r="I153" s="163"/>
      <c r="J153" s="164">
        <f t="shared" si="31"/>
        <v>0</v>
      </c>
      <c r="K153" s="161" t="s">
        <v>3</v>
      </c>
      <c r="L153" s="31"/>
      <c r="M153" s="165" t="s">
        <v>3</v>
      </c>
      <c r="N153" s="166" t="s">
        <v>43</v>
      </c>
      <c r="O153" s="32"/>
      <c r="P153" s="167">
        <f t="shared" si="32"/>
        <v>0</v>
      </c>
      <c r="Q153" s="167">
        <v>0</v>
      </c>
      <c r="R153" s="167">
        <f t="shared" si="33"/>
        <v>0</v>
      </c>
      <c r="S153" s="167">
        <v>0</v>
      </c>
      <c r="T153" s="168">
        <f t="shared" si="34"/>
        <v>0</v>
      </c>
      <c r="AR153" s="15" t="s">
        <v>278</v>
      </c>
      <c r="AT153" s="15" t="s">
        <v>210</v>
      </c>
      <c r="AU153" s="15" t="s">
        <v>9</v>
      </c>
      <c r="AY153" s="15" t="s">
        <v>209</v>
      </c>
      <c r="BE153" s="169">
        <f t="shared" si="35"/>
        <v>0</v>
      </c>
      <c r="BF153" s="169">
        <f t="shared" si="36"/>
        <v>0</v>
      </c>
      <c r="BG153" s="169">
        <f t="shared" si="37"/>
        <v>0</v>
      </c>
      <c r="BH153" s="169">
        <f t="shared" si="38"/>
        <v>0</v>
      </c>
      <c r="BI153" s="169">
        <f t="shared" si="39"/>
        <v>0</v>
      </c>
      <c r="BJ153" s="15" t="s">
        <v>9</v>
      </c>
      <c r="BK153" s="169">
        <f t="shared" si="40"/>
        <v>0</v>
      </c>
      <c r="BL153" s="15" t="s">
        <v>278</v>
      </c>
      <c r="BM153" s="15" t="s">
        <v>2746</v>
      </c>
    </row>
    <row r="154" spans="2:65" s="1" customFormat="1" ht="22.5" customHeight="1">
      <c r="B154" s="157"/>
      <c r="C154" s="158">
        <v>51</v>
      </c>
      <c r="D154" s="158" t="s">
        <v>210</v>
      </c>
      <c r="E154" s="159" t="s">
        <v>2747</v>
      </c>
      <c r="F154" s="160" t="s">
        <v>2748</v>
      </c>
      <c r="G154" s="161" t="s">
        <v>416</v>
      </c>
      <c r="H154" s="162">
        <v>1</v>
      </c>
      <c r="I154" s="163"/>
      <c r="J154" s="164">
        <f t="shared" si="31"/>
        <v>0</v>
      </c>
      <c r="K154" s="161" t="s">
        <v>3</v>
      </c>
      <c r="L154" s="31"/>
      <c r="M154" s="165" t="s">
        <v>3</v>
      </c>
      <c r="N154" s="166" t="s">
        <v>43</v>
      </c>
      <c r="O154" s="32"/>
      <c r="P154" s="167">
        <f t="shared" si="32"/>
        <v>0</v>
      </c>
      <c r="Q154" s="167">
        <v>0</v>
      </c>
      <c r="R154" s="167">
        <f t="shared" si="33"/>
        <v>0</v>
      </c>
      <c r="S154" s="167">
        <v>0</v>
      </c>
      <c r="T154" s="168">
        <f t="shared" si="34"/>
        <v>0</v>
      </c>
      <c r="AR154" s="15" t="s">
        <v>278</v>
      </c>
      <c r="AT154" s="15" t="s">
        <v>210</v>
      </c>
      <c r="AU154" s="15" t="s">
        <v>9</v>
      </c>
      <c r="AY154" s="15" t="s">
        <v>209</v>
      </c>
      <c r="BE154" s="169">
        <f t="shared" si="35"/>
        <v>0</v>
      </c>
      <c r="BF154" s="169">
        <f t="shared" si="36"/>
        <v>0</v>
      </c>
      <c r="BG154" s="169">
        <f t="shared" si="37"/>
        <v>0</v>
      </c>
      <c r="BH154" s="169">
        <f t="shared" si="38"/>
        <v>0</v>
      </c>
      <c r="BI154" s="169">
        <f t="shared" si="39"/>
        <v>0</v>
      </c>
      <c r="BJ154" s="15" t="s">
        <v>9</v>
      </c>
      <c r="BK154" s="169">
        <f t="shared" si="40"/>
        <v>0</v>
      </c>
      <c r="BL154" s="15" t="s">
        <v>278</v>
      </c>
      <c r="BM154" s="15" t="s">
        <v>2749</v>
      </c>
    </row>
    <row r="155" spans="2:65" s="1" customFormat="1" ht="22.5" customHeight="1">
      <c r="B155" s="157"/>
      <c r="C155" s="158">
        <v>52</v>
      </c>
      <c r="D155" s="158" t="s">
        <v>210</v>
      </c>
      <c r="E155" s="159" t="s">
        <v>2750</v>
      </c>
      <c r="F155" s="160" t="s">
        <v>2751</v>
      </c>
      <c r="G155" s="161" t="s">
        <v>416</v>
      </c>
      <c r="H155" s="162">
        <v>3</v>
      </c>
      <c r="I155" s="163"/>
      <c r="J155" s="164">
        <f t="shared" si="31"/>
        <v>0</v>
      </c>
      <c r="K155" s="161" t="s">
        <v>3</v>
      </c>
      <c r="L155" s="31"/>
      <c r="M155" s="165" t="s">
        <v>3</v>
      </c>
      <c r="N155" s="166" t="s">
        <v>43</v>
      </c>
      <c r="O155" s="32"/>
      <c r="P155" s="167">
        <f t="shared" si="32"/>
        <v>0</v>
      </c>
      <c r="Q155" s="167">
        <v>0</v>
      </c>
      <c r="R155" s="167">
        <f t="shared" si="33"/>
        <v>0</v>
      </c>
      <c r="S155" s="167">
        <v>0</v>
      </c>
      <c r="T155" s="168">
        <f t="shared" si="34"/>
        <v>0</v>
      </c>
      <c r="AR155" s="15" t="s">
        <v>278</v>
      </c>
      <c r="AT155" s="15" t="s">
        <v>210</v>
      </c>
      <c r="AU155" s="15" t="s">
        <v>9</v>
      </c>
      <c r="AY155" s="15" t="s">
        <v>209</v>
      </c>
      <c r="BE155" s="169">
        <f t="shared" si="35"/>
        <v>0</v>
      </c>
      <c r="BF155" s="169">
        <f t="shared" si="36"/>
        <v>0</v>
      </c>
      <c r="BG155" s="169">
        <f t="shared" si="37"/>
        <v>0</v>
      </c>
      <c r="BH155" s="169">
        <f t="shared" si="38"/>
        <v>0</v>
      </c>
      <c r="BI155" s="169">
        <f t="shared" si="39"/>
        <v>0</v>
      </c>
      <c r="BJ155" s="15" t="s">
        <v>9</v>
      </c>
      <c r="BK155" s="169">
        <f t="shared" si="40"/>
        <v>0</v>
      </c>
      <c r="BL155" s="15" t="s">
        <v>278</v>
      </c>
      <c r="BM155" s="15" t="s">
        <v>2752</v>
      </c>
    </row>
    <row r="156" spans="2:65" s="1" customFormat="1" ht="22.5" customHeight="1">
      <c r="B156" s="157"/>
      <c r="C156" s="158">
        <v>53</v>
      </c>
      <c r="D156" s="158" t="s">
        <v>210</v>
      </c>
      <c r="E156" s="159" t="s">
        <v>2753</v>
      </c>
      <c r="F156" s="160" t="s">
        <v>2754</v>
      </c>
      <c r="G156" s="161" t="s">
        <v>416</v>
      </c>
      <c r="H156" s="162">
        <v>1</v>
      </c>
      <c r="I156" s="163"/>
      <c r="J156" s="164">
        <f t="shared" si="31"/>
        <v>0</v>
      </c>
      <c r="K156" s="161" t="s">
        <v>3</v>
      </c>
      <c r="L156" s="31"/>
      <c r="M156" s="165" t="s">
        <v>3</v>
      </c>
      <c r="N156" s="166" t="s">
        <v>43</v>
      </c>
      <c r="O156" s="32"/>
      <c r="P156" s="167">
        <f t="shared" si="32"/>
        <v>0</v>
      </c>
      <c r="Q156" s="167">
        <v>0</v>
      </c>
      <c r="R156" s="167">
        <f t="shared" si="33"/>
        <v>0</v>
      </c>
      <c r="S156" s="167">
        <v>0</v>
      </c>
      <c r="T156" s="168">
        <f t="shared" si="34"/>
        <v>0</v>
      </c>
      <c r="AR156" s="15" t="s">
        <v>278</v>
      </c>
      <c r="AT156" s="15" t="s">
        <v>210</v>
      </c>
      <c r="AU156" s="15" t="s">
        <v>9</v>
      </c>
      <c r="AY156" s="15" t="s">
        <v>209</v>
      </c>
      <c r="BE156" s="169">
        <f t="shared" si="35"/>
        <v>0</v>
      </c>
      <c r="BF156" s="169">
        <f t="shared" si="36"/>
        <v>0</v>
      </c>
      <c r="BG156" s="169">
        <f t="shared" si="37"/>
        <v>0</v>
      </c>
      <c r="BH156" s="169">
        <f t="shared" si="38"/>
        <v>0</v>
      </c>
      <c r="BI156" s="169">
        <f t="shared" si="39"/>
        <v>0</v>
      </c>
      <c r="BJ156" s="15" t="s">
        <v>9</v>
      </c>
      <c r="BK156" s="169">
        <f t="shared" si="40"/>
        <v>0</v>
      </c>
      <c r="BL156" s="15" t="s">
        <v>278</v>
      </c>
      <c r="BM156" s="15" t="s">
        <v>2755</v>
      </c>
    </row>
    <row r="157" spans="2:65" s="1" customFormat="1" ht="22.5" customHeight="1">
      <c r="B157" s="157"/>
      <c r="C157" s="158">
        <v>54</v>
      </c>
      <c r="D157" s="158" t="s">
        <v>210</v>
      </c>
      <c r="E157" s="159" t="s">
        <v>2756</v>
      </c>
      <c r="F157" s="160" t="s">
        <v>2757</v>
      </c>
      <c r="G157" s="161" t="s">
        <v>416</v>
      </c>
      <c r="H157" s="162">
        <v>1</v>
      </c>
      <c r="I157" s="163"/>
      <c r="J157" s="164">
        <f t="shared" si="31"/>
        <v>0</v>
      </c>
      <c r="K157" s="161" t="s">
        <v>3</v>
      </c>
      <c r="L157" s="31"/>
      <c r="M157" s="165" t="s">
        <v>3</v>
      </c>
      <c r="N157" s="166" t="s">
        <v>43</v>
      </c>
      <c r="O157" s="32"/>
      <c r="P157" s="167">
        <f t="shared" si="32"/>
        <v>0</v>
      </c>
      <c r="Q157" s="167">
        <v>0</v>
      </c>
      <c r="R157" s="167">
        <f t="shared" si="33"/>
        <v>0</v>
      </c>
      <c r="S157" s="167">
        <v>0</v>
      </c>
      <c r="T157" s="168">
        <f t="shared" si="34"/>
        <v>0</v>
      </c>
      <c r="AR157" s="15" t="s">
        <v>278</v>
      </c>
      <c r="AT157" s="15" t="s">
        <v>210</v>
      </c>
      <c r="AU157" s="15" t="s">
        <v>9</v>
      </c>
      <c r="AY157" s="15" t="s">
        <v>209</v>
      </c>
      <c r="BE157" s="169">
        <f t="shared" si="35"/>
        <v>0</v>
      </c>
      <c r="BF157" s="169">
        <f t="shared" si="36"/>
        <v>0</v>
      </c>
      <c r="BG157" s="169">
        <f t="shared" si="37"/>
        <v>0</v>
      </c>
      <c r="BH157" s="169">
        <f t="shared" si="38"/>
        <v>0</v>
      </c>
      <c r="BI157" s="169">
        <f t="shared" si="39"/>
        <v>0</v>
      </c>
      <c r="BJ157" s="15" t="s">
        <v>9</v>
      </c>
      <c r="BK157" s="169">
        <f t="shared" si="40"/>
        <v>0</v>
      </c>
      <c r="BL157" s="15" t="s">
        <v>278</v>
      </c>
      <c r="BM157" s="15" t="s">
        <v>2758</v>
      </c>
    </row>
    <row r="158" spans="2:65" s="1" customFormat="1" ht="22.5" customHeight="1">
      <c r="B158" s="157"/>
      <c r="C158" s="158">
        <v>55</v>
      </c>
      <c r="D158" s="158" t="s">
        <v>210</v>
      </c>
      <c r="E158" s="159" t="s">
        <v>706</v>
      </c>
      <c r="F158" s="160" t="s">
        <v>707</v>
      </c>
      <c r="G158" s="161" t="s">
        <v>708</v>
      </c>
      <c r="H158" s="180"/>
      <c r="I158" s="163"/>
      <c r="J158" s="164">
        <f t="shared" si="31"/>
        <v>0</v>
      </c>
      <c r="K158" s="161" t="s">
        <v>3101</v>
      </c>
      <c r="L158" s="31"/>
      <c r="M158" s="165" t="s">
        <v>3</v>
      </c>
      <c r="N158" s="166" t="s">
        <v>43</v>
      </c>
      <c r="O158" s="32"/>
      <c r="P158" s="167">
        <f t="shared" si="32"/>
        <v>0</v>
      </c>
      <c r="Q158" s="167">
        <v>0</v>
      </c>
      <c r="R158" s="167">
        <f t="shared" si="33"/>
        <v>0</v>
      </c>
      <c r="S158" s="167">
        <v>0</v>
      </c>
      <c r="T158" s="168">
        <f t="shared" si="34"/>
        <v>0</v>
      </c>
      <c r="AR158" s="15" t="s">
        <v>278</v>
      </c>
      <c r="AT158" s="15" t="s">
        <v>210</v>
      </c>
      <c r="AU158" s="15" t="s">
        <v>9</v>
      </c>
      <c r="AY158" s="15" t="s">
        <v>209</v>
      </c>
      <c r="BE158" s="169">
        <f t="shared" si="35"/>
        <v>0</v>
      </c>
      <c r="BF158" s="169">
        <f t="shared" si="36"/>
        <v>0</v>
      </c>
      <c r="BG158" s="169">
        <f t="shared" si="37"/>
        <v>0</v>
      </c>
      <c r="BH158" s="169">
        <f t="shared" si="38"/>
        <v>0</v>
      </c>
      <c r="BI158" s="169">
        <f t="shared" si="39"/>
        <v>0</v>
      </c>
      <c r="BJ158" s="15" t="s">
        <v>9</v>
      </c>
      <c r="BK158" s="169">
        <f t="shared" si="40"/>
        <v>0</v>
      </c>
      <c r="BL158" s="15" t="s">
        <v>278</v>
      </c>
      <c r="BM158" s="15" t="s">
        <v>2759</v>
      </c>
    </row>
    <row r="159" spans="2:63" s="10" customFormat="1" ht="37.35" customHeight="1">
      <c r="B159" s="145"/>
      <c r="D159" s="146" t="s">
        <v>71</v>
      </c>
      <c r="E159" s="147" t="s">
        <v>1033</v>
      </c>
      <c r="F159" s="147" t="s">
        <v>1034</v>
      </c>
      <c r="I159" s="148"/>
      <c r="J159" s="149">
        <f>BK159</f>
        <v>0</v>
      </c>
      <c r="K159" s="155"/>
      <c r="L159" s="145"/>
      <c r="M159" s="150"/>
      <c r="N159" s="151"/>
      <c r="O159" s="151"/>
      <c r="P159" s="152">
        <f>SUM(P160:P164)</f>
        <v>0</v>
      </c>
      <c r="Q159" s="151"/>
      <c r="R159" s="152">
        <f>SUM(R160:R164)</f>
        <v>0.1727435</v>
      </c>
      <c r="S159" s="151"/>
      <c r="T159" s="153">
        <f>SUM(T160:T164)</f>
        <v>0.9198945000000001</v>
      </c>
      <c r="AR159" s="154" t="s">
        <v>79</v>
      </c>
      <c r="AT159" s="155" t="s">
        <v>71</v>
      </c>
      <c r="AU159" s="155" t="s">
        <v>72</v>
      </c>
      <c r="AY159" s="154" t="s">
        <v>209</v>
      </c>
      <c r="BK159" s="156">
        <f>SUM(BK160:BK164)</f>
        <v>0</v>
      </c>
    </row>
    <row r="160" spans="2:65" s="1" customFormat="1" ht="22.5" customHeight="1">
      <c r="B160" s="157"/>
      <c r="C160" s="170">
        <v>56</v>
      </c>
      <c r="D160" s="170" t="s">
        <v>565</v>
      </c>
      <c r="E160" s="171" t="s">
        <v>1035</v>
      </c>
      <c r="F160" s="172" t="s">
        <v>1036</v>
      </c>
      <c r="G160" s="173" t="s">
        <v>228</v>
      </c>
      <c r="H160" s="174">
        <v>6.997</v>
      </c>
      <c r="I160" s="175"/>
      <c r="J160" s="176">
        <f>ROUND(I160*H160,0)</f>
        <v>0</v>
      </c>
      <c r="K160" s="173" t="s">
        <v>3101</v>
      </c>
      <c r="L160" s="177"/>
      <c r="M160" s="178" t="s">
        <v>3</v>
      </c>
      <c r="N160" s="179" t="s">
        <v>43</v>
      </c>
      <c r="O160" s="32"/>
      <c r="P160" s="167">
        <f>O160*H160</f>
        <v>0</v>
      </c>
      <c r="Q160" s="167">
        <v>0.0202</v>
      </c>
      <c r="R160" s="167">
        <f>Q160*H160</f>
        <v>0.1413394</v>
      </c>
      <c r="S160" s="167">
        <v>0</v>
      </c>
      <c r="T160" s="168">
        <f>S160*H160</f>
        <v>0</v>
      </c>
      <c r="AR160" s="15" t="s">
        <v>336</v>
      </c>
      <c r="AT160" s="15" t="s">
        <v>565</v>
      </c>
      <c r="AU160" s="15" t="s">
        <v>9</v>
      </c>
      <c r="AY160" s="15" t="s">
        <v>209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5" t="s">
        <v>9</v>
      </c>
      <c r="BK160" s="169">
        <f>ROUND(I160*H160,0)</f>
        <v>0</v>
      </c>
      <c r="BL160" s="15" t="s">
        <v>278</v>
      </c>
      <c r="BM160" s="15" t="s">
        <v>2760</v>
      </c>
    </row>
    <row r="161" spans="2:65" s="1" customFormat="1" ht="22.5" customHeight="1">
      <c r="B161" s="157"/>
      <c r="C161" s="158">
        <v>57</v>
      </c>
      <c r="D161" s="158" t="s">
        <v>210</v>
      </c>
      <c r="E161" s="159" t="s">
        <v>1038</v>
      </c>
      <c r="F161" s="160" t="s">
        <v>1039</v>
      </c>
      <c r="G161" s="161" t="s">
        <v>228</v>
      </c>
      <c r="H161" s="162">
        <v>16.695</v>
      </c>
      <c r="I161" s="163"/>
      <c r="J161" s="164">
        <f>ROUND(I161*H161,0)</f>
        <v>0</v>
      </c>
      <c r="K161" s="161" t="s">
        <v>3101</v>
      </c>
      <c r="L161" s="31"/>
      <c r="M161" s="165" t="s">
        <v>3</v>
      </c>
      <c r="N161" s="166" t="s">
        <v>43</v>
      </c>
      <c r="O161" s="32"/>
      <c r="P161" s="167">
        <f>O161*H161</f>
        <v>0</v>
      </c>
      <c r="Q161" s="167">
        <v>0</v>
      </c>
      <c r="R161" s="167">
        <f>Q161*H161</f>
        <v>0</v>
      </c>
      <c r="S161" s="167">
        <v>0.0551</v>
      </c>
      <c r="T161" s="168">
        <f>S161*H161</f>
        <v>0.9198945000000001</v>
      </c>
      <c r="AR161" s="15" t="s">
        <v>278</v>
      </c>
      <c r="AT161" s="15" t="s">
        <v>210</v>
      </c>
      <c r="AU161" s="15" t="s">
        <v>9</v>
      </c>
      <c r="AY161" s="15" t="s">
        <v>209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9</v>
      </c>
      <c r="BK161" s="169">
        <f>ROUND(I161*H161,0)</f>
        <v>0</v>
      </c>
      <c r="BL161" s="15" t="s">
        <v>278</v>
      </c>
      <c r="BM161" s="15" t="s">
        <v>2761</v>
      </c>
    </row>
    <row r="162" spans="2:65" s="1" customFormat="1" ht="31.5" customHeight="1">
      <c r="B162" s="157"/>
      <c r="C162" s="158">
        <v>58</v>
      </c>
      <c r="D162" s="158" t="s">
        <v>210</v>
      </c>
      <c r="E162" s="159" t="s">
        <v>1041</v>
      </c>
      <c r="F162" s="160" t="s">
        <v>1042</v>
      </c>
      <c r="G162" s="161" t="s">
        <v>228</v>
      </c>
      <c r="H162" s="162">
        <v>10.829</v>
      </c>
      <c r="I162" s="163"/>
      <c r="J162" s="164">
        <f>ROUND(I162*H162,0)</f>
        <v>0</v>
      </c>
      <c r="K162" s="161" t="s">
        <v>3101</v>
      </c>
      <c r="L162" s="31"/>
      <c r="M162" s="165" t="s">
        <v>3</v>
      </c>
      <c r="N162" s="166" t="s">
        <v>43</v>
      </c>
      <c r="O162" s="32"/>
      <c r="P162" s="167">
        <f>O162*H162</f>
        <v>0</v>
      </c>
      <c r="Q162" s="167">
        <v>0.0029</v>
      </c>
      <c r="R162" s="167">
        <f>Q162*H162</f>
        <v>0.0314041</v>
      </c>
      <c r="S162" s="167">
        <v>0</v>
      </c>
      <c r="T162" s="168">
        <f>S162*H162</f>
        <v>0</v>
      </c>
      <c r="AR162" s="15" t="s">
        <v>278</v>
      </c>
      <c r="AT162" s="15" t="s">
        <v>210</v>
      </c>
      <c r="AU162" s="15" t="s">
        <v>9</v>
      </c>
      <c r="AY162" s="15" t="s">
        <v>209</v>
      </c>
      <c r="BE162" s="169">
        <f>IF(N162="základní",J162,0)</f>
        <v>0</v>
      </c>
      <c r="BF162" s="169">
        <f>IF(N162="snížená",J162,0)</f>
        <v>0</v>
      </c>
      <c r="BG162" s="169">
        <f>IF(N162="zákl. přenesená",J162,0)</f>
        <v>0</v>
      </c>
      <c r="BH162" s="169">
        <f>IF(N162="sníž. přenesená",J162,0)</f>
        <v>0</v>
      </c>
      <c r="BI162" s="169">
        <f>IF(N162="nulová",J162,0)</f>
        <v>0</v>
      </c>
      <c r="BJ162" s="15" t="s">
        <v>9</v>
      </c>
      <c r="BK162" s="169">
        <f>ROUND(I162*H162,0)</f>
        <v>0</v>
      </c>
      <c r="BL162" s="15" t="s">
        <v>278</v>
      </c>
      <c r="BM162" s="15" t="s">
        <v>2762</v>
      </c>
    </row>
    <row r="163" spans="2:65" s="1" customFormat="1" ht="22.5" customHeight="1">
      <c r="B163" s="157"/>
      <c r="C163" s="158">
        <v>59</v>
      </c>
      <c r="D163" s="158" t="s">
        <v>210</v>
      </c>
      <c r="E163" s="159" t="s">
        <v>1044</v>
      </c>
      <c r="F163" s="160" t="s">
        <v>1045</v>
      </c>
      <c r="G163" s="161" t="s">
        <v>228</v>
      </c>
      <c r="H163" s="162">
        <v>10.829</v>
      </c>
      <c r="I163" s="163"/>
      <c r="J163" s="164">
        <f>ROUND(I163*H163,0)</f>
        <v>0</v>
      </c>
      <c r="K163" s="161" t="s">
        <v>3101</v>
      </c>
      <c r="L163" s="31"/>
      <c r="M163" s="165" t="s">
        <v>3</v>
      </c>
      <c r="N163" s="166" t="s">
        <v>43</v>
      </c>
      <c r="O163" s="3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5" t="s">
        <v>278</v>
      </c>
      <c r="AT163" s="15" t="s">
        <v>210</v>
      </c>
      <c r="AU163" s="15" t="s">
        <v>9</v>
      </c>
      <c r="AY163" s="15" t="s">
        <v>209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9</v>
      </c>
      <c r="BK163" s="169">
        <f>ROUND(I163*H163,0)</f>
        <v>0</v>
      </c>
      <c r="BL163" s="15" t="s">
        <v>278</v>
      </c>
      <c r="BM163" s="15" t="s">
        <v>2763</v>
      </c>
    </row>
    <row r="164" spans="2:65" s="1" customFormat="1" ht="22.5" customHeight="1">
      <c r="B164" s="157"/>
      <c r="C164" s="158">
        <v>60</v>
      </c>
      <c r="D164" s="158" t="s">
        <v>210</v>
      </c>
      <c r="E164" s="159" t="s">
        <v>1047</v>
      </c>
      <c r="F164" s="160" t="s">
        <v>1048</v>
      </c>
      <c r="G164" s="161" t="s">
        <v>247</v>
      </c>
      <c r="H164" s="162">
        <v>0.173</v>
      </c>
      <c r="I164" s="163"/>
      <c r="J164" s="164">
        <f>ROUND(I164*H164,0)</f>
        <v>0</v>
      </c>
      <c r="K164" s="161" t="s">
        <v>3101</v>
      </c>
      <c r="L164" s="31"/>
      <c r="M164" s="165" t="s">
        <v>3</v>
      </c>
      <c r="N164" s="166" t="s">
        <v>43</v>
      </c>
      <c r="O164" s="32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AR164" s="15" t="s">
        <v>278</v>
      </c>
      <c r="AT164" s="15" t="s">
        <v>210</v>
      </c>
      <c r="AU164" s="15" t="s">
        <v>9</v>
      </c>
      <c r="AY164" s="15" t="s">
        <v>209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5" t="s">
        <v>9</v>
      </c>
      <c r="BK164" s="169">
        <f>ROUND(I164*H164,0)</f>
        <v>0</v>
      </c>
      <c r="BL164" s="15" t="s">
        <v>278</v>
      </c>
      <c r="BM164" s="15" t="s">
        <v>2764</v>
      </c>
    </row>
    <row r="165" spans="2:63" s="10" customFormat="1" ht="37.35" customHeight="1">
      <c r="B165" s="145"/>
      <c r="D165" s="146" t="s">
        <v>71</v>
      </c>
      <c r="E165" s="147" t="s">
        <v>1050</v>
      </c>
      <c r="F165" s="147" t="s">
        <v>1051</v>
      </c>
      <c r="I165" s="148"/>
      <c r="J165" s="149">
        <f>BK165</f>
        <v>0</v>
      </c>
      <c r="K165" s="155"/>
      <c r="L165" s="145"/>
      <c r="M165" s="150"/>
      <c r="N165" s="151"/>
      <c r="O165" s="151"/>
      <c r="P165" s="152">
        <f>P166</f>
        <v>0</v>
      </c>
      <c r="Q165" s="151"/>
      <c r="R165" s="152">
        <f>R166</f>
        <v>0.154724</v>
      </c>
      <c r="S165" s="151"/>
      <c r="T165" s="153">
        <f>T166</f>
        <v>0</v>
      </c>
      <c r="AR165" s="154" t="s">
        <v>79</v>
      </c>
      <c r="AT165" s="155" t="s">
        <v>71</v>
      </c>
      <c r="AU165" s="155" t="s">
        <v>72</v>
      </c>
      <c r="AY165" s="154" t="s">
        <v>209</v>
      </c>
      <c r="BK165" s="156">
        <f>BK166</f>
        <v>0</v>
      </c>
    </row>
    <row r="166" spans="2:65" s="1" customFormat="1" ht="22.5" customHeight="1">
      <c r="B166" s="157"/>
      <c r="C166" s="158">
        <v>61</v>
      </c>
      <c r="D166" s="158" t="s">
        <v>210</v>
      </c>
      <c r="E166" s="159" t="s">
        <v>2765</v>
      </c>
      <c r="F166" s="160" t="s">
        <v>2766</v>
      </c>
      <c r="G166" s="161" t="s">
        <v>228</v>
      </c>
      <c r="H166" s="162">
        <v>386.81</v>
      </c>
      <c r="I166" s="163"/>
      <c r="J166" s="164">
        <f>ROUND(I166*H166,0)</f>
        <v>0</v>
      </c>
      <c r="K166" s="161" t="s">
        <v>3101</v>
      </c>
      <c r="L166" s="31"/>
      <c r="M166" s="165" t="s">
        <v>3</v>
      </c>
      <c r="N166" s="166" t="s">
        <v>43</v>
      </c>
      <c r="O166" s="32"/>
      <c r="P166" s="167">
        <f>O166*H166</f>
        <v>0</v>
      </c>
      <c r="Q166" s="167">
        <v>0.0004</v>
      </c>
      <c r="R166" s="167">
        <f>Q166*H166</f>
        <v>0.154724</v>
      </c>
      <c r="S166" s="167">
        <v>0</v>
      </c>
      <c r="T166" s="168">
        <f>S166*H166</f>
        <v>0</v>
      </c>
      <c r="AR166" s="15" t="s">
        <v>278</v>
      </c>
      <c r="AT166" s="15" t="s">
        <v>210</v>
      </c>
      <c r="AU166" s="15" t="s">
        <v>9</v>
      </c>
      <c r="AY166" s="15" t="s">
        <v>209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5" t="s">
        <v>9</v>
      </c>
      <c r="BK166" s="169">
        <f>ROUND(I166*H166,0)</f>
        <v>0</v>
      </c>
      <c r="BL166" s="15" t="s">
        <v>278</v>
      </c>
      <c r="BM166" s="15" t="s">
        <v>2767</v>
      </c>
    </row>
    <row r="167" spans="2:63" s="10" customFormat="1" ht="37.35" customHeight="1">
      <c r="B167" s="145"/>
      <c r="D167" s="146" t="s">
        <v>71</v>
      </c>
      <c r="E167" s="147" t="s">
        <v>799</v>
      </c>
      <c r="F167" s="147" t="s">
        <v>800</v>
      </c>
      <c r="I167" s="148"/>
      <c r="J167" s="149">
        <f>BK167</f>
        <v>0</v>
      </c>
      <c r="K167" s="155"/>
      <c r="L167" s="145"/>
      <c r="M167" s="150"/>
      <c r="N167" s="151"/>
      <c r="O167" s="151"/>
      <c r="P167" s="152">
        <f>P168</f>
        <v>0</v>
      </c>
      <c r="Q167" s="151"/>
      <c r="R167" s="152">
        <f>R168</f>
        <v>0</v>
      </c>
      <c r="S167" s="151"/>
      <c r="T167" s="153">
        <f>T168</f>
        <v>0</v>
      </c>
      <c r="AR167" s="154" t="s">
        <v>225</v>
      </c>
      <c r="AT167" s="155" t="s">
        <v>71</v>
      </c>
      <c r="AU167" s="155" t="s">
        <v>72</v>
      </c>
      <c r="AY167" s="154" t="s">
        <v>209</v>
      </c>
      <c r="BK167" s="156">
        <f>BK168</f>
        <v>0</v>
      </c>
    </row>
    <row r="168" spans="2:65" s="1" customFormat="1" ht="22.5" customHeight="1">
      <c r="B168" s="157"/>
      <c r="C168" s="158">
        <v>62</v>
      </c>
      <c r="D168" s="158" t="s">
        <v>210</v>
      </c>
      <c r="E168" s="159" t="s">
        <v>801</v>
      </c>
      <c r="F168" s="160" t="s">
        <v>802</v>
      </c>
      <c r="G168" s="161" t="s">
        <v>708</v>
      </c>
      <c r="H168" s="180"/>
      <c r="I168" s="163"/>
      <c r="J168" s="164">
        <f>ROUND(I168*H168,0)</f>
        <v>0</v>
      </c>
      <c r="K168" s="161" t="s">
        <v>3101</v>
      </c>
      <c r="L168" s="31"/>
      <c r="M168" s="165" t="s">
        <v>3</v>
      </c>
      <c r="N168" s="181" t="s">
        <v>43</v>
      </c>
      <c r="O168" s="182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15" t="s">
        <v>214</v>
      </c>
      <c r="AT168" s="15" t="s">
        <v>210</v>
      </c>
      <c r="AU168" s="15" t="s">
        <v>9</v>
      </c>
      <c r="AY168" s="15" t="s">
        <v>209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5" t="s">
        <v>9</v>
      </c>
      <c r="BK168" s="169">
        <f>ROUND(I168*H168,0)</f>
        <v>0</v>
      </c>
      <c r="BL168" s="15" t="s">
        <v>214</v>
      </c>
      <c r="BM168" s="15" t="s">
        <v>2768</v>
      </c>
    </row>
    <row r="169" spans="2:12" s="1" customFormat="1" ht="6.9" customHeight="1">
      <c r="B169" s="46"/>
      <c r="C169" s="47"/>
      <c r="D169" s="47"/>
      <c r="E169" s="47"/>
      <c r="F169" s="47"/>
      <c r="G169" s="47"/>
      <c r="H169" s="47"/>
      <c r="I169" s="119"/>
      <c r="J169" s="47"/>
      <c r="K169" s="317"/>
      <c r="L169" s="31"/>
    </row>
  </sheetData>
  <autoFilter ref="C93:K93"/>
  <mergeCells count="12">
    <mergeCell ref="E84:H84"/>
    <mergeCell ref="E86:H8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2:H82"/>
  </mergeCells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82" activePane="bottomLeft" state="frozen"/>
      <selection pane="bottomLeft" activeCell="W94" sqref="W9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151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s="1" customFormat="1" ht="22.5" customHeight="1">
      <c r="B9" s="31"/>
      <c r="C9" s="32"/>
      <c r="D9" s="32"/>
      <c r="E9" s="367" t="s">
        <v>2522</v>
      </c>
      <c r="F9" s="348"/>
      <c r="G9" s="348"/>
      <c r="H9" s="348"/>
      <c r="I9" s="98"/>
      <c r="J9" s="32"/>
      <c r="K9" s="307"/>
    </row>
    <row r="10" spans="2:11" s="1" customFormat="1" ht="13.2">
      <c r="B10" s="31"/>
      <c r="C10" s="32"/>
      <c r="D10" s="28" t="s">
        <v>167</v>
      </c>
      <c r="E10" s="32"/>
      <c r="F10" s="32"/>
      <c r="G10" s="32"/>
      <c r="H10" s="32"/>
      <c r="I10" s="98"/>
      <c r="J10" s="32"/>
      <c r="K10" s="307"/>
    </row>
    <row r="11" spans="2:11" s="1" customFormat="1" ht="36.9" customHeight="1">
      <c r="B11" s="31"/>
      <c r="C11" s="32"/>
      <c r="D11" s="32"/>
      <c r="E11" s="368" t="s">
        <v>2769</v>
      </c>
      <c r="F11" s="348"/>
      <c r="G11" s="348"/>
      <c r="H11" s="348"/>
      <c r="I11" s="98"/>
      <c r="J11" s="32"/>
      <c r="K11" s="307"/>
    </row>
    <row r="12" spans="2:11" s="1" customFormat="1" ht="13.5">
      <c r="B12" s="31"/>
      <c r="C12" s="32"/>
      <c r="D12" s="32"/>
      <c r="E12" s="32"/>
      <c r="F12" s="32"/>
      <c r="G12" s="32"/>
      <c r="H12" s="32"/>
      <c r="I12" s="98"/>
      <c r="J12" s="32"/>
      <c r="K12" s="307"/>
    </row>
    <row r="13" spans="2:11" s="1" customFormat="1" ht="14.4" customHeight="1">
      <c r="B13" s="31"/>
      <c r="C13" s="32"/>
      <c r="D13" s="28" t="s">
        <v>21</v>
      </c>
      <c r="E13" s="32"/>
      <c r="F13" s="26" t="s">
        <v>3</v>
      </c>
      <c r="G13" s="32"/>
      <c r="H13" s="32"/>
      <c r="I13" s="99" t="s">
        <v>22</v>
      </c>
      <c r="J13" s="26" t="s">
        <v>3</v>
      </c>
      <c r="K13" s="307"/>
    </row>
    <row r="14" spans="2:11" s="1" customFormat="1" ht="14.4" customHeight="1">
      <c r="B14" s="31"/>
      <c r="C14" s="32"/>
      <c r="D14" s="28" t="s">
        <v>23</v>
      </c>
      <c r="E14" s="32"/>
      <c r="F14" s="26" t="s">
        <v>24</v>
      </c>
      <c r="G14" s="32"/>
      <c r="H14" s="32"/>
      <c r="I14" s="99" t="s">
        <v>25</v>
      </c>
      <c r="J14" s="100">
        <f>'Rekapitulace stavby'!AN8</f>
        <v>43063</v>
      </c>
      <c r="K14" s="307"/>
    </row>
    <row r="15" spans="2:11" s="1" customFormat="1" ht="10.95" customHeight="1">
      <c r="B15" s="31"/>
      <c r="C15" s="32"/>
      <c r="D15" s="32"/>
      <c r="E15" s="32"/>
      <c r="F15" s="32"/>
      <c r="G15" s="32"/>
      <c r="H15" s="32"/>
      <c r="I15" s="98"/>
      <c r="J15" s="32"/>
      <c r="K15" s="307"/>
    </row>
    <row r="16" spans="2:11" s="1" customFormat="1" ht="14.4" customHeight="1">
      <c r="B16" s="31"/>
      <c r="C16" s="32"/>
      <c r="D16" s="28" t="s">
        <v>28</v>
      </c>
      <c r="E16" s="32"/>
      <c r="F16" s="32"/>
      <c r="G16" s="32"/>
      <c r="H16" s="32"/>
      <c r="I16" s="99" t="s">
        <v>29</v>
      </c>
      <c r="J16" s="26" t="s">
        <v>3</v>
      </c>
      <c r="K16" s="307"/>
    </row>
    <row r="17" spans="2:11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99" t="s">
        <v>31</v>
      </c>
      <c r="J17" s="26" t="s">
        <v>3</v>
      </c>
      <c r="K17" s="307"/>
    </row>
    <row r="18" spans="2:11" s="1" customFormat="1" ht="6.9" customHeight="1">
      <c r="B18" s="31"/>
      <c r="C18" s="32"/>
      <c r="D18" s="32"/>
      <c r="E18" s="32"/>
      <c r="F18" s="32"/>
      <c r="G18" s="32"/>
      <c r="H18" s="32"/>
      <c r="I18" s="98"/>
      <c r="J18" s="32"/>
      <c r="K18" s="307"/>
    </row>
    <row r="19" spans="2:11" s="1" customFormat="1" ht="14.4" customHeight="1">
      <c r="B19" s="31"/>
      <c r="C19" s="32"/>
      <c r="D19" s="28" t="s">
        <v>32</v>
      </c>
      <c r="E19" s="32"/>
      <c r="F19" s="32"/>
      <c r="G19" s="32"/>
      <c r="H19" s="32"/>
      <c r="I19" s="99" t="s">
        <v>29</v>
      </c>
      <c r="J19" s="26" t="str">
        <f>IF('Rekapitulace stavby'!AN13="Vyplň údaj","",IF('Rekapitulace stavby'!AN13="","",'Rekapitulace stavby'!AN13))</f>
        <v/>
      </c>
      <c r="K19" s="307"/>
    </row>
    <row r="20" spans="2:11" s="1" customFormat="1" ht="18" customHeight="1">
      <c r="B20" s="31"/>
      <c r="C20" s="32"/>
      <c r="D20" s="32"/>
      <c r="E20" s="26" t="str">
        <f>IF('Rekapitulace stavby'!E14="Vyplň údaj","",IF('Rekapitulace stavby'!E14="","",'Rekapitulace stavby'!E14))</f>
        <v/>
      </c>
      <c r="F20" s="32"/>
      <c r="G20" s="32"/>
      <c r="H20" s="32"/>
      <c r="I20" s="99" t="s">
        <v>31</v>
      </c>
      <c r="J20" s="26" t="str">
        <f>IF('Rekapitulace stavby'!AN14="Vyplň údaj","",IF('Rekapitulace stavby'!AN14="","",'Rekapitulace stavby'!AN14))</f>
        <v/>
      </c>
      <c r="K20" s="307"/>
    </row>
    <row r="21" spans="2:11" s="1" customFormat="1" ht="6.9" customHeight="1">
      <c r="B21" s="31"/>
      <c r="C21" s="32"/>
      <c r="D21" s="32"/>
      <c r="E21" s="32"/>
      <c r="F21" s="32"/>
      <c r="G21" s="32"/>
      <c r="H21" s="32"/>
      <c r="I21" s="98"/>
      <c r="J21" s="32"/>
      <c r="K21" s="307"/>
    </row>
    <row r="22" spans="2:11" s="1" customFormat="1" ht="14.4" customHeight="1">
      <c r="B22" s="31"/>
      <c r="C22" s="32"/>
      <c r="D22" s="28" t="s">
        <v>34</v>
      </c>
      <c r="E22" s="32"/>
      <c r="F22" s="32"/>
      <c r="G22" s="32"/>
      <c r="H22" s="32"/>
      <c r="I22" s="99" t="s">
        <v>29</v>
      </c>
      <c r="J22" s="26" t="s">
        <v>3</v>
      </c>
      <c r="K22" s="307"/>
    </row>
    <row r="23" spans="2:11" s="1" customFormat="1" ht="18" customHeight="1">
      <c r="B23" s="31"/>
      <c r="C23" s="32"/>
      <c r="D23" s="32"/>
      <c r="E23" s="26" t="s">
        <v>35</v>
      </c>
      <c r="F23" s="32"/>
      <c r="G23" s="32"/>
      <c r="H23" s="32"/>
      <c r="I23" s="99" t="s">
        <v>31</v>
      </c>
      <c r="J23" s="26" t="s">
        <v>3</v>
      </c>
      <c r="K23" s="307"/>
    </row>
    <row r="24" spans="2:11" s="1" customFormat="1" ht="6.9" customHeight="1">
      <c r="B24" s="31"/>
      <c r="C24" s="32"/>
      <c r="D24" s="32"/>
      <c r="E24" s="32"/>
      <c r="F24" s="32"/>
      <c r="G24" s="32"/>
      <c r="H24" s="32"/>
      <c r="I24" s="98"/>
      <c r="J24" s="32"/>
      <c r="K24" s="307"/>
    </row>
    <row r="25" spans="2:11" s="1" customFormat="1" ht="14.4" customHeight="1">
      <c r="B25" s="31"/>
      <c r="C25" s="32"/>
      <c r="D25" s="28" t="s">
        <v>37</v>
      </c>
      <c r="E25" s="32"/>
      <c r="F25" s="32"/>
      <c r="G25" s="32"/>
      <c r="H25" s="32"/>
      <c r="I25" s="98"/>
      <c r="J25" s="32"/>
      <c r="K25" s="307"/>
    </row>
    <row r="26" spans="2:11" s="7" customFormat="1" ht="22.5" customHeight="1">
      <c r="B26" s="101"/>
      <c r="C26" s="102"/>
      <c r="D26" s="102"/>
      <c r="E26" s="370" t="s">
        <v>3</v>
      </c>
      <c r="F26" s="371"/>
      <c r="G26" s="371"/>
      <c r="H26" s="371"/>
      <c r="I26" s="103"/>
      <c r="J26" s="102"/>
      <c r="K26" s="308"/>
    </row>
    <row r="27" spans="2:11" s="1" customFormat="1" ht="6.9" customHeight="1">
      <c r="B27" s="31"/>
      <c r="C27" s="32"/>
      <c r="D27" s="32"/>
      <c r="E27" s="32"/>
      <c r="F27" s="32"/>
      <c r="G27" s="32"/>
      <c r="H27" s="32"/>
      <c r="I27" s="98"/>
      <c r="J27" s="32"/>
      <c r="K27" s="307"/>
    </row>
    <row r="28" spans="2:11" s="1" customFormat="1" ht="6.9" customHeight="1">
      <c r="B28" s="31"/>
      <c r="C28" s="32"/>
      <c r="D28" s="58"/>
      <c r="E28" s="58"/>
      <c r="F28" s="58"/>
      <c r="G28" s="58"/>
      <c r="H28" s="58"/>
      <c r="I28" s="105"/>
      <c r="J28" s="58"/>
      <c r="K28" s="309"/>
    </row>
    <row r="29" spans="2:11" s="1" customFormat="1" ht="25.35" customHeight="1">
      <c r="B29" s="31"/>
      <c r="C29" s="32"/>
      <c r="D29" s="107" t="s">
        <v>38</v>
      </c>
      <c r="E29" s="32"/>
      <c r="F29" s="32"/>
      <c r="G29" s="32"/>
      <c r="H29" s="32"/>
      <c r="I29" s="98"/>
      <c r="J29" s="108">
        <f>ROUND(J85,2)</f>
        <v>0</v>
      </c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14.4" customHeight="1">
      <c r="B31" s="31"/>
      <c r="C31" s="32"/>
      <c r="D31" s="32"/>
      <c r="E31" s="32"/>
      <c r="F31" s="36" t="s">
        <v>40</v>
      </c>
      <c r="G31" s="32"/>
      <c r="H31" s="32"/>
      <c r="I31" s="109" t="s">
        <v>39</v>
      </c>
      <c r="J31" s="36" t="s">
        <v>41</v>
      </c>
      <c r="K31" s="307"/>
    </row>
    <row r="32" spans="2:11" s="1" customFormat="1" ht="14.4" customHeight="1">
      <c r="B32" s="31"/>
      <c r="C32" s="32"/>
      <c r="D32" s="39" t="s">
        <v>42</v>
      </c>
      <c r="E32" s="39" t="s">
        <v>43</v>
      </c>
      <c r="F32" s="110">
        <f>ROUND(SUM(BE85:BE95),2)</f>
        <v>0</v>
      </c>
      <c r="G32" s="32"/>
      <c r="H32" s="32"/>
      <c r="I32" s="111">
        <v>0.21</v>
      </c>
      <c r="J32" s="110">
        <f>ROUND(ROUND((SUM(BE85:BE95)),2)*I32,2)</f>
        <v>0</v>
      </c>
      <c r="K32" s="307"/>
    </row>
    <row r="33" spans="2:11" s="1" customFormat="1" ht="14.4" customHeight="1">
      <c r="B33" s="31"/>
      <c r="C33" s="32"/>
      <c r="D33" s="32"/>
      <c r="E33" s="39" t="s">
        <v>44</v>
      </c>
      <c r="F33" s="110">
        <f>ROUND(SUM(BF85:BF95),2)</f>
        <v>0</v>
      </c>
      <c r="G33" s="32"/>
      <c r="H33" s="32"/>
      <c r="I33" s="111">
        <v>0.15</v>
      </c>
      <c r="J33" s="110">
        <f>ROUND(ROUND((SUM(BF85:BF95)),2)*I33,2)</f>
        <v>0</v>
      </c>
      <c r="K33" s="307"/>
    </row>
    <row r="34" spans="2:11" s="1" customFormat="1" ht="14.4" customHeight="1" hidden="1">
      <c r="B34" s="31"/>
      <c r="C34" s="32"/>
      <c r="D34" s="32"/>
      <c r="E34" s="39" t="s">
        <v>45</v>
      </c>
      <c r="F34" s="110">
        <f>ROUND(SUM(BG85:BG95),2)</f>
        <v>0</v>
      </c>
      <c r="G34" s="32"/>
      <c r="H34" s="32"/>
      <c r="I34" s="111">
        <v>0.21</v>
      </c>
      <c r="J34" s="110">
        <v>0</v>
      </c>
      <c r="K34" s="307"/>
    </row>
    <row r="35" spans="2:11" s="1" customFormat="1" ht="14.4" customHeight="1" hidden="1">
      <c r="B35" s="31"/>
      <c r="C35" s="32"/>
      <c r="D35" s="32"/>
      <c r="E35" s="39" t="s">
        <v>46</v>
      </c>
      <c r="F35" s="110">
        <f>ROUND(SUM(BH85:BH95),2)</f>
        <v>0</v>
      </c>
      <c r="G35" s="32"/>
      <c r="H35" s="32"/>
      <c r="I35" s="111">
        <v>0.15</v>
      </c>
      <c r="J35" s="110"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47</v>
      </c>
      <c r="F36" s="110">
        <f>ROUND(SUM(BI85:BI95),2)</f>
        <v>0</v>
      </c>
      <c r="G36" s="32"/>
      <c r="H36" s="32"/>
      <c r="I36" s="111">
        <v>0</v>
      </c>
      <c r="J36" s="110">
        <v>0</v>
      </c>
      <c r="K36" s="307"/>
    </row>
    <row r="37" spans="2:11" s="1" customFormat="1" ht="6.9" customHeight="1">
      <c r="B37" s="31"/>
      <c r="C37" s="32"/>
      <c r="D37" s="32"/>
      <c r="E37" s="32"/>
      <c r="F37" s="32"/>
      <c r="G37" s="32"/>
      <c r="H37" s="32"/>
      <c r="I37" s="98"/>
      <c r="J37" s="32"/>
      <c r="K37" s="307"/>
    </row>
    <row r="38" spans="2:11" s="1" customFormat="1" ht="25.35" customHeight="1">
      <c r="B38" s="31"/>
      <c r="C38" s="112"/>
      <c r="D38" s="113" t="s">
        <v>48</v>
      </c>
      <c r="E38" s="61"/>
      <c r="F38" s="61"/>
      <c r="G38" s="114" t="s">
        <v>49</v>
      </c>
      <c r="H38" s="115" t="s">
        <v>50</v>
      </c>
      <c r="I38" s="116"/>
      <c r="J38" s="117">
        <f>SUM(J29:J36)</f>
        <v>0</v>
      </c>
      <c r="K38" s="310"/>
    </row>
    <row r="39" spans="2:11" s="1" customFormat="1" ht="14.4" customHeight="1">
      <c r="B39" s="46"/>
      <c r="C39" s="47"/>
      <c r="D39" s="47"/>
      <c r="E39" s="47"/>
      <c r="F39" s="47"/>
      <c r="G39" s="47"/>
      <c r="H39" s="47"/>
      <c r="I39" s="119"/>
      <c r="J39" s="47"/>
      <c r="K39" s="311"/>
    </row>
    <row r="43" spans="2:11" s="1" customFormat="1" ht="6.9" customHeight="1">
      <c r="B43" s="49"/>
      <c r="C43" s="50"/>
      <c r="D43" s="50"/>
      <c r="E43" s="50"/>
      <c r="F43" s="50"/>
      <c r="G43" s="50"/>
      <c r="H43" s="50"/>
      <c r="I43" s="120"/>
      <c r="J43" s="50"/>
      <c r="K43" s="312"/>
    </row>
    <row r="44" spans="2:11" s="1" customFormat="1" ht="36.9" customHeight="1">
      <c r="B44" s="31"/>
      <c r="C44" s="21" t="s">
        <v>169</v>
      </c>
      <c r="D44" s="32"/>
      <c r="E44" s="32"/>
      <c r="F44" s="32"/>
      <c r="G44" s="32"/>
      <c r="H44" s="32"/>
      <c r="I44" s="98"/>
      <c r="J44" s="32"/>
      <c r="K44" s="307"/>
    </row>
    <row r="45" spans="2:11" s="1" customFormat="1" ht="6.9" customHeight="1">
      <c r="B45" s="31"/>
      <c r="C45" s="32"/>
      <c r="D45" s="32"/>
      <c r="E45" s="32"/>
      <c r="F45" s="32"/>
      <c r="G45" s="32"/>
      <c r="H45" s="32"/>
      <c r="I45" s="98"/>
      <c r="J45" s="32"/>
      <c r="K45" s="307"/>
    </row>
    <row r="46" spans="2:11" s="1" customFormat="1" ht="14.4" customHeight="1">
      <c r="B46" s="31"/>
      <c r="C46" s="28" t="s">
        <v>18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22.5" customHeight="1">
      <c r="B47" s="31"/>
      <c r="C47" s="32"/>
      <c r="D47" s="32"/>
      <c r="E47" s="367" t="str">
        <f>E7</f>
        <v>Objekt školy a dílen, U Kapličky 761/II, Sušice, stavební úpravy - návrh úspor energie</v>
      </c>
      <c r="F47" s="348"/>
      <c r="G47" s="348"/>
      <c r="H47" s="348"/>
      <c r="I47" s="98"/>
      <c r="J47" s="32"/>
      <c r="K47" s="307"/>
    </row>
    <row r="48" spans="2:11" ht="13.2">
      <c r="B48" s="19"/>
      <c r="C48" s="28" t="s">
        <v>165</v>
      </c>
      <c r="D48" s="20"/>
      <c r="E48" s="20"/>
      <c r="F48" s="20"/>
      <c r="G48" s="20"/>
      <c r="H48" s="20"/>
      <c r="I48" s="97"/>
      <c r="J48" s="20"/>
      <c r="K48" s="306"/>
    </row>
    <row r="49" spans="2:11" s="1" customFormat="1" ht="22.5" customHeight="1">
      <c r="B49" s="31"/>
      <c r="C49" s="32"/>
      <c r="D49" s="32"/>
      <c r="E49" s="367" t="s">
        <v>2522</v>
      </c>
      <c r="F49" s="348"/>
      <c r="G49" s="348"/>
      <c r="H49" s="348"/>
      <c r="I49" s="98"/>
      <c r="J49" s="32"/>
      <c r="K49" s="307"/>
    </row>
    <row r="50" spans="2:11" s="1" customFormat="1" ht="14.4" customHeight="1">
      <c r="B50" s="31"/>
      <c r="C50" s="28" t="s">
        <v>167</v>
      </c>
      <c r="D50" s="32"/>
      <c r="E50" s="32"/>
      <c r="F50" s="32"/>
      <c r="G50" s="32"/>
      <c r="H50" s="32"/>
      <c r="I50" s="98"/>
      <c r="J50" s="32"/>
      <c r="K50" s="307"/>
    </row>
    <row r="51" spans="2:11" s="1" customFormat="1" ht="23.25" customHeight="1">
      <c r="B51" s="31"/>
      <c r="C51" s="32"/>
      <c r="D51" s="32"/>
      <c r="E51" s="368" t="str">
        <f>E11</f>
        <v>330 - SO 03  Dílna - střecha</v>
      </c>
      <c r="F51" s="348"/>
      <c r="G51" s="348"/>
      <c r="H51" s="348"/>
      <c r="I51" s="98"/>
      <c r="J51" s="32"/>
      <c r="K51" s="307"/>
    </row>
    <row r="52" spans="2:11" s="1" customFormat="1" ht="6.9" customHeight="1">
      <c r="B52" s="31"/>
      <c r="C52" s="32"/>
      <c r="D52" s="32"/>
      <c r="E52" s="32"/>
      <c r="F52" s="32"/>
      <c r="G52" s="32"/>
      <c r="H52" s="32"/>
      <c r="I52" s="98"/>
      <c r="J52" s="32"/>
      <c r="K52" s="307"/>
    </row>
    <row r="53" spans="2:11" s="1" customFormat="1" ht="18" customHeight="1">
      <c r="B53" s="31"/>
      <c r="C53" s="28" t="s">
        <v>23</v>
      </c>
      <c r="D53" s="32"/>
      <c r="E53" s="32"/>
      <c r="F53" s="26" t="str">
        <f>F14</f>
        <v>Sušice</v>
      </c>
      <c r="G53" s="32"/>
      <c r="H53" s="32"/>
      <c r="I53" s="99" t="s">
        <v>25</v>
      </c>
      <c r="J53" s="100">
        <f>IF(J14="","",J14)</f>
        <v>43063</v>
      </c>
      <c r="K53" s="307"/>
    </row>
    <row r="54" spans="2:11" s="1" customFormat="1" ht="6.9" customHeight="1">
      <c r="B54" s="31"/>
      <c r="C54" s="32"/>
      <c r="D54" s="32"/>
      <c r="E54" s="32"/>
      <c r="F54" s="32"/>
      <c r="G54" s="32"/>
      <c r="H54" s="32"/>
      <c r="I54" s="98"/>
      <c r="J54" s="32"/>
      <c r="K54" s="307"/>
    </row>
    <row r="55" spans="2:11" s="1" customFormat="1" ht="13.2">
      <c r="B55" s="31"/>
      <c r="C55" s="28" t="s">
        <v>28</v>
      </c>
      <c r="D55" s="32"/>
      <c r="E55" s="32"/>
      <c r="F55" s="26" t="str">
        <f>E17</f>
        <v xml:space="preserve"> SOŠ a SOU Sušice</v>
      </c>
      <c r="G55" s="32"/>
      <c r="H55" s="32"/>
      <c r="I55" s="99" t="s">
        <v>34</v>
      </c>
      <c r="J55" s="26" t="str">
        <f>E23</f>
        <v xml:space="preserve"> Ing. Lejsek Jiří</v>
      </c>
      <c r="K55" s="307"/>
    </row>
    <row r="56" spans="2:11" s="1" customFormat="1" ht="14.4" customHeight="1">
      <c r="B56" s="31"/>
      <c r="C56" s="28" t="s">
        <v>32</v>
      </c>
      <c r="D56" s="32"/>
      <c r="E56" s="32"/>
      <c r="F56" s="26" t="str">
        <f>IF(E20="","",E20)</f>
        <v/>
      </c>
      <c r="G56" s="32"/>
      <c r="H56" s="32"/>
      <c r="I56" s="98"/>
      <c r="J56" s="32"/>
      <c r="K56" s="307"/>
    </row>
    <row r="57" spans="2:11" s="1" customFormat="1" ht="10.35" customHeight="1">
      <c r="B57" s="31"/>
      <c r="C57" s="32"/>
      <c r="D57" s="32"/>
      <c r="E57" s="32"/>
      <c r="F57" s="32"/>
      <c r="G57" s="32"/>
      <c r="H57" s="32"/>
      <c r="I57" s="98"/>
      <c r="J57" s="32"/>
      <c r="K57" s="307"/>
    </row>
    <row r="58" spans="2:11" s="1" customFormat="1" ht="29.25" customHeight="1">
      <c r="B58" s="31"/>
      <c r="C58" s="122" t="s">
        <v>170</v>
      </c>
      <c r="D58" s="112"/>
      <c r="E58" s="112"/>
      <c r="F58" s="112"/>
      <c r="G58" s="112"/>
      <c r="H58" s="112"/>
      <c r="I58" s="123"/>
      <c r="J58" s="124" t="s">
        <v>171</v>
      </c>
      <c r="K58" s="313"/>
    </row>
    <row r="59" spans="2:11" s="1" customFormat="1" ht="10.35" customHeight="1">
      <c r="B59" s="31"/>
      <c r="C59" s="32"/>
      <c r="D59" s="32"/>
      <c r="E59" s="32"/>
      <c r="F59" s="32"/>
      <c r="G59" s="32"/>
      <c r="H59" s="32"/>
      <c r="I59" s="98"/>
      <c r="J59" s="32"/>
      <c r="K59" s="307"/>
    </row>
    <row r="60" spans="2:47" s="1" customFormat="1" ht="29.25" customHeight="1">
      <c r="B60" s="31"/>
      <c r="C60" s="126" t="s">
        <v>172</v>
      </c>
      <c r="D60" s="32"/>
      <c r="E60" s="32"/>
      <c r="F60" s="32"/>
      <c r="G60" s="32"/>
      <c r="H60" s="32"/>
      <c r="I60" s="98"/>
      <c r="J60" s="108">
        <f>J85</f>
        <v>0</v>
      </c>
      <c r="K60" s="307"/>
      <c r="AU60" s="15" t="s">
        <v>173</v>
      </c>
    </row>
    <row r="61" spans="2:11" s="8" customFormat="1" ht="24.9" customHeight="1">
      <c r="B61" s="127"/>
      <c r="C61" s="128"/>
      <c r="D61" s="129" t="s">
        <v>186</v>
      </c>
      <c r="E61" s="130"/>
      <c r="F61" s="130"/>
      <c r="G61" s="130"/>
      <c r="H61" s="130"/>
      <c r="I61" s="131"/>
      <c r="J61" s="132">
        <f>J86</f>
        <v>0</v>
      </c>
      <c r="K61" s="314"/>
    </row>
    <row r="62" spans="2:11" s="8" customFormat="1" ht="24.9" customHeight="1">
      <c r="B62" s="127"/>
      <c r="C62" s="128"/>
      <c r="D62" s="129" t="s">
        <v>1056</v>
      </c>
      <c r="E62" s="130"/>
      <c r="F62" s="130"/>
      <c r="G62" s="130"/>
      <c r="H62" s="130"/>
      <c r="I62" s="131"/>
      <c r="J62" s="132">
        <f>J92</f>
        <v>0</v>
      </c>
      <c r="K62" s="314"/>
    </row>
    <row r="63" spans="2:11" s="8" customFormat="1" ht="24.9" customHeight="1">
      <c r="B63" s="127"/>
      <c r="C63" s="128"/>
      <c r="D63" s="129" t="s">
        <v>192</v>
      </c>
      <c r="E63" s="130"/>
      <c r="F63" s="130"/>
      <c r="G63" s="130"/>
      <c r="H63" s="130"/>
      <c r="I63" s="131"/>
      <c r="J63" s="132">
        <f>J94</f>
        <v>0</v>
      </c>
      <c r="K63" s="314"/>
    </row>
    <row r="64" spans="2:11" s="1" customFormat="1" ht="21.75" customHeight="1">
      <c r="B64" s="31"/>
      <c r="C64" s="32"/>
      <c r="D64" s="32"/>
      <c r="E64" s="32"/>
      <c r="F64" s="32"/>
      <c r="G64" s="32"/>
      <c r="H64" s="32"/>
      <c r="I64" s="98"/>
      <c r="J64" s="32"/>
      <c r="K64" s="307"/>
    </row>
    <row r="65" spans="2:11" s="1" customFormat="1" ht="6.9" customHeight="1">
      <c r="B65" s="46"/>
      <c r="C65" s="47"/>
      <c r="D65" s="47"/>
      <c r="E65" s="47"/>
      <c r="F65" s="47"/>
      <c r="G65" s="47"/>
      <c r="H65" s="47"/>
      <c r="I65" s="119"/>
      <c r="J65" s="47"/>
      <c r="K65" s="311"/>
    </row>
    <row r="69" spans="2:12" s="1" customFormat="1" ht="6.9" customHeight="1">
      <c r="B69" s="49"/>
      <c r="C69" s="50"/>
      <c r="D69" s="50"/>
      <c r="E69" s="50"/>
      <c r="F69" s="50"/>
      <c r="G69" s="50"/>
      <c r="H69" s="50"/>
      <c r="I69" s="120"/>
      <c r="J69" s="50"/>
      <c r="K69" s="315"/>
      <c r="L69" s="31"/>
    </row>
    <row r="70" spans="2:12" s="1" customFormat="1" ht="36.9" customHeight="1">
      <c r="B70" s="31"/>
      <c r="C70" s="51" t="s">
        <v>193</v>
      </c>
      <c r="K70" s="316"/>
      <c r="L70" s="31"/>
    </row>
    <row r="71" spans="2:12" s="1" customFormat="1" ht="6.9" customHeight="1">
      <c r="B71" s="31"/>
      <c r="K71" s="316"/>
      <c r="L71" s="31"/>
    </row>
    <row r="72" spans="2:12" s="1" customFormat="1" ht="14.4" customHeight="1">
      <c r="B72" s="31"/>
      <c r="C72" s="53" t="s">
        <v>18</v>
      </c>
      <c r="K72" s="316"/>
      <c r="L72" s="31"/>
    </row>
    <row r="73" spans="2:12" s="1" customFormat="1" ht="22.5" customHeight="1">
      <c r="B73" s="31"/>
      <c r="E73" s="369" t="str">
        <f>E7</f>
        <v>Objekt školy a dílen, U Kapličky 761/II, Sušice, stavební úpravy - návrh úspor energie</v>
      </c>
      <c r="F73" s="343"/>
      <c r="G73" s="343"/>
      <c r="H73" s="343"/>
      <c r="K73" s="316"/>
      <c r="L73" s="31"/>
    </row>
    <row r="74" spans="2:12" ht="13.2">
      <c r="B74" s="19"/>
      <c r="C74" s="53" t="s">
        <v>165</v>
      </c>
      <c r="L74" s="19"/>
    </row>
    <row r="75" spans="2:12" s="1" customFormat="1" ht="22.5" customHeight="1">
      <c r="B75" s="31"/>
      <c r="E75" s="369" t="s">
        <v>2522</v>
      </c>
      <c r="F75" s="343"/>
      <c r="G75" s="343"/>
      <c r="H75" s="343"/>
      <c r="K75" s="316"/>
      <c r="L75" s="31"/>
    </row>
    <row r="76" spans="2:12" s="1" customFormat="1" ht="14.4" customHeight="1">
      <c r="B76" s="31"/>
      <c r="C76" s="53" t="s">
        <v>167</v>
      </c>
      <c r="K76" s="316"/>
      <c r="L76" s="31"/>
    </row>
    <row r="77" spans="2:12" s="1" customFormat="1" ht="23.25" customHeight="1">
      <c r="B77" s="31"/>
      <c r="E77" s="340" t="str">
        <f>E11</f>
        <v>330 - SO 03  Dílna - střecha</v>
      </c>
      <c r="F77" s="343"/>
      <c r="G77" s="343"/>
      <c r="H77" s="343"/>
      <c r="K77" s="316"/>
      <c r="L77" s="31"/>
    </row>
    <row r="78" spans="2:12" s="1" customFormat="1" ht="6.9" customHeight="1">
      <c r="B78" s="31"/>
      <c r="K78" s="316"/>
      <c r="L78" s="31"/>
    </row>
    <row r="79" spans="2:12" s="1" customFormat="1" ht="18" customHeight="1">
      <c r="B79" s="31"/>
      <c r="C79" s="53" t="s">
        <v>23</v>
      </c>
      <c r="F79" s="134" t="str">
        <f>F14</f>
        <v>Sušice</v>
      </c>
      <c r="I79" s="135" t="s">
        <v>25</v>
      </c>
      <c r="J79" s="57">
        <f>IF(J14="","",J14)</f>
        <v>43063</v>
      </c>
      <c r="K79" s="316"/>
      <c r="L79" s="31"/>
    </row>
    <row r="80" spans="2:12" s="1" customFormat="1" ht="6.9" customHeight="1">
      <c r="B80" s="31"/>
      <c r="K80" s="316"/>
      <c r="L80" s="31"/>
    </row>
    <row r="81" spans="2:12" s="1" customFormat="1" ht="13.2">
      <c r="B81" s="31"/>
      <c r="C81" s="53" t="s">
        <v>28</v>
      </c>
      <c r="F81" s="134" t="str">
        <f>E17</f>
        <v xml:space="preserve"> SOŠ a SOU Sušice</v>
      </c>
      <c r="I81" s="135" t="s">
        <v>34</v>
      </c>
      <c r="J81" s="134" t="str">
        <f>E23</f>
        <v xml:space="preserve"> Ing. Lejsek Jiří</v>
      </c>
      <c r="K81" s="316"/>
      <c r="L81" s="31"/>
    </row>
    <row r="82" spans="2:12" s="1" customFormat="1" ht="14.4" customHeight="1">
      <c r="B82" s="31"/>
      <c r="C82" s="53" t="s">
        <v>32</v>
      </c>
      <c r="F82" s="134" t="str">
        <f>IF(E20="","",E20)</f>
        <v/>
      </c>
      <c r="K82" s="316"/>
      <c r="L82" s="31"/>
    </row>
    <row r="83" spans="2:12" s="1" customFormat="1" ht="10.35" customHeight="1">
      <c r="B83" s="31"/>
      <c r="K83" s="316"/>
      <c r="L83" s="31"/>
    </row>
    <row r="84" spans="2:20" s="9" customFormat="1" ht="29.25" customHeight="1">
      <c r="B84" s="136"/>
      <c r="C84" s="137" t="s">
        <v>194</v>
      </c>
      <c r="D84" s="138" t="s">
        <v>57</v>
      </c>
      <c r="E84" s="138" t="s">
        <v>53</v>
      </c>
      <c r="F84" s="138" t="s">
        <v>195</v>
      </c>
      <c r="G84" s="138" t="s">
        <v>196</v>
      </c>
      <c r="H84" s="138" t="s">
        <v>197</v>
      </c>
      <c r="I84" s="139" t="s">
        <v>198</v>
      </c>
      <c r="J84" s="138" t="s">
        <v>171</v>
      </c>
      <c r="K84" s="140" t="s">
        <v>199</v>
      </c>
      <c r="L84" s="136"/>
      <c r="M84" s="63" t="s">
        <v>200</v>
      </c>
      <c r="N84" s="64" t="s">
        <v>42</v>
      </c>
      <c r="O84" s="64" t="s">
        <v>201</v>
      </c>
      <c r="P84" s="64" t="s">
        <v>202</v>
      </c>
      <c r="Q84" s="64" t="s">
        <v>203</v>
      </c>
      <c r="R84" s="64" t="s">
        <v>204</v>
      </c>
      <c r="S84" s="64" t="s">
        <v>205</v>
      </c>
      <c r="T84" s="65" t="s">
        <v>206</v>
      </c>
    </row>
    <row r="85" spans="2:63" s="1" customFormat="1" ht="29.25" customHeight="1">
      <c r="B85" s="31"/>
      <c r="C85" s="67" t="s">
        <v>172</v>
      </c>
      <c r="J85" s="141">
        <f>BK85</f>
        <v>0</v>
      </c>
      <c r="K85" s="316"/>
      <c r="L85" s="31"/>
      <c r="M85" s="66"/>
      <c r="N85" s="58"/>
      <c r="O85" s="58"/>
      <c r="P85" s="142">
        <f>P86+P92+P94</f>
        <v>0</v>
      </c>
      <c r="Q85" s="58"/>
      <c r="R85" s="142">
        <f>R86+R92+R94</f>
        <v>6.944654880000001</v>
      </c>
      <c r="S85" s="58"/>
      <c r="T85" s="143">
        <f>T86+T92+T94</f>
        <v>0</v>
      </c>
      <c r="AT85" s="15" t="s">
        <v>71</v>
      </c>
      <c r="AU85" s="15" t="s">
        <v>173</v>
      </c>
      <c r="BK85" s="144">
        <f>BK86+BK92+BK94</f>
        <v>0</v>
      </c>
    </row>
    <row r="86" spans="2:63" s="10" customFormat="1" ht="37.35" customHeight="1">
      <c r="B86" s="145"/>
      <c r="D86" s="146" t="s">
        <v>71</v>
      </c>
      <c r="E86" s="147" t="s">
        <v>594</v>
      </c>
      <c r="F86" s="147" t="s">
        <v>595</v>
      </c>
      <c r="I86" s="148"/>
      <c r="J86" s="149">
        <f>BK86</f>
        <v>0</v>
      </c>
      <c r="K86" s="155"/>
      <c r="L86" s="145"/>
      <c r="M86" s="150"/>
      <c r="N86" s="151"/>
      <c r="O86" s="151"/>
      <c r="P86" s="152">
        <f>SUM(P87:P91)</f>
        <v>0</v>
      </c>
      <c r="Q86" s="151"/>
      <c r="R86" s="152">
        <f>SUM(R87:R91)</f>
        <v>6.944654880000001</v>
      </c>
      <c r="S86" s="151"/>
      <c r="T86" s="153">
        <f>SUM(T87:T91)</f>
        <v>0</v>
      </c>
      <c r="AR86" s="154" t="s">
        <v>79</v>
      </c>
      <c r="AT86" s="155" t="s">
        <v>71</v>
      </c>
      <c r="AU86" s="155" t="s">
        <v>72</v>
      </c>
      <c r="AY86" s="154" t="s">
        <v>209</v>
      </c>
      <c r="BK86" s="156">
        <f>SUM(BK87:BK91)</f>
        <v>0</v>
      </c>
    </row>
    <row r="87" spans="2:65" s="1" customFormat="1" ht="22.5" customHeight="1">
      <c r="B87" s="157"/>
      <c r="C87" s="158" t="s">
        <v>9</v>
      </c>
      <c r="D87" s="158" t="s">
        <v>210</v>
      </c>
      <c r="E87" s="159" t="s">
        <v>1057</v>
      </c>
      <c r="F87" s="160" t="s">
        <v>1058</v>
      </c>
      <c r="G87" s="161" t="s">
        <v>228</v>
      </c>
      <c r="H87" s="162">
        <v>524.264</v>
      </c>
      <c r="I87" s="163"/>
      <c r="J87" s="164">
        <f>ROUND(I87*H87,0)</f>
        <v>0</v>
      </c>
      <c r="K87" s="161" t="s">
        <v>3101</v>
      </c>
      <c r="L87" s="31"/>
      <c r="M87" s="165" t="s">
        <v>3</v>
      </c>
      <c r="N87" s="166" t="s">
        <v>43</v>
      </c>
      <c r="O87" s="32"/>
      <c r="P87" s="167">
        <f>O87*H87</f>
        <v>0</v>
      </c>
      <c r="Q87" s="167">
        <v>0</v>
      </c>
      <c r="R87" s="167">
        <f>Q87*H87</f>
        <v>0</v>
      </c>
      <c r="S87" s="167">
        <v>0</v>
      </c>
      <c r="T87" s="168">
        <f>S87*H87</f>
        <v>0</v>
      </c>
      <c r="AR87" s="15" t="s">
        <v>278</v>
      </c>
      <c r="AT87" s="15" t="s">
        <v>210</v>
      </c>
      <c r="AU87" s="15" t="s">
        <v>9</v>
      </c>
      <c r="AY87" s="15" t="s">
        <v>209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9</v>
      </c>
      <c r="BK87" s="169">
        <f>ROUND(I87*H87,0)</f>
        <v>0</v>
      </c>
      <c r="BL87" s="15" t="s">
        <v>278</v>
      </c>
      <c r="BM87" s="15" t="s">
        <v>2770</v>
      </c>
    </row>
    <row r="88" spans="2:65" s="1" customFormat="1" ht="22.5" customHeight="1">
      <c r="B88" s="157"/>
      <c r="C88" s="170" t="s">
        <v>79</v>
      </c>
      <c r="D88" s="170" t="s">
        <v>565</v>
      </c>
      <c r="E88" s="171" t="s">
        <v>2771</v>
      </c>
      <c r="F88" s="172" t="s">
        <v>2772</v>
      </c>
      <c r="G88" s="173" t="s">
        <v>228</v>
      </c>
      <c r="H88" s="174">
        <v>93.359</v>
      </c>
      <c r="I88" s="175"/>
      <c r="J88" s="176">
        <f>ROUND(I88*H88,0)</f>
        <v>0</v>
      </c>
      <c r="K88" s="173" t="s">
        <v>3101</v>
      </c>
      <c r="L88" s="177"/>
      <c r="M88" s="178" t="s">
        <v>3</v>
      </c>
      <c r="N88" s="179" t="s">
        <v>43</v>
      </c>
      <c r="O88" s="32"/>
      <c r="P88" s="167">
        <f>O88*H88</f>
        <v>0</v>
      </c>
      <c r="Q88" s="167">
        <v>0.0088</v>
      </c>
      <c r="R88" s="167">
        <f>Q88*H88</f>
        <v>0.8215592</v>
      </c>
      <c r="S88" s="167">
        <v>0</v>
      </c>
      <c r="T88" s="168">
        <f>S88*H88</f>
        <v>0</v>
      </c>
      <c r="AR88" s="15" t="s">
        <v>336</v>
      </c>
      <c r="AT88" s="15" t="s">
        <v>565</v>
      </c>
      <c r="AU88" s="15" t="s">
        <v>9</v>
      </c>
      <c r="AY88" s="15" t="s">
        <v>209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9</v>
      </c>
      <c r="BK88" s="169">
        <f>ROUND(I88*H88,0)</f>
        <v>0</v>
      </c>
      <c r="BL88" s="15" t="s">
        <v>278</v>
      </c>
      <c r="BM88" s="15" t="s">
        <v>2773</v>
      </c>
    </row>
    <row r="89" spans="2:65" s="1" customFormat="1" ht="22.5" customHeight="1">
      <c r="B89" s="157"/>
      <c r="C89" s="170" t="s">
        <v>95</v>
      </c>
      <c r="D89" s="170" t="s">
        <v>565</v>
      </c>
      <c r="E89" s="171" t="s">
        <v>2774</v>
      </c>
      <c r="F89" s="172" t="s">
        <v>2775</v>
      </c>
      <c r="G89" s="173" t="s">
        <v>228</v>
      </c>
      <c r="H89" s="174">
        <v>457.119</v>
      </c>
      <c r="I89" s="175"/>
      <c r="J89" s="176">
        <f>ROUND(I89*H89,0)</f>
        <v>0</v>
      </c>
      <c r="K89" s="173" t="s">
        <v>3101</v>
      </c>
      <c r="L89" s="177"/>
      <c r="M89" s="178" t="s">
        <v>3</v>
      </c>
      <c r="N89" s="179" t="s">
        <v>43</v>
      </c>
      <c r="O89" s="32"/>
      <c r="P89" s="167">
        <f>O89*H89</f>
        <v>0</v>
      </c>
      <c r="Q89" s="167">
        <v>0.0132</v>
      </c>
      <c r="R89" s="167">
        <f>Q89*H89</f>
        <v>6.0339708000000005</v>
      </c>
      <c r="S89" s="167">
        <v>0</v>
      </c>
      <c r="T89" s="168">
        <f>S89*H89</f>
        <v>0</v>
      </c>
      <c r="AR89" s="15" t="s">
        <v>336</v>
      </c>
      <c r="AT89" s="15" t="s">
        <v>565</v>
      </c>
      <c r="AU89" s="15" t="s">
        <v>9</v>
      </c>
      <c r="AY89" s="15" t="s">
        <v>209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9</v>
      </c>
      <c r="BK89" s="169">
        <f>ROUND(I89*H89,0)</f>
        <v>0</v>
      </c>
      <c r="BL89" s="15" t="s">
        <v>278</v>
      </c>
      <c r="BM89" s="15" t="s">
        <v>2776</v>
      </c>
    </row>
    <row r="90" spans="2:65" s="1" customFormat="1" ht="22.5" customHeight="1">
      <c r="B90" s="157"/>
      <c r="C90" s="158" t="s">
        <v>214</v>
      </c>
      <c r="D90" s="158" t="s">
        <v>210</v>
      </c>
      <c r="E90" s="159" t="s">
        <v>1063</v>
      </c>
      <c r="F90" s="160" t="s">
        <v>3070</v>
      </c>
      <c r="G90" s="161" t="s">
        <v>228</v>
      </c>
      <c r="H90" s="162">
        <v>524.264</v>
      </c>
      <c r="I90" s="163"/>
      <c r="J90" s="164">
        <f>ROUND(I90*H90,0)</f>
        <v>0</v>
      </c>
      <c r="K90" s="161" t="s">
        <v>3101</v>
      </c>
      <c r="L90" s="31"/>
      <c r="M90" s="165" t="s">
        <v>3</v>
      </c>
      <c r="N90" s="166" t="s">
        <v>43</v>
      </c>
      <c r="O90" s="32"/>
      <c r="P90" s="167">
        <f>O90*H90</f>
        <v>0</v>
      </c>
      <c r="Q90" s="167">
        <v>0.00017</v>
      </c>
      <c r="R90" s="167">
        <f>Q90*H90</f>
        <v>0.08912488</v>
      </c>
      <c r="S90" s="167">
        <v>0</v>
      </c>
      <c r="T90" s="168">
        <f>S90*H90</f>
        <v>0</v>
      </c>
      <c r="AR90" s="15" t="s">
        <v>278</v>
      </c>
      <c r="AT90" s="15" t="s">
        <v>210</v>
      </c>
      <c r="AU90" s="15" t="s">
        <v>9</v>
      </c>
      <c r="AY90" s="15" t="s">
        <v>209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9</v>
      </c>
      <c r="BK90" s="169">
        <f>ROUND(I90*H90,0)</f>
        <v>0</v>
      </c>
      <c r="BL90" s="15" t="s">
        <v>278</v>
      </c>
      <c r="BM90" s="15" t="s">
        <v>2777</v>
      </c>
    </row>
    <row r="91" spans="2:65" s="1" customFormat="1" ht="22.5" customHeight="1">
      <c r="B91" s="157"/>
      <c r="C91" s="158" t="s">
        <v>225</v>
      </c>
      <c r="D91" s="158" t="s">
        <v>210</v>
      </c>
      <c r="E91" s="159" t="s">
        <v>616</v>
      </c>
      <c r="F91" s="160" t="s">
        <v>617</v>
      </c>
      <c r="G91" s="161" t="s">
        <v>247</v>
      </c>
      <c r="H91" s="162">
        <v>4.933</v>
      </c>
      <c r="I91" s="163"/>
      <c r="J91" s="164">
        <f>ROUND(I91*H91,0)</f>
        <v>0</v>
      </c>
      <c r="K91" s="161" t="s">
        <v>3101</v>
      </c>
      <c r="L91" s="31"/>
      <c r="M91" s="165" t="s">
        <v>3</v>
      </c>
      <c r="N91" s="166" t="s">
        <v>43</v>
      </c>
      <c r="O91" s="32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5" t="s">
        <v>278</v>
      </c>
      <c r="AT91" s="15" t="s">
        <v>210</v>
      </c>
      <c r="AU91" s="15" t="s">
        <v>9</v>
      </c>
      <c r="AY91" s="15" t="s">
        <v>209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5" t="s">
        <v>9</v>
      </c>
      <c r="BK91" s="169">
        <f>ROUND(I91*H91,0)</f>
        <v>0</v>
      </c>
      <c r="BL91" s="15" t="s">
        <v>278</v>
      </c>
      <c r="BM91" s="15" t="s">
        <v>2778</v>
      </c>
    </row>
    <row r="92" spans="2:63" s="10" customFormat="1" ht="37.35" customHeight="1">
      <c r="B92" s="145"/>
      <c r="D92" s="146" t="s">
        <v>71</v>
      </c>
      <c r="E92" s="147" t="s">
        <v>1066</v>
      </c>
      <c r="F92" s="147" t="s">
        <v>1067</v>
      </c>
      <c r="I92" s="148"/>
      <c r="J92" s="149">
        <f>BK92</f>
        <v>0</v>
      </c>
      <c r="K92" s="155"/>
      <c r="L92" s="145"/>
      <c r="M92" s="150"/>
      <c r="N92" s="151"/>
      <c r="O92" s="151"/>
      <c r="P92" s="152">
        <f>P93</f>
        <v>0</v>
      </c>
      <c r="Q92" s="151"/>
      <c r="R92" s="152">
        <f>R93</f>
        <v>0</v>
      </c>
      <c r="S92" s="151"/>
      <c r="T92" s="153">
        <f>T93</f>
        <v>0</v>
      </c>
      <c r="AR92" s="154" t="s">
        <v>79</v>
      </c>
      <c r="AT92" s="155" t="s">
        <v>71</v>
      </c>
      <c r="AU92" s="155" t="s">
        <v>72</v>
      </c>
      <c r="AY92" s="154" t="s">
        <v>209</v>
      </c>
      <c r="BK92" s="156">
        <f>BK93</f>
        <v>0</v>
      </c>
    </row>
    <row r="93" spans="2:65" s="1" customFormat="1" ht="33" customHeight="1">
      <c r="B93" s="157"/>
      <c r="C93" s="158" t="s">
        <v>230</v>
      </c>
      <c r="D93" s="158" t="s">
        <v>210</v>
      </c>
      <c r="E93" s="159" t="s">
        <v>1068</v>
      </c>
      <c r="F93" s="160" t="s">
        <v>3104</v>
      </c>
      <c r="G93" s="161" t="s">
        <v>359</v>
      </c>
      <c r="H93" s="162">
        <v>1</v>
      </c>
      <c r="I93" s="163"/>
      <c r="J93" s="164">
        <f>ROUND(I93*H93,0)</f>
        <v>0</v>
      </c>
      <c r="K93" s="161" t="s">
        <v>3</v>
      </c>
      <c r="L93" s="31"/>
      <c r="M93" s="165" t="s">
        <v>3</v>
      </c>
      <c r="N93" s="166" t="s">
        <v>43</v>
      </c>
      <c r="O93" s="32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15" t="s">
        <v>278</v>
      </c>
      <c r="AT93" s="15" t="s">
        <v>210</v>
      </c>
      <c r="AU93" s="15" t="s">
        <v>9</v>
      </c>
      <c r="AY93" s="15" t="s">
        <v>209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5" t="s">
        <v>9</v>
      </c>
      <c r="BK93" s="169">
        <f>ROUND(I93*H93,0)</f>
        <v>0</v>
      </c>
      <c r="BL93" s="15" t="s">
        <v>278</v>
      </c>
      <c r="BM93" s="15" t="s">
        <v>2779</v>
      </c>
    </row>
    <row r="94" spans="2:63" s="10" customFormat="1" ht="37.35" customHeight="1">
      <c r="B94" s="145"/>
      <c r="D94" s="146" t="s">
        <v>71</v>
      </c>
      <c r="E94" s="147" t="s">
        <v>799</v>
      </c>
      <c r="F94" s="147" t="s">
        <v>800</v>
      </c>
      <c r="I94" s="148"/>
      <c r="J94" s="149">
        <f>BK94</f>
        <v>0</v>
      </c>
      <c r="K94" s="155"/>
      <c r="L94" s="145"/>
      <c r="M94" s="150"/>
      <c r="N94" s="151"/>
      <c r="O94" s="151"/>
      <c r="P94" s="152">
        <f>P95</f>
        <v>0</v>
      </c>
      <c r="Q94" s="151"/>
      <c r="R94" s="152">
        <f>R95</f>
        <v>0</v>
      </c>
      <c r="S94" s="151"/>
      <c r="T94" s="153">
        <f>T95</f>
        <v>0</v>
      </c>
      <c r="AR94" s="154" t="s">
        <v>225</v>
      </c>
      <c r="AT94" s="155" t="s">
        <v>71</v>
      </c>
      <c r="AU94" s="155" t="s">
        <v>72</v>
      </c>
      <c r="AY94" s="154" t="s">
        <v>209</v>
      </c>
      <c r="BK94" s="156">
        <f>BK95</f>
        <v>0</v>
      </c>
    </row>
    <row r="95" spans="2:65" s="1" customFormat="1" ht="22.5" customHeight="1">
      <c r="B95" s="157"/>
      <c r="C95" s="158" t="s">
        <v>236</v>
      </c>
      <c r="D95" s="158" t="s">
        <v>210</v>
      </c>
      <c r="E95" s="159" t="s">
        <v>801</v>
      </c>
      <c r="F95" s="160" t="s">
        <v>802</v>
      </c>
      <c r="G95" s="161" t="s">
        <v>708</v>
      </c>
      <c r="H95" s="180"/>
      <c r="I95" s="163"/>
      <c r="J95" s="164">
        <f>ROUND(I95*H95,0)</f>
        <v>0</v>
      </c>
      <c r="K95" s="161" t="s">
        <v>3101</v>
      </c>
      <c r="L95" s="31"/>
      <c r="M95" s="165" t="s">
        <v>3</v>
      </c>
      <c r="N95" s="181" t="s">
        <v>43</v>
      </c>
      <c r="O95" s="182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15" t="s">
        <v>214</v>
      </c>
      <c r="AT95" s="15" t="s">
        <v>210</v>
      </c>
      <c r="AU95" s="15" t="s">
        <v>9</v>
      </c>
      <c r="AY95" s="15" t="s">
        <v>209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9</v>
      </c>
      <c r="BK95" s="169">
        <f>ROUND(I95*H95,0)</f>
        <v>0</v>
      </c>
      <c r="BL95" s="15" t="s">
        <v>214</v>
      </c>
      <c r="BM95" s="15" t="s">
        <v>2780</v>
      </c>
    </row>
    <row r="96" spans="2:12" s="1" customFormat="1" ht="6.9" customHeight="1">
      <c r="B96" s="46"/>
      <c r="C96" s="47"/>
      <c r="D96" s="47"/>
      <c r="E96" s="47"/>
      <c r="F96" s="47"/>
      <c r="G96" s="47"/>
      <c r="H96" s="47"/>
      <c r="I96" s="119"/>
      <c r="J96" s="47"/>
      <c r="K96" s="317"/>
      <c r="L96" s="31"/>
    </row>
  </sheetData>
  <autoFilter ref="C84:K84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87" activePane="bottomLeft" state="frozen"/>
      <selection pane="bottomLeft" activeCell="K99" sqref="K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156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2522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2781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2782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ROUND(J94,2)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ROUND(SUM(BE94:BE108),2)</f>
        <v>0</v>
      </c>
      <c r="G34" s="32"/>
      <c r="H34" s="32"/>
      <c r="I34" s="111">
        <v>0.21</v>
      </c>
      <c r="J34" s="110">
        <f>ROUND(ROUND((SUM(BE94:BE108)),2)*I34,2)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ROUND(SUM(BF94:BF108),2)</f>
        <v>0</v>
      </c>
      <c r="G35" s="32"/>
      <c r="H35" s="32"/>
      <c r="I35" s="111">
        <v>0.15</v>
      </c>
      <c r="J35" s="110">
        <f>ROUND(ROUND((SUM(BF94:BF108)),2)*I35,2)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ROUND(SUM(BG94:BG108),2)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ROUND(SUM(BH94:BH108),2)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ROUND(SUM(BI94:BI108),2)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2522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2781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341 - Vytápění - stavební část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J94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J95</f>
        <v>0</v>
      </c>
      <c r="K65" s="314"/>
    </row>
    <row r="66" spans="2:11" s="11" customFormat="1" ht="19.95" customHeight="1">
      <c r="B66" s="185"/>
      <c r="C66" s="186"/>
      <c r="D66" s="187" t="s">
        <v>1075</v>
      </c>
      <c r="E66" s="188"/>
      <c r="F66" s="188"/>
      <c r="G66" s="188"/>
      <c r="H66" s="188"/>
      <c r="I66" s="189"/>
      <c r="J66" s="190">
        <f>J96</f>
        <v>0</v>
      </c>
      <c r="K66" s="318"/>
    </row>
    <row r="67" spans="2:11" s="11" customFormat="1" ht="19.95" customHeight="1">
      <c r="B67" s="185"/>
      <c r="C67" s="186"/>
      <c r="D67" s="187" t="s">
        <v>1076</v>
      </c>
      <c r="E67" s="188"/>
      <c r="F67" s="188"/>
      <c r="G67" s="188"/>
      <c r="H67" s="188"/>
      <c r="I67" s="189"/>
      <c r="J67" s="190">
        <f>J98</f>
        <v>0</v>
      </c>
      <c r="K67" s="318"/>
    </row>
    <row r="68" spans="2:11" s="11" customFormat="1" ht="19.95" customHeight="1">
      <c r="B68" s="185"/>
      <c r="C68" s="186"/>
      <c r="D68" s="187" t="s">
        <v>1077</v>
      </c>
      <c r="E68" s="188"/>
      <c r="F68" s="188"/>
      <c r="G68" s="188"/>
      <c r="H68" s="188"/>
      <c r="I68" s="189"/>
      <c r="J68" s="190">
        <f>J101</f>
        <v>0</v>
      </c>
      <c r="K68" s="318"/>
    </row>
    <row r="69" spans="2:11" s="8" customFormat="1" ht="24.9" customHeight="1">
      <c r="B69" s="127"/>
      <c r="C69" s="128"/>
      <c r="D69" s="129" t="s">
        <v>1078</v>
      </c>
      <c r="E69" s="130"/>
      <c r="F69" s="130"/>
      <c r="G69" s="130"/>
      <c r="H69" s="130"/>
      <c r="I69" s="131"/>
      <c r="J69" s="132">
        <f>J106</f>
        <v>0</v>
      </c>
      <c r="K69" s="314"/>
    </row>
    <row r="70" spans="2:11" s="11" customFormat="1" ht="19.95" customHeight="1">
      <c r="B70" s="185"/>
      <c r="C70" s="186"/>
      <c r="D70" s="187" t="s">
        <v>1079</v>
      </c>
      <c r="E70" s="188"/>
      <c r="F70" s="188"/>
      <c r="G70" s="188"/>
      <c r="H70" s="188"/>
      <c r="I70" s="189"/>
      <c r="J70" s="190">
        <f>J107</f>
        <v>0</v>
      </c>
      <c r="K70" s="318"/>
    </row>
    <row r="71" spans="2:11" s="1" customFormat="1" ht="21.75" customHeight="1">
      <c r="B71" s="31"/>
      <c r="C71" s="32"/>
      <c r="D71" s="32"/>
      <c r="E71" s="32"/>
      <c r="F71" s="32"/>
      <c r="G71" s="32"/>
      <c r="H71" s="32"/>
      <c r="I71" s="98"/>
      <c r="J71" s="32"/>
      <c r="K71" s="307"/>
    </row>
    <row r="72" spans="2:11" s="1" customFormat="1" ht="6.9" customHeight="1">
      <c r="B72" s="46"/>
      <c r="C72" s="47"/>
      <c r="D72" s="47"/>
      <c r="E72" s="47"/>
      <c r="F72" s="47"/>
      <c r="G72" s="47"/>
      <c r="H72" s="47"/>
      <c r="I72" s="119"/>
      <c r="J72" s="47"/>
      <c r="K72" s="311"/>
    </row>
    <row r="76" spans="2:12" s="1" customFormat="1" ht="6.9" customHeight="1">
      <c r="B76" s="49"/>
      <c r="C76" s="50"/>
      <c r="D76" s="50"/>
      <c r="E76" s="50"/>
      <c r="F76" s="50"/>
      <c r="G76" s="50"/>
      <c r="H76" s="50"/>
      <c r="I76" s="120"/>
      <c r="J76" s="50"/>
      <c r="K76" s="315"/>
      <c r="L76" s="31"/>
    </row>
    <row r="77" spans="2:12" s="1" customFormat="1" ht="36.9" customHeight="1">
      <c r="B77" s="31"/>
      <c r="C77" s="51" t="s">
        <v>193</v>
      </c>
      <c r="K77" s="316"/>
      <c r="L77" s="31"/>
    </row>
    <row r="78" spans="2:12" s="1" customFormat="1" ht="6.9" customHeight="1">
      <c r="B78" s="31"/>
      <c r="K78" s="316"/>
      <c r="L78" s="31"/>
    </row>
    <row r="79" spans="2:12" s="1" customFormat="1" ht="14.4" customHeight="1">
      <c r="B79" s="31"/>
      <c r="C79" s="53" t="s">
        <v>18</v>
      </c>
      <c r="K79" s="316"/>
      <c r="L79" s="31"/>
    </row>
    <row r="80" spans="2:12" s="1" customFormat="1" ht="22.5" customHeight="1">
      <c r="B80" s="31"/>
      <c r="E80" s="369" t="str">
        <f>E7</f>
        <v>Objekt školy a dílen, U Kapličky 761/II, Sušice, stavební úpravy - návrh úspor energie</v>
      </c>
      <c r="F80" s="343"/>
      <c r="G80" s="343"/>
      <c r="H80" s="343"/>
      <c r="K80" s="316"/>
      <c r="L80" s="31"/>
    </row>
    <row r="81" spans="2:12" ht="13.2">
      <c r="B81" s="19"/>
      <c r="C81" s="53" t="s">
        <v>165</v>
      </c>
      <c r="L81" s="19"/>
    </row>
    <row r="82" spans="2:12" ht="22.5" customHeight="1">
      <c r="B82" s="19"/>
      <c r="E82" s="369" t="s">
        <v>2522</v>
      </c>
      <c r="F82" s="327"/>
      <c r="G82" s="327"/>
      <c r="H82" s="327"/>
      <c r="L82" s="19"/>
    </row>
    <row r="83" spans="2:12" ht="13.2">
      <c r="B83" s="19"/>
      <c r="C83" s="53" t="s">
        <v>167</v>
      </c>
      <c r="L83" s="19"/>
    </row>
    <row r="84" spans="2:12" s="1" customFormat="1" ht="22.5" customHeight="1">
      <c r="B84" s="31"/>
      <c r="E84" s="372" t="s">
        <v>2781</v>
      </c>
      <c r="F84" s="343"/>
      <c r="G84" s="343"/>
      <c r="H84" s="343"/>
      <c r="K84" s="316"/>
      <c r="L84" s="31"/>
    </row>
    <row r="85" spans="2:12" s="1" customFormat="1" ht="14.4" customHeight="1">
      <c r="B85" s="31"/>
      <c r="C85" s="53" t="s">
        <v>1072</v>
      </c>
      <c r="K85" s="316"/>
      <c r="L85" s="31"/>
    </row>
    <row r="86" spans="2:12" s="1" customFormat="1" ht="23.25" customHeight="1">
      <c r="B86" s="31"/>
      <c r="E86" s="340" t="str">
        <f>E13</f>
        <v>341 - Vytápění - stavební část</v>
      </c>
      <c r="F86" s="343"/>
      <c r="G86" s="343"/>
      <c r="H86" s="343"/>
      <c r="K86" s="316"/>
      <c r="L86" s="31"/>
    </row>
    <row r="87" spans="2:12" s="1" customFormat="1" ht="6.9" customHeight="1">
      <c r="B87" s="31"/>
      <c r="K87" s="316"/>
      <c r="L87" s="31"/>
    </row>
    <row r="88" spans="2:12" s="1" customFormat="1" ht="18" customHeight="1">
      <c r="B88" s="31"/>
      <c r="C88" s="53" t="s">
        <v>23</v>
      </c>
      <c r="F88" s="134" t="str">
        <f>F16</f>
        <v>Sušice</v>
      </c>
      <c r="I88" s="135" t="s">
        <v>25</v>
      </c>
      <c r="J88" s="57">
        <f>IF(J16="","",J16)</f>
        <v>43063</v>
      </c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3.2">
      <c r="B90" s="31"/>
      <c r="C90" s="53" t="s">
        <v>28</v>
      </c>
      <c r="F90" s="134" t="str">
        <f>E19</f>
        <v xml:space="preserve"> SOŠ a SOU Sušice</v>
      </c>
      <c r="I90" s="135" t="s">
        <v>34</v>
      </c>
      <c r="J90" s="134" t="str">
        <f>E25</f>
        <v xml:space="preserve"> Ing. Lejsek Jiří</v>
      </c>
      <c r="K90" s="316"/>
      <c r="L90" s="31"/>
    </row>
    <row r="91" spans="2:12" s="1" customFormat="1" ht="14.4" customHeight="1">
      <c r="B91" s="31"/>
      <c r="C91" s="53" t="s">
        <v>32</v>
      </c>
      <c r="F91" s="134" t="str">
        <f>IF(E22="","",E22)</f>
        <v/>
      </c>
      <c r="K91" s="316"/>
      <c r="L91" s="31"/>
    </row>
    <row r="92" spans="2:12" s="1" customFormat="1" ht="10.35" customHeight="1">
      <c r="B92" s="31"/>
      <c r="K92" s="316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</f>
        <v>0</v>
      </c>
      <c r="K94" s="316"/>
      <c r="L94" s="31"/>
      <c r="M94" s="66"/>
      <c r="N94" s="58"/>
      <c r="O94" s="58"/>
      <c r="P94" s="142">
        <f>P95+P106</f>
        <v>0</v>
      </c>
      <c r="Q94" s="58"/>
      <c r="R94" s="142">
        <f>R95+R106</f>
        <v>0.07153499999999999</v>
      </c>
      <c r="S94" s="58"/>
      <c r="T94" s="143">
        <f>T95+T106</f>
        <v>2.02</v>
      </c>
      <c r="AT94" s="15" t="s">
        <v>71</v>
      </c>
      <c r="AU94" s="15" t="s">
        <v>173</v>
      </c>
      <c r="BK94" s="144">
        <f>BK95+BK106</f>
        <v>0</v>
      </c>
    </row>
    <row r="95" spans="2:63" s="10" customFormat="1" ht="37.35" customHeight="1">
      <c r="B95" s="145"/>
      <c r="D95" s="154" t="s">
        <v>71</v>
      </c>
      <c r="E95" s="192" t="s">
        <v>1080</v>
      </c>
      <c r="F95" s="192" t="s">
        <v>1081</v>
      </c>
      <c r="I95" s="148"/>
      <c r="J95" s="193">
        <f>BK95</f>
        <v>0</v>
      </c>
      <c r="K95" s="155"/>
      <c r="L95" s="145"/>
      <c r="M95" s="150"/>
      <c r="N95" s="151"/>
      <c r="O95" s="151"/>
      <c r="P95" s="152">
        <f>P96+P98+P101</f>
        <v>0</v>
      </c>
      <c r="Q95" s="151"/>
      <c r="R95" s="152">
        <f>R96+R98+R101</f>
        <v>0.07139999999999999</v>
      </c>
      <c r="S95" s="151"/>
      <c r="T95" s="153">
        <f>T96+T98+T101</f>
        <v>2.02</v>
      </c>
      <c r="AR95" s="154" t="s">
        <v>9</v>
      </c>
      <c r="AT95" s="155" t="s">
        <v>71</v>
      </c>
      <c r="AU95" s="155" t="s">
        <v>72</v>
      </c>
      <c r="AY95" s="154" t="s">
        <v>209</v>
      </c>
      <c r="BK95" s="156">
        <f>BK96+BK98+BK101</f>
        <v>0</v>
      </c>
    </row>
    <row r="96" spans="2:63" s="10" customFormat="1" ht="19.95" customHeight="1">
      <c r="B96" s="145"/>
      <c r="D96" s="146" t="s">
        <v>71</v>
      </c>
      <c r="E96" s="194" t="s">
        <v>230</v>
      </c>
      <c r="F96" s="194" t="s">
        <v>1082</v>
      </c>
      <c r="I96" s="148"/>
      <c r="J96" s="195">
        <f>BK96</f>
        <v>0</v>
      </c>
      <c r="K96" s="155"/>
      <c r="L96" s="145"/>
      <c r="M96" s="150"/>
      <c r="N96" s="151"/>
      <c r="O96" s="151"/>
      <c r="P96" s="152">
        <f>P97</f>
        <v>0</v>
      </c>
      <c r="Q96" s="151"/>
      <c r="R96" s="152">
        <f>R97</f>
        <v>0.015</v>
      </c>
      <c r="S96" s="151"/>
      <c r="T96" s="153">
        <f>T97</f>
        <v>0</v>
      </c>
      <c r="AR96" s="154" t="s">
        <v>9</v>
      </c>
      <c r="AT96" s="155" t="s">
        <v>71</v>
      </c>
      <c r="AU96" s="155" t="s">
        <v>9</v>
      </c>
      <c r="AY96" s="154" t="s">
        <v>209</v>
      </c>
      <c r="BK96" s="156">
        <f>BK97</f>
        <v>0</v>
      </c>
    </row>
    <row r="97" spans="2:65" s="1" customFormat="1" ht="22.5" customHeight="1">
      <c r="B97" s="157"/>
      <c r="C97" s="158" t="s">
        <v>9</v>
      </c>
      <c r="D97" s="158" t="s">
        <v>210</v>
      </c>
      <c r="E97" s="159" t="s">
        <v>1083</v>
      </c>
      <c r="F97" s="160" t="s">
        <v>1084</v>
      </c>
      <c r="G97" s="161" t="s">
        <v>253</v>
      </c>
      <c r="H97" s="162">
        <v>10</v>
      </c>
      <c r="I97" s="163"/>
      <c r="J97" s="164">
        <f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0.0015</v>
      </c>
      <c r="R97" s="167">
        <f>Q97*H97</f>
        <v>0.015</v>
      </c>
      <c r="S97" s="167">
        <v>0</v>
      </c>
      <c r="T97" s="168">
        <f>S97*H97</f>
        <v>0</v>
      </c>
      <c r="AR97" s="15" t="s">
        <v>214</v>
      </c>
      <c r="AT97" s="15" t="s">
        <v>210</v>
      </c>
      <c r="AU97" s="15" t="s">
        <v>79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214</v>
      </c>
      <c r="BM97" s="15" t="s">
        <v>2783</v>
      </c>
    </row>
    <row r="98" spans="2:63" s="10" customFormat="1" ht="29.85" customHeight="1">
      <c r="B98" s="145"/>
      <c r="D98" s="146" t="s">
        <v>71</v>
      </c>
      <c r="E98" s="194" t="s">
        <v>244</v>
      </c>
      <c r="F98" s="194" t="s">
        <v>1086</v>
      </c>
      <c r="I98" s="148"/>
      <c r="J98" s="195">
        <f>BK98</f>
        <v>0</v>
      </c>
      <c r="K98" s="155"/>
      <c r="L98" s="145"/>
      <c r="M98" s="150"/>
      <c r="N98" s="151"/>
      <c r="O98" s="151"/>
      <c r="P98" s="152">
        <f>SUM(P99:P100)</f>
        <v>0</v>
      </c>
      <c r="Q98" s="151"/>
      <c r="R98" s="152">
        <f>SUM(R99:R100)</f>
        <v>0.0564</v>
      </c>
      <c r="S98" s="151"/>
      <c r="T98" s="153">
        <f>SUM(T99:T100)</f>
        <v>2.02</v>
      </c>
      <c r="AR98" s="154" t="s">
        <v>9</v>
      </c>
      <c r="AT98" s="155" t="s">
        <v>71</v>
      </c>
      <c r="AU98" s="155" t="s">
        <v>9</v>
      </c>
      <c r="AY98" s="154" t="s">
        <v>209</v>
      </c>
      <c r="BK98" s="156">
        <f>SUM(BK99:BK100)</f>
        <v>0</v>
      </c>
    </row>
    <row r="99" spans="2:65" s="1" customFormat="1" ht="22.5" customHeight="1">
      <c r="B99" s="157"/>
      <c r="C99" s="158" t="s">
        <v>79</v>
      </c>
      <c r="D99" s="158" t="s">
        <v>210</v>
      </c>
      <c r="E99" s="159" t="s">
        <v>1087</v>
      </c>
      <c r="F99" s="160" t="s">
        <v>1088</v>
      </c>
      <c r="G99" s="161" t="s">
        <v>228</v>
      </c>
      <c r="H99" s="162">
        <v>395</v>
      </c>
      <c r="I99" s="163"/>
      <c r="J99" s="164">
        <f>ROUND(I99*H99,0)</f>
        <v>0</v>
      </c>
      <c r="K99" s="161" t="s">
        <v>3101</v>
      </c>
      <c r="L99" s="31"/>
      <c r="M99" s="165" t="s">
        <v>3</v>
      </c>
      <c r="N99" s="166" t="s">
        <v>43</v>
      </c>
      <c r="O99" s="32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5" t="s">
        <v>214</v>
      </c>
      <c r="AT99" s="15" t="s">
        <v>210</v>
      </c>
      <c r="AU99" s="15" t="s">
        <v>79</v>
      </c>
      <c r="AY99" s="15" t="s">
        <v>209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9</v>
      </c>
      <c r="BK99" s="169">
        <f>ROUND(I99*H99,0)</f>
        <v>0</v>
      </c>
      <c r="BL99" s="15" t="s">
        <v>214</v>
      </c>
      <c r="BM99" s="15" t="s">
        <v>2784</v>
      </c>
    </row>
    <row r="100" spans="2:65" s="1" customFormat="1" ht="22.5" customHeight="1">
      <c r="B100" s="157"/>
      <c r="C100" s="158" t="s">
        <v>95</v>
      </c>
      <c r="D100" s="158" t="s">
        <v>210</v>
      </c>
      <c r="E100" s="159" t="s">
        <v>1093</v>
      </c>
      <c r="F100" s="160" t="s">
        <v>1094</v>
      </c>
      <c r="G100" s="161" t="s">
        <v>253</v>
      </c>
      <c r="H100" s="162">
        <v>20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0.00282</v>
      </c>
      <c r="R100" s="167">
        <f>Q100*H100</f>
        <v>0.0564</v>
      </c>
      <c r="S100" s="167">
        <v>0.101</v>
      </c>
      <c r="T100" s="168">
        <f>S100*H100</f>
        <v>2.02</v>
      </c>
      <c r="AR100" s="15" t="s">
        <v>214</v>
      </c>
      <c r="AT100" s="15" t="s">
        <v>210</v>
      </c>
      <c r="AU100" s="15" t="s">
        <v>79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214</v>
      </c>
      <c r="BM100" s="15" t="s">
        <v>2785</v>
      </c>
    </row>
    <row r="101" spans="2:63" s="10" customFormat="1" ht="29.85" customHeight="1">
      <c r="B101" s="145"/>
      <c r="D101" s="146" t="s">
        <v>71</v>
      </c>
      <c r="E101" s="194" t="s">
        <v>1102</v>
      </c>
      <c r="F101" s="194" t="s">
        <v>1103</v>
      </c>
      <c r="I101" s="148"/>
      <c r="J101" s="195">
        <f>BK101</f>
        <v>0</v>
      </c>
      <c r="K101" s="155"/>
      <c r="L101" s="145"/>
      <c r="M101" s="150"/>
      <c r="N101" s="151"/>
      <c r="O101" s="151"/>
      <c r="P101" s="152">
        <f>SUM(P102:P105)</f>
        <v>0</v>
      </c>
      <c r="Q101" s="151"/>
      <c r="R101" s="152">
        <f>SUM(R102:R105)</f>
        <v>0</v>
      </c>
      <c r="S101" s="151"/>
      <c r="T101" s="153">
        <f>SUM(T102:T105)</f>
        <v>0</v>
      </c>
      <c r="AR101" s="154" t="s">
        <v>9</v>
      </c>
      <c r="AT101" s="155" t="s">
        <v>71</v>
      </c>
      <c r="AU101" s="155" t="s">
        <v>9</v>
      </c>
      <c r="AY101" s="154" t="s">
        <v>209</v>
      </c>
      <c r="BK101" s="156">
        <f>SUM(BK102:BK105)</f>
        <v>0</v>
      </c>
    </row>
    <row r="102" spans="2:65" s="1" customFormat="1" ht="31.5" customHeight="1">
      <c r="B102" s="157"/>
      <c r="C102" s="158" t="s">
        <v>214</v>
      </c>
      <c r="D102" s="158" t="s">
        <v>210</v>
      </c>
      <c r="E102" s="159" t="s">
        <v>1159</v>
      </c>
      <c r="F102" s="160" t="s">
        <v>1160</v>
      </c>
      <c r="G102" s="161" t="s">
        <v>247</v>
      </c>
      <c r="H102" s="162">
        <v>2.02</v>
      </c>
      <c r="I102" s="163"/>
      <c r="J102" s="164">
        <f>ROUND(I102*H102,0)</f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>O102*H102</f>
        <v>0</v>
      </c>
      <c r="Q102" s="167">
        <v>0</v>
      </c>
      <c r="R102" s="167">
        <f>Q102*H102</f>
        <v>0</v>
      </c>
      <c r="S102" s="167">
        <v>0</v>
      </c>
      <c r="T102" s="168">
        <f>S102*H102</f>
        <v>0</v>
      </c>
      <c r="AR102" s="15" t="s">
        <v>214</v>
      </c>
      <c r="AT102" s="15" t="s">
        <v>210</v>
      </c>
      <c r="AU102" s="15" t="s">
        <v>79</v>
      </c>
      <c r="AY102" s="15" t="s">
        <v>209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9</v>
      </c>
      <c r="BK102" s="169">
        <f>ROUND(I102*H102,0)</f>
        <v>0</v>
      </c>
      <c r="BL102" s="15" t="s">
        <v>214</v>
      </c>
      <c r="BM102" s="15" t="s">
        <v>2786</v>
      </c>
    </row>
    <row r="103" spans="2:65" s="1" customFormat="1" ht="22.5" customHeight="1">
      <c r="B103" s="157"/>
      <c r="C103" s="158" t="s">
        <v>225</v>
      </c>
      <c r="D103" s="158" t="s">
        <v>210</v>
      </c>
      <c r="E103" s="159" t="s">
        <v>1107</v>
      </c>
      <c r="F103" s="160" t="s">
        <v>1108</v>
      </c>
      <c r="G103" s="161" t="s">
        <v>247</v>
      </c>
      <c r="H103" s="162">
        <v>2.02</v>
      </c>
      <c r="I103" s="163"/>
      <c r="J103" s="164">
        <f>ROUND(I103*H103,0)</f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5" t="s">
        <v>214</v>
      </c>
      <c r="AT103" s="15" t="s">
        <v>210</v>
      </c>
      <c r="AU103" s="15" t="s">
        <v>79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214</v>
      </c>
      <c r="BM103" s="15" t="s">
        <v>2787</v>
      </c>
    </row>
    <row r="104" spans="2:65" s="1" customFormat="1" ht="22.5" customHeight="1">
      <c r="B104" s="157"/>
      <c r="C104" s="158" t="s">
        <v>230</v>
      </c>
      <c r="D104" s="158" t="s">
        <v>210</v>
      </c>
      <c r="E104" s="159" t="s">
        <v>1110</v>
      </c>
      <c r="F104" s="160" t="s">
        <v>1111</v>
      </c>
      <c r="G104" s="161" t="s">
        <v>247</v>
      </c>
      <c r="H104" s="162">
        <v>2.02</v>
      </c>
      <c r="I104" s="163"/>
      <c r="J104" s="164">
        <f>ROUND(I104*H104,0)</f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214</v>
      </c>
      <c r="AT104" s="15" t="s">
        <v>210</v>
      </c>
      <c r="AU104" s="15" t="s">
        <v>79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214</v>
      </c>
      <c r="BM104" s="15" t="s">
        <v>2788</v>
      </c>
    </row>
    <row r="105" spans="2:65" s="1" customFormat="1" ht="22.5" customHeight="1">
      <c r="B105" s="157"/>
      <c r="C105" s="158" t="s">
        <v>236</v>
      </c>
      <c r="D105" s="158" t="s">
        <v>210</v>
      </c>
      <c r="E105" s="159" t="s">
        <v>1113</v>
      </c>
      <c r="F105" s="160" t="s">
        <v>1114</v>
      </c>
      <c r="G105" s="161" t="s">
        <v>247</v>
      </c>
      <c r="H105" s="162">
        <v>2.02</v>
      </c>
      <c r="I105" s="163"/>
      <c r="J105" s="164">
        <f>ROUND(I105*H105,0)</f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5" t="s">
        <v>214</v>
      </c>
      <c r="AT105" s="15" t="s">
        <v>210</v>
      </c>
      <c r="AU105" s="15" t="s">
        <v>79</v>
      </c>
      <c r="AY105" s="15" t="s">
        <v>209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9</v>
      </c>
      <c r="BK105" s="169">
        <f>ROUND(I105*H105,0)</f>
        <v>0</v>
      </c>
      <c r="BL105" s="15" t="s">
        <v>214</v>
      </c>
      <c r="BM105" s="15" t="s">
        <v>2789</v>
      </c>
    </row>
    <row r="106" spans="2:63" s="10" customFormat="1" ht="37.35" customHeight="1">
      <c r="B106" s="145"/>
      <c r="D106" s="154" t="s">
        <v>71</v>
      </c>
      <c r="E106" s="192" t="s">
        <v>1116</v>
      </c>
      <c r="F106" s="192" t="s">
        <v>1117</v>
      </c>
      <c r="I106" s="148"/>
      <c r="J106" s="193">
        <f>BK106</f>
        <v>0</v>
      </c>
      <c r="K106" s="155"/>
      <c r="L106" s="145"/>
      <c r="M106" s="150"/>
      <c r="N106" s="151"/>
      <c r="O106" s="151"/>
      <c r="P106" s="152">
        <f>P107</f>
        <v>0</v>
      </c>
      <c r="Q106" s="151"/>
      <c r="R106" s="152">
        <f>R107</f>
        <v>0.000135</v>
      </c>
      <c r="S106" s="151"/>
      <c r="T106" s="153">
        <f>T107</f>
        <v>0</v>
      </c>
      <c r="AR106" s="154" t="s">
        <v>79</v>
      </c>
      <c r="AT106" s="155" t="s">
        <v>71</v>
      </c>
      <c r="AU106" s="155" t="s">
        <v>72</v>
      </c>
      <c r="AY106" s="154" t="s">
        <v>209</v>
      </c>
      <c r="BK106" s="156">
        <f>BK107</f>
        <v>0</v>
      </c>
    </row>
    <row r="107" spans="2:63" s="10" customFormat="1" ht="19.95" customHeight="1">
      <c r="B107" s="145"/>
      <c r="D107" s="146" t="s">
        <v>71</v>
      </c>
      <c r="E107" s="194" t="s">
        <v>1050</v>
      </c>
      <c r="F107" s="194" t="s">
        <v>1118</v>
      </c>
      <c r="I107" s="148"/>
      <c r="J107" s="195">
        <f>BK107</f>
        <v>0</v>
      </c>
      <c r="K107" s="155"/>
      <c r="L107" s="145"/>
      <c r="M107" s="150"/>
      <c r="N107" s="151"/>
      <c r="O107" s="151"/>
      <c r="P107" s="152">
        <f>P108</f>
        <v>0</v>
      </c>
      <c r="Q107" s="151"/>
      <c r="R107" s="152">
        <f>R108</f>
        <v>0.000135</v>
      </c>
      <c r="S107" s="151"/>
      <c r="T107" s="153">
        <f>T108</f>
        <v>0</v>
      </c>
      <c r="AR107" s="154" t="s">
        <v>79</v>
      </c>
      <c r="AT107" s="155" t="s">
        <v>71</v>
      </c>
      <c r="AU107" s="155" t="s">
        <v>9</v>
      </c>
      <c r="AY107" s="154" t="s">
        <v>209</v>
      </c>
      <c r="BK107" s="156">
        <f>BK108</f>
        <v>0</v>
      </c>
    </row>
    <row r="108" spans="2:65" s="1" customFormat="1" ht="31.5" customHeight="1">
      <c r="B108" s="157"/>
      <c r="C108" s="158" t="s">
        <v>240</v>
      </c>
      <c r="D108" s="158" t="s">
        <v>210</v>
      </c>
      <c r="E108" s="159" t="s">
        <v>1119</v>
      </c>
      <c r="F108" s="160" t="s">
        <v>1120</v>
      </c>
      <c r="G108" s="161" t="s">
        <v>228</v>
      </c>
      <c r="H108" s="162">
        <v>0.5</v>
      </c>
      <c r="I108" s="163"/>
      <c r="J108" s="164">
        <f>ROUND(I108*H108,0)</f>
        <v>0</v>
      </c>
      <c r="K108" s="161" t="s">
        <v>3101</v>
      </c>
      <c r="L108" s="31"/>
      <c r="M108" s="165" t="s">
        <v>3</v>
      </c>
      <c r="N108" s="181" t="s">
        <v>43</v>
      </c>
      <c r="O108" s="182"/>
      <c r="P108" s="183">
        <f>O108*H108</f>
        <v>0</v>
      </c>
      <c r="Q108" s="183">
        <v>0.00027</v>
      </c>
      <c r="R108" s="183">
        <f>Q108*H108</f>
        <v>0.000135</v>
      </c>
      <c r="S108" s="183">
        <v>0</v>
      </c>
      <c r="T108" s="184">
        <f>S108*H108</f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5" t="s">
        <v>9</v>
      </c>
      <c r="BK108" s="169">
        <f>ROUND(I108*H108,0)</f>
        <v>0</v>
      </c>
      <c r="BL108" s="15" t="s">
        <v>278</v>
      </c>
      <c r="BM108" s="15" t="s">
        <v>2790</v>
      </c>
    </row>
    <row r="109" spans="2:12" s="1" customFormat="1" ht="6.9" customHeight="1">
      <c r="B109" s="46"/>
      <c r="C109" s="47"/>
      <c r="D109" s="47"/>
      <c r="E109" s="47"/>
      <c r="F109" s="47"/>
      <c r="G109" s="47"/>
      <c r="H109" s="47"/>
      <c r="I109" s="119"/>
      <c r="J109" s="47"/>
      <c r="K109" s="317"/>
      <c r="L109" s="31"/>
    </row>
  </sheetData>
  <autoFilter ref="C93:K9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1"/>
  <sheetViews>
    <sheetView showGridLines="0" workbookViewId="0" topLeftCell="A1">
      <pane ySplit="1" topLeftCell="A108" activePane="bottomLeft" state="frozen"/>
      <selection pane="bottomLeft" activeCell="K114" sqref="K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158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2522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2781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2791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ROUND(J93,2)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ROUND(SUM(BE93:BE116),2)</f>
        <v>0</v>
      </c>
      <c r="G34" s="32"/>
      <c r="H34" s="32"/>
      <c r="I34" s="111">
        <v>0.21</v>
      </c>
      <c r="J34" s="110">
        <f>ROUND(ROUND((SUM(BE93:BE116)),2)*I34,2)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ROUND(SUM(BF93:BF116),2)</f>
        <v>0</v>
      </c>
      <c r="G35" s="32"/>
      <c r="H35" s="32"/>
      <c r="I35" s="111">
        <v>0.15</v>
      </c>
      <c r="J35" s="110">
        <f>ROUND(ROUND((SUM(BF93:BF116)),2)*I35,2)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ROUND(SUM(BG93:BG116),2)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ROUND(SUM(BH93:BH116),2)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ROUND(SUM(BI93:BI116),2)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2522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2781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342 - Technologie vytápění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J93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J94</f>
        <v>0</v>
      </c>
      <c r="K65" s="314"/>
    </row>
    <row r="66" spans="2:11" s="11" customFormat="1" ht="19.95" customHeight="1">
      <c r="B66" s="185"/>
      <c r="C66" s="186"/>
      <c r="D66" s="187" t="s">
        <v>1203</v>
      </c>
      <c r="E66" s="188"/>
      <c r="F66" s="188"/>
      <c r="G66" s="188"/>
      <c r="H66" s="188"/>
      <c r="I66" s="189"/>
      <c r="J66" s="190">
        <f>J95</f>
        <v>0</v>
      </c>
      <c r="K66" s="318"/>
    </row>
    <row r="67" spans="2:11" s="11" customFormat="1" ht="19.95" customHeight="1">
      <c r="B67" s="185"/>
      <c r="C67" s="186"/>
      <c r="D67" s="187" t="s">
        <v>1204</v>
      </c>
      <c r="E67" s="188"/>
      <c r="F67" s="188"/>
      <c r="G67" s="188"/>
      <c r="H67" s="188"/>
      <c r="I67" s="189"/>
      <c r="J67" s="190">
        <f>J99</f>
        <v>0</v>
      </c>
      <c r="K67" s="318"/>
    </row>
    <row r="68" spans="2:11" s="11" customFormat="1" ht="19.95" customHeight="1">
      <c r="B68" s="185"/>
      <c r="C68" s="186"/>
      <c r="D68" s="187" t="s">
        <v>1205</v>
      </c>
      <c r="E68" s="188"/>
      <c r="F68" s="188"/>
      <c r="G68" s="188"/>
      <c r="H68" s="188"/>
      <c r="I68" s="189"/>
      <c r="J68" s="190">
        <f>J107</f>
        <v>0</v>
      </c>
      <c r="K68" s="318"/>
    </row>
    <row r="69" spans="2:11" s="11" customFormat="1" ht="19.95" customHeight="1">
      <c r="B69" s="185"/>
      <c r="C69" s="186"/>
      <c r="D69" s="187" t="s">
        <v>1420</v>
      </c>
      <c r="E69" s="188"/>
      <c r="F69" s="188"/>
      <c r="G69" s="188"/>
      <c r="H69" s="188"/>
      <c r="I69" s="189"/>
      <c r="J69" s="190">
        <f>J115</f>
        <v>0</v>
      </c>
      <c r="K69" s="318"/>
    </row>
    <row r="70" spans="2:11" s="1" customFormat="1" ht="21.75" customHeight="1">
      <c r="B70" s="31"/>
      <c r="C70" s="32"/>
      <c r="D70" s="32"/>
      <c r="E70" s="32"/>
      <c r="F70" s="32"/>
      <c r="G70" s="32"/>
      <c r="H70" s="32"/>
      <c r="I70" s="98"/>
      <c r="J70" s="32"/>
      <c r="K70" s="307"/>
    </row>
    <row r="71" spans="2:11" s="1" customFormat="1" ht="6.9" customHeight="1">
      <c r="B71" s="46"/>
      <c r="C71" s="47"/>
      <c r="D71" s="47"/>
      <c r="E71" s="47"/>
      <c r="F71" s="47"/>
      <c r="G71" s="47"/>
      <c r="H71" s="47"/>
      <c r="I71" s="119"/>
      <c r="J71" s="47"/>
      <c r="K71" s="311"/>
    </row>
    <row r="75" spans="2:12" s="1" customFormat="1" ht="6.9" customHeight="1">
      <c r="B75" s="49"/>
      <c r="C75" s="50"/>
      <c r="D75" s="50"/>
      <c r="E75" s="50"/>
      <c r="F75" s="50"/>
      <c r="G75" s="50"/>
      <c r="H75" s="50"/>
      <c r="I75" s="120"/>
      <c r="J75" s="50"/>
      <c r="K75" s="315"/>
      <c r="L75" s="31"/>
    </row>
    <row r="76" spans="2:12" s="1" customFormat="1" ht="36.9" customHeight="1">
      <c r="B76" s="31"/>
      <c r="C76" s="51" t="s">
        <v>193</v>
      </c>
      <c r="K76" s="316"/>
      <c r="L76" s="31"/>
    </row>
    <row r="77" spans="2:12" s="1" customFormat="1" ht="6.9" customHeight="1">
      <c r="B77" s="31"/>
      <c r="K77" s="316"/>
      <c r="L77" s="31"/>
    </row>
    <row r="78" spans="2:12" s="1" customFormat="1" ht="14.4" customHeight="1">
      <c r="B78" s="31"/>
      <c r="C78" s="53" t="s">
        <v>18</v>
      </c>
      <c r="K78" s="316"/>
      <c r="L78" s="31"/>
    </row>
    <row r="79" spans="2:12" s="1" customFormat="1" ht="22.5" customHeight="1">
      <c r="B79" s="31"/>
      <c r="E79" s="369" t="str">
        <f>E7</f>
        <v>Objekt školy a dílen, U Kapličky 761/II, Sušice, stavební úpravy - návrh úspor energie</v>
      </c>
      <c r="F79" s="343"/>
      <c r="G79" s="343"/>
      <c r="H79" s="343"/>
      <c r="K79" s="316"/>
      <c r="L79" s="31"/>
    </row>
    <row r="80" spans="2:12" ht="13.2">
      <c r="B80" s="19"/>
      <c r="C80" s="53" t="s">
        <v>165</v>
      </c>
      <c r="L80" s="19"/>
    </row>
    <row r="81" spans="2:12" ht="22.5" customHeight="1">
      <c r="B81" s="19"/>
      <c r="E81" s="369" t="s">
        <v>2522</v>
      </c>
      <c r="F81" s="327"/>
      <c r="G81" s="327"/>
      <c r="H81" s="327"/>
      <c r="L81" s="19"/>
    </row>
    <row r="82" spans="2:12" ht="13.2">
      <c r="B82" s="19"/>
      <c r="C82" s="53" t="s">
        <v>167</v>
      </c>
      <c r="L82" s="19"/>
    </row>
    <row r="83" spans="2:12" s="1" customFormat="1" ht="22.5" customHeight="1">
      <c r="B83" s="31"/>
      <c r="E83" s="372" t="s">
        <v>2781</v>
      </c>
      <c r="F83" s="343"/>
      <c r="G83" s="343"/>
      <c r="H83" s="343"/>
      <c r="K83" s="316"/>
      <c r="L83" s="31"/>
    </row>
    <row r="84" spans="2:12" s="1" customFormat="1" ht="14.4" customHeight="1">
      <c r="B84" s="31"/>
      <c r="C84" s="53" t="s">
        <v>1072</v>
      </c>
      <c r="K84" s="316"/>
      <c r="L84" s="31"/>
    </row>
    <row r="85" spans="2:12" s="1" customFormat="1" ht="23.25" customHeight="1">
      <c r="B85" s="31"/>
      <c r="E85" s="340" t="str">
        <f>E13</f>
        <v>342 - Technologie vytápění</v>
      </c>
      <c r="F85" s="343"/>
      <c r="G85" s="343"/>
      <c r="H85" s="343"/>
      <c r="K85" s="316"/>
      <c r="L85" s="31"/>
    </row>
    <row r="86" spans="2:12" s="1" customFormat="1" ht="6.9" customHeight="1">
      <c r="B86" s="31"/>
      <c r="K86" s="316"/>
      <c r="L86" s="31"/>
    </row>
    <row r="87" spans="2:12" s="1" customFormat="1" ht="18" customHeight="1">
      <c r="B87" s="31"/>
      <c r="C87" s="53" t="s">
        <v>23</v>
      </c>
      <c r="F87" s="134" t="str">
        <f>F16</f>
        <v>Sušice</v>
      </c>
      <c r="I87" s="135" t="s">
        <v>25</v>
      </c>
      <c r="J87" s="57">
        <f>IF(J16="","",J16)</f>
        <v>43063</v>
      </c>
      <c r="K87" s="316"/>
      <c r="L87" s="31"/>
    </row>
    <row r="88" spans="2:12" s="1" customFormat="1" ht="6.9" customHeight="1">
      <c r="B88" s="31"/>
      <c r="K88" s="316"/>
      <c r="L88" s="31"/>
    </row>
    <row r="89" spans="2:12" s="1" customFormat="1" ht="13.2">
      <c r="B89" s="31"/>
      <c r="C89" s="53" t="s">
        <v>28</v>
      </c>
      <c r="F89" s="134" t="str">
        <f>E19</f>
        <v xml:space="preserve"> SOŠ a SOU Sušice</v>
      </c>
      <c r="I89" s="135" t="s">
        <v>34</v>
      </c>
      <c r="J89" s="134" t="str">
        <f>E25</f>
        <v xml:space="preserve"> Ing. Lejsek Jiří</v>
      </c>
      <c r="K89" s="316"/>
      <c r="L89" s="31"/>
    </row>
    <row r="90" spans="2:12" s="1" customFormat="1" ht="14.4" customHeight="1">
      <c r="B90" s="31"/>
      <c r="C90" s="53" t="s">
        <v>32</v>
      </c>
      <c r="F90" s="134" t="str">
        <f>IF(E22="","",E22)</f>
        <v/>
      </c>
      <c r="K90" s="316"/>
      <c r="L90" s="31"/>
    </row>
    <row r="91" spans="2:12" s="1" customFormat="1" ht="10.35" customHeight="1">
      <c r="B91" s="31"/>
      <c r="K91" s="316"/>
      <c r="L91" s="31"/>
    </row>
    <row r="92" spans="2:20" s="9" customFormat="1" ht="29.25" customHeight="1">
      <c r="B92" s="136"/>
      <c r="C92" s="137" t="s">
        <v>194</v>
      </c>
      <c r="D92" s="138" t="s">
        <v>57</v>
      </c>
      <c r="E92" s="138" t="s">
        <v>53</v>
      </c>
      <c r="F92" s="138" t="s">
        <v>195</v>
      </c>
      <c r="G92" s="138" t="s">
        <v>196</v>
      </c>
      <c r="H92" s="138" t="s">
        <v>197</v>
      </c>
      <c r="I92" s="139" t="s">
        <v>198</v>
      </c>
      <c r="J92" s="138" t="s">
        <v>171</v>
      </c>
      <c r="K92" s="140" t="s">
        <v>199</v>
      </c>
      <c r="L92" s="136"/>
      <c r="M92" s="63" t="s">
        <v>200</v>
      </c>
      <c r="N92" s="64" t="s">
        <v>42</v>
      </c>
      <c r="O92" s="64" t="s">
        <v>201</v>
      </c>
      <c r="P92" s="64" t="s">
        <v>202</v>
      </c>
      <c r="Q92" s="64" t="s">
        <v>203</v>
      </c>
      <c r="R92" s="64" t="s">
        <v>204</v>
      </c>
      <c r="S92" s="64" t="s">
        <v>205</v>
      </c>
      <c r="T92" s="65" t="s">
        <v>206</v>
      </c>
    </row>
    <row r="93" spans="2:63" s="1" customFormat="1" ht="29.25" customHeight="1">
      <c r="B93" s="31"/>
      <c r="C93" s="67" t="s">
        <v>172</v>
      </c>
      <c r="J93" s="141">
        <f>BK93+J117</f>
        <v>0</v>
      </c>
      <c r="K93" s="316"/>
      <c r="L93" s="31"/>
      <c r="M93" s="66"/>
      <c r="N93" s="58"/>
      <c r="O93" s="58"/>
      <c r="P93" s="142">
        <f>P94</f>
        <v>0</v>
      </c>
      <c r="Q93" s="58"/>
      <c r="R93" s="142">
        <f>R94</f>
        <v>0.0366</v>
      </c>
      <c r="S93" s="58"/>
      <c r="T93" s="143">
        <f>T94</f>
        <v>0.03345000000000001</v>
      </c>
      <c r="AT93" s="15" t="s">
        <v>71</v>
      </c>
      <c r="AU93" s="15" t="s">
        <v>173</v>
      </c>
      <c r="BK93" s="144">
        <f>BK94</f>
        <v>0</v>
      </c>
    </row>
    <row r="94" spans="2:63" s="10" customFormat="1" ht="37.35" customHeight="1">
      <c r="B94" s="145"/>
      <c r="D94" s="154" t="s">
        <v>71</v>
      </c>
      <c r="E94" s="192" t="s">
        <v>1116</v>
      </c>
      <c r="F94" s="192" t="s">
        <v>1117</v>
      </c>
      <c r="I94" s="148"/>
      <c r="J94" s="193">
        <f>BK94</f>
        <v>0</v>
      </c>
      <c r="K94" s="155"/>
      <c r="L94" s="145"/>
      <c r="M94" s="150"/>
      <c r="N94" s="151"/>
      <c r="O94" s="151"/>
      <c r="P94" s="152">
        <f>P95+P99+P107+P115</f>
        <v>0</v>
      </c>
      <c r="Q94" s="151"/>
      <c r="R94" s="152">
        <f>R95+R99+R107+R115</f>
        <v>0.0366</v>
      </c>
      <c r="S94" s="151"/>
      <c r="T94" s="153">
        <f>T95+T99+T107+T115</f>
        <v>0.03345000000000001</v>
      </c>
      <c r="AR94" s="154" t="s">
        <v>79</v>
      </c>
      <c r="AT94" s="155" t="s">
        <v>71</v>
      </c>
      <c r="AU94" s="155" t="s">
        <v>72</v>
      </c>
      <c r="AY94" s="154" t="s">
        <v>209</v>
      </c>
      <c r="BK94" s="156">
        <f>BK95+BK99+BK107+BK115</f>
        <v>0</v>
      </c>
    </row>
    <row r="95" spans="2:63" s="10" customFormat="1" ht="19.95" customHeight="1">
      <c r="B95" s="145"/>
      <c r="D95" s="146" t="s">
        <v>71</v>
      </c>
      <c r="E95" s="194" t="s">
        <v>1295</v>
      </c>
      <c r="F95" s="194" t="s">
        <v>1279</v>
      </c>
      <c r="I95" s="148"/>
      <c r="J95" s="195">
        <f>BK95</f>
        <v>0</v>
      </c>
      <c r="K95" s="155"/>
      <c r="L95" s="145"/>
      <c r="M95" s="150"/>
      <c r="N95" s="151"/>
      <c r="O95" s="151"/>
      <c r="P95" s="152">
        <f>SUM(P96:P98)</f>
        <v>0</v>
      </c>
      <c r="Q95" s="151"/>
      <c r="R95" s="152">
        <f>SUM(R96:R98)</f>
        <v>0</v>
      </c>
      <c r="S95" s="151"/>
      <c r="T95" s="153">
        <f>SUM(T96:T98)</f>
        <v>0</v>
      </c>
      <c r="AR95" s="154" t="s">
        <v>79</v>
      </c>
      <c r="AT95" s="155" t="s">
        <v>71</v>
      </c>
      <c r="AU95" s="155" t="s">
        <v>9</v>
      </c>
      <c r="AY95" s="154" t="s">
        <v>209</v>
      </c>
      <c r="BK95" s="156">
        <f>SUM(BK96:BK98)</f>
        <v>0</v>
      </c>
    </row>
    <row r="96" spans="2:65" s="1" customFormat="1" ht="22.5" customHeight="1">
      <c r="B96" s="157"/>
      <c r="C96" s="158" t="s">
        <v>9</v>
      </c>
      <c r="D96" s="158" t="s">
        <v>210</v>
      </c>
      <c r="E96" s="159" t="s">
        <v>1296</v>
      </c>
      <c r="F96" s="160" t="s">
        <v>1297</v>
      </c>
      <c r="G96" s="161" t="s">
        <v>1298</v>
      </c>
      <c r="H96" s="162">
        <v>24</v>
      </c>
      <c r="I96" s="163"/>
      <c r="J96" s="164">
        <f>ROUND(I96*H96,0)</f>
        <v>0</v>
      </c>
      <c r="K96" s="161" t="s">
        <v>3</v>
      </c>
      <c r="L96" s="31"/>
      <c r="M96" s="165" t="s">
        <v>3</v>
      </c>
      <c r="N96" s="166" t="s">
        <v>43</v>
      </c>
      <c r="O96" s="32"/>
      <c r="P96" s="167">
        <f>O96*H96</f>
        <v>0</v>
      </c>
      <c r="Q96" s="167">
        <v>0</v>
      </c>
      <c r="R96" s="167">
        <f>Q96*H96</f>
        <v>0</v>
      </c>
      <c r="S96" s="167">
        <v>0</v>
      </c>
      <c r="T96" s="168">
        <f>S96*H96</f>
        <v>0</v>
      </c>
      <c r="AR96" s="15" t="s">
        <v>278</v>
      </c>
      <c r="AT96" s="15" t="s">
        <v>210</v>
      </c>
      <c r="AU96" s="15" t="s">
        <v>79</v>
      </c>
      <c r="AY96" s="15" t="s">
        <v>209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9</v>
      </c>
      <c r="BK96" s="169">
        <f>ROUND(I96*H96,0)</f>
        <v>0</v>
      </c>
      <c r="BL96" s="15" t="s">
        <v>278</v>
      </c>
      <c r="BM96" s="15" t="s">
        <v>2792</v>
      </c>
    </row>
    <row r="97" spans="2:65" s="1" customFormat="1" ht="22.5" customHeight="1">
      <c r="B97" s="157"/>
      <c r="C97" s="158" t="s">
        <v>79</v>
      </c>
      <c r="D97" s="158" t="s">
        <v>210</v>
      </c>
      <c r="E97" s="159" t="s">
        <v>1300</v>
      </c>
      <c r="F97" s="160" t="s">
        <v>1301</v>
      </c>
      <c r="G97" s="161" t="s">
        <v>1298</v>
      </c>
      <c r="H97" s="162">
        <v>4</v>
      </c>
      <c r="I97" s="163"/>
      <c r="J97" s="164">
        <f>ROUND(I97*H97,0)</f>
        <v>0</v>
      </c>
      <c r="K97" s="161" t="s">
        <v>3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5" t="s">
        <v>278</v>
      </c>
      <c r="AT97" s="15" t="s">
        <v>210</v>
      </c>
      <c r="AU97" s="15" t="s">
        <v>79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278</v>
      </c>
      <c r="BM97" s="15" t="s">
        <v>2793</v>
      </c>
    </row>
    <row r="98" spans="2:65" s="1" customFormat="1" ht="22.5" customHeight="1">
      <c r="B98" s="157"/>
      <c r="C98" s="158" t="s">
        <v>95</v>
      </c>
      <c r="D98" s="158" t="s">
        <v>210</v>
      </c>
      <c r="E98" s="159" t="s">
        <v>1303</v>
      </c>
      <c r="F98" s="160" t="s">
        <v>1304</v>
      </c>
      <c r="G98" s="161" t="s">
        <v>1298</v>
      </c>
      <c r="H98" s="162">
        <v>4</v>
      </c>
      <c r="I98" s="163"/>
      <c r="J98" s="164">
        <f>ROUND(I98*H98,0)</f>
        <v>0</v>
      </c>
      <c r="K98" s="161" t="s">
        <v>3</v>
      </c>
      <c r="L98" s="31"/>
      <c r="M98" s="165" t="s">
        <v>3</v>
      </c>
      <c r="N98" s="166" t="s">
        <v>43</v>
      </c>
      <c r="O98" s="32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9</v>
      </c>
      <c r="BK98" s="169">
        <f>ROUND(I98*H98,0)</f>
        <v>0</v>
      </c>
      <c r="BL98" s="15" t="s">
        <v>278</v>
      </c>
      <c r="BM98" s="15" t="s">
        <v>2794</v>
      </c>
    </row>
    <row r="99" spans="2:63" s="10" customFormat="1" ht="29.85" customHeight="1">
      <c r="B99" s="145"/>
      <c r="D99" s="146" t="s">
        <v>71</v>
      </c>
      <c r="E99" s="194" t="s">
        <v>1333</v>
      </c>
      <c r="F99" s="194" t="s">
        <v>1279</v>
      </c>
      <c r="I99" s="148"/>
      <c r="J99" s="195">
        <f>BK99</f>
        <v>0</v>
      </c>
      <c r="K99" s="155"/>
      <c r="L99" s="145"/>
      <c r="M99" s="150"/>
      <c r="N99" s="151"/>
      <c r="O99" s="151"/>
      <c r="P99" s="152">
        <f>SUM(P100:P106)</f>
        <v>0</v>
      </c>
      <c r="Q99" s="151"/>
      <c r="R99" s="152">
        <f>SUM(R100:R106)</f>
        <v>0.01956</v>
      </c>
      <c r="S99" s="151"/>
      <c r="T99" s="153">
        <f>SUM(T100:T106)</f>
        <v>0.016800000000000002</v>
      </c>
      <c r="AR99" s="154" t="s">
        <v>79</v>
      </c>
      <c r="AT99" s="155" t="s">
        <v>71</v>
      </c>
      <c r="AU99" s="155" t="s">
        <v>9</v>
      </c>
      <c r="AY99" s="154" t="s">
        <v>209</v>
      </c>
      <c r="BK99" s="156">
        <f>SUM(BK100:BK106)</f>
        <v>0</v>
      </c>
    </row>
    <row r="100" spans="2:65" s="1" customFormat="1" ht="22.5" customHeight="1">
      <c r="B100" s="157"/>
      <c r="C100" s="158" t="s">
        <v>214</v>
      </c>
      <c r="D100" s="158" t="s">
        <v>210</v>
      </c>
      <c r="E100" s="159" t="s">
        <v>1428</v>
      </c>
      <c r="F100" s="160" t="s">
        <v>1429</v>
      </c>
      <c r="G100" s="161" t="s">
        <v>253</v>
      </c>
      <c r="H100" s="162">
        <v>4</v>
      </c>
      <c r="I100" s="163"/>
      <c r="J100" s="164">
        <f aca="true" t="shared" si="0" ref="J100:J106"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 aca="true" t="shared" si="1" ref="P100:P106">O100*H100</f>
        <v>0</v>
      </c>
      <c r="Q100" s="167">
        <v>2E-05</v>
      </c>
      <c r="R100" s="167">
        <f aca="true" t="shared" si="2" ref="R100:R106">Q100*H100</f>
        <v>8E-05</v>
      </c>
      <c r="S100" s="167">
        <v>0.001</v>
      </c>
      <c r="T100" s="168">
        <f aca="true" t="shared" si="3" ref="T100:T106">S100*H100</f>
        <v>0.004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aca="true" t="shared" si="4" ref="BE100:BE106">IF(N100="základní",J100,0)</f>
        <v>0</v>
      </c>
      <c r="BF100" s="169">
        <f aca="true" t="shared" si="5" ref="BF100:BF106">IF(N100="snížená",J100,0)</f>
        <v>0</v>
      </c>
      <c r="BG100" s="169">
        <f aca="true" t="shared" si="6" ref="BG100:BG106">IF(N100="zákl. přenesená",J100,0)</f>
        <v>0</v>
      </c>
      <c r="BH100" s="169">
        <f aca="true" t="shared" si="7" ref="BH100:BH106">IF(N100="sníž. přenesená",J100,0)</f>
        <v>0</v>
      </c>
      <c r="BI100" s="169">
        <f aca="true" t="shared" si="8" ref="BI100:BI106">IF(N100="nulová",J100,0)</f>
        <v>0</v>
      </c>
      <c r="BJ100" s="15" t="s">
        <v>9</v>
      </c>
      <c r="BK100" s="169">
        <f aca="true" t="shared" si="9" ref="BK100:BK106">ROUND(I100*H100,0)</f>
        <v>0</v>
      </c>
      <c r="BL100" s="15" t="s">
        <v>278</v>
      </c>
      <c r="BM100" s="15" t="s">
        <v>2795</v>
      </c>
    </row>
    <row r="101" spans="2:65" s="1" customFormat="1" ht="22.5" customHeight="1">
      <c r="B101" s="157"/>
      <c r="C101" s="158" t="s">
        <v>225</v>
      </c>
      <c r="D101" s="158" t="s">
        <v>210</v>
      </c>
      <c r="E101" s="159" t="s">
        <v>1431</v>
      </c>
      <c r="F101" s="160" t="s">
        <v>1432</v>
      </c>
      <c r="G101" s="161" t="s">
        <v>253</v>
      </c>
      <c r="H101" s="162">
        <v>4</v>
      </c>
      <c r="I101" s="163"/>
      <c r="J101" s="164">
        <f t="shared" si="0"/>
        <v>0</v>
      </c>
      <c r="K101" s="161" t="s">
        <v>3101</v>
      </c>
      <c r="L101" s="31"/>
      <c r="M101" s="165" t="s">
        <v>3</v>
      </c>
      <c r="N101" s="166" t="s">
        <v>43</v>
      </c>
      <c r="O101" s="32"/>
      <c r="P101" s="167">
        <f t="shared" si="1"/>
        <v>0</v>
      </c>
      <c r="Q101" s="167">
        <v>2E-05</v>
      </c>
      <c r="R101" s="167">
        <f t="shared" si="2"/>
        <v>8E-05</v>
      </c>
      <c r="S101" s="167">
        <v>0.0032</v>
      </c>
      <c r="T101" s="168">
        <f t="shared" si="3"/>
        <v>0.0128</v>
      </c>
      <c r="AR101" s="15" t="s">
        <v>278</v>
      </c>
      <c r="AT101" s="15" t="s">
        <v>210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2796</v>
      </c>
    </row>
    <row r="102" spans="2:65" s="1" customFormat="1" ht="22.5" customHeight="1">
      <c r="B102" s="157"/>
      <c r="C102" s="158" t="s">
        <v>230</v>
      </c>
      <c r="D102" s="158" t="s">
        <v>210</v>
      </c>
      <c r="E102" s="159" t="s">
        <v>2797</v>
      </c>
      <c r="F102" s="160" t="s">
        <v>2798</v>
      </c>
      <c r="G102" s="161" t="s">
        <v>253</v>
      </c>
      <c r="H102" s="162">
        <v>8</v>
      </c>
      <c r="I102" s="163"/>
      <c r="J102" s="164">
        <f t="shared" si="0"/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 t="shared" si="1"/>
        <v>0</v>
      </c>
      <c r="Q102" s="167">
        <v>0.00148</v>
      </c>
      <c r="R102" s="167">
        <f t="shared" si="2"/>
        <v>0.01184</v>
      </c>
      <c r="S102" s="167">
        <v>0</v>
      </c>
      <c r="T102" s="168">
        <f t="shared" si="3"/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2799</v>
      </c>
    </row>
    <row r="103" spans="2:65" s="1" customFormat="1" ht="22.5" customHeight="1">
      <c r="B103" s="157"/>
      <c r="C103" s="158" t="s">
        <v>236</v>
      </c>
      <c r="D103" s="158" t="s">
        <v>210</v>
      </c>
      <c r="E103" s="159" t="s">
        <v>2800</v>
      </c>
      <c r="F103" s="160" t="s">
        <v>2801</v>
      </c>
      <c r="G103" s="161" t="s">
        <v>253</v>
      </c>
      <c r="H103" s="162">
        <v>4</v>
      </c>
      <c r="I103" s="163"/>
      <c r="J103" s="164">
        <f t="shared" si="0"/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 t="shared" si="1"/>
        <v>0</v>
      </c>
      <c r="Q103" s="167">
        <v>0.00189</v>
      </c>
      <c r="R103" s="167">
        <f t="shared" si="2"/>
        <v>0.00756</v>
      </c>
      <c r="S103" s="167">
        <v>0</v>
      </c>
      <c r="T103" s="168">
        <f t="shared" si="3"/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2802</v>
      </c>
    </row>
    <row r="104" spans="2:65" s="1" customFormat="1" ht="31.5" customHeight="1">
      <c r="B104" s="157"/>
      <c r="C104" s="158" t="s">
        <v>240</v>
      </c>
      <c r="D104" s="158" t="s">
        <v>210</v>
      </c>
      <c r="E104" s="159" t="s">
        <v>2803</v>
      </c>
      <c r="F104" s="160" t="s">
        <v>2804</v>
      </c>
      <c r="G104" s="161" t="s">
        <v>416</v>
      </c>
      <c r="H104" s="162">
        <v>3</v>
      </c>
      <c r="I104" s="163"/>
      <c r="J104" s="164">
        <f t="shared" si="0"/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2805</v>
      </c>
    </row>
    <row r="105" spans="2:65" s="1" customFormat="1" ht="22.5" customHeight="1">
      <c r="B105" s="157"/>
      <c r="C105" s="158" t="s">
        <v>244</v>
      </c>
      <c r="D105" s="158" t="s">
        <v>210</v>
      </c>
      <c r="E105" s="159" t="s">
        <v>1361</v>
      </c>
      <c r="F105" s="160" t="s">
        <v>1362</v>
      </c>
      <c r="G105" s="161" t="s">
        <v>253</v>
      </c>
      <c r="H105" s="162">
        <v>12</v>
      </c>
      <c r="I105" s="163"/>
      <c r="J105" s="164">
        <f t="shared" si="0"/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 t="shared" si="1"/>
        <v>0</v>
      </c>
      <c r="Q105" s="167">
        <v>0</v>
      </c>
      <c r="R105" s="167">
        <f t="shared" si="2"/>
        <v>0</v>
      </c>
      <c r="S105" s="167">
        <v>0</v>
      </c>
      <c r="T105" s="168">
        <f t="shared" si="3"/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2806</v>
      </c>
    </row>
    <row r="106" spans="2:65" s="1" customFormat="1" ht="22.5" customHeight="1">
      <c r="B106" s="157"/>
      <c r="C106" s="158" t="s">
        <v>26</v>
      </c>
      <c r="D106" s="158" t="s">
        <v>210</v>
      </c>
      <c r="E106" s="159" t="s">
        <v>1370</v>
      </c>
      <c r="F106" s="160" t="s">
        <v>1371</v>
      </c>
      <c r="G106" s="161" t="s">
        <v>247</v>
      </c>
      <c r="H106" s="162">
        <v>0.02</v>
      </c>
      <c r="I106" s="163"/>
      <c r="J106" s="164">
        <f t="shared" si="0"/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</v>
      </c>
      <c r="R106" s="167">
        <f t="shared" si="2"/>
        <v>0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2807</v>
      </c>
    </row>
    <row r="107" spans="2:63" s="10" customFormat="1" ht="29.85" customHeight="1">
      <c r="B107" s="145"/>
      <c r="D107" s="146" t="s">
        <v>71</v>
      </c>
      <c r="E107" s="194" t="s">
        <v>1373</v>
      </c>
      <c r="F107" s="194" t="s">
        <v>1279</v>
      </c>
      <c r="I107" s="148"/>
      <c r="J107" s="195">
        <f>BK107</f>
        <v>0</v>
      </c>
      <c r="K107" s="155"/>
      <c r="L107" s="145"/>
      <c r="M107" s="150"/>
      <c r="N107" s="151"/>
      <c r="O107" s="151"/>
      <c r="P107" s="152">
        <f>SUM(P108:P114)</f>
        <v>0</v>
      </c>
      <c r="Q107" s="151"/>
      <c r="R107" s="152">
        <f>SUM(R108:R114)</f>
        <v>0.01704</v>
      </c>
      <c r="S107" s="151"/>
      <c r="T107" s="153">
        <f>SUM(T108:T114)</f>
        <v>0.01665</v>
      </c>
      <c r="AR107" s="154" t="s">
        <v>79</v>
      </c>
      <c r="AT107" s="155" t="s">
        <v>71</v>
      </c>
      <c r="AU107" s="155" t="s">
        <v>9</v>
      </c>
      <c r="AY107" s="154" t="s">
        <v>209</v>
      </c>
      <c r="BK107" s="156">
        <f>SUM(BK108:BK114)</f>
        <v>0</v>
      </c>
    </row>
    <row r="108" spans="2:65" s="1" customFormat="1" ht="22.5" customHeight="1">
      <c r="B108" s="157"/>
      <c r="C108" s="158" t="s">
        <v>255</v>
      </c>
      <c r="D108" s="158" t="s">
        <v>210</v>
      </c>
      <c r="E108" s="159" t="s">
        <v>1457</v>
      </c>
      <c r="F108" s="160" t="s">
        <v>1458</v>
      </c>
      <c r="G108" s="161" t="s">
        <v>416</v>
      </c>
      <c r="H108" s="162">
        <v>15</v>
      </c>
      <c r="I108" s="163"/>
      <c r="J108" s="164">
        <f aca="true" t="shared" si="10" ref="J108:J114">ROUND(I108*H108,0)</f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 aca="true" t="shared" si="11" ref="P108:P114">O108*H108</f>
        <v>0</v>
      </c>
      <c r="Q108" s="167">
        <v>9E-05</v>
      </c>
      <c r="R108" s="167">
        <f aca="true" t="shared" si="12" ref="R108:R114">Q108*H108</f>
        <v>0.00135</v>
      </c>
      <c r="S108" s="167">
        <v>0.00045</v>
      </c>
      <c r="T108" s="168">
        <f aca="true" t="shared" si="13" ref="T108:T114">S108*H108</f>
        <v>0.00675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aca="true" t="shared" si="14" ref="BE108:BE114">IF(N108="základní",J108,0)</f>
        <v>0</v>
      </c>
      <c r="BF108" s="169">
        <f aca="true" t="shared" si="15" ref="BF108:BF114">IF(N108="snížená",J108,0)</f>
        <v>0</v>
      </c>
      <c r="BG108" s="169">
        <f aca="true" t="shared" si="16" ref="BG108:BG114">IF(N108="zákl. přenesená",J108,0)</f>
        <v>0</v>
      </c>
      <c r="BH108" s="169">
        <f aca="true" t="shared" si="17" ref="BH108:BH114">IF(N108="sníž. přenesená",J108,0)</f>
        <v>0</v>
      </c>
      <c r="BI108" s="169">
        <f aca="true" t="shared" si="18" ref="BI108:BI114">IF(N108="nulová",J108,0)</f>
        <v>0</v>
      </c>
      <c r="BJ108" s="15" t="s">
        <v>9</v>
      </c>
      <c r="BK108" s="169">
        <f aca="true" t="shared" si="19" ref="BK108:BK114">ROUND(I108*H108,0)</f>
        <v>0</v>
      </c>
      <c r="BL108" s="15" t="s">
        <v>278</v>
      </c>
      <c r="BM108" s="15" t="s">
        <v>2808</v>
      </c>
    </row>
    <row r="109" spans="2:65" s="1" customFormat="1" ht="22.5" customHeight="1">
      <c r="B109" s="157"/>
      <c r="C109" s="158" t="s">
        <v>259</v>
      </c>
      <c r="D109" s="158" t="s">
        <v>210</v>
      </c>
      <c r="E109" s="159" t="s">
        <v>1460</v>
      </c>
      <c r="F109" s="160" t="s">
        <v>1461</v>
      </c>
      <c r="G109" s="161" t="s">
        <v>416</v>
      </c>
      <c r="H109" s="162">
        <v>9</v>
      </c>
      <c r="I109" s="163"/>
      <c r="J109" s="164">
        <f t="shared" si="10"/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 t="shared" si="11"/>
        <v>0</v>
      </c>
      <c r="Q109" s="167">
        <v>0.00013</v>
      </c>
      <c r="R109" s="167">
        <f t="shared" si="12"/>
        <v>0.0011699999999999998</v>
      </c>
      <c r="S109" s="167">
        <v>0.0011</v>
      </c>
      <c r="T109" s="168">
        <f t="shared" si="13"/>
        <v>0.0099</v>
      </c>
      <c r="AR109" s="15" t="s">
        <v>278</v>
      </c>
      <c r="AT109" s="15" t="s">
        <v>210</v>
      </c>
      <c r="AU109" s="15" t="s">
        <v>79</v>
      </c>
      <c r="AY109" s="15" t="s">
        <v>209</v>
      </c>
      <c r="BE109" s="169">
        <f t="shared" si="14"/>
        <v>0</v>
      </c>
      <c r="BF109" s="169">
        <f t="shared" si="15"/>
        <v>0</v>
      </c>
      <c r="BG109" s="169">
        <f t="shared" si="16"/>
        <v>0</v>
      </c>
      <c r="BH109" s="169">
        <f t="shared" si="17"/>
        <v>0</v>
      </c>
      <c r="BI109" s="169">
        <f t="shared" si="18"/>
        <v>0</v>
      </c>
      <c r="BJ109" s="15" t="s">
        <v>9</v>
      </c>
      <c r="BK109" s="169">
        <f t="shared" si="19"/>
        <v>0</v>
      </c>
      <c r="BL109" s="15" t="s">
        <v>278</v>
      </c>
      <c r="BM109" s="15" t="s">
        <v>2809</v>
      </c>
    </row>
    <row r="110" spans="2:65" s="1" customFormat="1" ht="22.5" customHeight="1">
      <c r="B110" s="157"/>
      <c r="C110" s="158" t="s">
        <v>265</v>
      </c>
      <c r="D110" s="158" t="s">
        <v>210</v>
      </c>
      <c r="E110" s="159" t="s">
        <v>1469</v>
      </c>
      <c r="F110" s="160" t="s">
        <v>1470</v>
      </c>
      <c r="G110" s="161" t="s">
        <v>416</v>
      </c>
      <c r="H110" s="162">
        <v>3</v>
      </c>
      <c r="I110" s="163"/>
      <c r="J110" s="164">
        <f t="shared" si="10"/>
        <v>0</v>
      </c>
      <c r="K110" s="161" t="s">
        <v>3101</v>
      </c>
      <c r="L110" s="31"/>
      <c r="M110" s="165" t="s">
        <v>3</v>
      </c>
      <c r="N110" s="166" t="s">
        <v>43</v>
      </c>
      <c r="O110" s="32"/>
      <c r="P110" s="167">
        <f t="shared" si="11"/>
        <v>0</v>
      </c>
      <c r="Q110" s="167">
        <v>0.00049</v>
      </c>
      <c r="R110" s="167">
        <f t="shared" si="12"/>
        <v>0.00147</v>
      </c>
      <c r="S110" s="167">
        <v>0</v>
      </c>
      <c r="T110" s="168">
        <f t="shared" si="13"/>
        <v>0</v>
      </c>
      <c r="AR110" s="15" t="s">
        <v>278</v>
      </c>
      <c r="AT110" s="15" t="s">
        <v>210</v>
      </c>
      <c r="AU110" s="15" t="s">
        <v>79</v>
      </c>
      <c r="AY110" s="15" t="s">
        <v>209</v>
      </c>
      <c r="BE110" s="169">
        <f t="shared" si="14"/>
        <v>0</v>
      </c>
      <c r="BF110" s="169">
        <f t="shared" si="15"/>
        <v>0</v>
      </c>
      <c r="BG110" s="169">
        <f t="shared" si="16"/>
        <v>0</v>
      </c>
      <c r="BH110" s="169">
        <f t="shared" si="17"/>
        <v>0</v>
      </c>
      <c r="BI110" s="169">
        <f t="shared" si="18"/>
        <v>0</v>
      </c>
      <c r="BJ110" s="15" t="s">
        <v>9</v>
      </c>
      <c r="BK110" s="169">
        <f t="shared" si="19"/>
        <v>0</v>
      </c>
      <c r="BL110" s="15" t="s">
        <v>278</v>
      </c>
      <c r="BM110" s="15" t="s">
        <v>2810</v>
      </c>
    </row>
    <row r="111" spans="2:65" s="1" customFormat="1" ht="22.5" customHeight="1">
      <c r="B111" s="157"/>
      <c r="C111" s="158" t="s">
        <v>269</v>
      </c>
      <c r="D111" s="158" t="s">
        <v>210</v>
      </c>
      <c r="E111" s="159" t="s">
        <v>1478</v>
      </c>
      <c r="F111" s="160" t="s">
        <v>1479</v>
      </c>
      <c r="G111" s="161" t="s">
        <v>416</v>
      </c>
      <c r="H111" s="162">
        <v>12</v>
      </c>
      <c r="I111" s="163"/>
      <c r="J111" s="164">
        <f t="shared" si="10"/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 t="shared" si="11"/>
        <v>0</v>
      </c>
      <c r="Q111" s="167">
        <v>0.00039</v>
      </c>
      <c r="R111" s="167">
        <f t="shared" si="12"/>
        <v>0.00468</v>
      </c>
      <c r="S111" s="167">
        <v>0</v>
      </c>
      <c r="T111" s="168">
        <f t="shared" si="13"/>
        <v>0</v>
      </c>
      <c r="AR111" s="15" t="s">
        <v>278</v>
      </c>
      <c r="AT111" s="15" t="s">
        <v>210</v>
      </c>
      <c r="AU111" s="15" t="s">
        <v>79</v>
      </c>
      <c r="AY111" s="15" t="s">
        <v>209</v>
      </c>
      <c r="BE111" s="169">
        <f t="shared" si="14"/>
        <v>0</v>
      </c>
      <c r="BF111" s="169">
        <f t="shared" si="15"/>
        <v>0</v>
      </c>
      <c r="BG111" s="169">
        <f t="shared" si="16"/>
        <v>0</v>
      </c>
      <c r="BH111" s="169">
        <f t="shared" si="17"/>
        <v>0</v>
      </c>
      <c r="BI111" s="169">
        <f t="shared" si="18"/>
        <v>0</v>
      </c>
      <c r="BJ111" s="15" t="s">
        <v>9</v>
      </c>
      <c r="BK111" s="169">
        <f t="shared" si="19"/>
        <v>0</v>
      </c>
      <c r="BL111" s="15" t="s">
        <v>278</v>
      </c>
      <c r="BM111" s="15" t="s">
        <v>2811</v>
      </c>
    </row>
    <row r="112" spans="2:65" s="1" customFormat="1" ht="22.5" customHeight="1">
      <c r="B112" s="157"/>
      <c r="C112" s="158" t="s">
        <v>10</v>
      </c>
      <c r="D112" s="158" t="s">
        <v>210</v>
      </c>
      <c r="E112" s="159" t="s">
        <v>1481</v>
      </c>
      <c r="F112" s="160" t="s">
        <v>1482</v>
      </c>
      <c r="G112" s="161" t="s">
        <v>416</v>
      </c>
      <c r="H112" s="162">
        <v>9</v>
      </c>
      <c r="I112" s="163"/>
      <c r="J112" s="164">
        <f t="shared" si="10"/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 t="shared" si="11"/>
        <v>0</v>
      </c>
      <c r="Q112" s="167">
        <v>0.00053</v>
      </c>
      <c r="R112" s="167">
        <f t="shared" si="12"/>
        <v>0.00477</v>
      </c>
      <c r="S112" s="167">
        <v>0</v>
      </c>
      <c r="T112" s="168">
        <f t="shared" si="13"/>
        <v>0</v>
      </c>
      <c r="AR112" s="15" t="s">
        <v>278</v>
      </c>
      <c r="AT112" s="15" t="s">
        <v>210</v>
      </c>
      <c r="AU112" s="15" t="s">
        <v>79</v>
      </c>
      <c r="AY112" s="15" t="s">
        <v>209</v>
      </c>
      <c r="BE112" s="169">
        <f t="shared" si="14"/>
        <v>0</v>
      </c>
      <c r="BF112" s="169">
        <f t="shared" si="15"/>
        <v>0</v>
      </c>
      <c r="BG112" s="169">
        <f t="shared" si="16"/>
        <v>0</v>
      </c>
      <c r="BH112" s="169">
        <f t="shared" si="17"/>
        <v>0</v>
      </c>
      <c r="BI112" s="169">
        <f t="shared" si="18"/>
        <v>0</v>
      </c>
      <c r="BJ112" s="15" t="s">
        <v>9</v>
      </c>
      <c r="BK112" s="169">
        <f t="shared" si="19"/>
        <v>0</v>
      </c>
      <c r="BL112" s="15" t="s">
        <v>278</v>
      </c>
      <c r="BM112" s="15" t="s">
        <v>2812</v>
      </c>
    </row>
    <row r="113" spans="2:65" s="1" customFormat="1" ht="22.5" customHeight="1">
      <c r="B113" s="157"/>
      <c r="C113" s="158" t="s">
        <v>278</v>
      </c>
      <c r="D113" s="158" t="s">
        <v>210</v>
      </c>
      <c r="E113" s="159" t="s">
        <v>1484</v>
      </c>
      <c r="F113" s="160" t="s">
        <v>1485</v>
      </c>
      <c r="G113" s="161" t="s">
        <v>416</v>
      </c>
      <c r="H113" s="162">
        <v>24</v>
      </c>
      <c r="I113" s="163"/>
      <c r="J113" s="164">
        <f t="shared" si="10"/>
        <v>0</v>
      </c>
      <c r="K113" s="161"/>
      <c r="L113" s="31"/>
      <c r="M113" s="165" t="s">
        <v>3</v>
      </c>
      <c r="N113" s="166" t="s">
        <v>43</v>
      </c>
      <c r="O113" s="32"/>
      <c r="P113" s="167">
        <f t="shared" si="11"/>
        <v>0</v>
      </c>
      <c r="Q113" s="167">
        <v>0.00015</v>
      </c>
      <c r="R113" s="167">
        <f t="shared" si="12"/>
        <v>0.0036</v>
      </c>
      <c r="S113" s="167">
        <v>0</v>
      </c>
      <c r="T113" s="168">
        <f t="shared" si="13"/>
        <v>0</v>
      </c>
      <c r="AR113" s="15" t="s">
        <v>278</v>
      </c>
      <c r="AT113" s="15" t="s">
        <v>210</v>
      </c>
      <c r="AU113" s="15" t="s">
        <v>79</v>
      </c>
      <c r="AY113" s="15" t="s">
        <v>209</v>
      </c>
      <c r="BE113" s="169">
        <f t="shared" si="14"/>
        <v>0</v>
      </c>
      <c r="BF113" s="169">
        <f t="shared" si="15"/>
        <v>0</v>
      </c>
      <c r="BG113" s="169">
        <f t="shared" si="16"/>
        <v>0</v>
      </c>
      <c r="BH113" s="169">
        <f t="shared" si="17"/>
        <v>0</v>
      </c>
      <c r="BI113" s="169">
        <f t="shared" si="18"/>
        <v>0</v>
      </c>
      <c r="BJ113" s="15" t="s">
        <v>9</v>
      </c>
      <c r="BK113" s="169">
        <f t="shared" si="19"/>
        <v>0</v>
      </c>
      <c r="BL113" s="15" t="s">
        <v>278</v>
      </c>
      <c r="BM113" s="15" t="s">
        <v>2813</v>
      </c>
    </row>
    <row r="114" spans="2:65" s="1" customFormat="1" ht="22.5" customHeight="1">
      <c r="B114" s="157"/>
      <c r="C114" s="158" t="s">
        <v>281</v>
      </c>
      <c r="D114" s="158" t="s">
        <v>210</v>
      </c>
      <c r="E114" s="159" t="s">
        <v>1389</v>
      </c>
      <c r="F114" s="160" t="s">
        <v>1390</v>
      </c>
      <c r="G114" s="161" t="s">
        <v>247</v>
      </c>
      <c r="H114" s="162">
        <v>0.017</v>
      </c>
      <c r="I114" s="163"/>
      <c r="J114" s="164">
        <f t="shared" si="10"/>
        <v>0</v>
      </c>
      <c r="K114" s="161" t="s">
        <v>3101</v>
      </c>
      <c r="L114" s="31"/>
      <c r="M114" s="165" t="s">
        <v>3</v>
      </c>
      <c r="N114" s="166" t="s">
        <v>43</v>
      </c>
      <c r="O114" s="32"/>
      <c r="P114" s="167">
        <f t="shared" si="11"/>
        <v>0</v>
      </c>
      <c r="Q114" s="167">
        <v>0</v>
      </c>
      <c r="R114" s="167">
        <f t="shared" si="12"/>
        <v>0</v>
      </c>
      <c r="S114" s="167">
        <v>0</v>
      </c>
      <c r="T114" s="168">
        <f t="shared" si="13"/>
        <v>0</v>
      </c>
      <c r="AR114" s="15" t="s">
        <v>278</v>
      </c>
      <c r="AT114" s="15" t="s">
        <v>210</v>
      </c>
      <c r="AU114" s="15" t="s">
        <v>79</v>
      </c>
      <c r="AY114" s="15" t="s">
        <v>209</v>
      </c>
      <c r="BE114" s="169">
        <f t="shared" si="14"/>
        <v>0</v>
      </c>
      <c r="BF114" s="169">
        <f t="shared" si="15"/>
        <v>0</v>
      </c>
      <c r="BG114" s="169">
        <f t="shared" si="16"/>
        <v>0</v>
      </c>
      <c r="BH114" s="169">
        <f t="shared" si="17"/>
        <v>0</v>
      </c>
      <c r="BI114" s="169">
        <f t="shared" si="18"/>
        <v>0</v>
      </c>
      <c r="BJ114" s="15" t="s">
        <v>9</v>
      </c>
      <c r="BK114" s="169">
        <f t="shared" si="19"/>
        <v>0</v>
      </c>
      <c r="BL114" s="15" t="s">
        <v>278</v>
      </c>
      <c r="BM114" s="15" t="s">
        <v>2814</v>
      </c>
    </row>
    <row r="115" spans="2:63" s="10" customFormat="1" ht="29.85" customHeight="1">
      <c r="B115" s="145"/>
      <c r="D115" s="146" t="s">
        <v>71</v>
      </c>
      <c r="E115" s="194" t="s">
        <v>1517</v>
      </c>
      <c r="F115" s="194" t="s">
        <v>1279</v>
      </c>
      <c r="I115" s="148"/>
      <c r="J115" s="195">
        <f>BK115</f>
        <v>0</v>
      </c>
      <c r="K115" s="155"/>
      <c r="L115" s="145"/>
      <c r="M115" s="150"/>
      <c r="N115" s="151"/>
      <c r="O115" s="151"/>
      <c r="P115" s="152">
        <f>P116</f>
        <v>0</v>
      </c>
      <c r="Q115" s="151"/>
      <c r="R115" s="152">
        <f>R116</f>
        <v>0</v>
      </c>
      <c r="S115" s="151"/>
      <c r="T115" s="153">
        <f>T116</f>
        <v>0</v>
      </c>
      <c r="AR115" s="154" t="s">
        <v>79</v>
      </c>
      <c r="AT115" s="155" t="s">
        <v>71</v>
      </c>
      <c r="AU115" s="155" t="s">
        <v>9</v>
      </c>
      <c r="AY115" s="154" t="s">
        <v>209</v>
      </c>
      <c r="BK115" s="156">
        <f>BK116</f>
        <v>0</v>
      </c>
    </row>
    <row r="116" spans="2:65" s="1" customFormat="1" ht="22.5" customHeight="1">
      <c r="B116" s="157"/>
      <c r="C116" s="158" t="s">
        <v>284</v>
      </c>
      <c r="D116" s="158" t="s">
        <v>210</v>
      </c>
      <c r="E116" s="159" t="s">
        <v>1521</v>
      </c>
      <c r="F116" s="160" t="s">
        <v>1522</v>
      </c>
      <c r="G116" s="161" t="s">
        <v>416</v>
      </c>
      <c r="H116" s="162">
        <v>24</v>
      </c>
      <c r="I116" s="163"/>
      <c r="J116" s="164">
        <f>ROUND(I116*H116,0)</f>
        <v>0</v>
      </c>
      <c r="K116" s="161" t="s">
        <v>3</v>
      </c>
      <c r="L116" s="31"/>
      <c r="M116" s="165" t="s">
        <v>3</v>
      </c>
      <c r="N116" s="181" t="s">
        <v>43</v>
      </c>
      <c r="O116" s="182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9</v>
      </c>
      <c r="BK116" s="169">
        <f>ROUND(I116*H116,0)</f>
        <v>0</v>
      </c>
      <c r="BL116" s="15" t="s">
        <v>278</v>
      </c>
      <c r="BM116" s="15" t="s">
        <v>2815</v>
      </c>
    </row>
    <row r="117" spans="2:65" s="286" customFormat="1" ht="22.5" customHeight="1">
      <c r="B117" s="157"/>
      <c r="C117" s="290"/>
      <c r="D117" s="291" t="s">
        <v>71</v>
      </c>
      <c r="E117" s="292" t="s">
        <v>799</v>
      </c>
      <c r="F117" s="292" t="s">
        <v>800</v>
      </c>
      <c r="G117" s="290"/>
      <c r="H117" s="290"/>
      <c r="I117" s="293"/>
      <c r="J117" s="294">
        <f>J118</f>
        <v>0</v>
      </c>
      <c r="K117" s="319"/>
      <c r="L117" s="31"/>
      <c r="M117" s="299"/>
      <c r="N117" s="166"/>
      <c r="O117" s="287"/>
      <c r="P117" s="167"/>
      <c r="Q117" s="167"/>
      <c r="R117" s="167"/>
      <c r="S117" s="167"/>
      <c r="T117" s="167"/>
      <c r="AR117" s="15"/>
      <c r="AT117" s="15"/>
      <c r="AU117" s="15"/>
      <c r="AY117" s="15"/>
      <c r="BE117" s="169"/>
      <c r="BF117" s="169"/>
      <c r="BG117" s="169"/>
      <c r="BH117" s="169"/>
      <c r="BI117" s="169"/>
      <c r="BJ117" s="15"/>
      <c r="BK117" s="169"/>
      <c r="BL117" s="15"/>
      <c r="BM117" s="15"/>
    </row>
    <row r="118" spans="2:65" s="286" customFormat="1" ht="22.5" customHeight="1">
      <c r="B118" s="157"/>
      <c r="C118" s="290"/>
      <c r="D118" s="295" t="s">
        <v>71</v>
      </c>
      <c r="E118" s="296" t="s">
        <v>3077</v>
      </c>
      <c r="F118" s="296" t="s">
        <v>3078</v>
      </c>
      <c r="G118" s="290"/>
      <c r="H118" s="290"/>
      <c r="I118" s="293"/>
      <c r="J118" s="297">
        <f>SUM(J119:J120)</f>
        <v>0</v>
      </c>
      <c r="K118" s="319"/>
      <c r="L118" s="31"/>
      <c r="M118" s="299"/>
      <c r="N118" s="166"/>
      <c r="O118" s="287"/>
      <c r="P118" s="167"/>
      <c r="Q118" s="167"/>
      <c r="R118" s="167"/>
      <c r="S118" s="167"/>
      <c r="T118" s="167"/>
      <c r="AR118" s="15"/>
      <c r="AT118" s="15"/>
      <c r="AU118" s="15"/>
      <c r="AY118" s="15"/>
      <c r="BE118" s="169"/>
      <c r="BF118" s="169"/>
      <c r="BG118" s="169"/>
      <c r="BH118" s="169"/>
      <c r="BI118" s="169"/>
      <c r="BJ118" s="15"/>
      <c r="BK118" s="169"/>
      <c r="BL118" s="15"/>
      <c r="BM118" s="15"/>
    </row>
    <row r="119" spans="2:65" s="286" customFormat="1" ht="35.25" customHeight="1">
      <c r="B119" s="157"/>
      <c r="C119" s="158" t="s">
        <v>79</v>
      </c>
      <c r="D119" s="158" t="s">
        <v>210</v>
      </c>
      <c r="E119" s="159" t="s">
        <v>3079</v>
      </c>
      <c r="F119" s="160" t="s">
        <v>3080</v>
      </c>
      <c r="G119" s="161" t="s">
        <v>3081</v>
      </c>
      <c r="H119" s="162">
        <v>1</v>
      </c>
      <c r="I119" s="163"/>
      <c r="J119" s="164">
        <f>ROUND(I119*H119,2)</f>
        <v>0</v>
      </c>
      <c r="K119" s="319"/>
      <c r="L119" s="31"/>
      <c r="M119" s="299"/>
      <c r="N119" s="166"/>
      <c r="O119" s="287"/>
      <c r="P119" s="167"/>
      <c r="Q119" s="167"/>
      <c r="R119" s="167"/>
      <c r="S119" s="167"/>
      <c r="T119" s="167"/>
      <c r="AR119" s="15"/>
      <c r="AT119" s="15"/>
      <c r="AU119" s="15"/>
      <c r="AY119" s="15"/>
      <c r="BE119" s="169"/>
      <c r="BF119" s="169"/>
      <c r="BG119" s="169"/>
      <c r="BH119" s="169"/>
      <c r="BI119" s="169"/>
      <c r="BJ119" s="15"/>
      <c r="BK119" s="169"/>
      <c r="BL119" s="15"/>
      <c r="BM119" s="15"/>
    </row>
    <row r="120" spans="2:65" s="286" customFormat="1" ht="30.75" customHeight="1">
      <c r="B120" s="157"/>
      <c r="C120" s="158" t="s">
        <v>9</v>
      </c>
      <c r="D120" s="158" t="s">
        <v>210</v>
      </c>
      <c r="E120" s="159" t="s">
        <v>3082</v>
      </c>
      <c r="F120" s="160" t="s">
        <v>3083</v>
      </c>
      <c r="G120" s="161" t="s">
        <v>3081</v>
      </c>
      <c r="H120" s="162">
        <v>1</v>
      </c>
      <c r="I120" s="163"/>
      <c r="J120" s="164">
        <f>ROUND(I120*H120,2)</f>
        <v>0</v>
      </c>
      <c r="K120" s="319"/>
      <c r="L120" s="31"/>
      <c r="M120" s="299"/>
      <c r="N120" s="166"/>
      <c r="O120" s="287"/>
      <c r="P120" s="167"/>
      <c r="Q120" s="167"/>
      <c r="R120" s="167"/>
      <c r="S120" s="167"/>
      <c r="T120" s="167"/>
      <c r="AR120" s="15"/>
      <c r="AT120" s="15"/>
      <c r="AU120" s="15"/>
      <c r="AY120" s="15"/>
      <c r="BE120" s="169"/>
      <c r="BF120" s="169"/>
      <c r="BG120" s="169"/>
      <c r="BH120" s="169"/>
      <c r="BI120" s="169"/>
      <c r="BJ120" s="15"/>
      <c r="BK120" s="169"/>
      <c r="BL120" s="15"/>
      <c r="BM120" s="15"/>
    </row>
    <row r="121" spans="2:12" s="1" customFormat="1" ht="6.9" customHeight="1">
      <c r="B121" s="46"/>
      <c r="C121" s="47"/>
      <c r="D121" s="47"/>
      <c r="E121" s="47"/>
      <c r="F121" s="47"/>
      <c r="G121" s="47"/>
      <c r="H121" s="47"/>
      <c r="I121" s="119"/>
      <c r="J121" s="47"/>
      <c r="K121" s="317"/>
      <c r="L121" s="31"/>
    </row>
  </sheetData>
  <autoFilter ref="C92:K92"/>
  <mergeCells count="15">
    <mergeCell ref="E83:H83"/>
    <mergeCell ref="E81:H81"/>
    <mergeCell ref="E85:H85"/>
    <mergeCell ref="G1:H1"/>
    <mergeCell ref="L2:V2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93" activePane="bottomLeft" state="frozen"/>
      <selection pane="bottomLeft" activeCell="K104" sqref="K1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160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2522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2781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2816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ROUND(J90,2)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ROUND(SUM(BE90:BE105),2)</f>
        <v>0</v>
      </c>
      <c r="G34" s="32"/>
      <c r="H34" s="32"/>
      <c r="I34" s="111">
        <v>0.21</v>
      </c>
      <c r="J34" s="110">
        <f>ROUND(ROUND((SUM(BE90:BE105)),2)*I34,2)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ROUND(SUM(BF90:BF105),2)</f>
        <v>0</v>
      </c>
      <c r="G35" s="32"/>
      <c r="H35" s="32"/>
      <c r="I35" s="111">
        <v>0.15</v>
      </c>
      <c r="J35" s="110">
        <f>ROUND(ROUND((SUM(BF90:BF105)),2)*I35,2)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ROUND(SUM(BG90:BG105),2)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ROUND(SUM(BH90:BH105),2)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ROUND(SUM(BI90:BI105),2)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2522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2781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343 - Vzduchotechnika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J90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J91</f>
        <v>0</v>
      </c>
      <c r="K65" s="314"/>
    </row>
    <row r="66" spans="2:11" s="11" customFormat="1" ht="19.95" customHeight="1">
      <c r="B66" s="185"/>
      <c r="C66" s="186"/>
      <c r="D66" s="187" t="s">
        <v>1126</v>
      </c>
      <c r="E66" s="188"/>
      <c r="F66" s="188"/>
      <c r="G66" s="188"/>
      <c r="H66" s="188"/>
      <c r="I66" s="189"/>
      <c r="J66" s="190">
        <f>J92</f>
        <v>0</v>
      </c>
      <c r="K66" s="318"/>
    </row>
    <row r="67" spans="2:11" s="1" customFormat="1" ht="21.75" customHeight="1">
      <c r="B67" s="31"/>
      <c r="C67" s="32"/>
      <c r="D67" s="32"/>
      <c r="E67" s="32"/>
      <c r="F67" s="32"/>
      <c r="G67" s="32"/>
      <c r="H67" s="32"/>
      <c r="I67" s="98"/>
      <c r="J67" s="32"/>
      <c r="K67" s="307"/>
    </row>
    <row r="68" spans="2:11" s="1" customFormat="1" ht="6.9" customHeight="1">
      <c r="B68" s="46"/>
      <c r="C68" s="47"/>
      <c r="D68" s="47"/>
      <c r="E68" s="47"/>
      <c r="F68" s="47"/>
      <c r="G68" s="47"/>
      <c r="H68" s="47"/>
      <c r="I68" s="119"/>
      <c r="J68" s="47"/>
      <c r="K68" s="311"/>
    </row>
    <row r="72" spans="2:12" s="1" customFormat="1" ht="6.9" customHeight="1">
      <c r="B72" s="49"/>
      <c r="C72" s="50"/>
      <c r="D72" s="50"/>
      <c r="E72" s="50"/>
      <c r="F72" s="50"/>
      <c r="G72" s="50"/>
      <c r="H72" s="50"/>
      <c r="I72" s="120"/>
      <c r="J72" s="50"/>
      <c r="K72" s="315"/>
      <c r="L72" s="31"/>
    </row>
    <row r="73" spans="2:12" s="1" customFormat="1" ht="36.9" customHeight="1">
      <c r="B73" s="31"/>
      <c r="C73" s="51" t="s">
        <v>193</v>
      </c>
      <c r="K73" s="316"/>
      <c r="L73" s="31"/>
    </row>
    <row r="74" spans="2:12" s="1" customFormat="1" ht="6.9" customHeight="1">
      <c r="B74" s="31"/>
      <c r="K74" s="316"/>
      <c r="L74" s="31"/>
    </row>
    <row r="75" spans="2:12" s="1" customFormat="1" ht="14.4" customHeight="1">
      <c r="B75" s="31"/>
      <c r="C75" s="53" t="s">
        <v>18</v>
      </c>
      <c r="K75" s="316"/>
      <c r="L75" s="31"/>
    </row>
    <row r="76" spans="2:12" s="1" customFormat="1" ht="22.5" customHeight="1">
      <c r="B76" s="31"/>
      <c r="E76" s="369" t="str">
        <f>E7</f>
        <v>Objekt školy a dílen, U Kapličky 761/II, Sušice, stavební úpravy - návrh úspor energie</v>
      </c>
      <c r="F76" s="343"/>
      <c r="G76" s="343"/>
      <c r="H76" s="343"/>
      <c r="K76" s="316"/>
      <c r="L76" s="31"/>
    </row>
    <row r="77" spans="2:12" ht="13.2">
      <c r="B77" s="19"/>
      <c r="C77" s="53" t="s">
        <v>165</v>
      </c>
      <c r="L77" s="19"/>
    </row>
    <row r="78" spans="2:12" ht="22.5" customHeight="1">
      <c r="B78" s="19"/>
      <c r="E78" s="369" t="s">
        <v>2522</v>
      </c>
      <c r="F78" s="327"/>
      <c r="G78" s="327"/>
      <c r="H78" s="327"/>
      <c r="L78" s="19"/>
    </row>
    <row r="79" spans="2:12" ht="13.2">
      <c r="B79" s="19"/>
      <c r="C79" s="53" t="s">
        <v>167</v>
      </c>
      <c r="L79" s="19"/>
    </row>
    <row r="80" spans="2:12" s="1" customFormat="1" ht="22.5" customHeight="1">
      <c r="B80" s="31"/>
      <c r="E80" s="372" t="s">
        <v>2781</v>
      </c>
      <c r="F80" s="343"/>
      <c r="G80" s="343"/>
      <c r="H80" s="343"/>
      <c r="K80" s="316"/>
      <c r="L80" s="31"/>
    </row>
    <row r="81" spans="2:12" s="1" customFormat="1" ht="14.4" customHeight="1">
      <c r="B81" s="31"/>
      <c r="C81" s="53" t="s">
        <v>1072</v>
      </c>
      <c r="K81" s="316"/>
      <c r="L81" s="31"/>
    </row>
    <row r="82" spans="2:12" s="1" customFormat="1" ht="23.25" customHeight="1">
      <c r="B82" s="31"/>
      <c r="E82" s="340" t="str">
        <f>E13</f>
        <v>343 - Vzduchotechnika</v>
      </c>
      <c r="F82" s="343"/>
      <c r="G82" s="343"/>
      <c r="H82" s="343"/>
      <c r="K82" s="316"/>
      <c r="L82" s="31"/>
    </row>
    <row r="83" spans="2:12" s="1" customFormat="1" ht="6.9" customHeight="1">
      <c r="B83" s="31"/>
      <c r="K83" s="316"/>
      <c r="L83" s="31"/>
    </row>
    <row r="84" spans="2:12" s="1" customFormat="1" ht="18" customHeight="1">
      <c r="B84" s="31"/>
      <c r="C84" s="53" t="s">
        <v>23</v>
      </c>
      <c r="F84" s="134" t="str">
        <f>F16</f>
        <v>Sušice</v>
      </c>
      <c r="I84" s="135" t="s">
        <v>25</v>
      </c>
      <c r="J84" s="57">
        <f>IF(J16="","",J16)</f>
        <v>43063</v>
      </c>
      <c r="K84" s="316"/>
      <c r="L84" s="31"/>
    </row>
    <row r="85" spans="2:12" s="1" customFormat="1" ht="6.9" customHeight="1">
      <c r="B85" s="31"/>
      <c r="K85" s="316"/>
      <c r="L85" s="31"/>
    </row>
    <row r="86" spans="2:12" s="1" customFormat="1" ht="13.2">
      <c r="B86" s="31"/>
      <c r="C86" s="53" t="s">
        <v>28</v>
      </c>
      <c r="F86" s="134" t="str">
        <f>E19</f>
        <v xml:space="preserve"> SOŠ a SOU Sušice</v>
      </c>
      <c r="I86" s="135" t="s">
        <v>34</v>
      </c>
      <c r="J86" s="134" t="str">
        <f>E25</f>
        <v xml:space="preserve"> Ing. Lejsek Jiří</v>
      </c>
      <c r="K86" s="316"/>
      <c r="L86" s="31"/>
    </row>
    <row r="87" spans="2:12" s="1" customFormat="1" ht="14.4" customHeight="1">
      <c r="B87" s="31"/>
      <c r="C87" s="53" t="s">
        <v>32</v>
      </c>
      <c r="F87" s="134" t="str">
        <f>IF(E22="","",E22)</f>
        <v/>
      </c>
      <c r="K87" s="316"/>
      <c r="L87" s="31"/>
    </row>
    <row r="88" spans="2:12" s="1" customFormat="1" ht="10.35" customHeight="1">
      <c r="B88" s="31"/>
      <c r="K88" s="316"/>
      <c r="L88" s="31"/>
    </row>
    <row r="89" spans="2:20" s="9" customFormat="1" ht="29.25" customHeight="1">
      <c r="B89" s="136"/>
      <c r="C89" s="137" t="s">
        <v>194</v>
      </c>
      <c r="D89" s="138" t="s">
        <v>57</v>
      </c>
      <c r="E89" s="138" t="s">
        <v>53</v>
      </c>
      <c r="F89" s="138" t="s">
        <v>195</v>
      </c>
      <c r="G89" s="138" t="s">
        <v>196</v>
      </c>
      <c r="H89" s="138" t="s">
        <v>197</v>
      </c>
      <c r="I89" s="139" t="s">
        <v>198</v>
      </c>
      <c r="J89" s="138" t="s">
        <v>171</v>
      </c>
      <c r="K89" s="140" t="s">
        <v>199</v>
      </c>
      <c r="L89" s="136"/>
      <c r="M89" s="63" t="s">
        <v>200</v>
      </c>
      <c r="N89" s="64" t="s">
        <v>42</v>
      </c>
      <c r="O89" s="64" t="s">
        <v>201</v>
      </c>
      <c r="P89" s="64" t="s">
        <v>202</v>
      </c>
      <c r="Q89" s="64" t="s">
        <v>203</v>
      </c>
      <c r="R89" s="64" t="s">
        <v>204</v>
      </c>
      <c r="S89" s="64" t="s">
        <v>205</v>
      </c>
      <c r="T89" s="65" t="s">
        <v>206</v>
      </c>
    </row>
    <row r="90" spans="2:63" s="1" customFormat="1" ht="29.25" customHeight="1">
      <c r="B90" s="31"/>
      <c r="C90" s="67" t="s">
        <v>172</v>
      </c>
      <c r="J90" s="141">
        <f>BK90+J106</f>
        <v>0</v>
      </c>
      <c r="K90" s="316"/>
      <c r="L90" s="31"/>
      <c r="M90" s="66"/>
      <c r="N90" s="58"/>
      <c r="O90" s="58"/>
      <c r="P90" s="142">
        <f>P91</f>
        <v>0</v>
      </c>
      <c r="Q90" s="58"/>
      <c r="R90" s="142">
        <f>R91</f>
        <v>0.17318</v>
      </c>
      <c r="S90" s="58"/>
      <c r="T90" s="143">
        <f>T91</f>
        <v>0.06057</v>
      </c>
      <c r="AT90" s="15" t="s">
        <v>71</v>
      </c>
      <c r="AU90" s="15" t="s">
        <v>173</v>
      </c>
      <c r="BK90" s="144">
        <f>BK91</f>
        <v>0</v>
      </c>
    </row>
    <row r="91" spans="2:63" s="10" customFormat="1" ht="37.35" customHeight="1">
      <c r="B91" s="145"/>
      <c r="D91" s="154" t="s">
        <v>71</v>
      </c>
      <c r="E91" s="192" t="s">
        <v>1116</v>
      </c>
      <c r="F91" s="192" t="s">
        <v>1117</v>
      </c>
      <c r="I91" s="148"/>
      <c r="J91" s="193">
        <f>BK91</f>
        <v>0</v>
      </c>
      <c r="K91" s="155"/>
      <c r="L91" s="145"/>
      <c r="M91" s="150"/>
      <c r="N91" s="151"/>
      <c r="O91" s="151"/>
      <c r="P91" s="152">
        <f>P92</f>
        <v>0</v>
      </c>
      <c r="Q91" s="151"/>
      <c r="R91" s="152">
        <f>R92</f>
        <v>0.17318</v>
      </c>
      <c r="S91" s="151"/>
      <c r="T91" s="153">
        <f>T92</f>
        <v>0.06057</v>
      </c>
      <c r="AR91" s="154" t="s">
        <v>79</v>
      </c>
      <c r="AT91" s="155" t="s">
        <v>71</v>
      </c>
      <c r="AU91" s="155" t="s">
        <v>72</v>
      </c>
      <c r="AY91" s="154" t="s">
        <v>209</v>
      </c>
      <c r="BK91" s="156">
        <f>BK92</f>
        <v>0</v>
      </c>
    </row>
    <row r="92" spans="2:63" s="10" customFormat="1" ht="19.95" customHeight="1">
      <c r="B92" s="145"/>
      <c r="D92" s="146" t="s">
        <v>71</v>
      </c>
      <c r="E92" s="194" t="s">
        <v>1175</v>
      </c>
      <c r="F92" s="194" t="s">
        <v>1176</v>
      </c>
      <c r="I92" s="148"/>
      <c r="J92" s="195">
        <f>BK92</f>
        <v>0</v>
      </c>
      <c r="K92" s="155"/>
      <c r="L92" s="145"/>
      <c r="M92" s="150"/>
      <c r="N92" s="151"/>
      <c r="O92" s="151"/>
      <c r="P92" s="152">
        <f>SUM(P93:P105)</f>
        <v>0</v>
      </c>
      <c r="Q92" s="151"/>
      <c r="R92" s="152">
        <f>SUM(R93:R105)</f>
        <v>0.17318</v>
      </c>
      <c r="S92" s="151"/>
      <c r="T92" s="153">
        <f>SUM(T93:T105)</f>
        <v>0.06057</v>
      </c>
      <c r="AR92" s="154" t="s">
        <v>79</v>
      </c>
      <c r="AT92" s="155" t="s">
        <v>71</v>
      </c>
      <c r="AU92" s="155" t="s">
        <v>9</v>
      </c>
      <c r="AY92" s="154" t="s">
        <v>209</v>
      </c>
      <c r="BK92" s="156">
        <f>SUM(BK93:BK105)</f>
        <v>0</v>
      </c>
    </row>
    <row r="93" spans="2:65" s="1" customFormat="1" ht="22.5" customHeight="1">
      <c r="B93" s="157"/>
      <c r="C93" s="158" t="s">
        <v>9</v>
      </c>
      <c r="D93" s="158" t="s">
        <v>210</v>
      </c>
      <c r="E93" s="159" t="s">
        <v>1580</v>
      </c>
      <c r="F93" s="160" t="s">
        <v>1581</v>
      </c>
      <c r="G93" s="161" t="s">
        <v>416</v>
      </c>
      <c r="H93" s="162">
        <v>5</v>
      </c>
      <c r="I93" s="163"/>
      <c r="J93" s="164">
        <f aca="true" t="shared" si="0" ref="J93:J105">ROUND(I93*H93,0)</f>
        <v>0</v>
      </c>
      <c r="K93" s="161" t="s">
        <v>3101</v>
      </c>
      <c r="L93" s="31"/>
      <c r="M93" s="165" t="s">
        <v>3</v>
      </c>
      <c r="N93" s="166" t="s">
        <v>43</v>
      </c>
      <c r="O93" s="32"/>
      <c r="P93" s="167">
        <f aca="true" t="shared" si="1" ref="P93:P105">O93*H93</f>
        <v>0</v>
      </c>
      <c r="Q93" s="167">
        <v>0</v>
      </c>
      <c r="R93" s="167">
        <f aca="true" t="shared" si="2" ref="R93:R105">Q93*H93</f>
        <v>0</v>
      </c>
      <c r="S93" s="167">
        <v>0</v>
      </c>
      <c r="T93" s="168">
        <f aca="true" t="shared" si="3" ref="T93:T105">S93*H93</f>
        <v>0</v>
      </c>
      <c r="AR93" s="15" t="s">
        <v>278</v>
      </c>
      <c r="AT93" s="15" t="s">
        <v>210</v>
      </c>
      <c r="AU93" s="15" t="s">
        <v>79</v>
      </c>
      <c r="AY93" s="15" t="s">
        <v>209</v>
      </c>
      <c r="BE93" s="169">
        <f aca="true" t="shared" si="4" ref="BE93:BE105">IF(N93="základní",J93,0)</f>
        <v>0</v>
      </c>
      <c r="BF93" s="169">
        <f aca="true" t="shared" si="5" ref="BF93:BF105">IF(N93="snížená",J93,0)</f>
        <v>0</v>
      </c>
      <c r="BG93" s="169">
        <f aca="true" t="shared" si="6" ref="BG93:BG105">IF(N93="zákl. přenesená",J93,0)</f>
        <v>0</v>
      </c>
      <c r="BH93" s="169">
        <f aca="true" t="shared" si="7" ref="BH93:BH105">IF(N93="sníž. přenesená",J93,0)</f>
        <v>0</v>
      </c>
      <c r="BI93" s="169">
        <f aca="true" t="shared" si="8" ref="BI93:BI105">IF(N93="nulová",J93,0)</f>
        <v>0</v>
      </c>
      <c r="BJ93" s="15" t="s">
        <v>9</v>
      </c>
      <c r="BK93" s="169">
        <f aca="true" t="shared" si="9" ref="BK93:BK105">ROUND(I93*H93,0)</f>
        <v>0</v>
      </c>
      <c r="BL93" s="15" t="s">
        <v>278</v>
      </c>
      <c r="BM93" s="15" t="s">
        <v>2817</v>
      </c>
    </row>
    <row r="94" spans="2:65" s="1" customFormat="1" ht="22.5" customHeight="1">
      <c r="B94" s="157"/>
      <c r="C94" s="170" t="s">
        <v>79</v>
      </c>
      <c r="D94" s="170" t="s">
        <v>565</v>
      </c>
      <c r="E94" s="171" t="s">
        <v>1583</v>
      </c>
      <c r="F94" s="172" t="s">
        <v>1584</v>
      </c>
      <c r="G94" s="173" t="s">
        <v>416</v>
      </c>
      <c r="H94" s="174">
        <v>5</v>
      </c>
      <c r="I94" s="175"/>
      <c r="J94" s="176">
        <f t="shared" si="0"/>
        <v>0</v>
      </c>
      <c r="K94" s="173" t="s">
        <v>3101</v>
      </c>
      <c r="L94" s="177"/>
      <c r="M94" s="178" t="s">
        <v>3</v>
      </c>
      <c r="N94" s="179" t="s">
        <v>43</v>
      </c>
      <c r="O94" s="32"/>
      <c r="P94" s="167">
        <f t="shared" si="1"/>
        <v>0</v>
      </c>
      <c r="Q94" s="167">
        <v>0.0056</v>
      </c>
      <c r="R94" s="167">
        <f t="shared" si="2"/>
        <v>0.028</v>
      </c>
      <c r="S94" s="167">
        <v>0</v>
      </c>
      <c r="T94" s="168">
        <f t="shared" si="3"/>
        <v>0</v>
      </c>
      <c r="AR94" s="15" t="s">
        <v>336</v>
      </c>
      <c r="AT94" s="15" t="s">
        <v>565</v>
      </c>
      <c r="AU94" s="15" t="s">
        <v>79</v>
      </c>
      <c r="AY94" s="15" t="s">
        <v>209</v>
      </c>
      <c r="BE94" s="169">
        <f t="shared" si="4"/>
        <v>0</v>
      </c>
      <c r="BF94" s="169">
        <f t="shared" si="5"/>
        <v>0</v>
      </c>
      <c r="BG94" s="169">
        <f t="shared" si="6"/>
        <v>0</v>
      </c>
      <c r="BH94" s="169">
        <f t="shared" si="7"/>
        <v>0</v>
      </c>
      <c r="BI94" s="169">
        <f t="shared" si="8"/>
        <v>0</v>
      </c>
      <c r="BJ94" s="15" t="s">
        <v>9</v>
      </c>
      <c r="BK94" s="169">
        <f t="shared" si="9"/>
        <v>0</v>
      </c>
      <c r="BL94" s="15" t="s">
        <v>278</v>
      </c>
      <c r="BM94" s="15" t="s">
        <v>2818</v>
      </c>
    </row>
    <row r="95" spans="2:65" s="1" customFormat="1" ht="22.5" customHeight="1">
      <c r="B95" s="157"/>
      <c r="C95" s="158" t="s">
        <v>95</v>
      </c>
      <c r="D95" s="158" t="s">
        <v>210</v>
      </c>
      <c r="E95" s="159" t="s">
        <v>2819</v>
      </c>
      <c r="F95" s="160" t="s">
        <v>2820</v>
      </c>
      <c r="G95" s="161" t="s">
        <v>416</v>
      </c>
      <c r="H95" s="162">
        <v>1</v>
      </c>
      <c r="I95" s="163"/>
      <c r="J95" s="164">
        <f t="shared" si="0"/>
        <v>0</v>
      </c>
      <c r="K95" s="161" t="s">
        <v>3101</v>
      </c>
      <c r="L95" s="31"/>
      <c r="M95" s="165" t="s">
        <v>3</v>
      </c>
      <c r="N95" s="166" t="s">
        <v>43</v>
      </c>
      <c r="O95" s="32"/>
      <c r="P95" s="167">
        <f t="shared" si="1"/>
        <v>0</v>
      </c>
      <c r="Q95" s="167">
        <v>0</v>
      </c>
      <c r="R95" s="167">
        <f t="shared" si="2"/>
        <v>0</v>
      </c>
      <c r="S95" s="167">
        <v>0</v>
      </c>
      <c r="T95" s="168">
        <f t="shared" si="3"/>
        <v>0</v>
      </c>
      <c r="AR95" s="15" t="s">
        <v>278</v>
      </c>
      <c r="AT95" s="15" t="s">
        <v>210</v>
      </c>
      <c r="AU95" s="15" t="s">
        <v>79</v>
      </c>
      <c r="AY95" s="15" t="s">
        <v>209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5" t="s">
        <v>9</v>
      </c>
      <c r="BK95" s="169">
        <f t="shared" si="9"/>
        <v>0</v>
      </c>
      <c r="BL95" s="15" t="s">
        <v>278</v>
      </c>
      <c r="BM95" s="15" t="s">
        <v>2821</v>
      </c>
    </row>
    <row r="96" spans="2:65" s="1" customFormat="1" ht="31.5" customHeight="1">
      <c r="B96" s="157"/>
      <c r="C96" s="170" t="s">
        <v>214</v>
      </c>
      <c r="D96" s="170" t="s">
        <v>565</v>
      </c>
      <c r="E96" s="171" t="s">
        <v>2822</v>
      </c>
      <c r="F96" s="172" t="s">
        <v>2823</v>
      </c>
      <c r="G96" s="173" t="s">
        <v>416</v>
      </c>
      <c r="H96" s="174">
        <v>1</v>
      </c>
      <c r="I96" s="175"/>
      <c r="J96" s="176">
        <f t="shared" si="0"/>
        <v>0</v>
      </c>
      <c r="K96" s="173" t="s">
        <v>3101</v>
      </c>
      <c r="L96" s="177"/>
      <c r="M96" s="178" t="s">
        <v>3</v>
      </c>
      <c r="N96" s="179" t="s">
        <v>43</v>
      </c>
      <c r="O96" s="32"/>
      <c r="P96" s="167">
        <f t="shared" si="1"/>
        <v>0</v>
      </c>
      <c r="Q96" s="167">
        <v>0.0051</v>
      </c>
      <c r="R96" s="167">
        <f t="shared" si="2"/>
        <v>0.0051</v>
      </c>
      <c r="S96" s="167">
        <v>0</v>
      </c>
      <c r="T96" s="168">
        <f t="shared" si="3"/>
        <v>0</v>
      </c>
      <c r="AR96" s="15" t="s">
        <v>336</v>
      </c>
      <c r="AT96" s="15" t="s">
        <v>565</v>
      </c>
      <c r="AU96" s="15" t="s">
        <v>79</v>
      </c>
      <c r="AY96" s="15" t="s">
        <v>209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5" t="s">
        <v>9</v>
      </c>
      <c r="BK96" s="169">
        <f t="shared" si="9"/>
        <v>0</v>
      </c>
      <c r="BL96" s="15" t="s">
        <v>278</v>
      </c>
      <c r="BM96" s="15" t="s">
        <v>2824</v>
      </c>
    </row>
    <row r="97" spans="2:65" s="1" customFormat="1" ht="22.5" customHeight="1">
      <c r="B97" s="157"/>
      <c r="C97" s="158" t="s">
        <v>225</v>
      </c>
      <c r="D97" s="158" t="s">
        <v>210</v>
      </c>
      <c r="E97" s="159" t="s">
        <v>1586</v>
      </c>
      <c r="F97" s="160" t="s">
        <v>1587</v>
      </c>
      <c r="G97" s="161" t="s">
        <v>416</v>
      </c>
      <c r="H97" s="162">
        <v>2</v>
      </c>
      <c r="I97" s="163"/>
      <c r="J97" s="164">
        <f t="shared" si="0"/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 t="shared" si="1"/>
        <v>0</v>
      </c>
      <c r="Q97" s="167">
        <v>0</v>
      </c>
      <c r="R97" s="167">
        <f t="shared" si="2"/>
        <v>0</v>
      </c>
      <c r="S97" s="167">
        <v>0.016</v>
      </c>
      <c r="T97" s="168">
        <f t="shared" si="3"/>
        <v>0.032</v>
      </c>
      <c r="AR97" s="15" t="s">
        <v>278</v>
      </c>
      <c r="AT97" s="15" t="s">
        <v>210</v>
      </c>
      <c r="AU97" s="15" t="s">
        <v>79</v>
      </c>
      <c r="AY97" s="15" t="s">
        <v>209</v>
      </c>
      <c r="BE97" s="169">
        <f t="shared" si="4"/>
        <v>0</v>
      </c>
      <c r="BF97" s="169">
        <f t="shared" si="5"/>
        <v>0</v>
      </c>
      <c r="BG97" s="169">
        <f t="shared" si="6"/>
        <v>0</v>
      </c>
      <c r="BH97" s="169">
        <f t="shared" si="7"/>
        <v>0</v>
      </c>
      <c r="BI97" s="169">
        <f t="shared" si="8"/>
        <v>0</v>
      </c>
      <c r="BJ97" s="15" t="s">
        <v>9</v>
      </c>
      <c r="BK97" s="169">
        <f t="shared" si="9"/>
        <v>0</v>
      </c>
      <c r="BL97" s="15" t="s">
        <v>278</v>
      </c>
      <c r="BM97" s="15" t="s">
        <v>2825</v>
      </c>
    </row>
    <row r="98" spans="2:65" s="1" customFormat="1" ht="22.5" customHeight="1">
      <c r="B98" s="157"/>
      <c r="C98" s="158" t="s">
        <v>230</v>
      </c>
      <c r="D98" s="158" t="s">
        <v>210</v>
      </c>
      <c r="E98" s="159" t="s">
        <v>1640</v>
      </c>
      <c r="F98" s="160" t="s">
        <v>1641</v>
      </c>
      <c r="G98" s="161" t="s">
        <v>416</v>
      </c>
      <c r="H98" s="162">
        <v>32</v>
      </c>
      <c r="I98" s="163"/>
      <c r="J98" s="164">
        <f t="shared" si="0"/>
        <v>0</v>
      </c>
      <c r="K98" s="161" t="s">
        <v>3101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</v>
      </c>
      <c r="R98" s="167">
        <f t="shared" si="2"/>
        <v>0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2826</v>
      </c>
    </row>
    <row r="99" spans="2:65" s="1" customFormat="1" ht="22.5" customHeight="1">
      <c r="B99" s="157"/>
      <c r="C99" s="170" t="s">
        <v>236</v>
      </c>
      <c r="D99" s="170" t="s">
        <v>565</v>
      </c>
      <c r="E99" s="171" t="s">
        <v>1643</v>
      </c>
      <c r="F99" s="172" t="s">
        <v>1644</v>
      </c>
      <c r="G99" s="173" t="s">
        <v>416</v>
      </c>
      <c r="H99" s="174">
        <v>32</v>
      </c>
      <c r="I99" s="175"/>
      <c r="J99" s="176">
        <f t="shared" si="0"/>
        <v>0</v>
      </c>
      <c r="K99" s="173"/>
      <c r="L99" s="177"/>
      <c r="M99" s="178" t="s">
        <v>3</v>
      </c>
      <c r="N99" s="179" t="s">
        <v>43</v>
      </c>
      <c r="O99" s="32"/>
      <c r="P99" s="167">
        <f t="shared" si="1"/>
        <v>0</v>
      </c>
      <c r="Q99" s="167">
        <v>0.0038</v>
      </c>
      <c r="R99" s="167">
        <f t="shared" si="2"/>
        <v>0.1216</v>
      </c>
      <c r="S99" s="167">
        <v>0</v>
      </c>
      <c r="T99" s="168">
        <f t="shared" si="3"/>
        <v>0</v>
      </c>
      <c r="AR99" s="15" t="s">
        <v>336</v>
      </c>
      <c r="AT99" s="15" t="s">
        <v>565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2827</v>
      </c>
    </row>
    <row r="100" spans="2:65" s="1" customFormat="1" ht="22.5" customHeight="1">
      <c r="B100" s="157"/>
      <c r="C100" s="158" t="s">
        <v>240</v>
      </c>
      <c r="D100" s="158" t="s">
        <v>210</v>
      </c>
      <c r="E100" s="159" t="s">
        <v>2828</v>
      </c>
      <c r="F100" s="160" t="s">
        <v>2829</v>
      </c>
      <c r="G100" s="161" t="s">
        <v>253</v>
      </c>
      <c r="H100" s="162">
        <v>1</v>
      </c>
      <c r="I100" s="163"/>
      <c r="J100" s="164">
        <f t="shared" si="0"/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</v>
      </c>
      <c r="R100" s="167">
        <f t="shared" si="2"/>
        <v>0</v>
      </c>
      <c r="S100" s="167">
        <v>0.02857</v>
      </c>
      <c r="T100" s="168">
        <f t="shared" si="3"/>
        <v>0.02857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2830</v>
      </c>
    </row>
    <row r="101" spans="2:65" s="1" customFormat="1" ht="22.5" customHeight="1">
      <c r="B101" s="157"/>
      <c r="C101" s="158" t="s">
        <v>244</v>
      </c>
      <c r="D101" s="158" t="s">
        <v>210</v>
      </c>
      <c r="E101" s="159" t="s">
        <v>2831</v>
      </c>
      <c r="F101" s="160" t="s">
        <v>2832</v>
      </c>
      <c r="G101" s="161" t="s">
        <v>253</v>
      </c>
      <c r="H101" s="162">
        <v>1</v>
      </c>
      <c r="I101" s="163"/>
      <c r="J101" s="164">
        <f t="shared" si="0"/>
        <v>0</v>
      </c>
      <c r="K101" s="161" t="s">
        <v>3101</v>
      </c>
      <c r="L101" s="31"/>
      <c r="M101" s="165" t="s">
        <v>3</v>
      </c>
      <c r="N101" s="166" t="s">
        <v>43</v>
      </c>
      <c r="O101" s="32"/>
      <c r="P101" s="167">
        <f t="shared" si="1"/>
        <v>0</v>
      </c>
      <c r="Q101" s="167">
        <v>0</v>
      </c>
      <c r="R101" s="167">
        <f t="shared" si="2"/>
        <v>0</v>
      </c>
      <c r="S101" s="167">
        <v>0</v>
      </c>
      <c r="T101" s="168">
        <f t="shared" si="3"/>
        <v>0</v>
      </c>
      <c r="AR101" s="15" t="s">
        <v>278</v>
      </c>
      <c r="AT101" s="15" t="s">
        <v>210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2833</v>
      </c>
    </row>
    <row r="102" spans="2:65" s="1" customFormat="1" ht="22.5" customHeight="1">
      <c r="B102" s="157"/>
      <c r="C102" s="170" t="s">
        <v>26</v>
      </c>
      <c r="D102" s="170" t="s">
        <v>565</v>
      </c>
      <c r="E102" s="171" t="s">
        <v>2834</v>
      </c>
      <c r="F102" s="172" t="s">
        <v>2835</v>
      </c>
      <c r="G102" s="173" t="s">
        <v>253</v>
      </c>
      <c r="H102" s="174">
        <v>1</v>
      </c>
      <c r="I102" s="175"/>
      <c r="J102" s="176">
        <f t="shared" si="0"/>
        <v>0</v>
      </c>
      <c r="K102" s="173" t="s">
        <v>3101</v>
      </c>
      <c r="L102" s="177"/>
      <c r="M102" s="178" t="s">
        <v>3</v>
      </c>
      <c r="N102" s="179" t="s">
        <v>43</v>
      </c>
      <c r="O102" s="32"/>
      <c r="P102" s="167">
        <f t="shared" si="1"/>
        <v>0</v>
      </c>
      <c r="Q102" s="167">
        <v>0.01848</v>
      </c>
      <c r="R102" s="167">
        <f t="shared" si="2"/>
        <v>0.01848</v>
      </c>
      <c r="S102" s="167">
        <v>0</v>
      </c>
      <c r="T102" s="168">
        <f t="shared" si="3"/>
        <v>0</v>
      </c>
      <c r="AR102" s="15" t="s">
        <v>336</v>
      </c>
      <c r="AT102" s="15" t="s">
        <v>565</v>
      </c>
      <c r="AU102" s="15" t="s">
        <v>79</v>
      </c>
      <c r="AY102" s="15" t="s">
        <v>209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5" t="s">
        <v>9</v>
      </c>
      <c r="BK102" s="169">
        <f t="shared" si="9"/>
        <v>0</v>
      </c>
      <c r="BL102" s="15" t="s">
        <v>278</v>
      </c>
      <c r="BM102" s="15" t="s">
        <v>2836</v>
      </c>
    </row>
    <row r="103" spans="2:65" s="1" customFormat="1" ht="22.5" customHeight="1">
      <c r="B103" s="157"/>
      <c r="C103" s="158" t="s">
        <v>255</v>
      </c>
      <c r="D103" s="158" t="s">
        <v>210</v>
      </c>
      <c r="E103" s="159" t="s">
        <v>1676</v>
      </c>
      <c r="F103" s="160" t="s">
        <v>1677</v>
      </c>
      <c r="G103" s="161" t="s">
        <v>359</v>
      </c>
      <c r="H103" s="162">
        <v>1</v>
      </c>
      <c r="I103" s="163"/>
      <c r="J103" s="164">
        <f t="shared" si="0"/>
        <v>0</v>
      </c>
      <c r="K103" s="161" t="s">
        <v>3</v>
      </c>
      <c r="L103" s="31"/>
      <c r="M103" s="165" t="s">
        <v>3</v>
      </c>
      <c r="N103" s="166" t="s">
        <v>43</v>
      </c>
      <c r="O103" s="32"/>
      <c r="P103" s="167">
        <f t="shared" si="1"/>
        <v>0</v>
      </c>
      <c r="Q103" s="167">
        <v>0</v>
      </c>
      <c r="R103" s="167">
        <f t="shared" si="2"/>
        <v>0</v>
      </c>
      <c r="S103" s="167">
        <v>0</v>
      </c>
      <c r="T103" s="168">
        <f t="shared" si="3"/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2837</v>
      </c>
    </row>
    <row r="104" spans="2:65" s="1" customFormat="1" ht="22.5" customHeight="1">
      <c r="B104" s="157"/>
      <c r="C104" s="158" t="s">
        <v>259</v>
      </c>
      <c r="D104" s="158" t="s">
        <v>210</v>
      </c>
      <c r="E104" s="159" t="s">
        <v>1691</v>
      </c>
      <c r="F104" s="160" t="s">
        <v>1692</v>
      </c>
      <c r="G104" s="161" t="s">
        <v>247</v>
      </c>
      <c r="H104" s="162">
        <v>0.173</v>
      </c>
      <c r="I104" s="163"/>
      <c r="J104" s="164">
        <f t="shared" si="0"/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2838</v>
      </c>
    </row>
    <row r="105" spans="2:65" s="1" customFormat="1" ht="22.5" customHeight="1">
      <c r="B105" s="157"/>
      <c r="C105" s="158" t="s">
        <v>265</v>
      </c>
      <c r="D105" s="158" t="s">
        <v>210</v>
      </c>
      <c r="E105" s="159" t="s">
        <v>1694</v>
      </c>
      <c r="F105" s="160" t="s">
        <v>1695</v>
      </c>
      <c r="G105" s="161" t="s">
        <v>247</v>
      </c>
      <c r="H105" s="162">
        <v>0.173</v>
      </c>
      <c r="I105" s="163"/>
      <c r="J105" s="164">
        <f t="shared" si="0"/>
        <v>0</v>
      </c>
      <c r="K105" s="161" t="s">
        <v>3101</v>
      </c>
      <c r="L105" s="31"/>
      <c r="M105" s="165" t="s">
        <v>3</v>
      </c>
      <c r="N105" s="181" t="s">
        <v>43</v>
      </c>
      <c r="O105" s="182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2839</v>
      </c>
    </row>
    <row r="106" spans="2:65" s="286" customFormat="1" ht="22.5" customHeight="1">
      <c r="B106" s="157"/>
      <c r="C106" s="290"/>
      <c r="D106" s="291" t="s">
        <v>71</v>
      </c>
      <c r="E106" s="292" t="s">
        <v>799</v>
      </c>
      <c r="F106" s="292" t="s">
        <v>800</v>
      </c>
      <c r="G106" s="290"/>
      <c r="H106" s="290"/>
      <c r="I106" s="293"/>
      <c r="J106" s="294">
        <f>J107</f>
        <v>0</v>
      </c>
      <c r="K106" s="319"/>
      <c r="L106" s="31"/>
      <c r="M106" s="299"/>
      <c r="N106" s="166"/>
      <c r="O106" s="287"/>
      <c r="P106" s="167"/>
      <c r="Q106" s="167"/>
      <c r="R106" s="167"/>
      <c r="S106" s="167"/>
      <c r="T106" s="167"/>
      <c r="AR106" s="15"/>
      <c r="AT106" s="15"/>
      <c r="AU106" s="15"/>
      <c r="AY106" s="15"/>
      <c r="BE106" s="169"/>
      <c r="BF106" s="169"/>
      <c r="BG106" s="169"/>
      <c r="BH106" s="169"/>
      <c r="BI106" s="169"/>
      <c r="BJ106" s="15"/>
      <c r="BK106" s="169"/>
      <c r="BL106" s="15"/>
      <c r="BM106" s="15"/>
    </row>
    <row r="107" spans="2:65" s="286" customFormat="1" ht="22.5" customHeight="1">
      <c r="B107" s="157"/>
      <c r="C107" s="290"/>
      <c r="D107" s="295" t="s">
        <v>71</v>
      </c>
      <c r="E107" s="296" t="s">
        <v>3077</v>
      </c>
      <c r="F107" s="296" t="s">
        <v>3078</v>
      </c>
      <c r="G107" s="290"/>
      <c r="H107" s="290"/>
      <c r="I107" s="293"/>
      <c r="J107" s="297">
        <f>SUM(J108:J109)</f>
        <v>0</v>
      </c>
      <c r="K107" s="319"/>
      <c r="L107" s="31"/>
      <c r="M107" s="299"/>
      <c r="N107" s="166"/>
      <c r="O107" s="287"/>
      <c r="P107" s="167"/>
      <c r="Q107" s="167"/>
      <c r="R107" s="167"/>
      <c r="S107" s="167"/>
      <c r="T107" s="167"/>
      <c r="AR107" s="15"/>
      <c r="AT107" s="15"/>
      <c r="AU107" s="15"/>
      <c r="AY107" s="15"/>
      <c r="BE107" s="169"/>
      <c r="BF107" s="169"/>
      <c r="BG107" s="169"/>
      <c r="BH107" s="169"/>
      <c r="BI107" s="169"/>
      <c r="BJ107" s="15"/>
      <c r="BK107" s="169"/>
      <c r="BL107" s="15"/>
      <c r="BM107" s="15"/>
    </row>
    <row r="108" spans="2:65" s="286" customFormat="1" ht="29.25" customHeight="1">
      <c r="B108" s="157"/>
      <c r="C108" s="158" t="s">
        <v>79</v>
      </c>
      <c r="D108" s="158" t="s">
        <v>210</v>
      </c>
      <c r="E108" s="159" t="s">
        <v>3079</v>
      </c>
      <c r="F108" s="160" t="s">
        <v>3080</v>
      </c>
      <c r="G108" s="161" t="s">
        <v>3081</v>
      </c>
      <c r="H108" s="162">
        <v>1</v>
      </c>
      <c r="I108" s="163"/>
      <c r="J108" s="164">
        <f>ROUND(I108*H108,2)</f>
        <v>0</v>
      </c>
      <c r="K108" s="319"/>
      <c r="L108" s="31"/>
      <c r="M108" s="299"/>
      <c r="N108" s="166"/>
      <c r="O108" s="287"/>
      <c r="P108" s="167"/>
      <c r="Q108" s="167"/>
      <c r="R108" s="167"/>
      <c r="S108" s="167"/>
      <c r="T108" s="167"/>
      <c r="AR108" s="15"/>
      <c r="AT108" s="15"/>
      <c r="AU108" s="15"/>
      <c r="AY108" s="15"/>
      <c r="BE108" s="169"/>
      <c r="BF108" s="169"/>
      <c r="BG108" s="169"/>
      <c r="BH108" s="169"/>
      <c r="BI108" s="169"/>
      <c r="BJ108" s="15"/>
      <c r="BK108" s="169"/>
      <c r="BL108" s="15"/>
      <c r="BM108" s="15"/>
    </row>
    <row r="109" spans="2:65" s="286" customFormat="1" ht="33" customHeight="1">
      <c r="B109" s="157"/>
      <c r="C109" s="158" t="s">
        <v>9</v>
      </c>
      <c r="D109" s="158" t="s">
        <v>210</v>
      </c>
      <c r="E109" s="159" t="s">
        <v>3082</v>
      </c>
      <c r="F109" s="160" t="s">
        <v>3083</v>
      </c>
      <c r="G109" s="161" t="s">
        <v>3081</v>
      </c>
      <c r="H109" s="162">
        <v>1</v>
      </c>
      <c r="I109" s="163"/>
      <c r="J109" s="164">
        <f>ROUND(I109*H109,2)</f>
        <v>0</v>
      </c>
      <c r="K109" s="319"/>
      <c r="L109" s="31"/>
      <c r="M109" s="299"/>
      <c r="N109" s="166"/>
      <c r="O109" s="287"/>
      <c r="P109" s="167"/>
      <c r="Q109" s="167"/>
      <c r="R109" s="167"/>
      <c r="S109" s="167"/>
      <c r="T109" s="167"/>
      <c r="AR109" s="15"/>
      <c r="AT109" s="15"/>
      <c r="AU109" s="15"/>
      <c r="AY109" s="15"/>
      <c r="BE109" s="169"/>
      <c r="BF109" s="169"/>
      <c r="BG109" s="169"/>
      <c r="BH109" s="169"/>
      <c r="BI109" s="169"/>
      <c r="BJ109" s="15"/>
      <c r="BK109" s="169"/>
      <c r="BL109" s="15"/>
      <c r="BM109" s="15"/>
    </row>
    <row r="110" spans="2:12" s="1" customFormat="1" ht="6.9" customHeight="1">
      <c r="B110" s="46"/>
      <c r="C110" s="47"/>
      <c r="D110" s="47"/>
      <c r="E110" s="47"/>
      <c r="F110" s="47"/>
      <c r="G110" s="47"/>
      <c r="H110" s="47"/>
      <c r="I110" s="119"/>
      <c r="J110" s="47"/>
      <c r="K110" s="317"/>
      <c r="L110" s="31"/>
    </row>
  </sheetData>
  <autoFilter ref="C89:K89"/>
  <mergeCells count="15">
    <mergeCell ref="E80:H80"/>
    <mergeCell ref="E78:H78"/>
    <mergeCell ref="E82:H82"/>
    <mergeCell ref="G1:H1"/>
    <mergeCell ref="L2:V2"/>
    <mergeCell ref="E49:H49"/>
    <mergeCell ref="E53:H53"/>
    <mergeCell ref="E51:H51"/>
    <mergeCell ref="E55:H55"/>
    <mergeCell ref="E76:H76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75" activePane="bottomLeft" state="frozen"/>
      <selection pane="bottomLeft" activeCell="F101" sqref="F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199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162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18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22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22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22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22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22"/>
    </row>
    <row r="9" spans="2:11" ht="22.5" customHeight="1">
      <c r="B9" s="19"/>
      <c r="C9" s="20"/>
      <c r="D9" s="20"/>
      <c r="E9" s="367" t="s">
        <v>2522</v>
      </c>
      <c r="F9" s="357"/>
      <c r="G9" s="357"/>
      <c r="H9" s="357"/>
      <c r="I9" s="97"/>
      <c r="J9" s="20"/>
      <c r="K9" s="22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22"/>
    </row>
    <row r="11" spans="2:11" s="1" customFormat="1" ht="22.5" customHeight="1">
      <c r="B11" s="31"/>
      <c r="C11" s="32"/>
      <c r="D11" s="32"/>
      <c r="E11" s="373" t="s">
        <v>2781</v>
      </c>
      <c r="F11" s="348"/>
      <c r="G11" s="348"/>
      <c r="H11" s="348"/>
      <c r="I11" s="98"/>
      <c r="J11" s="32"/>
      <c r="K11" s="35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5"/>
    </row>
    <row r="13" spans="2:11" s="1" customFormat="1" ht="36.9" customHeight="1">
      <c r="B13" s="31"/>
      <c r="C13" s="32"/>
      <c r="D13" s="32"/>
      <c r="E13" s="368" t="s">
        <v>2840</v>
      </c>
      <c r="F13" s="348"/>
      <c r="G13" s="348"/>
      <c r="H13" s="348"/>
      <c r="I13" s="98"/>
      <c r="J13" s="32"/>
      <c r="K13" s="35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5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5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5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5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5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5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5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5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5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5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5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5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5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5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104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5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106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ROUND(J91,2)</f>
        <v>0</v>
      </c>
      <c r="K31" s="35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106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5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ROUND(SUM(BE91:BE105),2)</f>
        <v>0</v>
      </c>
      <c r="G34" s="32"/>
      <c r="H34" s="32"/>
      <c r="I34" s="111">
        <v>0.21</v>
      </c>
      <c r="J34" s="110">
        <f>ROUND(ROUND((SUM(BE91:BE105)),2)*I34,2)</f>
        <v>0</v>
      </c>
      <c r="K34" s="35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ROUND(SUM(BF91:BF105),2)</f>
        <v>0</v>
      </c>
      <c r="G35" s="32"/>
      <c r="H35" s="32"/>
      <c r="I35" s="111">
        <v>0.15</v>
      </c>
      <c r="J35" s="110">
        <f>ROUND(ROUND((SUM(BF91:BF105)),2)*I35,2)</f>
        <v>0</v>
      </c>
      <c r="K35" s="35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ROUND(SUM(BG91:BG105),2)</f>
        <v>0</v>
      </c>
      <c r="G36" s="32"/>
      <c r="H36" s="32"/>
      <c r="I36" s="111">
        <v>0.21</v>
      </c>
      <c r="J36" s="110">
        <v>0</v>
      </c>
      <c r="K36" s="35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ROUND(SUM(BH91:BH105),2)</f>
        <v>0</v>
      </c>
      <c r="G37" s="32"/>
      <c r="H37" s="32"/>
      <c r="I37" s="111">
        <v>0.15</v>
      </c>
      <c r="J37" s="110">
        <v>0</v>
      </c>
      <c r="K37" s="35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ROUND(SUM(BI91:BI105),2)</f>
        <v>0</v>
      </c>
      <c r="G38" s="32"/>
      <c r="H38" s="32"/>
      <c r="I38" s="111">
        <v>0</v>
      </c>
      <c r="J38" s="110">
        <v>0</v>
      </c>
      <c r="K38" s="35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5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118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48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121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5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5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5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5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22"/>
    </row>
    <row r="51" spans="2:11" ht="22.5" customHeight="1">
      <c r="B51" s="19"/>
      <c r="C51" s="20"/>
      <c r="D51" s="20"/>
      <c r="E51" s="367" t="s">
        <v>2522</v>
      </c>
      <c r="F51" s="357"/>
      <c r="G51" s="357"/>
      <c r="H51" s="357"/>
      <c r="I51" s="97"/>
      <c r="J51" s="20"/>
      <c r="K51" s="22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22"/>
    </row>
    <row r="53" spans="2:11" s="1" customFormat="1" ht="22.5" customHeight="1">
      <c r="B53" s="31"/>
      <c r="C53" s="32"/>
      <c r="D53" s="32"/>
      <c r="E53" s="373" t="s">
        <v>2781</v>
      </c>
      <c r="F53" s="348"/>
      <c r="G53" s="348"/>
      <c r="H53" s="348"/>
      <c r="I53" s="98"/>
      <c r="J53" s="32"/>
      <c r="K53" s="35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5"/>
    </row>
    <row r="55" spans="2:11" s="1" customFormat="1" ht="23.25" customHeight="1">
      <c r="B55" s="31"/>
      <c r="C55" s="32"/>
      <c r="D55" s="32"/>
      <c r="E55" s="368" t="str">
        <f>E13</f>
        <v>344 - Elektroinstalace a MaR</v>
      </c>
      <c r="F55" s="348"/>
      <c r="G55" s="348"/>
      <c r="H55" s="348"/>
      <c r="I55" s="98"/>
      <c r="J55" s="32"/>
      <c r="K55" s="35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5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5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5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5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5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5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125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5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J91</f>
        <v>0</v>
      </c>
      <c r="K64" s="35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J92</f>
        <v>0</v>
      </c>
      <c r="K65" s="133"/>
    </row>
    <row r="66" spans="2:11" s="11" customFormat="1" ht="19.95" customHeight="1">
      <c r="B66" s="185"/>
      <c r="C66" s="186"/>
      <c r="D66" s="187" t="s">
        <v>1707</v>
      </c>
      <c r="E66" s="188"/>
      <c r="F66" s="188"/>
      <c r="G66" s="188"/>
      <c r="H66" s="188"/>
      <c r="I66" s="189"/>
      <c r="J66" s="190">
        <f>J93</f>
        <v>0</v>
      </c>
      <c r="K66" s="191"/>
    </row>
    <row r="67" spans="2:11" s="11" customFormat="1" ht="19.95" customHeight="1">
      <c r="B67" s="185"/>
      <c r="C67" s="186"/>
      <c r="D67" s="187" t="s">
        <v>1708</v>
      </c>
      <c r="E67" s="188"/>
      <c r="F67" s="188"/>
      <c r="G67" s="188"/>
      <c r="H67" s="188"/>
      <c r="I67" s="189"/>
      <c r="J67" s="190">
        <f>J102</f>
        <v>0</v>
      </c>
      <c r="K67" s="191"/>
    </row>
    <row r="68" spans="2:11" s="1" customFormat="1" ht="21.75" customHeight="1">
      <c r="B68" s="31"/>
      <c r="C68" s="32"/>
      <c r="D68" s="32"/>
      <c r="E68" s="32"/>
      <c r="F68" s="32"/>
      <c r="G68" s="32"/>
      <c r="H68" s="32"/>
      <c r="I68" s="98"/>
      <c r="J68" s="32"/>
      <c r="K68" s="35"/>
    </row>
    <row r="69" spans="2:11" s="1" customFormat="1" ht="6.9" customHeight="1">
      <c r="B69" s="46"/>
      <c r="C69" s="47"/>
      <c r="D69" s="47"/>
      <c r="E69" s="47"/>
      <c r="F69" s="47"/>
      <c r="G69" s="47"/>
      <c r="H69" s="47"/>
      <c r="I69" s="119"/>
      <c r="J69" s="47"/>
      <c r="K69" s="48"/>
    </row>
    <row r="73" spans="2:12" s="1" customFormat="1" ht="6.9" customHeight="1">
      <c r="B73" s="49"/>
      <c r="C73" s="50"/>
      <c r="D73" s="50"/>
      <c r="E73" s="50"/>
      <c r="F73" s="50"/>
      <c r="G73" s="50"/>
      <c r="H73" s="50"/>
      <c r="I73" s="120"/>
      <c r="J73" s="50"/>
      <c r="K73" s="50"/>
      <c r="L73" s="31"/>
    </row>
    <row r="74" spans="2:12" s="1" customFormat="1" ht="36.9" customHeight="1">
      <c r="B74" s="31"/>
      <c r="C74" s="51" t="s">
        <v>193</v>
      </c>
      <c r="L74" s="31"/>
    </row>
    <row r="75" spans="2:12" s="1" customFormat="1" ht="6.9" customHeight="1">
      <c r="B75" s="31"/>
      <c r="L75" s="31"/>
    </row>
    <row r="76" spans="2:12" s="1" customFormat="1" ht="14.4" customHeight="1">
      <c r="B76" s="31"/>
      <c r="C76" s="53" t="s">
        <v>18</v>
      </c>
      <c r="L76" s="31"/>
    </row>
    <row r="77" spans="2:12" s="1" customFormat="1" ht="22.5" customHeight="1">
      <c r="B77" s="31"/>
      <c r="E77" s="369" t="str">
        <f>E7</f>
        <v>Objekt školy a dílen, U Kapličky 761/II, Sušice, stavební úpravy - návrh úspor energie</v>
      </c>
      <c r="F77" s="343"/>
      <c r="G77" s="343"/>
      <c r="H77" s="343"/>
      <c r="L77" s="31"/>
    </row>
    <row r="78" spans="2:12" ht="13.2">
      <c r="B78" s="19"/>
      <c r="C78" s="53" t="s">
        <v>165</v>
      </c>
      <c r="L78" s="19"/>
    </row>
    <row r="79" spans="2:12" ht="22.5" customHeight="1">
      <c r="B79" s="19"/>
      <c r="E79" s="369" t="s">
        <v>2522</v>
      </c>
      <c r="F79" s="327"/>
      <c r="G79" s="327"/>
      <c r="H79" s="327"/>
      <c r="L79" s="19"/>
    </row>
    <row r="80" spans="2:12" ht="13.2">
      <c r="B80" s="19"/>
      <c r="C80" s="53" t="s">
        <v>167</v>
      </c>
      <c r="L80" s="19"/>
    </row>
    <row r="81" spans="2:12" s="1" customFormat="1" ht="22.5" customHeight="1">
      <c r="B81" s="31"/>
      <c r="E81" s="372" t="s">
        <v>2781</v>
      </c>
      <c r="F81" s="343"/>
      <c r="G81" s="343"/>
      <c r="H81" s="343"/>
      <c r="L81" s="31"/>
    </row>
    <row r="82" spans="2:12" s="1" customFormat="1" ht="14.4" customHeight="1">
      <c r="B82" s="31"/>
      <c r="C82" s="53" t="s">
        <v>1072</v>
      </c>
      <c r="L82" s="31"/>
    </row>
    <row r="83" spans="2:12" s="1" customFormat="1" ht="23.25" customHeight="1">
      <c r="B83" s="31"/>
      <c r="E83" s="340" t="str">
        <f>E13</f>
        <v>344 - Elektroinstalace a MaR</v>
      </c>
      <c r="F83" s="343"/>
      <c r="G83" s="343"/>
      <c r="H83" s="343"/>
      <c r="L83" s="31"/>
    </row>
    <row r="84" spans="2:12" s="1" customFormat="1" ht="6.9" customHeight="1">
      <c r="B84" s="31"/>
      <c r="L84" s="31"/>
    </row>
    <row r="85" spans="2:12" s="1" customFormat="1" ht="18" customHeight="1">
      <c r="B85" s="31"/>
      <c r="C85" s="53" t="s">
        <v>23</v>
      </c>
      <c r="F85" s="134" t="str">
        <f>F16</f>
        <v>Sušice</v>
      </c>
      <c r="I85" s="135" t="s">
        <v>25</v>
      </c>
      <c r="J85" s="57">
        <f>IF(J16="","",J16)</f>
        <v>43063</v>
      </c>
      <c r="L85" s="31"/>
    </row>
    <row r="86" spans="2:12" s="1" customFormat="1" ht="6.9" customHeight="1">
      <c r="B86" s="31"/>
      <c r="L86" s="31"/>
    </row>
    <row r="87" spans="2:12" s="1" customFormat="1" ht="13.2">
      <c r="B87" s="31"/>
      <c r="C87" s="53" t="s">
        <v>28</v>
      </c>
      <c r="F87" s="134" t="str">
        <f>E19</f>
        <v xml:space="preserve"> SOŠ a SOU Sušice</v>
      </c>
      <c r="I87" s="135" t="s">
        <v>34</v>
      </c>
      <c r="J87" s="134" t="str">
        <f>E25</f>
        <v xml:space="preserve"> Ing. Lejsek Jiří</v>
      </c>
      <c r="L87" s="31"/>
    </row>
    <row r="88" spans="2:12" s="1" customFormat="1" ht="14.4" customHeight="1">
      <c r="B88" s="31"/>
      <c r="C88" s="53" t="s">
        <v>32</v>
      </c>
      <c r="F88" s="134" t="str">
        <f>IF(E22="","",E22)</f>
        <v/>
      </c>
      <c r="L88" s="31"/>
    </row>
    <row r="89" spans="2:12" s="1" customFormat="1" ht="10.35" customHeight="1">
      <c r="B89" s="31"/>
      <c r="L89" s="31"/>
    </row>
    <row r="90" spans="2:20" s="9" customFormat="1" ht="29.25" customHeight="1">
      <c r="B90" s="136"/>
      <c r="C90" s="137" t="s">
        <v>194</v>
      </c>
      <c r="D90" s="138" t="s">
        <v>57</v>
      </c>
      <c r="E90" s="138" t="s">
        <v>53</v>
      </c>
      <c r="F90" s="138" t="s">
        <v>195</v>
      </c>
      <c r="G90" s="138" t="s">
        <v>196</v>
      </c>
      <c r="H90" s="138" t="s">
        <v>197</v>
      </c>
      <c r="I90" s="139" t="s">
        <v>198</v>
      </c>
      <c r="J90" s="138" t="s">
        <v>171</v>
      </c>
      <c r="K90" s="140" t="s">
        <v>199</v>
      </c>
      <c r="L90" s="136"/>
      <c r="M90" s="63" t="s">
        <v>200</v>
      </c>
      <c r="N90" s="64" t="s">
        <v>42</v>
      </c>
      <c r="O90" s="64" t="s">
        <v>201</v>
      </c>
      <c r="P90" s="64" t="s">
        <v>202</v>
      </c>
      <c r="Q90" s="64" t="s">
        <v>203</v>
      </c>
      <c r="R90" s="64" t="s">
        <v>204</v>
      </c>
      <c r="S90" s="64" t="s">
        <v>205</v>
      </c>
      <c r="T90" s="65" t="s">
        <v>206</v>
      </c>
    </row>
    <row r="91" spans="2:63" s="1" customFormat="1" ht="29.25" customHeight="1">
      <c r="B91" s="31"/>
      <c r="C91" s="67" t="s">
        <v>172</v>
      </c>
      <c r="J91" s="141">
        <f>BK91+J106</f>
        <v>0</v>
      </c>
      <c r="L91" s="31"/>
      <c r="M91" s="66"/>
      <c r="N91" s="58"/>
      <c r="O91" s="58"/>
      <c r="P91" s="142">
        <f>P92</f>
        <v>0</v>
      </c>
      <c r="Q91" s="58"/>
      <c r="R91" s="142">
        <f>R92</f>
        <v>1.456</v>
      </c>
      <c r="S91" s="58"/>
      <c r="T91" s="143">
        <f>T92</f>
        <v>0</v>
      </c>
      <c r="AT91" s="15" t="s">
        <v>71</v>
      </c>
      <c r="AU91" s="15" t="s">
        <v>173</v>
      </c>
      <c r="BK91" s="144">
        <f>BK92</f>
        <v>0</v>
      </c>
    </row>
    <row r="92" spans="2:63" s="10" customFormat="1" ht="37.35" customHeight="1">
      <c r="B92" s="145"/>
      <c r="D92" s="154" t="s">
        <v>71</v>
      </c>
      <c r="E92" s="192" t="s">
        <v>1116</v>
      </c>
      <c r="F92" s="192" t="s">
        <v>1117</v>
      </c>
      <c r="I92" s="148"/>
      <c r="J92" s="193">
        <f>BK92</f>
        <v>0</v>
      </c>
      <c r="L92" s="145"/>
      <c r="M92" s="150"/>
      <c r="N92" s="151"/>
      <c r="O92" s="151"/>
      <c r="P92" s="152">
        <f>P93+P102</f>
        <v>0</v>
      </c>
      <c r="Q92" s="151"/>
      <c r="R92" s="152">
        <f>R93+R102</f>
        <v>1.456</v>
      </c>
      <c r="S92" s="151"/>
      <c r="T92" s="153">
        <f>T93+T102</f>
        <v>0</v>
      </c>
      <c r="AR92" s="154" t="s">
        <v>79</v>
      </c>
      <c r="AT92" s="155" t="s">
        <v>71</v>
      </c>
      <c r="AU92" s="155" t="s">
        <v>72</v>
      </c>
      <c r="AY92" s="154" t="s">
        <v>209</v>
      </c>
      <c r="BK92" s="156">
        <f>BK93+BK102</f>
        <v>0</v>
      </c>
    </row>
    <row r="93" spans="2:63" s="10" customFormat="1" ht="19.95" customHeight="1">
      <c r="B93" s="145"/>
      <c r="D93" s="146" t="s">
        <v>71</v>
      </c>
      <c r="E93" s="194" t="s">
        <v>1709</v>
      </c>
      <c r="F93" s="194" t="s">
        <v>1699</v>
      </c>
      <c r="I93" s="148"/>
      <c r="J93" s="195">
        <f>BK93</f>
        <v>0</v>
      </c>
      <c r="L93" s="145"/>
      <c r="M93" s="150"/>
      <c r="N93" s="151"/>
      <c r="O93" s="151"/>
      <c r="P93" s="152">
        <f>SUM(P94:P101)</f>
        <v>0</v>
      </c>
      <c r="Q93" s="151"/>
      <c r="R93" s="152">
        <f>SUM(R94:R101)</f>
        <v>0.8560000000000001</v>
      </c>
      <c r="S93" s="151"/>
      <c r="T93" s="153">
        <f>SUM(T94:T101)</f>
        <v>0</v>
      </c>
      <c r="AR93" s="154" t="s">
        <v>79</v>
      </c>
      <c r="AT93" s="155" t="s">
        <v>71</v>
      </c>
      <c r="AU93" s="155" t="s">
        <v>9</v>
      </c>
      <c r="AY93" s="154" t="s">
        <v>209</v>
      </c>
      <c r="BK93" s="156">
        <f>SUM(BK94:BK101)</f>
        <v>0</v>
      </c>
    </row>
    <row r="94" spans="2:65" s="1" customFormat="1" ht="22.5" customHeight="1">
      <c r="B94" s="157"/>
      <c r="C94" s="158" t="s">
        <v>9</v>
      </c>
      <c r="D94" s="158" t="s">
        <v>210</v>
      </c>
      <c r="E94" s="159" t="s">
        <v>1752</v>
      </c>
      <c r="F94" s="160" t="s">
        <v>1753</v>
      </c>
      <c r="G94" s="161" t="s">
        <v>253</v>
      </c>
      <c r="H94" s="162">
        <v>30</v>
      </c>
      <c r="I94" s="163"/>
      <c r="J94" s="164">
        <f aca="true" t="shared" si="0" ref="J94:J101">ROUND(I94*H94,0)</f>
        <v>0</v>
      </c>
      <c r="K94" s="160" t="s">
        <v>3</v>
      </c>
      <c r="L94" s="31"/>
      <c r="M94" s="165" t="s">
        <v>3</v>
      </c>
      <c r="N94" s="166" t="s">
        <v>43</v>
      </c>
      <c r="O94" s="32"/>
      <c r="P94" s="167">
        <f aca="true" t="shared" si="1" ref="P94:P101">O94*H94</f>
        <v>0</v>
      </c>
      <c r="Q94" s="167">
        <v>0</v>
      </c>
      <c r="R94" s="167">
        <f aca="true" t="shared" si="2" ref="R94:R101">Q94*H94</f>
        <v>0</v>
      </c>
      <c r="S94" s="167">
        <v>0</v>
      </c>
      <c r="T94" s="168">
        <f aca="true" t="shared" si="3" ref="T94:T101">S94*H94</f>
        <v>0</v>
      </c>
      <c r="AR94" s="15" t="s">
        <v>278</v>
      </c>
      <c r="AT94" s="15" t="s">
        <v>210</v>
      </c>
      <c r="AU94" s="15" t="s">
        <v>79</v>
      </c>
      <c r="AY94" s="15" t="s">
        <v>209</v>
      </c>
      <c r="BE94" s="169">
        <f aca="true" t="shared" si="4" ref="BE94:BE101">IF(N94="základní",J94,0)</f>
        <v>0</v>
      </c>
      <c r="BF94" s="169">
        <f aca="true" t="shared" si="5" ref="BF94:BF101">IF(N94="snížená",J94,0)</f>
        <v>0</v>
      </c>
      <c r="BG94" s="169">
        <f aca="true" t="shared" si="6" ref="BG94:BG101">IF(N94="zákl. přenesená",J94,0)</f>
        <v>0</v>
      </c>
      <c r="BH94" s="169">
        <f aca="true" t="shared" si="7" ref="BH94:BH101">IF(N94="sníž. přenesená",J94,0)</f>
        <v>0</v>
      </c>
      <c r="BI94" s="169">
        <f aca="true" t="shared" si="8" ref="BI94:BI101">IF(N94="nulová",J94,0)</f>
        <v>0</v>
      </c>
      <c r="BJ94" s="15" t="s">
        <v>9</v>
      </c>
      <c r="BK94" s="169">
        <f aca="true" t="shared" si="9" ref="BK94:BK101">ROUND(I94*H94,0)</f>
        <v>0</v>
      </c>
      <c r="BL94" s="15" t="s">
        <v>278</v>
      </c>
      <c r="BM94" s="15" t="s">
        <v>2841</v>
      </c>
    </row>
    <row r="95" spans="2:65" s="1" customFormat="1" ht="22.5" customHeight="1">
      <c r="B95" s="157"/>
      <c r="C95" s="170" t="s">
        <v>79</v>
      </c>
      <c r="D95" s="170" t="s">
        <v>565</v>
      </c>
      <c r="E95" s="171" t="s">
        <v>1939</v>
      </c>
      <c r="F95" s="172" t="s">
        <v>1756</v>
      </c>
      <c r="G95" s="173" t="s">
        <v>253</v>
      </c>
      <c r="H95" s="174">
        <v>30</v>
      </c>
      <c r="I95" s="175"/>
      <c r="J95" s="176">
        <f t="shared" si="0"/>
        <v>0</v>
      </c>
      <c r="K95" s="172" t="s">
        <v>3</v>
      </c>
      <c r="L95" s="177"/>
      <c r="M95" s="178" t="s">
        <v>3</v>
      </c>
      <c r="N95" s="179" t="s">
        <v>43</v>
      </c>
      <c r="O95" s="32"/>
      <c r="P95" s="167">
        <f t="shared" si="1"/>
        <v>0</v>
      </c>
      <c r="Q95" s="167">
        <v>0.008</v>
      </c>
      <c r="R95" s="167">
        <f t="shared" si="2"/>
        <v>0.24</v>
      </c>
      <c r="S95" s="167">
        <v>0</v>
      </c>
      <c r="T95" s="168">
        <f t="shared" si="3"/>
        <v>0</v>
      </c>
      <c r="AR95" s="15" t="s">
        <v>336</v>
      </c>
      <c r="AT95" s="15" t="s">
        <v>565</v>
      </c>
      <c r="AU95" s="15" t="s">
        <v>79</v>
      </c>
      <c r="AY95" s="15" t="s">
        <v>209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5" t="s">
        <v>9</v>
      </c>
      <c r="BK95" s="169">
        <f t="shared" si="9"/>
        <v>0</v>
      </c>
      <c r="BL95" s="15" t="s">
        <v>278</v>
      </c>
      <c r="BM95" s="15" t="s">
        <v>2842</v>
      </c>
    </row>
    <row r="96" spans="2:65" s="1" customFormat="1" ht="22.5" customHeight="1">
      <c r="B96" s="157"/>
      <c r="C96" s="158" t="s">
        <v>95</v>
      </c>
      <c r="D96" s="158" t="s">
        <v>210</v>
      </c>
      <c r="E96" s="159" t="s">
        <v>1954</v>
      </c>
      <c r="F96" s="160" t="s">
        <v>1955</v>
      </c>
      <c r="G96" s="161" t="s">
        <v>253</v>
      </c>
      <c r="H96" s="162">
        <v>65</v>
      </c>
      <c r="I96" s="163"/>
      <c r="J96" s="164">
        <f t="shared" si="0"/>
        <v>0</v>
      </c>
      <c r="K96" s="160" t="s">
        <v>3</v>
      </c>
      <c r="L96" s="31"/>
      <c r="M96" s="165" t="s">
        <v>3</v>
      </c>
      <c r="N96" s="166" t="s">
        <v>43</v>
      </c>
      <c r="O96" s="32"/>
      <c r="P96" s="167">
        <f t="shared" si="1"/>
        <v>0</v>
      </c>
      <c r="Q96" s="167">
        <v>0</v>
      </c>
      <c r="R96" s="167">
        <f t="shared" si="2"/>
        <v>0</v>
      </c>
      <c r="S96" s="167">
        <v>0</v>
      </c>
      <c r="T96" s="168">
        <f t="shared" si="3"/>
        <v>0</v>
      </c>
      <c r="AR96" s="15" t="s">
        <v>278</v>
      </c>
      <c r="AT96" s="15" t="s">
        <v>210</v>
      </c>
      <c r="AU96" s="15" t="s">
        <v>79</v>
      </c>
      <c r="AY96" s="15" t="s">
        <v>209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5" t="s">
        <v>9</v>
      </c>
      <c r="BK96" s="169">
        <f t="shared" si="9"/>
        <v>0</v>
      </c>
      <c r="BL96" s="15" t="s">
        <v>278</v>
      </c>
      <c r="BM96" s="15" t="s">
        <v>2843</v>
      </c>
    </row>
    <row r="97" spans="2:65" s="1" customFormat="1" ht="22.5" customHeight="1">
      <c r="B97" s="157"/>
      <c r="C97" s="170" t="s">
        <v>214</v>
      </c>
      <c r="D97" s="170" t="s">
        <v>565</v>
      </c>
      <c r="E97" s="171" t="s">
        <v>1957</v>
      </c>
      <c r="F97" s="172" t="s">
        <v>1958</v>
      </c>
      <c r="G97" s="173" t="s">
        <v>253</v>
      </c>
      <c r="H97" s="174">
        <v>65</v>
      </c>
      <c r="I97" s="175"/>
      <c r="J97" s="176">
        <f t="shared" si="0"/>
        <v>0</v>
      </c>
      <c r="K97" s="172" t="s">
        <v>3</v>
      </c>
      <c r="L97" s="177"/>
      <c r="M97" s="178" t="s">
        <v>3</v>
      </c>
      <c r="N97" s="179" t="s">
        <v>43</v>
      </c>
      <c r="O97" s="32"/>
      <c r="P97" s="167">
        <f t="shared" si="1"/>
        <v>0</v>
      </c>
      <c r="Q97" s="167">
        <v>0.008</v>
      </c>
      <c r="R97" s="167">
        <f t="shared" si="2"/>
        <v>0.52</v>
      </c>
      <c r="S97" s="167">
        <v>0</v>
      </c>
      <c r="T97" s="168">
        <f t="shared" si="3"/>
        <v>0</v>
      </c>
      <c r="AR97" s="15" t="s">
        <v>336</v>
      </c>
      <c r="AT97" s="15" t="s">
        <v>565</v>
      </c>
      <c r="AU97" s="15" t="s">
        <v>79</v>
      </c>
      <c r="AY97" s="15" t="s">
        <v>209</v>
      </c>
      <c r="BE97" s="169">
        <f t="shared" si="4"/>
        <v>0</v>
      </c>
      <c r="BF97" s="169">
        <f t="shared" si="5"/>
        <v>0</v>
      </c>
      <c r="BG97" s="169">
        <f t="shared" si="6"/>
        <v>0</v>
      </c>
      <c r="BH97" s="169">
        <f t="shared" si="7"/>
        <v>0</v>
      </c>
      <c r="BI97" s="169">
        <f t="shared" si="8"/>
        <v>0</v>
      </c>
      <c r="BJ97" s="15" t="s">
        <v>9</v>
      </c>
      <c r="BK97" s="169">
        <f t="shared" si="9"/>
        <v>0</v>
      </c>
      <c r="BL97" s="15" t="s">
        <v>278</v>
      </c>
      <c r="BM97" s="15" t="s">
        <v>2844</v>
      </c>
    </row>
    <row r="98" spans="2:65" s="1" customFormat="1" ht="22.5" customHeight="1">
      <c r="B98" s="157"/>
      <c r="C98" s="158" t="s">
        <v>225</v>
      </c>
      <c r="D98" s="158" t="s">
        <v>210</v>
      </c>
      <c r="E98" s="159" t="s">
        <v>2845</v>
      </c>
      <c r="F98" s="160" t="s">
        <v>2846</v>
      </c>
      <c r="G98" s="161" t="s">
        <v>416</v>
      </c>
      <c r="H98" s="162">
        <v>6</v>
      </c>
      <c r="I98" s="163"/>
      <c r="J98" s="164">
        <f t="shared" si="0"/>
        <v>0</v>
      </c>
      <c r="K98" s="160" t="s">
        <v>3</v>
      </c>
      <c r="L98" s="31"/>
      <c r="M98" s="165" t="s">
        <v>3</v>
      </c>
      <c r="N98" s="166" t="s">
        <v>43</v>
      </c>
      <c r="O98" s="32"/>
      <c r="P98" s="167">
        <f t="shared" si="1"/>
        <v>0</v>
      </c>
      <c r="Q98" s="167">
        <v>0</v>
      </c>
      <c r="R98" s="167">
        <f t="shared" si="2"/>
        <v>0</v>
      </c>
      <c r="S98" s="167">
        <v>0</v>
      </c>
      <c r="T98" s="168">
        <f t="shared" si="3"/>
        <v>0</v>
      </c>
      <c r="AR98" s="15" t="s">
        <v>278</v>
      </c>
      <c r="AT98" s="15" t="s">
        <v>210</v>
      </c>
      <c r="AU98" s="15" t="s">
        <v>79</v>
      </c>
      <c r="AY98" s="15" t="s">
        <v>209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5" t="s">
        <v>9</v>
      </c>
      <c r="BK98" s="169">
        <f t="shared" si="9"/>
        <v>0</v>
      </c>
      <c r="BL98" s="15" t="s">
        <v>278</v>
      </c>
      <c r="BM98" s="15" t="s">
        <v>2847</v>
      </c>
    </row>
    <row r="99" spans="2:65" s="1" customFormat="1" ht="22.5" customHeight="1">
      <c r="B99" s="157"/>
      <c r="C99" s="170" t="s">
        <v>230</v>
      </c>
      <c r="D99" s="170" t="s">
        <v>565</v>
      </c>
      <c r="E99" s="171" t="s">
        <v>2848</v>
      </c>
      <c r="F99" s="172" t="s">
        <v>2849</v>
      </c>
      <c r="G99" s="173" t="s">
        <v>416</v>
      </c>
      <c r="H99" s="174">
        <v>6</v>
      </c>
      <c r="I99" s="175"/>
      <c r="J99" s="176">
        <f t="shared" si="0"/>
        <v>0</v>
      </c>
      <c r="K99" s="172" t="s">
        <v>3</v>
      </c>
      <c r="L99" s="177"/>
      <c r="M99" s="178" t="s">
        <v>3</v>
      </c>
      <c r="N99" s="179" t="s">
        <v>43</v>
      </c>
      <c r="O99" s="32"/>
      <c r="P99" s="167">
        <f t="shared" si="1"/>
        <v>0</v>
      </c>
      <c r="Q99" s="167">
        <v>0.008</v>
      </c>
      <c r="R99" s="167">
        <f t="shared" si="2"/>
        <v>0.048</v>
      </c>
      <c r="S99" s="167">
        <v>0</v>
      </c>
      <c r="T99" s="168">
        <f t="shared" si="3"/>
        <v>0</v>
      </c>
      <c r="AR99" s="15" t="s">
        <v>336</v>
      </c>
      <c r="AT99" s="15" t="s">
        <v>565</v>
      </c>
      <c r="AU99" s="15" t="s">
        <v>79</v>
      </c>
      <c r="AY99" s="15" t="s">
        <v>209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5" t="s">
        <v>9</v>
      </c>
      <c r="BK99" s="169">
        <f t="shared" si="9"/>
        <v>0</v>
      </c>
      <c r="BL99" s="15" t="s">
        <v>278</v>
      </c>
      <c r="BM99" s="15" t="s">
        <v>2850</v>
      </c>
    </row>
    <row r="100" spans="2:65" s="1" customFormat="1" ht="22.5" customHeight="1">
      <c r="B100" s="157"/>
      <c r="C100" s="158" t="s">
        <v>236</v>
      </c>
      <c r="D100" s="158" t="s">
        <v>210</v>
      </c>
      <c r="E100" s="159" t="s">
        <v>2851</v>
      </c>
      <c r="F100" s="160" t="s">
        <v>2852</v>
      </c>
      <c r="G100" s="161" t="s">
        <v>416</v>
      </c>
      <c r="H100" s="162">
        <v>6</v>
      </c>
      <c r="I100" s="163"/>
      <c r="J100" s="164">
        <f t="shared" si="0"/>
        <v>0</v>
      </c>
      <c r="K100" s="160" t="s">
        <v>3</v>
      </c>
      <c r="L100" s="31"/>
      <c r="M100" s="165" t="s">
        <v>3</v>
      </c>
      <c r="N100" s="166" t="s">
        <v>43</v>
      </c>
      <c r="O100" s="32"/>
      <c r="P100" s="167">
        <f t="shared" si="1"/>
        <v>0</v>
      </c>
      <c r="Q100" s="167">
        <v>0</v>
      </c>
      <c r="R100" s="167">
        <f t="shared" si="2"/>
        <v>0</v>
      </c>
      <c r="S100" s="167">
        <v>0</v>
      </c>
      <c r="T100" s="168">
        <f t="shared" si="3"/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5" t="s">
        <v>9</v>
      </c>
      <c r="BK100" s="169">
        <f t="shared" si="9"/>
        <v>0</v>
      </c>
      <c r="BL100" s="15" t="s">
        <v>278</v>
      </c>
      <c r="BM100" s="15" t="s">
        <v>2853</v>
      </c>
    </row>
    <row r="101" spans="2:65" s="1" customFormat="1" ht="22.5" customHeight="1">
      <c r="B101" s="157"/>
      <c r="C101" s="170" t="s">
        <v>240</v>
      </c>
      <c r="D101" s="170" t="s">
        <v>565</v>
      </c>
      <c r="E101" s="171" t="s">
        <v>2854</v>
      </c>
      <c r="F101" s="172" t="s">
        <v>2855</v>
      </c>
      <c r="G101" s="173" t="s">
        <v>416</v>
      </c>
      <c r="H101" s="174">
        <v>6</v>
      </c>
      <c r="I101" s="175"/>
      <c r="J101" s="176">
        <f t="shared" si="0"/>
        <v>0</v>
      </c>
      <c r="K101" s="172" t="s">
        <v>3</v>
      </c>
      <c r="L101" s="177"/>
      <c r="M101" s="178" t="s">
        <v>3</v>
      </c>
      <c r="N101" s="179" t="s">
        <v>43</v>
      </c>
      <c r="O101" s="32"/>
      <c r="P101" s="167">
        <f t="shared" si="1"/>
        <v>0</v>
      </c>
      <c r="Q101" s="167">
        <v>0.008</v>
      </c>
      <c r="R101" s="167">
        <f t="shared" si="2"/>
        <v>0.048</v>
      </c>
      <c r="S101" s="167">
        <v>0</v>
      </c>
      <c r="T101" s="168">
        <f t="shared" si="3"/>
        <v>0</v>
      </c>
      <c r="AR101" s="15" t="s">
        <v>336</v>
      </c>
      <c r="AT101" s="15" t="s">
        <v>565</v>
      </c>
      <c r="AU101" s="15" t="s">
        <v>79</v>
      </c>
      <c r="AY101" s="15" t="s">
        <v>209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5" t="s">
        <v>9</v>
      </c>
      <c r="BK101" s="169">
        <f t="shared" si="9"/>
        <v>0</v>
      </c>
      <c r="BL101" s="15" t="s">
        <v>278</v>
      </c>
      <c r="BM101" s="15" t="s">
        <v>2856</v>
      </c>
    </row>
    <row r="102" spans="2:63" s="10" customFormat="1" ht="29.85" customHeight="1">
      <c r="B102" s="145"/>
      <c r="D102" s="146" t="s">
        <v>71</v>
      </c>
      <c r="E102" s="194" t="s">
        <v>1794</v>
      </c>
      <c r="F102" s="194" t="s">
        <v>1699</v>
      </c>
      <c r="I102" s="148"/>
      <c r="J102" s="195">
        <f>BK102</f>
        <v>0</v>
      </c>
      <c r="L102" s="145"/>
      <c r="M102" s="150"/>
      <c r="N102" s="151"/>
      <c r="O102" s="151"/>
      <c r="P102" s="152">
        <f>SUM(P103:P105)</f>
        <v>0</v>
      </c>
      <c r="Q102" s="151"/>
      <c r="R102" s="152">
        <f>SUM(R103:R105)</f>
        <v>0.6</v>
      </c>
      <c r="S102" s="151"/>
      <c r="T102" s="153">
        <f>SUM(T103:T105)</f>
        <v>0</v>
      </c>
      <c r="AR102" s="154" t="s">
        <v>79</v>
      </c>
      <c r="AT102" s="155" t="s">
        <v>71</v>
      </c>
      <c r="AU102" s="155" t="s">
        <v>9</v>
      </c>
      <c r="AY102" s="154" t="s">
        <v>209</v>
      </c>
      <c r="BK102" s="156">
        <f>SUM(BK103:BK105)</f>
        <v>0</v>
      </c>
    </row>
    <row r="103" spans="2:65" s="1" customFormat="1" ht="22.5" customHeight="1">
      <c r="B103" s="157"/>
      <c r="C103" s="158" t="s">
        <v>244</v>
      </c>
      <c r="D103" s="158" t="s">
        <v>210</v>
      </c>
      <c r="E103" s="159" t="s">
        <v>2857</v>
      </c>
      <c r="F103" s="160" t="s">
        <v>1796</v>
      </c>
      <c r="G103" s="161" t="s">
        <v>359</v>
      </c>
      <c r="H103" s="162">
        <v>1</v>
      </c>
      <c r="I103" s="163"/>
      <c r="J103" s="164">
        <f>ROUND(I103*H103,0)</f>
        <v>0</v>
      </c>
      <c r="K103" s="160" t="s">
        <v>3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0.05</v>
      </c>
      <c r="R103" s="167">
        <f>Q103*H103</f>
        <v>0.05</v>
      </c>
      <c r="S103" s="167">
        <v>0</v>
      </c>
      <c r="T103" s="168">
        <f>S103*H103</f>
        <v>0</v>
      </c>
      <c r="AR103" s="15" t="s">
        <v>278</v>
      </c>
      <c r="AT103" s="15" t="s">
        <v>210</v>
      </c>
      <c r="AU103" s="15" t="s">
        <v>79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278</v>
      </c>
      <c r="BM103" s="15" t="s">
        <v>2858</v>
      </c>
    </row>
    <row r="104" spans="2:65" s="1" customFormat="1" ht="22.5" customHeight="1">
      <c r="B104" s="157"/>
      <c r="C104" s="158" t="s">
        <v>26</v>
      </c>
      <c r="D104" s="158" t="s">
        <v>210</v>
      </c>
      <c r="E104" s="159" t="s">
        <v>1804</v>
      </c>
      <c r="F104" s="160" t="s">
        <v>1805</v>
      </c>
      <c r="G104" s="161" t="s">
        <v>359</v>
      </c>
      <c r="H104" s="162">
        <v>1</v>
      </c>
      <c r="I104" s="163"/>
      <c r="J104" s="164">
        <f>ROUND(I104*H104,0)</f>
        <v>0</v>
      </c>
      <c r="K104" s="160" t="s">
        <v>3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0.05</v>
      </c>
      <c r="R104" s="167">
        <f>Q104*H104</f>
        <v>0.05</v>
      </c>
      <c r="S104" s="167">
        <v>0</v>
      </c>
      <c r="T104" s="168">
        <f>S104*H104</f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278</v>
      </c>
      <c r="BM104" s="15" t="s">
        <v>2859</v>
      </c>
    </row>
    <row r="105" spans="2:65" s="1" customFormat="1" ht="22.5" customHeight="1">
      <c r="B105" s="157"/>
      <c r="C105" s="158" t="s">
        <v>255</v>
      </c>
      <c r="D105" s="158" t="s">
        <v>210</v>
      </c>
      <c r="E105" s="159" t="s">
        <v>2860</v>
      </c>
      <c r="F105" s="160" t="s">
        <v>2861</v>
      </c>
      <c r="G105" s="161" t="s">
        <v>416</v>
      </c>
      <c r="H105" s="162">
        <v>10</v>
      </c>
      <c r="I105" s="163"/>
      <c r="J105" s="164">
        <f>ROUND(I105*H105,0)</f>
        <v>0</v>
      </c>
      <c r="K105" s="160" t="s">
        <v>3</v>
      </c>
      <c r="L105" s="31"/>
      <c r="M105" s="165" t="s">
        <v>3</v>
      </c>
      <c r="N105" s="181" t="s">
        <v>43</v>
      </c>
      <c r="O105" s="182"/>
      <c r="P105" s="183">
        <f>O105*H105</f>
        <v>0</v>
      </c>
      <c r="Q105" s="183">
        <v>0.05</v>
      </c>
      <c r="R105" s="183">
        <f>Q105*H105</f>
        <v>0.5</v>
      </c>
      <c r="S105" s="183">
        <v>0</v>
      </c>
      <c r="T105" s="184">
        <f>S105*H105</f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9</v>
      </c>
      <c r="BK105" s="169">
        <f>ROUND(I105*H105,0)</f>
        <v>0</v>
      </c>
      <c r="BL105" s="15" t="s">
        <v>278</v>
      </c>
      <c r="BM105" s="15" t="s">
        <v>2862</v>
      </c>
    </row>
    <row r="106" spans="2:65" s="286" customFormat="1" ht="22.5" customHeight="1">
      <c r="B106" s="157"/>
      <c r="C106" s="290"/>
      <c r="D106" s="291" t="s">
        <v>71</v>
      </c>
      <c r="E106" s="292" t="s">
        <v>799</v>
      </c>
      <c r="F106" s="292" t="s">
        <v>800</v>
      </c>
      <c r="G106" s="290"/>
      <c r="H106" s="290"/>
      <c r="I106" s="293"/>
      <c r="J106" s="294">
        <f>J107</f>
        <v>0</v>
      </c>
      <c r="K106" s="298"/>
      <c r="L106" s="31"/>
      <c r="M106" s="299"/>
      <c r="N106" s="166"/>
      <c r="O106" s="287"/>
      <c r="P106" s="167"/>
      <c r="Q106" s="167"/>
      <c r="R106" s="167"/>
      <c r="S106" s="167"/>
      <c r="T106" s="167"/>
      <c r="AR106" s="15"/>
      <c r="AT106" s="15"/>
      <c r="AU106" s="15"/>
      <c r="AY106" s="15"/>
      <c r="BE106" s="169"/>
      <c r="BF106" s="169"/>
      <c r="BG106" s="169"/>
      <c r="BH106" s="169"/>
      <c r="BI106" s="169"/>
      <c r="BJ106" s="15"/>
      <c r="BK106" s="169"/>
      <c r="BL106" s="15"/>
      <c r="BM106" s="15"/>
    </row>
    <row r="107" spans="2:65" s="286" customFormat="1" ht="22.5" customHeight="1">
      <c r="B107" s="157"/>
      <c r="C107" s="290"/>
      <c r="D107" s="295" t="s">
        <v>71</v>
      </c>
      <c r="E107" s="296" t="s">
        <v>3077</v>
      </c>
      <c r="F107" s="296" t="s">
        <v>3078</v>
      </c>
      <c r="G107" s="290"/>
      <c r="H107" s="290"/>
      <c r="I107" s="293"/>
      <c r="J107" s="297">
        <f>SUM(J108:J109)</f>
        <v>0</v>
      </c>
      <c r="K107" s="298"/>
      <c r="L107" s="31"/>
      <c r="M107" s="299"/>
      <c r="N107" s="166"/>
      <c r="O107" s="287"/>
      <c r="P107" s="167"/>
      <c r="Q107" s="167"/>
      <c r="R107" s="167"/>
      <c r="S107" s="167"/>
      <c r="T107" s="167"/>
      <c r="AR107" s="15"/>
      <c r="AT107" s="15"/>
      <c r="AU107" s="15"/>
      <c r="AY107" s="15"/>
      <c r="BE107" s="169"/>
      <c r="BF107" s="169"/>
      <c r="BG107" s="169"/>
      <c r="BH107" s="169"/>
      <c r="BI107" s="169"/>
      <c r="BJ107" s="15"/>
      <c r="BK107" s="169"/>
      <c r="BL107" s="15"/>
      <c r="BM107" s="15"/>
    </row>
    <row r="108" spans="2:65" s="286" customFormat="1" ht="29.25" customHeight="1">
      <c r="B108" s="157"/>
      <c r="C108" s="158" t="s">
        <v>79</v>
      </c>
      <c r="D108" s="158" t="s">
        <v>210</v>
      </c>
      <c r="E108" s="159" t="s">
        <v>3079</v>
      </c>
      <c r="F108" s="160" t="s">
        <v>3080</v>
      </c>
      <c r="G108" s="161" t="s">
        <v>3081</v>
      </c>
      <c r="H108" s="162">
        <v>1</v>
      </c>
      <c r="I108" s="163"/>
      <c r="J108" s="164">
        <f>ROUND(I108*H108,2)</f>
        <v>0</v>
      </c>
      <c r="K108" s="298"/>
      <c r="L108" s="31"/>
      <c r="M108" s="299"/>
      <c r="N108" s="166"/>
      <c r="O108" s="287"/>
      <c r="P108" s="167"/>
      <c r="Q108" s="167"/>
      <c r="R108" s="167"/>
      <c r="S108" s="167"/>
      <c r="T108" s="167"/>
      <c r="AR108" s="15"/>
      <c r="AT108" s="15"/>
      <c r="AU108" s="15"/>
      <c r="AY108" s="15"/>
      <c r="BE108" s="169"/>
      <c r="BF108" s="169"/>
      <c r="BG108" s="169"/>
      <c r="BH108" s="169"/>
      <c r="BI108" s="169"/>
      <c r="BJ108" s="15"/>
      <c r="BK108" s="169"/>
      <c r="BL108" s="15"/>
      <c r="BM108" s="15"/>
    </row>
    <row r="109" spans="2:65" s="286" customFormat="1" ht="32.25" customHeight="1">
      <c r="B109" s="157"/>
      <c r="C109" s="158" t="s">
        <v>9</v>
      </c>
      <c r="D109" s="158" t="s">
        <v>210</v>
      </c>
      <c r="E109" s="159" t="s">
        <v>3082</v>
      </c>
      <c r="F109" s="160" t="s">
        <v>3083</v>
      </c>
      <c r="G109" s="161" t="s">
        <v>3081</v>
      </c>
      <c r="H109" s="162">
        <v>1</v>
      </c>
      <c r="I109" s="163"/>
      <c r="J109" s="164">
        <f>ROUND(I109*H109,2)</f>
        <v>0</v>
      </c>
      <c r="K109" s="298"/>
      <c r="L109" s="31"/>
      <c r="M109" s="299"/>
      <c r="N109" s="166"/>
      <c r="O109" s="287"/>
      <c r="P109" s="167"/>
      <c r="Q109" s="167"/>
      <c r="R109" s="167"/>
      <c r="S109" s="167"/>
      <c r="T109" s="167"/>
      <c r="AR109" s="15"/>
      <c r="AT109" s="15"/>
      <c r="AU109" s="15"/>
      <c r="AY109" s="15"/>
      <c r="BE109" s="169"/>
      <c r="BF109" s="169"/>
      <c r="BG109" s="169"/>
      <c r="BH109" s="169"/>
      <c r="BI109" s="169"/>
      <c r="BJ109" s="15"/>
      <c r="BK109" s="169"/>
      <c r="BL109" s="15"/>
      <c r="BM109" s="15"/>
    </row>
    <row r="110" spans="2:12" s="1" customFormat="1" ht="6.9" customHeight="1">
      <c r="B110" s="46"/>
      <c r="C110" s="47"/>
      <c r="D110" s="47"/>
      <c r="E110" s="47"/>
      <c r="F110" s="47"/>
      <c r="G110" s="47"/>
      <c r="H110" s="47"/>
      <c r="I110" s="119"/>
      <c r="J110" s="47"/>
      <c r="K110" s="47"/>
      <c r="L110" s="31"/>
    </row>
  </sheetData>
  <autoFilter ref="C90:K90"/>
  <mergeCells count="15">
    <mergeCell ref="E81:H81"/>
    <mergeCell ref="E79:H79"/>
    <mergeCell ref="E83:H83"/>
    <mergeCell ref="G1:H1"/>
    <mergeCell ref="L2:V2"/>
    <mergeCell ref="E49:H49"/>
    <mergeCell ref="E53:H53"/>
    <mergeCell ref="E51:H51"/>
    <mergeCell ref="E55:H55"/>
    <mergeCell ref="E77:H77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N14" sqref="N14"/>
    </sheetView>
  </sheetViews>
  <sheetFormatPr defaultColWidth="9.33203125" defaultRowHeight="13.5"/>
  <cols>
    <col min="1" max="1" width="8.33203125" style="207" customWidth="1"/>
    <col min="2" max="2" width="1.66796875" style="207" customWidth="1"/>
    <col min="3" max="4" width="5" style="207" customWidth="1"/>
    <col min="5" max="5" width="11.66015625" style="207" customWidth="1"/>
    <col min="6" max="6" width="9.16015625" style="207" customWidth="1"/>
    <col min="7" max="7" width="5" style="207" customWidth="1"/>
    <col min="8" max="8" width="77.83203125" style="207" customWidth="1"/>
    <col min="9" max="10" width="20" style="207" customWidth="1"/>
    <col min="11" max="11" width="1.66796875" style="207" customWidth="1"/>
    <col min="12" max="256" width="9.33203125" style="207" customWidth="1"/>
    <col min="257" max="257" width="8.33203125" style="207" customWidth="1"/>
    <col min="258" max="258" width="1.66796875" style="207" customWidth="1"/>
    <col min="259" max="260" width="5" style="207" customWidth="1"/>
    <col min="261" max="261" width="11.66015625" style="207" customWidth="1"/>
    <col min="262" max="262" width="9.16015625" style="207" customWidth="1"/>
    <col min="263" max="263" width="5" style="207" customWidth="1"/>
    <col min="264" max="264" width="77.83203125" style="207" customWidth="1"/>
    <col min="265" max="266" width="20" style="207" customWidth="1"/>
    <col min="267" max="267" width="1.66796875" style="207" customWidth="1"/>
    <col min="268" max="512" width="9.33203125" style="207" customWidth="1"/>
    <col min="513" max="513" width="8.33203125" style="207" customWidth="1"/>
    <col min="514" max="514" width="1.66796875" style="207" customWidth="1"/>
    <col min="515" max="516" width="5" style="207" customWidth="1"/>
    <col min="517" max="517" width="11.66015625" style="207" customWidth="1"/>
    <col min="518" max="518" width="9.16015625" style="207" customWidth="1"/>
    <col min="519" max="519" width="5" style="207" customWidth="1"/>
    <col min="520" max="520" width="77.83203125" style="207" customWidth="1"/>
    <col min="521" max="522" width="20" style="207" customWidth="1"/>
    <col min="523" max="523" width="1.66796875" style="207" customWidth="1"/>
    <col min="524" max="768" width="9.33203125" style="207" customWidth="1"/>
    <col min="769" max="769" width="8.33203125" style="207" customWidth="1"/>
    <col min="770" max="770" width="1.66796875" style="207" customWidth="1"/>
    <col min="771" max="772" width="5" style="207" customWidth="1"/>
    <col min="773" max="773" width="11.66015625" style="207" customWidth="1"/>
    <col min="774" max="774" width="9.16015625" style="207" customWidth="1"/>
    <col min="775" max="775" width="5" style="207" customWidth="1"/>
    <col min="776" max="776" width="77.83203125" style="207" customWidth="1"/>
    <col min="777" max="778" width="20" style="207" customWidth="1"/>
    <col min="779" max="779" width="1.66796875" style="207" customWidth="1"/>
    <col min="780" max="1024" width="9.33203125" style="207" customWidth="1"/>
    <col min="1025" max="1025" width="8.33203125" style="207" customWidth="1"/>
    <col min="1026" max="1026" width="1.66796875" style="207" customWidth="1"/>
    <col min="1027" max="1028" width="5" style="207" customWidth="1"/>
    <col min="1029" max="1029" width="11.66015625" style="207" customWidth="1"/>
    <col min="1030" max="1030" width="9.16015625" style="207" customWidth="1"/>
    <col min="1031" max="1031" width="5" style="207" customWidth="1"/>
    <col min="1032" max="1032" width="77.83203125" style="207" customWidth="1"/>
    <col min="1033" max="1034" width="20" style="207" customWidth="1"/>
    <col min="1035" max="1035" width="1.66796875" style="207" customWidth="1"/>
    <col min="1036" max="1280" width="9.33203125" style="207" customWidth="1"/>
    <col min="1281" max="1281" width="8.33203125" style="207" customWidth="1"/>
    <col min="1282" max="1282" width="1.66796875" style="207" customWidth="1"/>
    <col min="1283" max="1284" width="5" style="207" customWidth="1"/>
    <col min="1285" max="1285" width="11.66015625" style="207" customWidth="1"/>
    <col min="1286" max="1286" width="9.16015625" style="207" customWidth="1"/>
    <col min="1287" max="1287" width="5" style="207" customWidth="1"/>
    <col min="1288" max="1288" width="77.83203125" style="207" customWidth="1"/>
    <col min="1289" max="1290" width="20" style="207" customWidth="1"/>
    <col min="1291" max="1291" width="1.66796875" style="207" customWidth="1"/>
    <col min="1292" max="1536" width="9.33203125" style="207" customWidth="1"/>
    <col min="1537" max="1537" width="8.33203125" style="207" customWidth="1"/>
    <col min="1538" max="1538" width="1.66796875" style="207" customWidth="1"/>
    <col min="1539" max="1540" width="5" style="207" customWidth="1"/>
    <col min="1541" max="1541" width="11.66015625" style="207" customWidth="1"/>
    <col min="1542" max="1542" width="9.16015625" style="207" customWidth="1"/>
    <col min="1543" max="1543" width="5" style="207" customWidth="1"/>
    <col min="1544" max="1544" width="77.83203125" style="207" customWidth="1"/>
    <col min="1545" max="1546" width="20" style="207" customWidth="1"/>
    <col min="1547" max="1547" width="1.66796875" style="207" customWidth="1"/>
    <col min="1548" max="1792" width="9.33203125" style="207" customWidth="1"/>
    <col min="1793" max="1793" width="8.33203125" style="207" customWidth="1"/>
    <col min="1794" max="1794" width="1.66796875" style="207" customWidth="1"/>
    <col min="1795" max="1796" width="5" style="207" customWidth="1"/>
    <col min="1797" max="1797" width="11.66015625" style="207" customWidth="1"/>
    <col min="1798" max="1798" width="9.16015625" style="207" customWidth="1"/>
    <col min="1799" max="1799" width="5" style="207" customWidth="1"/>
    <col min="1800" max="1800" width="77.83203125" style="207" customWidth="1"/>
    <col min="1801" max="1802" width="20" style="207" customWidth="1"/>
    <col min="1803" max="1803" width="1.66796875" style="207" customWidth="1"/>
    <col min="1804" max="2048" width="9.33203125" style="207" customWidth="1"/>
    <col min="2049" max="2049" width="8.33203125" style="207" customWidth="1"/>
    <col min="2050" max="2050" width="1.66796875" style="207" customWidth="1"/>
    <col min="2051" max="2052" width="5" style="207" customWidth="1"/>
    <col min="2053" max="2053" width="11.66015625" style="207" customWidth="1"/>
    <col min="2054" max="2054" width="9.16015625" style="207" customWidth="1"/>
    <col min="2055" max="2055" width="5" style="207" customWidth="1"/>
    <col min="2056" max="2056" width="77.83203125" style="207" customWidth="1"/>
    <col min="2057" max="2058" width="20" style="207" customWidth="1"/>
    <col min="2059" max="2059" width="1.66796875" style="207" customWidth="1"/>
    <col min="2060" max="2304" width="9.33203125" style="207" customWidth="1"/>
    <col min="2305" max="2305" width="8.33203125" style="207" customWidth="1"/>
    <col min="2306" max="2306" width="1.66796875" style="207" customWidth="1"/>
    <col min="2307" max="2308" width="5" style="207" customWidth="1"/>
    <col min="2309" max="2309" width="11.66015625" style="207" customWidth="1"/>
    <col min="2310" max="2310" width="9.16015625" style="207" customWidth="1"/>
    <col min="2311" max="2311" width="5" style="207" customWidth="1"/>
    <col min="2312" max="2312" width="77.83203125" style="207" customWidth="1"/>
    <col min="2313" max="2314" width="20" style="207" customWidth="1"/>
    <col min="2315" max="2315" width="1.66796875" style="207" customWidth="1"/>
    <col min="2316" max="2560" width="9.33203125" style="207" customWidth="1"/>
    <col min="2561" max="2561" width="8.33203125" style="207" customWidth="1"/>
    <col min="2562" max="2562" width="1.66796875" style="207" customWidth="1"/>
    <col min="2563" max="2564" width="5" style="207" customWidth="1"/>
    <col min="2565" max="2565" width="11.66015625" style="207" customWidth="1"/>
    <col min="2566" max="2566" width="9.16015625" style="207" customWidth="1"/>
    <col min="2567" max="2567" width="5" style="207" customWidth="1"/>
    <col min="2568" max="2568" width="77.83203125" style="207" customWidth="1"/>
    <col min="2569" max="2570" width="20" style="207" customWidth="1"/>
    <col min="2571" max="2571" width="1.66796875" style="207" customWidth="1"/>
    <col min="2572" max="2816" width="9.33203125" style="207" customWidth="1"/>
    <col min="2817" max="2817" width="8.33203125" style="207" customWidth="1"/>
    <col min="2818" max="2818" width="1.66796875" style="207" customWidth="1"/>
    <col min="2819" max="2820" width="5" style="207" customWidth="1"/>
    <col min="2821" max="2821" width="11.66015625" style="207" customWidth="1"/>
    <col min="2822" max="2822" width="9.16015625" style="207" customWidth="1"/>
    <col min="2823" max="2823" width="5" style="207" customWidth="1"/>
    <col min="2824" max="2824" width="77.83203125" style="207" customWidth="1"/>
    <col min="2825" max="2826" width="20" style="207" customWidth="1"/>
    <col min="2827" max="2827" width="1.66796875" style="207" customWidth="1"/>
    <col min="2828" max="3072" width="9.33203125" style="207" customWidth="1"/>
    <col min="3073" max="3073" width="8.33203125" style="207" customWidth="1"/>
    <col min="3074" max="3074" width="1.66796875" style="207" customWidth="1"/>
    <col min="3075" max="3076" width="5" style="207" customWidth="1"/>
    <col min="3077" max="3077" width="11.66015625" style="207" customWidth="1"/>
    <col min="3078" max="3078" width="9.16015625" style="207" customWidth="1"/>
    <col min="3079" max="3079" width="5" style="207" customWidth="1"/>
    <col min="3080" max="3080" width="77.83203125" style="207" customWidth="1"/>
    <col min="3081" max="3082" width="20" style="207" customWidth="1"/>
    <col min="3083" max="3083" width="1.66796875" style="207" customWidth="1"/>
    <col min="3084" max="3328" width="9.33203125" style="207" customWidth="1"/>
    <col min="3329" max="3329" width="8.33203125" style="207" customWidth="1"/>
    <col min="3330" max="3330" width="1.66796875" style="207" customWidth="1"/>
    <col min="3331" max="3332" width="5" style="207" customWidth="1"/>
    <col min="3333" max="3333" width="11.66015625" style="207" customWidth="1"/>
    <col min="3334" max="3334" width="9.16015625" style="207" customWidth="1"/>
    <col min="3335" max="3335" width="5" style="207" customWidth="1"/>
    <col min="3336" max="3336" width="77.83203125" style="207" customWidth="1"/>
    <col min="3337" max="3338" width="20" style="207" customWidth="1"/>
    <col min="3339" max="3339" width="1.66796875" style="207" customWidth="1"/>
    <col min="3340" max="3584" width="9.33203125" style="207" customWidth="1"/>
    <col min="3585" max="3585" width="8.33203125" style="207" customWidth="1"/>
    <col min="3586" max="3586" width="1.66796875" style="207" customWidth="1"/>
    <col min="3587" max="3588" width="5" style="207" customWidth="1"/>
    <col min="3589" max="3589" width="11.66015625" style="207" customWidth="1"/>
    <col min="3590" max="3590" width="9.16015625" style="207" customWidth="1"/>
    <col min="3591" max="3591" width="5" style="207" customWidth="1"/>
    <col min="3592" max="3592" width="77.83203125" style="207" customWidth="1"/>
    <col min="3593" max="3594" width="20" style="207" customWidth="1"/>
    <col min="3595" max="3595" width="1.66796875" style="207" customWidth="1"/>
    <col min="3596" max="3840" width="9.33203125" style="207" customWidth="1"/>
    <col min="3841" max="3841" width="8.33203125" style="207" customWidth="1"/>
    <col min="3842" max="3842" width="1.66796875" style="207" customWidth="1"/>
    <col min="3843" max="3844" width="5" style="207" customWidth="1"/>
    <col min="3845" max="3845" width="11.66015625" style="207" customWidth="1"/>
    <col min="3846" max="3846" width="9.16015625" style="207" customWidth="1"/>
    <col min="3847" max="3847" width="5" style="207" customWidth="1"/>
    <col min="3848" max="3848" width="77.83203125" style="207" customWidth="1"/>
    <col min="3849" max="3850" width="20" style="207" customWidth="1"/>
    <col min="3851" max="3851" width="1.66796875" style="207" customWidth="1"/>
    <col min="3852" max="4096" width="9.33203125" style="207" customWidth="1"/>
    <col min="4097" max="4097" width="8.33203125" style="207" customWidth="1"/>
    <col min="4098" max="4098" width="1.66796875" style="207" customWidth="1"/>
    <col min="4099" max="4100" width="5" style="207" customWidth="1"/>
    <col min="4101" max="4101" width="11.66015625" style="207" customWidth="1"/>
    <col min="4102" max="4102" width="9.16015625" style="207" customWidth="1"/>
    <col min="4103" max="4103" width="5" style="207" customWidth="1"/>
    <col min="4104" max="4104" width="77.83203125" style="207" customWidth="1"/>
    <col min="4105" max="4106" width="20" style="207" customWidth="1"/>
    <col min="4107" max="4107" width="1.66796875" style="207" customWidth="1"/>
    <col min="4108" max="4352" width="9.33203125" style="207" customWidth="1"/>
    <col min="4353" max="4353" width="8.33203125" style="207" customWidth="1"/>
    <col min="4354" max="4354" width="1.66796875" style="207" customWidth="1"/>
    <col min="4355" max="4356" width="5" style="207" customWidth="1"/>
    <col min="4357" max="4357" width="11.66015625" style="207" customWidth="1"/>
    <col min="4358" max="4358" width="9.16015625" style="207" customWidth="1"/>
    <col min="4359" max="4359" width="5" style="207" customWidth="1"/>
    <col min="4360" max="4360" width="77.83203125" style="207" customWidth="1"/>
    <col min="4361" max="4362" width="20" style="207" customWidth="1"/>
    <col min="4363" max="4363" width="1.66796875" style="207" customWidth="1"/>
    <col min="4364" max="4608" width="9.33203125" style="207" customWidth="1"/>
    <col min="4609" max="4609" width="8.33203125" style="207" customWidth="1"/>
    <col min="4610" max="4610" width="1.66796875" style="207" customWidth="1"/>
    <col min="4611" max="4612" width="5" style="207" customWidth="1"/>
    <col min="4613" max="4613" width="11.66015625" style="207" customWidth="1"/>
    <col min="4614" max="4614" width="9.16015625" style="207" customWidth="1"/>
    <col min="4615" max="4615" width="5" style="207" customWidth="1"/>
    <col min="4616" max="4616" width="77.83203125" style="207" customWidth="1"/>
    <col min="4617" max="4618" width="20" style="207" customWidth="1"/>
    <col min="4619" max="4619" width="1.66796875" style="207" customWidth="1"/>
    <col min="4620" max="4864" width="9.33203125" style="207" customWidth="1"/>
    <col min="4865" max="4865" width="8.33203125" style="207" customWidth="1"/>
    <col min="4866" max="4866" width="1.66796875" style="207" customWidth="1"/>
    <col min="4867" max="4868" width="5" style="207" customWidth="1"/>
    <col min="4869" max="4869" width="11.66015625" style="207" customWidth="1"/>
    <col min="4870" max="4870" width="9.16015625" style="207" customWidth="1"/>
    <col min="4871" max="4871" width="5" style="207" customWidth="1"/>
    <col min="4872" max="4872" width="77.83203125" style="207" customWidth="1"/>
    <col min="4873" max="4874" width="20" style="207" customWidth="1"/>
    <col min="4875" max="4875" width="1.66796875" style="207" customWidth="1"/>
    <col min="4876" max="5120" width="9.33203125" style="207" customWidth="1"/>
    <col min="5121" max="5121" width="8.33203125" style="207" customWidth="1"/>
    <col min="5122" max="5122" width="1.66796875" style="207" customWidth="1"/>
    <col min="5123" max="5124" width="5" style="207" customWidth="1"/>
    <col min="5125" max="5125" width="11.66015625" style="207" customWidth="1"/>
    <col min="5126" max="5126" width="9.16015625" style="207" customWidth="1"/>
    <col min="5127" max="5127" width="5" style="207" customWidth="1"/>
    <col min="5128" max="5128" width="77.83203125" style="207" customWidth="1"/>
    <col min="5129" max="5130" width="20" style="207" customWidth="1"/>
    <col min="5131" max="5131" width="1.66796875" style="207" customWidth="1"/>
    <col min="5132" max="5376" width="9.33203125" style="207" customWidth="1"/>
    <col min="5377" max="5377" width="8.33203125" style="207" customWidth="1"/>
    <col min="5378" max="5378" width="1.66796875" style="207" customWidth="1"/>
    <col min="5379" max="5380" width="5" style="207" customWidth="1"/>
    <col min="5381" max="5381" width="11.66015625" style="207" customWidth="1"/>
    <col min="5382" max="5382" width="9.16015625" style="207" customWidth="1"/>
    <col min="5383" max="5383" width="5" style="207" customWidth="1"/>
    <col min="5384" max="5384" width="77.83203125" style="207" customWidth="1"/>
    <col min="5385" max="5386" width="20" style="207" customWidth="1"/>
    <col min="5387" max="5387" width="1.66796875" style="207" customWidth="1"/>
    <col min="5388" max="5632" width="9.33203125" style="207" customWidth="1"/>
    <col min="5633" max="5633" width="8.33203125" style="207" customWidth="1"/>
    <col min="5634" max="5634" width="1.66796875" style="207" customWidth="1"/>
    <col min="5635" max="5636" width="5" style="207" customWidth="1"/>
    <col min="5637" max="5637" width="11.66015625" style="207" customWidth="1"/>
    <col min="5638" max="5638" width="9.16015625" style="207" customWidth="1"/>
    <col min="5639" max="5639" width="5" style="207" customWidth="1"/>
    <col min="5640" max="5640" width="77.83203125" style="207" customWidth="1"/>
    <col min="5641" max="5642" width="20" style="207" customWidth="1"/>
    <col min="5643" max="5643" width="1.66796875" style="207" customWidth="1"/>
    <col min="5644" max="5888" width="9.33203125" style="207" customWidth="1"/>
    <col min="5889" max="5889" width="8.33203125" style="207" customWidth="1"/>
    <col min="5890" max="5890" width="1.66796875" style="207" customWidth="1"/>
    <col min="5891" max="5892" width="5" style="207" customWidth="1"/>
    <col min="5893" max="5893" width="11.66015625" style="207" customWidth="1"/>
    <col min="5894" max="5894" width="9.16015625" style="207" customWidth="1"/>
    <col min="5895" max="5895" width="5" style="207" customWidth="1"/>
    <col min="5896" max="5896" width="77.83203125" style="207" customWidth="1"/>
    <col min="5897" max="5898" width="20" style="207" customWidth="1"/>
    <col min="5899" max="5899" width="1.66796875" style="207" customWidth="1"/>
    <col min="5900" max="6144" width="9.33203125" style="207" customWidth="1"/>
    <col min="6145" max="6145" width="8.33203125" style="207" customWidth="1"/>
    <col min="6146" max="6146" width="1.66796875" style="207" customWidth="1"/>
    <col min="6147" max="6148" width="5" style="207" customWidth="1"/>
    <col min="6149" max="6149" width="11.66015625" style="207" customWidth="1"/>
    <col min="6150" max="6150" width="9.16015625" style="207" customWidth="1"/>
    <col min="6151" max="6151" width="5" style="207" customWidth="1"/>
    <col min="6152" max="6152" width="77.83203125" style="207" customWidth="1"/>
    <col min="6153" max="6154" width="20" style="207" customWidth="1"/>
    <col min="6155" max="6155" width="1.66796875" style="207" customWidth="1"/>
    <col min="6156" max="6400" width="9.33203125" style="207" customWidth="1"/>
    <col min="6401" max="6401" width="8.33203125" style="207" customWidth="1"/>
    <col min="6402" max="6402" width="1.66796875" style="207" customWidth="1"/>
    <col min="6403" max="6404" width="5" style="207" customWidth="1"/>
    <col min="6405" max="6405" width="11.66015625" style="207" customWidth="1"/>
    <col min="6406" max="6406" width="9.16015625" style="207" customWidth="1"/>
    <col min="6407" max="6407" width="5" style="207" customWidth="1"/>
    <col min="6408" max="6408" width="77.83203125" style="207" customWidth="1"/>
    <col min="6409" max="6410" width="20" style="207" customWidth="1"/>
    <col min="6411" max="6411" width="1.66796875" style="207" customWidth="1"/>
    <col min="6412" max="6656" width="9.33203125" style="207" customWidth="1"/>
    <col min="6657" max="6657" width="8.33203125" style="207" customWidth="1"/>
    <col min="6658" max="6658" width="1.66796875" style="207" customWidth="1"/>
    <col min="6659" max="6660" width="5" style="207" customWidth="1"/>
    <col min="6661" max="6661" width="11.66015625" style="207" customWidth="1"/>
    <col min="6662" max="6662" width="9.16015625" style="207" customWidth="1"/>
    <col min="6663" max="6663" width="5" style="207" customWidth="1"/>
    <col min="6664" max="6664" width="77.83203125" style="207" customWidth="1"/>
    <col min="6665" max="6666" width="20" style="207" customWidth="1"/>
    <col min="6667" max="6667" width="1.66796875" style="207" customWidth="1"/>
    <col min="6668" max="6912" width="9.33203125" style="207" customWidth="1"/>
    <col min="6913" max="6913" width="8.33203125" style="207" customWidth="1"/>
    <col min="6914" max="6914" width="1.66796875" style="207" customWidth="1"/>
    <col min="6915" max="6916" width="5" style="207" customWidth="1"/>
    <col min="6917" max="6917" width="11.66015625" style="207" customWidth="1"/>
    <col min="6918" max="6918" width="9.16015625" style="207" customWidth="1"/>
    <col min="6919" max="6919" width="5" style="207" customWidth="1"/>
    <col min="6920" max="6920" width="77.83203125" style="207" customWidth="1"/>
    <col min="6921" max="6922" width="20" style="207" customWidth="1"/>
    <col min="6923" max="6923" width="1.66796875" style="207" customWidth="1"/>
    <col min="6924" max="7168" width="9.33203125" style="207" customWidth="1"/>
    <col min="7169" max="7169" width="8.33203125" style="207" customWidth="1"/>
    <col min="7170" max="7170" width="1.66796875" style="207" customWidth="1"/>
    <col min="7171" max="7172" width="5" style="207" customWidth="1"/>
    <col min="7173" max="7173" width="11.66015625" style="207" customWidth="1"/>
    <col min="7174" max="7174" width="9.16015625" style="207" customWidth="1"/>
    <col min="7175" max="7175" width="5" style="207" customWidth="1"/>
    <col min="7176" max="7176" width="77.83203125" style="207" customWidth="1"/>
    <col min="7177" max="7178" width="20" style="207" customWidth="1"/>
    <col min="7179" max="7179" width="1.66796875" style="207" customWidth="1"/>
    <col min="7180" max="7424" width="9.33203125" style="207" customWidth="1"/>
    <col min="7425" max="7425" width="8.33203125" style="207" customWidth="1"/>
    <col min="7426" max="7426" width="1.66796875" style="207" customWidth="1"/>
    <col min="7427" max="7428" width="5" style="207" customWidth="1"/>
    <col min="7429" max="7429" width="11.66015625" style="207" customWidth="1"/>
    <col min="7430" max="7430" width="9.16015625" style="207" customWidth="1"/>
    <col min="7431" max="7431" width="5" style="207" customWidth="1"/>
    <col min="7432" max="7432" width="77.83203125" style="207" customWidth="1"/>
    <col min="7433" max="7434" width="20" style="207" customWidth="1"/>
    <col min="7435" max="7435" width="1.66796875" style="207" customWidth="1"/>
    <col min="7436" max="7680" width="9.33203125" style="207" customWidth="1"/>
    <col min="7681" max="7681" width="8.33203125" style="207" customWidth="1"/>
    <col min="7682" max="7682" width="1.66796875" style="207" customWidth="1"/>
    <col min="7683" max="7684" width="5" style="207" customWidth="1"/>
    <col min="7685" max="7685" width="11.66015625" style="207" customWidth="1"/>
    <col min="7686" max="7686" width="9.16015625" style="207" customWidth="1"/>
    <col min="7687" max="7687" width="5" style="207" customWidth="1"/>
    <col min="7688" max="7688" width="77.83203125" style="207" customWidth="1"/>
    <col min="7689" max="7690" width="20" style="207" customWidth="1"/>
    <col min="7691" max="7691" width="1.66796875" style="207" customWidth="1"/>
    <col min="7692" max="7936" width="9.33203125" style="207" customWidth="1"/>
    <col min="7937" max="7937" width="8.33203125" style="207" customWidth="1"/>
    <col min="7938" max="7938" width="1.66796875" style="207" customWidth="1"/>
    <col min="7939" max="7940" width="5" style="207" customWidth="1"/>
    <col min="7941" max="7941" width="11.66015625" style="207" customWidth="1"/>
    <col min="7942" max="7942" width="9.16015625" style="207" customWidth="1"/>
    <col min="7943" max="7943" width="5" style="207" customWidth="1"/>
    <col min="7944" max="7944" width="77.83203125" style="207" customWidth="1"/>
    <col min="7945" max="7946" width="20" style="207" customWidth="1"/>
    <col min="7947" max="7947" width="1.66796875" style="207" customWidth="1"/>
    <col min="7948" max="8192" width="9.33203125" style="207" customWidth="1"/>
    <col min="8193" max="8193" width="8.33203125" style="207" customWidth="1"/>
    <col min="8194" max="8194" width="1.66796875" style="207" customWidth="1"/>
    <col min="8195" max="8196" width="5" style="207" customWidth="1"/>
    <col min="8197" max="8197" width="11.66015625" style="207" customWidth="1"/>
    <col min="8198" max="8198" width="9.16015625" style="207" customWidth="1"/>
    <col min="8199" max="8199" width="5" style="207" customWidth="1"/>
    <col min="8200" max="8200" width="77.83203125" style="207" customWidth="1"/>
    <col min="8201" max="8202" width="20" style="207" customWidth="1"/>
    <col min="8203" max="8203" width="1.66796875" style="207" customWidth="1"/>
    <col min="8204" max="8448" width="9.33203125" style="207" customWidth="1"/>
    <col min="8449" max="8449" width="8.33203125" style="207" customWidth="1"/>
    <col min="8450" max="8450" width="1.66796875" style="207" customWidth="1"/>
    <col min="8451" max="8452" width="5" style="207" customWidth="1"/>
    <col min="8453" max="8453" width="11.66015625" style="207" customWidth="1"/>
    <col min="8454" max="8454" width="9.16015625" style="207" customWidth="1"/>
    <col min="8455" max="8455" width="5" style="207" customWidth="1"/>
    <col min="8456" max="8456" width="77.83203125" style="207" customWidth="1"/>
    <col min="8457" max="8458" width="20" style="207" customWidth="1"/>
    <col min="8459" max="8459" width="1.66796875" style="207" customWidth="1"/>
    <col min="8460" max="8704" width="9.33203125" style="207" customWidth="1"/>
    <col min="8705" max="8705" width="8.33203125" style="207" customWidth="1"/>
    <col min="8706" max="8706" width="1.66796875" style="207" customWidth="1"/>
    <col min="8707" max="8708" width="5" style="207" customWidth="1"/>
    <col min="8709" max="8709" width="11.66015625" style="207" customWidth="1"/>
    <col min="8710" max="8710" width="9.16015625" style="207" customWidth="1"/>
    <col min="8711" max="8711" width="5" style="207" customWidth="1"/>
    <col min="8712" max="8712" width="77.83203125" style="207" customWidth="1"/>
    <col min="8713" max="8714" width="20" style="207" customWidth="1"/>
    <col min="8715" max="8715" width="1.66796875" style="207" customWidth="1"/>
    <col min="8716" max="8960" width="9.33203125" style="207" customWidth="1"/>
    <col min="8961" max="8961" width="8.33203125" style="207" customWidth="1"/>
    <col min="8962" max="8962" width="1.66796875" style="207" customWidth="1"/>
    <col min="8963" max="8964" width="5" style="207" customWidth="1"/>
    <col min="8965" max="8965" width="11.66015625" style="207" customWidth="1"/>
    <col min="8966" max="8966" width="9.16015625" style="207" customWidth="1"/>
    <col min="8967" max="8967" width="5" style="207" customWidth="1"/>
    <col min="8968" max="8968" width="77.83203125" style="207" customWidth="1"/>
    <col min="8969" max="8970" width="20" style="207" customWidth="1"/>
    <col min="8971" max="8971" width="1.66796875" style="207" customWidth="1"/>
    <col min="8972" max="9216" width="9.33203125" style="207" customWidth="1"/>
    <col min="9217" max="9217" width="8.33203125" style="207" customWidth="1"/>
    <col min="9218" max="9218" width="1.66796875" style="207" customWidth="1"/>
    <col min="9219" max="9220" width="5" style="207" customWidth="1"/>
    <col min="9221" max="9221" width="11.66015625" style="207" customWidth="1"/>
    <col min="9222" max="9222" width="9.16015625" style="207" customWidth="1"/>
    <col min="9223" max="9223" width="5" style="207" customWidth="1"/>
    <col min="9224" max="9224" width="77.83203125" style="207" customWidth="1"/>
    <col min="9225" max="9226" width="20" style="207" customWidth="1"/>
    <col min="9227" max="9227" width="1.66796875" style="207" customWidth="1"/>
    <col min="9228" max="9472" width="9.33203125" style="207" customWidth="1"/>
    <col min="9473" max="9473" width="8.33203125" style="207" customWidth="1"/>
    <col min="9474" max="9474" width="1.66796875" style="207" customWidth="1"/>
    <col min="9475" max="9476" width="5" style="207" customWidth="1"/>
    <col min="9477" max="9477" width="11.66015625" style="207" customWidth="1"/>
    <col min="9478" max="9478" width="9.16015625" style="207" customWidth="1"/>
    <col min="9479" max="9479" width="5" style="207" customWidth="1"/>
    <col min="9480" max="9480" width="77.83203125" style="207" customWidth="1"/>
    <col min="9481" max="9482" width="20" style="207" customWidth="1"/>
    <col min="9483" max="9483" width="1.66796875" style="207" customWidth="1"/>
    <col min="9484" max="9728" width="9.33203125" style="207" customWidth="1"/>
    <col min="9729" max="9729" width="8.33203125" style="207" customWidth="1"/>
    <col min="9730" max="9730" width="1.66796875" style="207" customWidth="1"/>
    <col min="9731" max="9732" width="5" style="207" customWidth="1"/>
    <col min="9733" max="9733" width="11.66015625" style="207" customWidth="1"/>
    <col min="9734" max="9734" width="9.16015625" style="207" customWidth="1"/>
    <col min="9735" max="9735" width="5" style="207" customWidth="1"/>
    <col min="9736" max="9736" width="77.83203125" style="207" customWidth="1"/>
    <col min="9737" max="9738" width="20" style="207" customWidth="1"/>
    <col min="9739" max="9739" width="1.66796875" style="207" customWidth="1"/>
    <col min="9740" max="9984" width="9.33203125" style="207" customWidth="1"/>
    <col min="9985" max="9985" width="8.33203125" style="207" customWidth="1"/>
    <col min="9986" max="9986" width="1.66796875" style="207" customWidth="1"/>
    <col min="9987" max="9988" width="5" style="207" customWidth="1"/>
    <col min="9989" max="9989" width="11.66015625" style="207" customWidth="1"/>
    <col min="9990" max="9990" width="9.16015625" style="207" customWidth="1"/>
    <col min="9991" max="9991" width="5" style="207" customWidth="1"/>
    <col min="9992" max="9992" width="77.83203125" style="207" customWidth="1"/>
    <col min="9993" max="9994" width="20" style="207" customWidth="1"/>
    <col min="9995" max="9995" width="1.66796875" style="207" customWidth="1"/>
    <col min="9996" max="10240" width="9.33203125" style="207" customWidth="1"/>
    <col min="10241" max="10241" width="8.33203125" style="207" customWidth="1"/>
    <col min="10242" max="10242" width="1.66796875" style="207" customWidth="1"/>
    <col min="10243" max="10244" width="5" style="207" customWidth="1"/>
    <col min="10245" max="10245" width="11.66015625" style="207" customWidth="1"/>
    <col min="10246" max="10246" width="9.16015625" style="207" customWidth="1"/>
    <col min="10247" max="10247" width="5" style="207" customWidth="1"/>
    <col min="10248" max="10248" width="77.83203125" style="207" customWidth="1"/>
    <col min="10249" max="10250" width="20" style="207" customWidth="1"/>
    <col min="10251" max="10251" width="1.66796875" style="207" customWidth="1"/>
    <col min="10252" max="10496" width="9.33203125" style="207" customWidth="1"/>
    <col min="10497" max="10497" width="8.33203125" style="207" customWidth="1"/>
    <col min="10498" max="10498" width="1.66796875" style="207" customWidth="1"/>
    <col min="10499" max="10500" width="5" style="207" customWidth="1"/>
    <col min="10501" max="10501" width="11.66015625" style="207" customWidth="1"/>
    <col min="10502" max="10502" width="9.16015625" style="207" customWidth="1"/>
    <col min="10503" max="10503" width="5" style="207" customWidth="1"/>
    <col min="10504" max="10504" width="77.83203125" style="207" customWidth="1"/>
    <col min="10505" max="10506" width="20" style="207" customWidth="1"/>
    <col min="10507" max="10507" width="1.66796875" style="207" customWidth="1"/>
    <col min="10508" max="10752" width="9.33203125" style="207" customWidth="1"/>
    <col min="10753" max="10753" width="8.33203125" style="207" customWidth="1"/>
    <col min="10754" max="10754" width="1.66796875" style="207" customWidth="1"/>
    <col min="10755" max="10756" width="5" style="207" customWidth="1"/>
    <col min="10757" max="10757" width="11.66015625" style="207" customWidth="1"/>
    <col min="10758" max="10758" width="9.16015625" style="207" customWidth="1"/>
    <col min="10759" max="10759" width="5" style="207" customWidth="1"/>
    <col min="10760" max="10760" width="77.83203125" style="207" customWidth="1"/>
    <col min="10761" max="10762" width="20" style="207" customWidth="1"/>
    <col min="10763" max="10763" width="1.66796875" style="207" customWidth="1"/>
    <col min="10764" max="11008" width="9.33203125" style="207" customWidth="1"/>
    <col min="11009" max="11009" width="8.33203125" style="207" customWidth="1"/>
    <col min="11010" max="11010" width="1.66796875" style="207" customWidth="1"/>
    <col min="11011" max="11012" width="5" style="207" customWidth="1"/>
    <col min="11013" max="11013" width="11.66015625" style="207" customWidth="1"/>
    <col min="11014" max="11014" width="9.16015625" style="207" customWidth="1"/>
    <col min="11015" max="11015" width="5" style="207" customWidth="1"/>
    <col min="11016" max="11016" width="77.83203125" style="207" customWidth="1"/>
    <col min="11017" max="11018" width="20" style="207" customWidth="1"/>
    <col min="11019" max="11019" width="1.66796875" style="207" customWidth="1"/>
    <col min="11020" max="11264" width="9.33203125" style="207" customWidth="1"/>
    <col min="11265" max="11265" width="8.33203125" style="207" customWidth="1"/>
    <col min="11266" max="11266" width="1.66796875" style="207" customWidth="1"/>
    <col min="11267" max="11268" width="5" style="207" customWidth="1"/>
    <col min="11269" max="11269" width="11.66015625" style="207" customWidth="1"/>
    <col min="11270" max="11270" width="9.16015625" style="207" customWidth="1"/>
    <col min="11271" max="11271" width="5" style="207" customWidth="1"/>
    <col min="11272" max="11272" width="77.83203125" style="207" customWidth="1"/>
    <col min="11273" max="11274" width="20" style="207" customWidth="1"/>
    <col min="11275" max="11275" width="1.66796875" style="207" customWidth="1"/>
    <col min="11276" max="11520" width="9.33203125" style="207" customWidth="1"/>
    <col min="11521" max="11521" width="8.33203125" style="207" customWidth="1"/>
    <col min="11522" max="11522" width="1.66796875" style="207" customWidth="1"/>
    <col min="11523" max="11524" width="5" style="207" customWidth="1"/>
    <col min="11525" max="11525" width="11.66015625" style="207" customWidth="1"/>
    <col min="11526" max="11526" width="9.16015625" style="207" customWidth="1"/>
    <col min="11527" max="11527" width="5" style="207" customWidth="1"/>
    <col min="11528" max="11528" width="77.83203125" style="207" customWidth="1"/>
    <col min="11529" max="11530" width="20" style="207" customWidth="1"/>
    <col min="11531" max="11531" width="1.66796875" style="207" customWidth="1"/>
    <col min="11532" max="11776" width="9.33203125" style="207" customWidth="1"/>
    <col min="11777" max="11777" width="8.33203125" style="207" customWidth="1"/>
    <col min="11778" max="11778" width="1.66796875" style="207" customWidth="1"/>
    <col min="11779" max="11780" width="5" style="207" customWidth="1"/>
    <col min="11781" max="11781" width="11.66015625" style="207" customWidth="1"/>
    <col min="11782" max="11782" width="9.16015625" style="207" customWidth="1"/>
    <col min="11783" max="11783" width="5" style="207" customWidth="1"/>
    <col min="11784" max="11784" width="77.83203125" style="207" customWidth="1"/>
    <col min="11785" max="11786" width="20" style="207" customWidth="1"/>
    <col min="11787" max="11787" width="1.66796875" style="207" customWidth="1"/>
    <col min="11788" max="12032" width="9.33203125" style="207" customWidth="1"/>
    <col min="12033" max="12033" width="8.33203125" style="207" customWidth="1"/>
    <col min="12034" max="12034" width="1.66796875" style="207" customWidth="1"/>
    <col min="12035" max="12036" width="5" style="207" customWidth="1"/>
    <col min="12037" max="12037" width="11.66015625" style="207" customWidth="1"/>
    <col min="12038" max="12038" width="9.16015625" style="207" customWidth="1"/>
    <col min="12039" max="12039" width="5" style="207" customWidth="1"/>
    <col min="12040" max="12040" width="77.83203125" style="207" customWidth="1"/>
    <col min="12041" max="12042" width="20" style="207" customWidth="1"/>
    <col min="12043" max="12043" width="1.66796875" style="207" customWidth="1"/>
    <col min="12044" max="12288" width="9.33203125" style="207" customWidth="1"/>
    <col min="12289" max="12289" width="8.33203125" style="207" customWidth="1"/>
    <col min="12290" max="12290" width="1.66796875" style="207" customWidth="1"/>
    <col min="12291" max="12292" width="5" style="207" customWidth="1"/>
    <col min="12293" max="12293" width="11.66015625" style="207" customWidth="1"/>
    <col min="12294" max="12294" width="9.16015625" style="207" customWidth="1"/>
    <col min="12295" max="12295" width="5" style="207" customWidth="1"/>
    <col min="12296" max="12296" width="77.83203125" style="207" customWidth="1"/>
    <col min="12297" max="12298" width="20" style="207" customWidth="1"/>
    <col min="12299" max="12299" width="1.66796875" style="207" customWidth="1"/>
    <col min="12300" max="12544" width="9.33203125" style="207" customWidth="1"/>
    <col min="12545" max="12545" width="8.33203125" style="207" customWidth="1"/>
    <col min="12546" max="12546" width="1.66796875" style="207" customWidth="1"/>
    <col min="12547" max="12548" width="5" style="207" customWidth="1"/>
    <col min="12549" max="12549" width="11.66015625" style="207" customWidth="1"/>
    <col min="12550" max="12550" width="9.16015625" style="207" customWidth="1"/>
    <col min="12551" max="12551" width="5" style="207" customWidth="1"/>
    <col min="12552" max="12552" width="77.83203125" style="207" customWidth="1"/>
    <col min="12553" max="12554" width="20" style="207" customWidth="1"/>
    <col min="12555" max="12555" width="1.66796875" style="207" customWidth="1"/>
    <col min="12556" max="12800" width="9.33203125" style="207" customWidth="1"/>
    <col min="12801" max="12801" width="8.33203125" style="207" customWidth="1"/>
    <col min="12802" max="12802" width="1.66796875" style="207" customWidth="1"/>
    <col min="12803" max="12804" width="5" style="207" customWidth="1"/>
    <col min="12805" max="12805" width="11.66015625" style="207" customWidth="1"/>
    <col min="12806" max="12806" width="9.16015625" style="207" customWidth="1"/>
    <col min="12807" max="12807" width="5" style="207" customWidth="1"/>
    <col min="12808" max="12808" width="77.83203125" style="207" customWidth="1"/>
    <col min="12809" max="12810" width="20" style="207" customWidth="1"/>
    <col min="12811" max="12811" width="1.66796875" style="207" customWidth="1"/>
    <col min="12812" max="13056" width="9.33203125" style="207" customWidth="1"/>
    <col min="13057" max="13057" width="8.33203125" style="207" customWidth="1"/>
    <col min="13058" max="13058" width="1.66796875" style="207" customWidth="1"/>
    <col min="13059" max="13060" width="5" style="207" customWidth="1"/>
    <col min="13061" max="13061" width="11.66015625" style="207" customWidth="1"/>
    <col min="13062" max="13062" width="9.16015625" style="207" customWidth="1"/>
    <col min="13063" max="13063" width="5" style="207" customWidth="1"/>
    <col min="13064" max="13064" width="77.83203125" style="207" customWidth="1"/>
    <col min="13065" max="13066" width="20" style="207" customWidth="1"/>
    <col min="13067" max="13067" width="1.66796875" style="207" customWidth="1"/>
    <col min="13068" max="13312" width="9.33203125" style="207" customWidth="1"/>
    <col min="13313" max="13313" width="8.33203125" style="207" customWidth="1"/>
    <col min="13314" max="13314" width="1.66796875" style="207" customWidth="1"/>
    <col min="13315" max="13316" width="5" style="207" customWidth="1"/>
    <col min="13317" max="13317" width="11.66015625" style="207" customWidth="1"/>
    <col min="13318" max="13318" width="9.16015625" style="207" customWidth="1"/>
    <col min="13319" max="13319" width="5" style="207" customWidth="1"/>
    <col min="13320" max="13320" width="77.83203125" style="207" customWidth="1"/>
    <col min="13321" max="13322" width="20" style="207" customWidth="1"/>
    <col min="13323" max="13323" width="1.66796875" style="207" customWidth="1"/>
    <col min="13324" max="13568" width="9.33203125" style="207" customWidth="1"/>
    <col min="13569" max="13569" width="8.33203125" style="207" customWidth="1"/>
    <col min="13570" max="13570" width="1.66796875" style="207" customWidth="1"/>
    <col min="13571" max="13572" width="5" style="207" customWidth="1"/>
    <col min="13573" max="13573" width="11.66015625" style="207" customWidth="1"/>
    <col min="13574" max="13574" width="9.16015625" style="207" customWidth="1"/>
    <col min="13575" max="13575" width="5" style="207" customWidth="1"/>
    <col min="13576" max="13576" width="77.83203125" style="207" customWidth="1"/>
    <col min="13577" max="13578" width="20" style="207" customWidth="1"/>
    <col min="13579" max="13579" width="1.66796875" style="207" customWidth="1"/>
    <col min="13580" max="13824" width="9.33203125" style="207" customWidth="1"/>
    <col min="13825" max="13825" width="8.33203125" style="207" customWidth="1"/>
    <col min="13826" max="13826" width="1.66796875" style="207" customWidth="1"/>
    <col min="13827" max="13828" width="5" style="207" customWidth="1"/>
    <col min="13829" max="13829" width="11.66015625" style="207" customWidth="1"/>
    <col min="13830" max="13830" width="9.16015625" style="207" customWidth="1"/>
    <col min="13831" max="13831" width="5" style="207" customWidth="1"/>
    <col min="13832" max="13832" width="77.83203125" style="207" customWidth="1"/>
    <col min="13833" max="13834" width="20" style="207" customWidth="1"/>
    <col min="13835" max="13835" width="1.66796875" style="207" customWidth="1"/>
    <col min="13836" max="14080" width="9.33203125" style="207" customWidth="1"/>
    <col min="14081" max="14081" width="8.33203125" style="207" customWidth="1"/>
    <col min="14082" max="14082" width="1.66796875" style="207" customWidth="1"/>
    <col min="14083" max="14084" width="5" style="207" customWidth="1"/>
    <col min="14085" max="14085" width="11.66015625" style="207" customWidth="1"/>
    <col min="14086" max="14086" width="9.16015625" style="207" customWidth="1"/>
    <col min="14087" max="14087" width="5" style="207" customWidth="1"/>
    <col min="14088" max="14088" width="77.83203125" style="207" customWidth="1"/>
    <col min="14089" max="14090" width="20" style="207" customWidth="1"/>
    <col min="14091" max="14091" width="1.66796875" style="207" customWidth="1"/>
    <col min="14092" max="14336" width="9.33203125" style="207" customWidth="1"/>
    <col min="14337" max="14337" width="8.33203125" style="207" customWidth="1"/>
    <col min="14338" max="14338" width="1.66796875" style="207" customWidth="1"/>
    <col min="14339" max="14340" width="5" style="207" customWidth="1"/>
    <col min="14341" max="14341" width="11.66015625" style="207" customWidth="1"/>
    <col min="14342" max="14342" width="9.16015625" style="207" customWidth="1"/>
    <col min="14343" max="14343" width="5" style="207" customWidth="1"/>
    <col min="14344" max="14344" width="77.83203125" style="207" customWidth="1"/>
    <col min="14345" max="14346" width="20" style="207" customWidth="1"/>
    <col min="14347" max="14347" width="1.66796875" style="207" customWidth="1"/>
    <col min="14348" max="14592" width="9.33203125" style="207" customWidth="1"/>
    <col min="14593" max="14593" width="8.33203125" style="207" customWidth="1"/>
    <col min="14594" max="14594" width="1.66796875" style="207" customWidth="1"/>
    <col min="14595" max="14596" width="5" style="207" customWidth="1"/>
    <col min="14597" max="14597" width="11.66015625" style="207" customWidth="1"/>
    <col min="14598" max="14598" width="9.16015625" style="207" customWidth="1"/>
    <col min="14599" max="14599" width="5" style="207" customWidth="1"/>
    <col min="14600" max="14600" width="77.83203125" style="207" customWidth="1"/>
    <col min="14601" max="14602" width="20" style="207" customWidth="1"/>
    <col min="14603" max="14603" width="1.66796875" style="207" customWidth="1"/>
    <col min="14604" max="14848" width="9.33203125" style="207" customWidth="1"/>
    <col min="14849" max="14849" width="8.33203125" style="207" customWidth="1"/>
    <col min="14850" max="14850" width="1.66796875" style="207" customWidth="1"/>
    <col min="14851" max="14852" width="5" style="207" customWidth="1"/>
    <col min="14853" max="14853" width="11.66015625" style="207" customWidth="1"/>
    <col min="14854" max="14854" width="9.16015625" style="207" customWidth="1"/>
    <col min="14855" max="14855" width="5" style="207" customWidth="1"/>
    <col min="14856" max="14856" width="77.83203125" style="207" customWidth="1"/>
    <col min="14857" max="14858" width="20" style="207" customWidth="1"/>
    <col min="14859" max="14859" width="1.66796875" style="207" customWidth="1"/>
    <col min="14860" max="15104" width="9.33203125" style="207" customWidth="1"/>
    <col min="15105" max="15105" width="8.33203125" style="207" customWidth="1"/>
    <col min="15106" max="15106" width="1.66796875" style="207" customWidth="1"/>
    <col min="15107" max="15108" width="5" style="207" customWidth="1"/>
    <col min="15109" max="15109" width="11.66015625" style="207" customWidth="1"/>
    <col min="15110" max="15110" width="9.16015625" style="207" customWidth="1"/>
    <col min="15111" max="15111" width="5" style="207" customWidth="1"/>
    <col min="15112" max="15112" width="77.83203125" style="207" customWidth="1"/>
    <col min="15113" max="15114" width="20" style="207" customWidth="1"/>
    <col min="15115" max="15115" width="1.66796875" style="207" customWidth="1"/>
    <col min="15116" max="15360" width="9.33203125" style="207" customWidth="1"/>
    <col min="15361" max="15361" width="8.33203125" style="207" customWidth="1"/>
    <col min="15362" max="15362" width="1.66796875" style="207" customWidth="1"/>
    <col min="15363" max="15364" width="5" style="207" customWidth="1"/>
    <col min="15365" max="15365" width="11.66015625" style="207" customWidth="1"/>
    <col min="15366" max="15366" width="9.16015625" style="207" customWidth="1"/>
    <col min="15367" max="15367" width="5" style="207" customWidth="1"/>
    <col min="15368" max="15368" width="77.83203125" style="207" customWidth="1"/>
    <col min="15369" max="15370" width="20" style="207" customWidth="1"/>
    <col min="15371" max="15371" width="1.66796875" style="207" customWidth="1"/>
    <col min="15372" max="15616" width="9.33203125" style="207" customWidth="1"/>
    <col min="15617" max="15617" width="8.33203125" style="207" customWidth="1"/>
    <col min="15618" max="15618" width="1.66796875" style="207" customWidth="1"/>
    <col min="15619" max="15620" width="5" style="207" customWidth="1"/>
    <col min="15621" max="15621" width="11.66015625" style="207" customWidth="1"/>
    <col min="15622" max="15622" width="9.16015625" style="207" customWidth="1"/>
    <col min="15623" max="15623" width="5" style="207" customWidth="1"/>
    <col min="15624" max="15624" width="77.83203125" style="207" customWidth="1"/>
    <col min="15625" max="15626" width="20" style="207" customWidth="1"/>
    <col min="15627" max="15627" width="1.66796875" style="207" customWidth="1"/>
    <col min="15628" max="15872" width="9.33203125" style="207" customWidth="1"/>
    <col min="15873" max="15873" width="8.33203125" style="207" customWidth="1"/>
    <col min="15874" max="15874" width="1.66796875" style="207" customWidth="1"/>
    <col min="15875" max="15876" width="5" style="207" customWidth="1"/>
    <col min="15877" max="15877" width="11.66015625" style="207" customWidth="1"/>
    <col min="15878" max="15878" width="9.16015625" style="207" customWidth="1"/>
    <col min="15879" max="15879" width="5" style="207" customWidth="1"/>
    <col min="15880" max="15880" width="77.83203125" style="207" customWidth="1"/>
    <col min="15881" max="15882" width="20" style="207" customWidth="1"/>
    <col min="15883" max="15883" width="1.66796875" style="207" customWidth="1"/>
    <col min="15884" max="16128" width="9.33203125" style="207" customWidth="1"/>
    <col min="16129" max="16129" width="8.33203125" style="207" customWidth="1"/>
    <col min="16130" max="16130" width="1.66796875" style="207" customWidth="1"/>
    <col min="16131" max="16132" width="5" style="207" customWidth="1"/>
    <col min="16133" max="16133" width="11.66015625" style="207" customWidth="1"/>
    <col min="16134" max="16134" width="9.16015625" style="207" customWidth="1"/>
    <col min="16135" max="16135" width="5" style="207" customWidth="1"/>
    <col min="16136" max="16136" width="77.83203125" style="207" customWidth="1"/>
    <col min="16137" max="16138" width="20" style="207" customWidth="1"/>
    <col min="16139" max="16139" width="1.66796875" style="207" customWidth="1"/>
    <col min="16140" max="16384" width="9.33203125" style="207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213" customFormat="1" ht="45" customHeight="1">
      <c r="B3" s="211"/>
      <c r="C3" s="375" t="s">
        <v>2870</v>
      </c>
      <c r="D3" s="375"/>
      <c r="E3" s="375"/>
      <c r="F3" s="375"/>
      <c r="G3" s="375"/>
      <c r="H3" s="375"/>
      <c r="I3" s="375"/>
      <c r="J3" s="375"/>
      <c r="K3" s="212"/>
    </row>
    <row r="4" spans="2:11" ht="25.5" customHeight="1">
      <c r="B4" s="214"/>
      <c r="C4" s="381" t="s">
        <v>2871</v>
      </c>
      <c r="D4" s="381"/>
      <c r="E4" s="381"/>
      <c r="F4" s="381"/>
      <c r="G4" s="381"/>
      <c r="H4" s="381"/>
      <c r="I4" s="381"/>
      <c r="J4" s="381"/>
      <c r="K4" s="215"/>
    </row>
    <row r="5" spans="2:1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ht="15" customHeight="1">
      <c r="B6" s="214"/>
      <c r="C6" s="380" t="s">
        <v>2872</v>
      </c>
      <c r="D6" s="380"/>
      <c r="E6" s="380"/>
      <c r="F6" s="380"/>
      <c r="G6" s="380"/>
      <c r="H6" s="380"/>
      <c r="I6" s="380"/>
      <c r="J6" s="380"/>
      <c r="K6" s="215"/>
    </row>
    <row r="7" spans="2:11" ht="15" customHeight="1">
      <c r="B7" s="217"/>
      <c r="C7" s="380" t="s">
        <v>2873</v>
      </c>
      <c r="D7" s="380"/>
      <c r="E7" s="380"/>
      <c r="F7" s="380"/>
      <c r="G7" s="380"/>
      <c r="H7" s="380"/>
      <c r="I7" s="380"/>
      <c r="J7" s="380"/>
      <c r="K7" s="215"/>
    </row>
    <row r="8" spans="2:11" ht="12.75" customHeight="1">
      <c r="B8" s="217"/>
      <c r="C8" s="218"/>
      <c r="D8" s="218"/>
      <c r="E8" s="218"/>
      <c r="F8" s="218"/>
      <c r="G8" s="218"/>
      <c r="H8" s="218"/>
      <c r="I8" s="218"/>
      <c r="J8" s="218"/>
      <c r="K8" s="215"/>
    </row>
    <row r="9" spans="2:11" ht="15" customHeight="1">
      <c r="B9" s="217"/>
      <c r="C9" s="380" t="s">
        <v>2874</v>
      </c>
      <c r="D9" s="380"/>
      <c r="E9" s="380"/>
      <c r="F9" s="380"/>
      <c r="G9" s="380"/>
      <c r="H9" s="380"/>
      <c r="I9" s="380"/>
      <c r="J9" s="380"/>
      <c r="K9" s="215"/>
    </row>
    <row r="10" spans="2:11" ht="15" customHeight="1">
      <c r="B10" s="217"/>
      <c r="C10" s="218"/>
      <c r="D10" s="380" t="s">
        <v>2875</v>
      </c>
      <c r="E10" s="380"/>
      <c r="F10" s="380"/>
      <c r="G10" s="380"/>
      <c r="H10" s="380"/>
      <c r="I10" s="380"/>
      <c r="J10" s="380"/>
      <c r="K10" s="215"/>
    </row>
    <row r="11" spans="2:11" ht="15" customHeight="1">
      <c r="B11" s="217"/>
      <c r="C11" s="219"/>
      <c r="D11" s="380" t="s">
        <v>2876</v>
      </c>
      <c r="E11" s="380"/>
      <c r="F11" s="380"/>
      <c r="G11" s="380"/>
      <c r="H11" s="380"/>
      <c r="I11" s="380"/>
      <c r="J11" s="380"/>
      <c r="K11" s="215"/>
    </row>
    <row r="12" spans="2:11" ht="12.75" customHeight="1">
      <c r="B12" s="217"/>
      <c r="C12" s="219"/>
      <c r="D12" s="219"/>
      <c r="E12" s="219"/>
      <c r="F12" s="219"/>
      <c r="G12" s="219"/>
      <c r="H12" s="219"/>
      <c r="I12" s="219"/>
      <c r="J12" s="219"/>
      <c r="K12" s="215"/>
    </row>
    <row r="13" spans="2:11" ht="15" customHeight="1">
      <c r="B13" s="217"/>
      <c r="C13" s="219"/>
      <c r="D13" s="380" t="s">
        <v>2877</v>
      </c>
      <c r="E13" s="380"/>
      <c r="F13" s="380"/>
      <c r="G13" s="380"/>
      <c r="H13" s="380"/>
      <c r="I13" s="380"/>
      <c r="J13" s="380"/>
      <c r="K13" s="215"/>
    </row>
    <row r="14" spans="2:11" ht="15" customHeight="1">
      <c r="B14" s="217"/>
      <c r="C14" s="219"/>
      <c r="D14" s="380" t="s">
        <v>2878</v>
      </c>
      <c r="E14" s="380"/>
      <c r="F14" s="380"/>
      <c r="G14" s="380"/>
      <c r="H14" s="380"/>
      <c r="I14" s="380"/>
      <c r="J14" s="380"/>
      <c r="K14" s="215"/>
    </row>
    <row r="15" spans="2:11" ht="15" customHeight="1">
      <c r="B15" s="217"/>
      <c r="C15" s="219"/>
      <c r="D15" s="380" t="s">
        <v>2879</v>
      </c>
      <c r="E15" s="380"/>
      <c r="F15" s="380"/>
      <c r="G15" s="380"/>
      <c r="H15" s="380"/>
      <c r="I15" s="380"/>
      <c r="J15" s="380"/>
      <c r="K15" s="215"/>
    </row>
    <row r="16" spans="2:11" ht="15" customHeight="1">
      <c r="B16" s="217"/>
      <c r="C16" s="219"/>
      <c r="D16" s="219"/>
      <c r="E16" s="220" t="s">
        <v>77</v>
      </c>
      <c r="F16" s="380" t="s">
        <v>2880</v>
      </c>
      <c r="G16" s="380"/>
      <c r="H16" s="380"/>
      <c r="I16" s="380"/>
      <c r="J16" s="380"/>
      <c r="K16" s="215"/>
    </row>
    <row r="17" spans="2:11" ht="15" customHeight="1">
      <c r="B17" s="217"/>
      <c r="C17" s="219"/>
      <c r="D17" s="219"/>
      <c r="E17" s="220" t="s">
        <v>2881</v>
      </c>
      <c r="F17" s="380" t="s">
        <v>2882</v>
      </c>
      <c r="G17" s="380"/>
      <c r="H17" s="380"/>
      <c r="I17" s="380"/>
      <c r="J17" s="380"/>
      <c r="K17" s="215"/>
    </row>
    <row r="18" spans="2:11" ht="15" customHeight="1">
      <c r="B18" s="217"/>
      <c r="C18" s="219"/>
      <c r="D18" s="219"/>
      <c r="E18" s="220" t="s">
        <v>2883</v>
      </c>
      <c r="F18" s="380" t="s">
        <v>2884</v>
      </c>
      <c r="G18" s="380"/>
      <c r="H18" s="380"/>
      <c r="I18" s="380"/>
      <c r="J18" s="380"/>
      <c r="K18" s="215"/>
    </row>
    <row r="19" spans="2:11" ht="15" customHeight="1">
      <c r="B19" s="217"/>
      <c r="C19" s="219"/>
      <c r="D19" s="219"/>
      <c r="E19" s="220" t="s">
        <v>2885</v>
      </c>
      <c r="F19" s="380" t="s">
        <v>2886</v>
      </c>
      <c r="G19" s="380"/>
      <c r="H19" s="380"/>
      <c r="I19" s="380"/>
      <c r="J19" s="380"/>
      <c r="K19" s="215"/>
    </row>
    <row r="20" spans="2:11" ht="15" customHeight="1">
      <c r="B20" s="217"/>
      <c r="C20" s="219"/>
      <c r="D20" s="219"/>
      <c r="E20" s="220" t="s">
        <v>2887</v>
      </c>
      <c r="F20" s="380" t="s">
        <v>2888</v>
      </c>
      <c r="G20" s="380"/>
      <c r="H20" s="380"/>
      <c r="I20" s="380"/>
      <c r="J20" s="380"/>
      <c r="K20" s="215"/>
    </row>
    <row r="21" spans="2:11" ht="15" customHeight="1">
      <c r="B21" s="217"/>
      <c r="C21" s="219"/>
      <c r="D21" s="219"/>
      <c r="E21" s="220" t="s">
        <v>82</v>
      </c>
      <c r="F21" s="380" t="s">
        <v>2889</v>
      </c>
      <c r="G21" s="380"/>
      <c r="H21" s="380"/>
      <c r="I21" s="380"/>
      <c r="J21" s="380"/>
      <c r="K21" s="215"/>
    </row>
    <row r="22" spans="2:11" ht="12.75" customHeight="1">
      <c r="B22" s="217"/>
      <c r="C22" s="219"/>
      <c r="D22" s="219"/>
      <c r="E22" s="219"/>
      <c r="F22" s="219"/>
      <c r="G22" s="219"/>
      <c r="H22" s="219"/>
      <c r="I22" s="219"/>
      <c r="J22" s="219"/>
      <c r="K22" s="215"/>
    </row>
    <row r="23" spans="2:11" ht="15" customHeight="1">
      <c r="B23" s="217"/>
      <c r="C23" s="380" t="s">
        <v>2890</v>
      </c>
      <c r="D23" s="380"/>
      <c r="E23" s="380"/>
      <c r="F23" s="380"/>
      <c r="G23" s="380"/>
      <c r="H23" s="380"/>
      <c r="I23" s="380"/>
      <c r="J23" s="380"/>
      <c r="K23" s="215"/>
    </row>
    <row r="24" spans="2:11" ht="15" customHeight="1">
      <c r="B24" s="217"/>
      <c r="C24" s="380" t="s">
        <v>2891</v>
      </c>
      <c r="D24" s="380"/>
      <c r="E24" s="380"/>
      <c r="F24" s="380"/>
      <c r="G24" s="380"/>
      <c r="H24" s="380"/>
      <c r="I24" s="380"/>
      <c r="J24" s="380"/>
      <c r="K24" s="215"/>
    </row>
    <row r="25" spans="2:11" ht="15" customHeight="1">
      <c r="B25" s="217"/>
      <c r="C25" s="218"/>
      <c r="D25" s="380" t="s">
        <v>2892</v>
      </c>
      <c r="E25" s="380"/>
      <c r="F25" s="380"/>
      <c r="G25" s="380"/>
      <c r="H25" s="380"/>
      <c r="I25" s="380"/>
      <c r="J25" s="380"/>
      <c r="K25" s="215"/>
    </row>
    <row r="26" spans="2:11" ht="15" customHeight="1">
      <c r="B26" s="217"/>
      <c r="C26" s="219"/>
      <c r="D26" s="380" t="s">
        <v>2893</v>
      </c>
      <c r="E26" s="380"/>
      <c r="F26" s="380"/>
      <c r="G26" s="380"/>
      <c r="H26" s="380"/>
      <c r="I26" s="380"/>
      <c r="J26" s="380"/>
      <c r="K26" s="215"/>
    </row>
    <row r="27" spans="2:11" ht="12.75" customHeight="1">
      <c r="B27" s="217"/>
      <c r="C27" s="219"/>
      <c r="D27" s="219"/>
      <c r="E27" s="219"/>
      <c r="F27" s="219"/>
      <c r="G27" s="219"/>
      <c r="H27" s="219"/>
      <c r="I27" s="219"/>
      <c r="J27" s="219"/>
      <c r="K27" s="215"/>
    </row>
    <row r="28" spans="2:11" ht="15" customHeight="1">
      <c r="B28" s="217"/>
      <c r="C28" s="219"/>
      <c r="D28" s="380" t="s">
        <v>2894</v>
      </c>
      <c r="E28" s="380"/>
      <c r="F28" s="380"/>
      <c r="G28" s="380"/>
      <c r="H28" s="380"/>
      <c r="I28" s="380"/>
      <c r="J28" s="380"/>
      <c r="K28" s="215"/>
    </row>
    <row r="29" spans="2:11" ht="15" customHeight="1">
      <c r="B29" s="217"/>
      <c r="C29" s="219"/>
      <c r="D29" s="380" t="s">
        <v>2895</v>
      </c>
      <c r="E29" s="380"/>
      <c r="F29" s="380"/>
      <c r="G29" s="380"/>
      <c r="H29" s="380"/>
      <c r="I29" s="380"/>
      <c r="J29" s="380"/>
      <c r="K29" s="215"/>
    </row>
    <row r="30" spans="2:11" ht="12.75" customHeight="1">
      <c r="B30" s="217"/>
      <c r="C30" s="219"/>
      <c r="D30" s="219"/>
      <c r="E30" s="219"/>
      <c r="F30" s="219"/>
      <c r="G30" s="219"/>
      <c r="H30" s="219"/>
      <c r="I30" s="219"/>
      <c r="J30" s="219"/>
      <c r="K30" s="215"/>
    </row>
    <row r="31" spans="2:11" ht="15" customHeight="1">
      <c r="B31" s="217"/>
      <c r="C31" s="219"/>
      <c r="D31" s="380" t="s">
        <v>2896</v>
      </c>
      <c r="E31" s="380"/>
      <c r="F31" s="380"/>
      <c r="G31" s="380"/>
      <c r="H31" s="380"/>
      <c r="I31" s="380"/>
      <c r="J31" s="380"/>
      <c r="K31" s="215"/>
    </row>
    <row r="32" spans="2:11" ht="15" customHeight="1">
      <c r="B32" s="217"/>
      <c r="C32" s="219"/>
      <c r="D32" s="380" t="s">
        <v>2897</v>
      </c>
      <c r="E32" s="380"/>
      <c r="F32" s="380"/>
      <c r="G32" s="380"/>
      <c r="H32" s="380"/>
      <c r="I32" s="380"/>
      <c r="J32" s="380"/>
      <c r="K32" s="215"/>
    </row>
    <row r="33" spans="2:11" ht="15" customHeight="1">
      <c r="B33" s="217"/>
      <c r="C33" s="219"/>
      <c r="D33" s="380" t="s">
        <v>2898</v>
      </c>
      <c r="E33" s="380"/>
      <c r="F33" s="380"/>
      <c r="G33" s="380"/>
      <c r="H33" s="380"/>
      <c r="I33" s="380"/>
      <c r="J33" s="380"/>
      <c r="K33" s="215"/>
    </row>
    <row r="34" spans="2:11" ht="15" customHeight="1">
      <c r="B34" s="217"/>
      <c r="C34" s="219"/>
      <c r="D34" s="218"/>
      <c r="E34" s="221" t="s">
        <v>194</v>
      </c>
      <c r="F34" s="218"/>
      <c r="G34" s="380" t="s">
        <v>2899</v>
      </c>
      <c r="H34" s="380"/>
      <c r="I34" s="380"/>
      <c r="J34" s="380"/>
      <c r="K34" s="215"/>
    </row>
    <row r="35" spans="2:11" ht="30.75" customHeight="1">
      <c r="B35" s="217"/>
      <c r="C35" s="219"/>
      <c r="D35" s="218"/>
      <c r="E35" s="221" t="s">
        <v>2900</v>
      </c>
      <c r="F35" s="218"/>
      <c r="G35" s="380" t="s">
        <v>2901</v>
      </c>
      <c r="H35" s="380"/>
      <c r="I35" s="380"/>
      <c r="J35" s="380"/>
      <c r="K35" s="215"/>
    </row>
    <row r="36" spans="2:11" ht="15" customHeight="1">
      <c r="B36" s="217"/>
      <c r="C36" s="219"/>
      <c r="D36" s="218"/>
      <c r="E36" s="221" t="s">
        <v>53</v>
      </c>
      <c r="F36" s="218"/>
      <c r="G36" s="380" t="s">
        <v>2902</v>
      </c>
      <c r="H36" s="380"/>
      <c r="I36" s="380"/>
      <c r="J36" s="380"/>
      <c r="K36" s="215"/>
    </row>
    <row r="37" spans="2:11" ht="15" customHeight="1">
      <c r="B37" s="217"/>
      <c r="C37" s="219"/>
      <c r="D37" s="218"/>
      <c r="E37" s="221" t="s">
        <v>195</v>
      </c>
      <c r="F37" s="218"/>
      <c r="G37" s="380" t="s">
        <v>2903</v>
      </c>
      <c r="H37" s="380"/>
      <c r="I37" s="380"/>
      <c r="J37" s="380"/>
      <c r="K37" s="215"/>
    </row>
    <row r="38" spans="2:11" ht="15" customHeight="1">
      <c r="B38" s="217"/>
      <c r="C38" s="219"/>
      <c r="D38" s="218"/>
      <c r="E38" s="221" t="s">
        <v>196</v>
      </c>
      <c r="F38" s="218"/>
      <c r="G38" s="380" t="s">
        <v>2904</v>
      </c>
      <c r="H38" s="380"/>
      <c r="I38" s="380"/>
      <c r="J38" s="380"/>
      <c r="K38" s="215"/>
    </row>
    <row r="39" spans="2:11" ht="15" customHeight="1">
      <c r="B39" s="217"/>
      <c r="C39" s="219"/>
      <c r="D39" s="218"/>
      <c r="E39" s="221" t="s">
        <v>197</v>
      </c>
      <c r="F39" s="218"/>
      <c r="G39" s="380" t="s">
        <v>2905</v>
      </c>
      <c r="H39" s="380"/>
      <c r="I39" s="380"/>
      <c r="J39" s="380"/>
      <c r="K39" s="215"/>
    </row>
    <row r="40" spans="2:11" ht="15" customHeight="1">
      <c r="B40" s="217"/>
      <c r="C40" s="219"/>
      <c r="D40" s="218"/>
      <c r="E40" s="221" t="s">
        <v>2906</v>
      </c>
      <c r="F40" s="218"/>
      <c r="G40" s="380" t="s">
        <v>2907</v>
      </c>
      <c r="H40" s="380"/>
      <c r="I40" s="380"/>
      <c r="J40" s="380"/>
      <c r="K40" s="215"/>
    </row>
    <row r="41" spans="2:11" ht="15" customHeight="1">
      <c r="B41" s="217"/>
      <c r="C41" s="219"/>
      <c r="D41" s="218"/>
      <c r="E41" s="221"/>
      <c r="F41" s="218"/>
      <c r="G41" s="380" t="s">
        <v>2908</v>
      </c>
      <c r="H41" s="380"/>
      <c r="I41" s="380"/>
      <c r="J41" s="380"/>
      <c r="K41" s="215"/>
    </row>
    <row r="42" spans="2:11" ht="15" customHeight="1">
      <c r="B42" s="217"/>
      <c r="C42" s="219"/>
      <c r="D42" s="218"/>
      <c r="E42" s="221" t="s">
        <v>2909</v>
      </c>
      <c r="F42" s="218"/>
      <c r="G42" s="380" t="s">
        <v>2910</v>
      </c>
      <c r="H42" s="380"/>
      <c r="I42" s="380"/>
      <c r="J42" s="380"/>
      <c r="K42" s="215"/>
    </row>
    <row r="43" spans="2:11" ht="15" customHeight="1">
      <c r="B43" s="217"/>
      <c r="C43" s="219"/>
      <c r="D43" s="218"/>
      <c r="E43" s="221" t="s">
        <v>199</v>
      </c>
      <c r="F43" s="218"/>
      <c r="G43" s="380" t="s">
        <v>2911</v>
      </c>
      <c r="H43" s="380"/>
      <c r="I43" s="380"/>
      <c r="J43" s="380"/>
      <c r="K43" s="215"/>
    </row>
    <row r="44" spans="2:11" ht="12.75" customHeight="1">
      <c r="B44" s="217"/>
      <c r="C44" s="219"/>
      <c r="D44" s="218"/>
      <c r="E44" s="218"/>
      <c r="F44" s="218"/>
      <c r="G44" s="218"/>
      <c r="H44" s="218"/>
      <c r="I44" s="218"/>
      <c r="J44" s="218"/>
      <c r="K44" s="215"/>
    </row>
    <row r="45" spans="2:11" ht="15" customHeight="1">
      <c r="B45" s="217"/>
      <c r="C45" s="219"/>
      <c r="D45" s="380" t="s">
        <v>2912</v>
      </c>
      <c r="E45" s="380"/>
      <c r="F45" s="380"/>
      <c r="G45" s="380"/>
      <c r="H45" s="380"/>
      <c r="I45" s="380"/>
      <c r="J45" s="380"/>
      <c r="K45" s="215"/>
    </row>
    <row r="46" spans="2:11" ht="15" customHeight="1">
      <c r="B46" s="217"/>
      <c r="C46" s="219"/>
      <c r="D46" s="219"/>
      <c r="E46" s="380" t="s">
        <v>2913</v>
      </c>
      <c r="F46" s="380"/>
      <c r="G46" s="380"/>
      <c r="H46" s="380"/>
      <c r="I46" s="380"/>
      <c r="J46" s="380"/>
      <c r="K46" s="215"/>
    </row>
    <row r="47" spans="2:11" ht="15" customHeight="1">
      <c r="B47" s="217"/>
      <c r="C47" s="219"/>
      <c r="D47" s="219"/>
      <c r="E47" s="380" t="s">
        <v>2914</v>
      </c>
      <c r="F47" s="380"/>
      <c r="G47" s="380"/>
      <c r="H47" s="380"/>
      <c r="I47" s="380"/>
      <c r="J47" s="380"/>
      <c r="K47" s="215"/>
    </row>
    <row r="48" spans="2:11" ht="15" customHeight="1">
      <c r="B48" s="217"/>
      <c r="C48" s="219"/>
      <c r="D48" s="219"/>
      <c r="E48" s="380" t="s">
        <v>2915</v>
      </c>
      <c r="F48" s="380"/>
      <c r="G48" s="380"/>
      <c r="H48" s="380"/>
      <c r="I48" s="380"/>
      <c r="J48" s="380"/>
      <c r="K48" s="215"/>
    </row>
    <row r="49" spans="2:11" ht="15" customHeight="1">
      <c r="B49" s="217"/>
      <c r="C49" s="219"/>
      <c r="D49" s="380" t="s">
        <v>2916</v>
      </c>
      <c r="E49" s="380"/>
      <c r="F49" s="380"/>
      <c r="G49" s="380"/>
      <c r="H49" s="380"/>
      <c r="I49" s="380"/>
      <c r="J49" s="380"/>
      <c r="K49" s="215"/>
    </row>
    <row r="50" spans="2:11" ht="25.5" customHeight="1">
      <c r="B50" s="214"/>
      <c r="C50" s="381" t="s">
        <v>2917</v>
      </c>
      <c r="D50" s="381"/>
      <c r="E50" s="381"/>
      <c r="F50" s="381"/>
      <c r="G50" s="381"/>
      <c r="H50" s="381"/>
      <c r="I50" s="381"/>
      <c r="J50" s="381"/>
      <c r="K50" s="215"/>
    </row>
    <row r="51" spans="2:11" ht="5.25" customHeight="1">
      <c r="B51" s="214"/>
      <c r="C51" s="216"/>
      <c r="D51" s="216"/>
      <c r="E51" s="216"/>
      <c r="F51" s="216"/>
      <c r="G51" s="216"/>
      <c r="H51" s="216"/>
      <c r="I51" s="216"/>
      <c r="J51" s="216"/>
      <c r="K51" s="215"/>
    </row>
    <row r="52" spans="2:11" ht="15" customHeight="1">
      <c r="B52" s="214"/>
      <c r="C52" s="380" t="s">
        <v>2918</v>
      </c>
      <c r="D52" s="380"/>
      <c r="E52" s="380"/>
      <c r="F52" s="380"/>
      <c r="G52" s="380"/>
      <c r="H52" s="380"/>
      <c r="I52" s="380"/>
      <c r="J52" s="380"/>
      <c r="K52" s="215"/>
    </row>
    <row r="53" spans="2:11" ht="15" customHeight="1">
      <c r="B53" s="214"/>
      <c r="C53" s="380" t="s">
        <v>2919</v>
      </c>
      <c r="D53" s="380"/>
      <c r="E53" s="380"/>
      <c r="F53" s="380"/>
      <c r="G53" s="380"/>
      <c r="H53" s="380"/>
      <c r="I53" s="380"/>
      <c r="J53" s="380"/>
      <c r="K53" s="215"/>
    </row>
    <row r="54" spans="2:11" ht="12.75" customHeight="1">
      <c r="B54" s="214"/>
      <c r="C54" s="218"/>
      <c r="D54" s="218"/>
      <c r="E54" s="218"/>
      <c r="F54" s="218"/>
      <c r="G54" s="218"/>
      <c r="H54" s="218"/>
      <c r="I54" s="218"/>
      <c r="J54" s="218"/>
      <c r="K54" s="215"/>
    </row>
    <row r="55" spans="2:11" ht="15" customHeight="1">
      <c r="B55" s="214"/>
      <c r="C55" s="380" t="s">
        <v>2920</v>
      </c>
      <c r="D55" s="380"/>
      <c r="E55" s="380"/>
      <c r="F55" s="380"/>
      <c r="G55" s="380"/>
      <c r="H55" s="380"/>
      <c r="I55" s="380"/>
      <c r="J55" s="380"/>
      <c r="K55" s="215"/>
    </row>
    <row r="56" spans="2:11" ht="15" customHeight="1">
      <c r="B56" s="214"/>
      <c r="C56" s="219"/>
      <c r="D56" s="380" t="s">
        <v>2921</v>
      </c>
      <c r="E56" s="380"/>
      <c r="F56" s="380"/>
      <c r="G56" s="380"/>
      <c r="H56" s="380"/>
      <c r="I56" s="380"/>
      <c r="J56" s="380"/>
      <c r="K56" s="215"/>
    </row>
    <row r="57" spans="2:11" ht="15" customHeight="1">
      <c r="B57" s="214"/>
      <c r="C57" s="219"/>
      <c r="D57" s="380" t="s">
        <v>2922</v>
      </c>
      <c r="E57" s="380"/>
      <c r="F57" s="380"/>
      <c r="G57" s="380"/>
      <c r="H57" s="380"/>
      <c r="I57" s="380"/>
      <c r="J57" s="380"/>
      <c r="K57" s="215"/>
    </row>
    <row r="58" spans="2:11" ht="15" customHeight="1">
      <c r="B58" s="214"/>
      <c r="C58" s="219"/>
      <c r="D58" s="380" t="s">
        <v>2923</v>
      </c>
      <c r="E58" s="380"/>
      <c r="F58" s="380"/>
      <c r="G58" s="380"/>
      <c r="H58" s="380"/>
      <c r="I58" s="380"/>
      <c r="J58" s="380"/>
      <c r="K58" s="215"/>
    </row>
    <row r="59" spans="2:11" ht="15" customHeight="1">
      <c r="B59" s="214"/>
      <c r="C59" s="219"/>
      <c r="D59" s="380" t="s">
        <v>2924</v>
      </c>
      <c r="E59" s="380"/>
      <c r="F59" s="380"/>
      <c r="G59" s="380"/>
      <c r="H59" s="380"/>
      <c r="I59" s="380"/>
      <c r="J59" s="380"/>
      <c r="K59" s="215"/>
    </row>
    <row r="60" spans="2:11" ht="15" customHeight="1">
      <c r="B60" s="214"/>
      <c r="C60" s="219"/>
      <c r="D60" s="379" t="s">
        <v>2925</v>
      </c>
      <c r="E60" s="379"/>
      <c r="F60" s="379"/>
      <c r="G60" s="379"/>
      <c r="H60" s="379"/>
      <c r="I60" s="379"/>
      <c r="J60" s="379"/>
      <c r="K60" s="215"/>
    </row>
    <row r="61" spans="2:11" ht="15" customHeight="1">
      <c r="B61" s="214"/>
      <c r="C61" s="219"/>
      <c r="D61" s="380" t="s">
        <v>2926</v>
      </c>
      <c r="E61" s="380"/>
      <c r="F61" s="380"/>
      <c r="G61" s="380"/>
      <c r="H61" s="380"/>
      <c r="I61" s="380"/>
      <c r="J61" s="380"/>
      <c r="K61" s="215"/>
    </row>
    <row r="62" spans="2:11" ht="12.75" customHeight="1">
      <c r="B62" s="214"/>
      <c r="C62" s="219"/>
      <c r="D62" s="219"/>
      <c r="E62" s="222"/>
      <c r="F62" s="219"/>
      <c r="G62" s="219"/>
      <c r="H62" s="219"/>
      <c r="I62" s="219"/>
      <c r="J62" s="219"/>
      <c r="K62" s="215"/>
    </row>
    <row r="63" spans="2:11" ht="15" customHeight="1">
      <c r="B63" s="214"/>
      <c r="C63" s="219"/>
      <c r="D63" s="380" t="s">
        <v>2927</v>
      </c>
      <c r="E63" s="380"/>
      <c r="F63" s="380"/>
      <c r="G63" s="380"/>
      <c r="H63" s="380"/>
      <c r="I63" s="380"/>
      <c r="J63" s="380"/>
      <c r="K63" s="215"/>
    </row>
    <row r="64" spans="2:11" ht="15" customHeight="1">
      <c r="B64" s="214"/>
      <c r="C64" s="219"/>
      <c r="D64" s="379" t="s">
        <v>2928</v>
      </c>
      <c r="E64" s="379"/>
      <c r="F64" s="379"/>
      <c r="G64" s="379"/>
      <c r="H64" s="379"/>
      <c r="I64" s="379"/>
      <c r="J64" s="379"/>
      <c r="K64" s="215"/>
    </row>
    <row r="65" spans="2:11" ht="15" customHeight="1">
      <c r="B65" s="214"/>
      <c r="C65" s="219"/>
      <c r="D65" s="380" t="s">
        <v>2929</v>
      </c>
      <c r="E65" s="380"/>
      <c r="F65" s="380"/>
      <c r="G65" s="380"/>
      <c r="H65" s="380"/>
      <c r="I65" s="380"/>
      <c r="J65" s="380"/>
      <c r="K65" s="215"/>
    </row>
    <row r="66" spans="2:11" ht="15" customHeight="1">
      <c r="B66" s="214"/>
      <c r="C66" s="219"/>
      <c r="D66" s="380" t="s">
        <v>2930</v>
      </c>
      <c r="E66" s="380"/>
      <c r="F66" s="380"/>
      <c r="G66" s="380"/>
      <c r="H66" s="380"/>
      <c r="I66" s="380"/>
      <c r="J66" s="380"/>
      <c r="K66" s="215"/>
    </row>
    <row r="67" spans="2:11" ht="15" customHeight="1">
      <c r="B67" s="214"/>
      <c r="C67" s="219"/>
      <c r="D67" s="380" t="s">
        <v>2931</v>
      </c>
      <c r="E67" s="380"/>
      <c r="F67" s="380"/>
      <c r="G67" s="380"/>
      <c r="H67" s="380"/>
      <c r="I67" s="380"/>
      <c r="J67" s="380"/>
      <c r="K67" s="215"/>
    </row>
    <row r="68" spans="2:11" ht="15" customHeight="1">
      <c r="B68" s="214"/>
      <c r="C68" s="219"/>
      <c r="D68" s="380" t="s">
        <v>2932</v>
      </c>
      <c r="E68" s="380"/>
      <c r="F68" s="380"/>
      <c r="G68" s="380"/>
      <c r="H68" s="380"/>
      <c r="I68" s="380"/>
      <c r="J68" s="380"/>
      <c r="K68" s="215"/>
    </row>
    <row r="69" spans="2:11" ht="12.75" customHeight="1">
      <c r="B69" s="223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2:11" ht="18.75" customHeight="1">
      <c r="B70" s="226"/>
      <c r="C70" s="226"/>
      <c r="D70" s="226"/>
      <c r="E70" s="226"/>
      <c r="F70" s="226"/>
      <c r="G70" s="226"/>
      <c r="H70" s="226"/>
      <c r="I70" s="226"/>
      <c r="J70" s="226"/>
      <c r="K70" s="227"/>
    </row>
    <row r="71" spans="2:11" ht="18.75" customHeight="1">
      <c r="B71" s="227"/>
      <c r="C71" s="227"/>
      <c r="D71" s="227"/>
      <c r="E71" s="227"/>
      <c r="F71" s="227"/>
      <c r="G71" s="227"/>
      <c r="H71" s="227"/>
      <c r="I71" s="227"/>
      <c r="J71" s="227"/>
      <c r="K71" s="227"/>
    </row>
    <row r="72" spans="2:11" ht="7.5" customHeight="1">
      <c r="B72" s="228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ht="45" customHeight="1">
      <c r="B73" s="231"/>
      <c r="C73" s="378" t="s">
        <v>2869</v>
      </c>
      <c r="D73" s="378"/>
      <c r="E73" s="378"/>
      <c r="F73" s="378"/>
      <c r="G73" s="378"/>
      <c r="H73" s="378"/>
      <c r="I73" s="378"/>
      <c r="J73" s="378"/>
      <c r="K73" s="232"/>
    </row>
    <row r="74" spans="2:11" ht="17.25" customHeight="1">
      <c r="B74" s="231"/>
      <c r="C74" s="233" t="s">
        <v>2933</v>
      </c>
      <c r="D74" s="233"/>
      <c r="E74" s="233"/>
      <c r="F74" s="233" t="s">
        <v>2934</v>
      </c>
      <c r="G74" s="234"/>
      <c r="H74" s="233" t="s">
        <v>195</v>
      </c>
      <c r="I74" s="233" t="s">
        <v>57</v>
      </c>
      <c r="J74" s="233" t="s">
        <v>2935</v>
      </c>
      <c r="K74" s="232"/>
    </row>
    <row r="75" spans="2:11" ht="17.25" customHeight="1">
      <c r="B75" s="231"/>
      <c r="C75" s="235" t="s">
        <v>2936</v>
      </c>
      <c r="D75" s="235"/>
      <c r="E75" s="235"/>
      <c r="F75" s="236" t="s">
        <v>2937</v>
      </c>
      <c r="G75" s="237"/>
      <c r="H75" s="235"/>
      <c r="I75" s="235"/>
      <c r="J75" s="235" t="s">
        <v>2938</v>
      </c>
      <c r="K75" s="232"/>
    </row>
    <row r="76" spans="2:11" ht="5.25" customHeight="1">
      <c r="B76" s="231"/>
      <c r="C76" s="238"/>
      <c r="D76" s="238"/>
      <c r="E76" s="238"/>
      <c r="F76" s="238"/>
      <c r="G76" s="239"/>
      <c r="H76" s="238"/>
      <c r="I76" s="238"/>
      <c r="J76" s="238"/>
      <c r="K76" s="232"/>
    </row>
    <row r="77" spans="2:11" ht="15" customHeight="1">
      <c r="B77" s="231"/>
      <c r="C77" s="221" t="s">
        <v>53</v>
      </c>
      <c r="D77" s="238"/>
      <c r="E77" s="238"/>
      <c r="F77" s="240" t="s">
        <v>2939</v>
      </c>
      <c r="G77" s="239"/>
      <c r="H77" s="221" t="s">
        <v>2940</v>
      </c>
      <c r="I77" s="221" t="s">
        <v>2941</v>
      </c>
      <c r="J77" s="221">
        <v>20</v>
      </c>
      <c r="K77" s="232"/>
    </row>
    <row r="78" spans="2:11" ht="15" customHeight="1">
      <c r="B78" s="231"/>
      <c r="C78" s="221" t="s">
        <v>2942</v>
      </c>
      <c r="D78" s="221"/>
      <c r="E78" s="221"/>
      <c r="F78" s="240" t="s">
        <v>2939</v>
      </c>
      <c r="G78" s="239"/>
      <c r="H78" s="221" t="s">
        <v>2943</v>
      </c>
      <c r="I78" s="221" t="s">
        <v>2941</v>
      </c>
      <c r="J78" s="221">
        <v>120</v>
      </c>
      <c r="K78" s="232"/>
    </row>
    <row r="79" spans="2:11" ht="15" customHeight="1">
      <c r="B79" s="241"/>
      <c r="C79" s="221" t="s">
        <v>2944</v>
      </c>
      <c r="D79" s="221"/>
      <c r="E79" s="221"/>
      <c r="F79" s="240" t="s">
        <v>2945</v>
      </c>
      <c r="G79" s="239"/>
      <c r="H79" s="221" t="s">
        <v>2946</v>
      </c>
      <c r="I79" s="221" t="s">
        <v>2941</v>
      </c>
      <c r="J79" s="221">
        <v>50</v>
      </c>
      <c r="K79" s="232"/>
    </row>
    <row r="80" spans="2:11" ht="15" customHeight="1">
      <c r="B80" s="241"/>
      <c r="C80" s="221" t="s">
        <v>2947</v>
      </c>
      <c r="D80" s="221"/>
      <c r="E80" s="221"/>
      <c r="F80" s="240" t="s">
        <v>2939</v>
      </c>
      <c r="G80" s="239"/>
      <c r="H80" s="221" t="s">
        <v>2948</v>
      </c>
      <c r="I80" s="221" t="s">
        <v>2949</v>
      </c>
      <c r="J80" s="221"/>
      <c r="K80" s="232"/>
    </row>
    <row r="81" spans="2:11" ht="15" customHeight="1">
      <c r="B81" s="241"/>
      <c r="C81" s="242" t="s">
        <v>2950</v>
      </c>
      <c r="D81" s="242"/>
      <c r="E81" s="242"/>
      <c r="F81" s="243" t="s">
        <v>2945</v>
      </c>
      <c r="G81" s="242"/>
      <c r="H81" s="242" t="s">
        <v>2951</v>
      </c>
      <c r="I81" s="242" t="s">
        <v>2941</v>
      </c>
      <c r="J81" s="242">
        <v>15</v>
      </c>
      <c r="K81" s="232"/>
    </row>
    <row r="82" spans="2:11" ht="15" customHeight="1">
      <c r="B82" s="241"/>
      <c r="C82" s="242" t="s">
        <v>2952</v>
      </c>
      <c r="D82" s="242"/>
      <c r="E82" s="242"/>
      <c r="F82" s="243" t="s">
        <v>2945</v>
      </c>
      <c r="G82" s="242"/>
      <c r="H82" s="242" t="s">
        <v>2953</v>
      </c>
      <c r="I82" s="242" t="s">
        <v>2941</v>
      </c>
      <c r="J82" s="242">
        <v>15</v>
      </c>
      <c r="K82" s="232"/>
    </row>
    <row r="83" spans="2:11" ht="15" customHeight="1">
      <c r="B83" s="241"/>
      <c r="C83" s="242" t="s">
        <v>2954</v>
      </c>
      <c r="D83" s="242"/>
      <c r="E83" s="242"/>
      <c r="F83" s="243" t="s">
        <v>2945</v>
      </c>
      <c r="G83" s="242"/>
      <c r="H83" s="242" t="s">
        <v>2955</v>
      </c>
      <c r="I83" s="242" t="s">
        <v>2941</v>
      </c>
      <c r="J83" s="242">
        <v>20</v>
      </c>
      <c r="K83" s="232"/>
    </row>
    <row r="84" spans="2:11" ht="15" customHeight="1">
      <c r="B84" s="241"/>
      <c r="C84" s="242" t="s">
        <v>2956</v>
      </c>
      <c r="D84" s="242"/>
      <c r="E84" s="242"/>
      <c r="F84" s="243" t="s">
        <v>2945</v>
      </c>
      <c r="G84" s="242"/>
      <c r="H84" s="242" t="s">
        <v>2957</v>
      </c>
      <c r="I84" s="242" t="s">
        <v>2941</v>
      </c>
      <c r="J84" s="242">
        <v>20</v>
      </c>
      <c r="K84" s="232"/>
    </row>
    <row r="85" spans="2:11" ht="15" customHeight="1">
      <c r="B85" s="241"/>
      <c r="C85" s="221" t="s">
        <v>2958</v>
      </c>
      <c r="D85" s="221"/>
      <c r="E85" s="221"/>
      <c r="F85" s="240" t="s">
        <v>2945</v>
      </c>
      <c r="G85" s="239"/>
      <c r="H85" s="221" t="s">
        <v>2959</v>
      </c>
      <c r="I85" s="221" t="s">
        <v>2941</v>
      </c>
      <c r="J85" s="221">
        <v>50</v>
      </c>
      <c r="K85" s="232"/>
    </row>
    <row r="86" spans="2:11" ht="15" customHeight="1">
      <c r="B86" s="241"/>
      <c r="C86" s="221" t="s">
        <v>2960</v>
      </c>
      <c r="D86" s="221"/>
      <c r="E86" s="221"/>
      <c r="F86" s="240" t="s">
        <v>2945</v>
      </c>
      <c r="G86" s="239"/>
      <c r="H86" s="221" t="s">
        <v>2961</v>
      </c>
      <c r="I86" s="221" t="s">
        <v>2941</v>
      </c>
      <c r="J86" s="221">
        <v>20</v>
      </c>
      <c r="K86" s="232"/>
    </row>
    <row r="87" spans="2:11" ht="15" customHeight="1">
      <c r="B87" s="241"/>
      <c r="C87" s="221" t="s">
        <v>2962</v>
      </c>
      <c r="D87" s="221"/>
      <c r="E87" s="221"/>
      <c r="F87" s="240" t="s">
        <v>2945</v>
      </c>
      <c r="G87" s="239"/>
      <c r="H87" s="221" t="s">
        <v>2963</v>
      </c>
      <c r="I87" s="221" t="s">
        <v>2941</v>
      </c>
      <c r="J87" s="221">
        <v>20</v>
      </c>
      <c r="K87" s="232"/>
    </row>
    <row r="88" spans="2:11" ht="15" customHeight="1">
      <c r="B88" s="241"/>
      <c r="C88" s="221" t="s">
        <v>2964</v>
      </c>
      <c r="D88" s="221"/>
      <c r="E88" s="221"/>
      <c r="F88" s="240" t="s">
        <v>2945</v>
      </c>
      <c r="G88" s="239"/>
      <c r="H88" s="221" t="s">
        <v>2965</v>
      </c>
      <c r="I88" s="221" t="s">
        <v>2941</v>
      </c>
      <c r="J88" s="221">
        <v>50</v>
      </c>
      <c r="K88" s="232"/>
    </row>
    <row r="89" spans="2:11" ht="15" customHeight="1">
      <c r="B89" s="241"/>
      <c r="C89" s="221" t="s">
        <v>2966</v>
      </c>
      <c r="D89" s="221"/>
      <c r="E89" s="221"/>
      <c r="F89" s="240" t="s">
        <v>2945</v>
      </c>
      <c r="G89" s="239"/>
      <c r="H89" s="221" t="s">
        <v>2966</v>
      </c>
      <c r="I89" s="221" t="s">
        <v>2941</v>
      </c>
      <c r="J89" s="221">
        <v>50</v>
      </c>
      <c r="K89" s="232"/>
    </row>
    <row r="90" spans="2:11" ht="15" customHeight="1">
      <c r="B90" s="241"/>
      <c r="C90" s="221" t="s">
        <v>200</v>
      </c>
      <c r="D90" s="221"/>
      <c r="E90" s="221"/>
      <c r="F90" s="240" t="s">
        <v>2945</v>
      </c>
      <c r="G90" s="239"/>
      <c r="H90" s="221" t="s">
        <v>2967</v>
      </c>
      <c r="I90" s="221" t="s">
        <v>2941</v>
      </c>
      <c r="J90" s="221">
        <v>255</v>
      </c>
      <c r="K90" s="232"/>
    </row>
    <row r="91" spans="2:11" ht="15" customHeight="1">
      <c r="B91" s="241"/>
      <c r="C91" s="221" t="s">
        <v>2968</v>
      </c>
      <c r="D91" s="221"/>
      <c r="E91" s="221"/>
      <c r="F91" s="240" t="s">
        <v>2939</v>
      </c>
      <c r="G91" s="239"/>
      <c r="H91" s="221" t="s">
        <v>2969</v>
      </c>
      <c r="I91" s="221" t="s">
        <v>2970</v>
      </c>
      <c r="J91" s="221"/>
      <c r="K91" s="232"/>
    </row>
    <row r="92" spans="2:11" ht="15" customHeight="1">
      <c r="B92" s="241"/>
      <c r="C92" s="221" t="s">
        <v>2971</v>
      </c>
      <c r="D92" s="221"/>
      <c r="E92" s="221"/>
      <c r="F92" s="240" t="s">
        <v>2939</v>
      </c>
      <c r="G92" s="239"/>
      <c r="H92" s="221" t="s">
        <v>2972</v>
      </c>
      <c r="I92" s="221" t="s">
        <v>2973</v>
      </c>
      <c r="J92" s="221"/>
      <c r="K92" s="232"/>
    </row>
    <row r="93" spans="2:11" ht="15" customHeight="1">
      <c r="B93" s="241"/>
      <c r="C93" s="221" t="s">
        <v>2974</v>
      </c>
      <c r="D93" s="221"/>
      <c r="E93" s="221"/>
      <c r="F93" s="240" t="s">
        <v>2939</v>
      </c>
      <c r="G93" s="239"/>
      <c r="H93" s="221" t="s">
        <v>2974</v>
      </c>
      <c r="I93" s="221" t="s">
        <v>2973</v>
      </c>
      <c r="J93" s="221"/>
      <c r="K93" s="232"/>
    </row>
    <row r="94" spans="2:11" ht="15" customHeight="1">
      <c r="B94" s="241"/>
      <c r="C94" s="221" t="s">
        <v>38</v>
      </c>
      <c r="D94" s="221"/>
      <c r="E94" s="221"/>
      <c r="F94" s="240" t="s">
        <v>2939</v>
      </c>
      <c r="G94" s="239"/>
      <c r="H94" s="221" t="s">
        <v>2975</v>
      </c>
      <c r="I94" s="221" t="s">
        <v>2973</v>
      </c>
      <c r="J94" s="221"/>
      <c r="K94" s="232"/>
    </row>
    <row r="95" spans="2:11" ht="15" customHeight="1">
      <c r="B95" s="241"/>
      <c r="C95" s="221" t="s">
        <v>48</v>
      </c>
      <c r="D95" s="221"/>
      <c r="E95" s="221"/>
      <c r="F95" s="240" t="s">
        <v>2939</v>
      </c>
      <c r="G95" s="239"/>
      <c r="H95" s="221" t="s">
        <v>2976</v>
      </c>
      <c r="I95" s="221" t="s">
        <v>2973</v>
      </c>
      <c r="J95" s="221"/>
      <c r="K95" s="232"/>
    </row>
    <row r="96" spans="2:11" ht="15" customHeight="1">
      <c r="B96" s="244"/>
      <c r="C96" s="245"/>
      <c r="D96" s="245"/>
      <c r="E96" s="245"/>
      <c r="F96" s="245"/>
      <c r="G96" s="245"/>
      <c r="H96" s="245"/>
      <c r="I96" s="245"/>
      <c r="J96" s="245"/>
      <c r="K96" s="246"/>
    </row>
    <row r="97" spans="2:11" ht="18.75" customHeight="1">
      <c r="B97" s="247"/>
      <c r="C97" s="248"/>
      <c r="D97" s="248"/>
      <c r="E97" s="248"/>
      <c r="F97" s="248"/>
      <c r="G97" s="248"/>
      <c r="H97" s="248"/>
      <c r="I97" s="248"/>
      <c r="J97" s="248"/>
      <c r="K97" s="247"/>
    </row>
    <row r="98" spans="2:11" ht="18.75" customHeight="1">
      <c r="B98" s="227"/>
      <c r="C98" s="227"/>
      <c r="D98" s="227"/>
      <c r="E98" s="227"/>
      <c r="F98" s="227"/>
      <c r="G98" s="227"/>
      <c r="H98" s="227"/>
      <c r="I98" s="227"/>
      <c r="J98" s="227"/>
      <c r="K98" s="227"/>
    </row>
    <row r="99" spans="2:11" ht="7.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30"/>
    </row>
    <row r="100" spans="2:11" ht="45" customHeight="1">
      <c r="B100" s="231"/>
      <c r="C100" s="378" t="s">
        <v>2977</v>
      </c>
      <c r="D100" s="378"/>
      <c r="E100" s="378"/>
      <c r="F100" s="378"/>
      <c r="G100" s="378"/>
      <c r="H100" s="378"/>
      <c r="I100" s="378"/>
      <c r="J100" s="378"/>
      <c r="K100" s="232"/>
    </row>
    <row r="101" spans="2:11" ht="17.25" customHeight="1">
      <c r="B101" s="231"/>
      <c r="C101" s="233" t="s">
        <v>2933</v>
      </c>
      <c r="D101" s="233"/>
      <c r="E101" s="233"/>
      <c r="F101" s="233" t="s">
        <v>2934</v>
      </c>
      <c r="G101" s="234"/>
      <c r="H101" s="233" t="s">
        <v>195</v>
      </c>
      <c r="I101" s="233" t="s">
        <v>57</v>
      </c>
      <c r="J101" s="233" t="s">
        <v>2935</v>
      </c>
      <c r="K101" s="232"/>
    </row>
    <row r="102" spans="2:11" ht="17.25" customHeight="1">
      <c r="B102" s="231"/>
      <c r="C102" s="235" t="s">
        <v>2936</v>
      </c>
      <c r="D102" s="235"/>
      <c r="E102" s="235"/>
      <c r="F102" s="236" t="s">
        <v>2937</v>
      </c>
      <c r="G102" s="237"/>
      <c r="H102" s="235"/>
      <c r="I102" s="235"/>
      <c r="J102" s="235" t="s">
        <v>2938</v>
      </c>
      <c r="K102" s="232"/>
    </row>
    <row r="103" spans="2:11" ht="5.25" customHeight="1">
      <c r="B103" s="231"/>
      <c r="C103" s="233"/>
      <c r="D103" s="233"/>
      <c r="E103" s="233"/>
      <c r="F103" s="233"/>
      <c r="G103" s="249"/>
      <c r="H103" s="233"/>
      <c r="I103" s="233"/>
      <c r="J103" s="233"/>
      <c r="K103" s="232"/>
    </row>
    <row r="104" spans="2:11" ht="15" customHeight="1">
      <c r="B104" s="231"/>
      <c r="C104" s="221" t="s">
        <v>53</v>
      </c>
      <c r="D104" s="238"/>
      <c r="E104" s="238"/>
      <c r="F104" s="240" t="s">
        <v>2939</v>
      </c>
      <c r="G104" s="249"/>
      <c r="H104" s="221" t="s">
        <v>2978</v>
      </c>
      <c r="I104" s="221" t="s">
        <v>2941</v>
      </c>
      <c r="J104" s="221">
        <v>20</v>
      </c>
      <c r="K104" s="232"/>
    </row>
    <row r="105" spans="2:11" ht="15" customHeight="1">
      <c r="B105" s="231"/>
      <c r="C105" s="221" t="s">
        <v>2942</v>
      </c>
      <c r="D105" s="221"/>
      <c r="E105" s="221"/>
      <c r="F105" s="240" t="s">
        <v>2939</v>
      </c>
      <c r="G105" s="221"/>
      <c r="H105" s="221" t="s">
        <v>2978</v>
      </c>
      <c r="I105" s="221" t="s">
        <v>2941</v>
      </c>
      <c r="J105" s="221">
        <v>120</v>
      </c>
      <c r="K105" s="232"/>
    </row>
    <row r="106" spans="2:11" ht="15" customHeight="1">
      <c r="B106" s="241"/>
      <c r="C106" s="221" t="s">
        <v>2944</v>
      </c>
      <c r="D106" s="221"/>
      <c r="E106" s="221"/>
      <c r="F106" s="240" t="s">
        <v>2945</v>
      </c>
      <c r="G106" s="221"/>
      <c r="H106" s="221" t="s">
        <v>2978</v>
      </c>
      <c r="I106" s="221" t="s">
        <v>2941</v>
      </c>
      <c r="J106" s="221">
        <v>50</v>
      </c>
      <c r="K106" s="232"/>
    </row>
    <row r="107" spans="2:11" ht="15" customHeight="1">
      <c r="B107" s="241"/>
      <c r="C107" s="221" t="s">
        <v>2947</v>
      </c>
      <c r="D107" s="221"/>
      <c r="E107" s="221"/>
      <c r="F107" s="240" t="s">
        <v>2939</v>
      </c>
      <c r="G107" s="221"/>
      <c r="H107" s="221" t="s">
        <v>2978</v>
      </c>
      <c r="I107" s="221" t="s">
        <v>2949</v>
      </c>
      <c r="J107" s="221"/>
      <c r="K107" s="232"/>
    </row>
    <row r="108" spans="2:11" ht="15" customHeight="1">
      <c r="B108" s="241"/>
      <c r="C108" s="221" t="s">
        <v>2958</v>
      </c>
      <c r="D108" s="221"/>
      <c r="E108" s="221"/>
      <c r="F108" s="240" t="s">
        <v>2945</v>
      </c>
      <c r="G108" s="221"/>
      <c r="H108" s="221" t="s">
        <v>2978</v>
      </c>
      <c r="I108" s="221" t="s">
        <v>2941</v>
      </c>
      <c r="J108" s="221">
        <v>50</v>
      </c>
      <c r="K108" s="232"/>
    </row>
    <row r="109" spans="2:11" ht="15" customHeight="1">
      <c r="B109" s="241"/>
      <c r="C109" s="221" t="s">
        <v>2966</v>
      </c>
      <c r="D109" s="221"/>
      <c r="E109" s="221"/>
      <c r="F109" s="240" t="s">
        <v>2945</v>
      </c>
      <c r="G109" s="221"/>
      <c r="H109" s="221" t="s">
        <v>2978</v>
      </c>
      <c r="I109" s="221" t="s">
        <v>2941</v>
      </c>
      <c r="J109" s="221">
        <v>50</v>
      </c>
      <c r="K109" s="232"/>
    </row>
    <row r="110" spans="2:11" ht="15" customHeight="1">
      <c r="B110" s="241"/>
      <c r="C110" s="221" t="s">
        <v>2964</v>
      </c>
      <c r="D110" s="221"/>
      <c r="E110" s="221"/>
      <c r="F110" s="240" t="s">
        <v>2945</v>
      </c>
      <c r="G110" s="221"/>
      <c r="H110" s="221" t="s">
        <v>2978</v>
      </c>
      <c r="I110" s="221" t="s">
        <v>2941</v>
      </c>
      <c r="J110" s="221">
        <v>50</v>
      </c>
      <c r="K110" s="232"/>
    </row>
    <row r="111" spans="2:11" ht="15" customHeight="1">
      <c r="B111" s="241"/>
      <c r="C111" s="221" t="s">
        <v>53</v>
      </c>
      <c r="D111" s="221"/>
      <c r="E111" s="221"/>
      <c r="F111" s="240" t="s">
        <v>2939</v>
      </c>
      <c r="G111" s="221"/>
      <c r="H111" s="221" t="s">
        <v>2979</v>
      </c>
      <c r="I111" s="221" t="s">
        <v>2941</v>
      </c>
      <c r="J111" s="221">
        <v>20</v>
      </c>
      <c r="K111" s="232"/>
    </row>
    <row r="112" spans="2:11" ht="15" customHeight="1">
      <c r="B112" s="241"/>
      <c r="C112" s="221" t="s">
        <v>2980</v>
      </c>
      <c r="D112" s="221"/>
      <c r="E112" s="221"/>
      <c r="F112" s="240" t="s">
        <v>2939</v>
      </c>
      <c r="G112" s="221"/>
      <c r="H112" s="221" t="s">
        <v>2981</v>
      </c>
      <c r="I112" s="221" t="s">
        <v>2941</v>
      </c>
      <c r="J112" s="221">
        <v>120</v>
      </c>
      <c r="K112" s="232"/>
    </row>
    <row r="113" spans="2:11" ht="15" customHeight="1">
      <c r="B113" s="241"/>
      <c r="C113" s="221" t="s">
        <v>38</v>
      </c>
      <c r="D113" s="221"/>
      <c r="E113" s="221"/>
      <c r="F113" s="240" t="s">
        <v>2939</v>
      </c>
      <c r="G113" s="221"/>
      <c r="H113" s="221" t="s">
        <v>2982</v>
      </c>
      <c r="I113" s="221" t="s">
        <v>2973</v>
      </c>
      <c r="J113" s="221"/>
      <c r="K113" s="232"/>
    </row>
    <row r="114" spans="2:11" ht="15" customHeight="1">
      <c r="B114" s="241"/>
      <c r="C114" s="221" t="s">
        <v>48</v>
      </c>
      <c r="D114" s="221"/>
      <c r="E114" s="221"/>
      <c r="F114" s="240" t="s">
        <v>2939</v>
      </c>
      <c r="G114" s="221"/>
      <c r="H114" s="221" t="s">
        <v>2983</v>
      </c>
      <c r="I114" s="221" t="s">
        <v>2973</v>
      </c>
      <c r="J114" s="221"/>
      <c r="K114" s="232"/>
    </row>
    <row r="115" spans="2:11" ht="15" customHeight="1">
      <c r="B115" s="241"/>
      <c r="C115" s="221" t="s">
        <v>57</v>
      </c>
      <c r="D115" s="221"/>
      <c r="E115" s="221"/>
      <c r="F115" s="240" t="s">
        <v>2939</v>
      </c>
      <c r="G115" s="221"/>
      <c r="H115" s="221" t="s">
        <v>2984</v>
      </c>
      <c r="I115" s="221" t="s">
        <v>2985</v>
      </c>
      <c r="J115" s="221"/>
      <c r="K115" s="232"/>
    </row>
    <row r="116" spans="2:11" ht="15" customHeight="1">
      <c r="B116" s="244"/>
      <c r="C116" s="250"/>
      <c r="D116" s="250"/>
      <c r="E116" s="250"/>
      <c r="F116" s="250"/>
      <c r="G116" s="250"/>
      <c r="H116" s="250"/>
      <c r="I116" s="250"/>
      <c r="J116" s="250"/>
      <c r="K116" s="246"/>
    </row>
    <row r="117" spans="2:11" ht="18.75" customHeight="1">
      <c r="B117" s="251"/>
      <c r="C117" s="218"/>
      <c r="D117" s="218"/>
      <c r="E117" s="218"/>
      <c r="F117" s="252"/>
      <c r="G117" s="218"/>
      <c r="H117" s="218"/>
      <c r="I117" s="218"/>
      <c r="J117" s="218"/>
      <c r="K117" s="251"/>
    </row>
    <row r="118" spans="2:11" ht="18.75" customHeight="1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</row>
    <row r="119" spans="2:11" ht="7.5" customHeight="1">
      <c r="B119" s="253"/>
      <c r="C119" s="254"/>
      <c r="D119" s="254"/>
      <c r="E119" s="254"/>
      <c r="F119" s="254"/>
      <c r="G119" s="254"/>
      <c r="H119" s="254"/>
      <c r="I119" s="254"/>
      <c r="J119" s="254"/>
      <c r="K119" s="255"/>
    </row>
    <row r="120" spans="2:11" ht="45" customHeight="1">
      <c r="B120" s="256"/>
      <c r="C120" s="375" t="s">
        <v>2986</v>
      </c>
      <c r="D120" s="375"/>
      <c r="E120" s="375"/>
      <c r="F120" s="375"/>
      <c r="G120" s="375"/>
      <c r="H120" s="375"/>
      <c r="I120" s="375"/>
      <c r="J120" s="375"/>
      <c r="K120" s="257"/>
    </row>
    <row r="121" spans="2:11" ht="17.25" customHeight="1">
      <c r="B121" s="258"/>
      <c r="C121" s="233" t="s">
        <v>2933</v>
      </c>
      <c r="D121" s="233"/>
      <c r="E121" s="233"/>
      <c r="F121" s="233" t="s">
        <v>2934</v>
      </c>
      <c r="G121" s="234"/>
      <c r="H121" s="233" t="s">
        <v>195</v>
      </c>
      <c r="I121" s="233" t="s">
        <v>57</v>
      </c>
      <c r="J121" s="233" t="s">
        <v>2935</v>
      </c>
      <c r="K121" s="259"/>
    </row>
    <row r="122" spans="2:11" ht="17.25" customHeight="1">
      <c r="B122" s="258"/>
      <c r="C122" s="235" t="s">
        <v>2936</v>
      </c>
      <c r="D122" s="235"/>
      <c r="E122" s="235"/>
      <c r="F122" s="236" t="s">
        <v>2937</v>
      </c>
      <c r="G122" s="237"/>
      <c r="H122" s="235"/>
      <c r="I122" s="235"/>
      <c r="J122" s="235" t="s">
        <v>2938</v>
      </c>
      <c r="K122" s="259"/>
    </row>
    <row r="123" spans="2:11" ht="5.25" customHeight="1">
      <c r="B123" s="260"/>
      <c r="C123" s="238"/>
      <c r="D123" s="238"/>
      <c r="E123" s="238"/>
      <c r="F123" s="238"/>
      <c r="G123" s="221"/>
      <c r="H123" s="238"/>
      <c r="I123" s="238"/>
      <c r="J123" s="238"/>
      <c r="K123" s="261"/>
    </row>
    <row r="124" spans="2:11" ht="15" customHeight="1">
      <c r="B124" s="260"/>
      <c r="C124" s="221" t="s">
        <v>2942</v>
      </c>
      <c r="D124" s="238"/>
      <c r="E124" s="238"/>
      <c r="F124" s="240" t="s">
        <v>2939</v>
      </c>
      <c r="G124" s="221"/>
      <c r="H124" s="221" t="s">
        <v>2978</v>
      </c>
      <c r="I124" s="221" t="s">
        <v>2941</v>
      </c>
      <c r="J124" s="221">
        <v>120</v>
      </c>
      <c r="K124" s="262"/>
    </row>
    <row r="125" spans="2:11" ht="15" customHeight="1">
      <c r="B125" s="260"/>
      <c r="C125" s="221" t="s">
        <v>2987</v>
      </c>
      <c r="D125" s="221"/>
      <c r="E125" s="221"/>
      <c r="F125" s="240" t="s">
        <v>2939</v>
      </c>
      <c r="G125" s="221"/>
      <c r="H125" s="221" t="s">
        <v>2988</v>
      </c>
      <c r="I125" s="221" t="s">
        <v>2941</v>
      </c>
      <c r="J125" s="221" t="s">
        <v>2989</v>
      </c>
      <c r="K125" s="262"/>
    </row>
    <row r="126" spans="2:11" ht="15" customHeight="1">
      <c r="B126" s="260"/>
      <c r="C126" s="221" t="s">
        <v>82</v>
      </c>
      <c r="D126" s="221"/>
      <c r="E126" s="221"/>
      <c r="F126" s="240" t="s">
        <v>2939</v>
      </c>
      <c r="G126" s="221"/>
      <c r="H126" s="221" t="s">
        <v>2990</v>
      </c>
      <c r="I126" s="221" t="s">
        <v>2941</v>
      </c>
      <c r="J126" s="221" t="s">
        <v>2989</v>
      </c>
      <c r="K126" s="262"/>
    </row>
    <row r="127" spans="2:11" ht="15" customHeight="1">
      <c r="B127" s="260"/>
      <c r="C127" s="221" t="s">
        <v>2950</v>
      </c>
      <c r="D127" s="221"/>
      <c r="E127" s="221"/>
      <c r="F127" s="240" t="s">
        <v>2945</v>
      </c>
      <c r="G127" s="221"/>
      <c r="H127" s="221" t="s">
        <v>2951</v>
      </c>
      <c r="I127" s="221" t="s">
        <v>2941</v>
      </c>
      <c r="J127" s="221">
        <v>15</v>
      </c>
      <c r="K127" s="262"/>
    </row>
    <row r="128" spans="2:11" ht="15" customHeight="1">
      <c r="B128" s="260"/>
      <c r="C128" s="242" t="s">
        <v>2952</v>
      </c>
      <c r="D128" s="242"/>
      <c r="E128" s="242"/>
      <c r="F128" s="243" t="s">
        <v>2945</v>
      </c>
      <c r="G128" s="242"/>
      <c r="H128" s="242" t="s">
        <v>2953</v>
      </c>
      <c r="I128" s="242" t="s">
        <v>2941</v>
      </c>
      <c r="J128" s="242">
        <v>15</v>
      </c>
      <c r="K128" s="262"/>
    </row>
    <row r="129" spans="2:11" ht="15" customHeight="1">
      <c r="B129" s="260"/>
      <c r="C129" s="242" t="s">
        <v>2954</v>
      </c>
      <c r="D129" s="242"/>
      <c r="E129" s="242"/>
      <c r="F129" s="243" t="s">
        <v>2945</v>
      </c>
      <c r="G129" s="242"/>
      <c r="H129" s="242" t="s">
        <v>2955</v>
      </c>
      <c r="I129" s="242" t="s">
        <v>2941</v>
      </c>
      <c r="J129" s="242">
        <v>20</v>
      </c>
      <c r="K129" s="262"/>
    </row>
    <row r="130" spans="2:11" ht="15" customHeight="1">
      <c r="B130" s="260"/>
      <c r="C130" s="242" t="s">
        <v>2956</v>
      </c>
      <c r="D130" s="242"/>
      <c r="E130" s="242"/>
      <c r="F130" s="243" t="s">
        <v>2945</v>
      </c>
      <c r="G130" s="242"/>
      <c r="H130" s="242" t="s">
        <v>2957</v>
      </c>
      <c r="I130" s="242" t="s">
        <v>2941</v>
      </c>
      <c r="J130" s="242">
        <v>20</v>
      </c>
      <c r="K130" s="262"/>
    </row>
    <row r="131" spans="2:11" ht="15" customHeight="1">
      <c r="B131" s="260"/>
      <c r="C131" s="221" t="s">
        <v>2944</v>
      </c>
      <c r="D131" s="221"/>
      <c r="E131" s="221"/>
      <c r="F131" s="240" t="s">
        <v>2945</v>
      </c>
      <c r="G131" s="221"/>
      <c r="H131" s="221" t="s">
        <v>2978</v>
      </c>
      <c r="I131" s="221" t="s">
        <v>2941</v>
      </c>
      <c r="J131" s="221">
        <v>50</v>
      </c>
      <c r="K131" s="262"/>
    </row>
    <row r="132" spans="2:11" ht="15" customHeight="1">
      <c r="B132" s="260"/>
      <c r="C132" s="221" t="s">
        <v>2958</v>
      </c>
      <c r="D132" s="221"/>
      <c r="E132" s="221"/>
      <c r="F132" s="240" t="s">
        <v>2945</v>
      </c>
      <c r="G132" s="221"/>
      <c r="H132" s="221" t="s">
        <v>2978</v>
      </c>
      <c r="I132" s="221" t="s">
        <v>2941</v>
      </c>
      <c r="J132" s="221">
        <v>50</v>
      </c>
      <c r="K132" s="262"/>
    </row>
    <row r="133" spans="2:11" ht="15" customHeight="1">
      <c r="B133" s="260"/>
      <c r="C133" s="221" t="s">
        <v>2964</v>
      </c>
      <c r="D133" s="221"/>
      <c r="E133" s="221"/>
      <c r="F133" s="240" t="s">
        <v>2945</v>
      </c>
      <c r="G133" s="221"/>
      <c r="H133" s="221" t="s">
        <v>2978</v>
      </c>
      <c r="I133" s="221" t="s">
        <v>2941</v>
      </c>
      <c r="J133" s="221">
        <v>50</v>
      </c>
      <c r="K133" s="262"/>
    </row>
    <row r="134" spans="2:11" ht="15" customHeight="1">
      <c r="B134" s="260"/>
      <c r="C134" s="221" t="s">
        <v>2966</v>
      </c>
      <c r="D134" s="221"/>
      <c r="E134" s="221"/>
      <c r="F134" s="240" t="s">
        <v>2945</v>
      </c>
      <c r="G134" s="221"/>
      <c r="H134" s="221" t="s">
        <v>2978</v>
      </c>
      <c r="I134" s="221" t="s">
        <v>2941</v>
      </c>
      <c r="J134" s="221">
        <v>50</v>
      </c>
      <c r="K134" s="262"/>
    </row>
    <row r="135" spans="2:11" ht="15" customHeight="1">
      <c r="B135" s="260"/>
      <c r="C135" s="221" t="s">
        <v>200</v>
      </c>
      <c r="D135" s="221"/>
      <c r="E135" s="221"/>
      <c r="F135" s="240" t="s">
        <v>2945</v>
      </c>
      <c r="G135" s="221"/>
      <c r="H135" s="221" t="s">
        <v>2991</v>
      </c>
      <c r="I135" s="221" t="s">
        <v>2941</v>
      </c>
      <c r="J135" s="221">
        <v>255</v>
      </c>
      <c r="K135" s="262"/>
    </row>
    <row r="136" spans="2:11" ht="15" customHeight="1">
      <c r="B136" s="260"/>
      <c r="C136" s="221" t="s">
        <v>2968</v>
      </c>
      <c r="D136" s="221"/>
      <c r="E136" s="221"/>
      <c r="F136" s="240" t="s">
        <v>2939</v>
      </c>
      <c r="G136" s="221"/>
      <c r="H136" s="221" t="s">
        <v>2992</v>
      </c>
      <c r="I136" s="221" t="s">
        <v>2970</v>
      </c>
      <c r="J136" s="221"/>
      <c r="K136" s="262"/>
    </row>
    <row r="137" spans="2:11" ht="15" customHeight="1">
      <c r="B137" s="260"/>
      <c r="C137" s="221" t="s">
        <v>2971</v>
      </c>
      <c r="D137" s="221"/>
      <c r="E137" s="221"/>
      <c r="F137" s="240" t="s">
        <v>2939</v>
      </c>
      <c r="G137" s="221"/>
      <c r="H137" s="221" t="s">
        <v>2993</v>
      </c>
      <c r="I137" s="221" t="s">
        <v>2973</v>
      </c>
      <c r="J137" s="221"/>
      <c r="K137" s="262"/>
    </row>
    <row r="138" spans="2:11" ht="15" customHeight="1">
      <c r="B138" s="260"/>
      <c r="C138" s="221" t="s">
        <v>2974</v>
      </c>
      <c r="D138" s="221"/>
      <c r="E138" s="221"/>
      <c r="F138" s="240" t="s">
        <v>2939</v>
      </c>
      <c r="G138" s="221"/>
      <c r="H138" s="221" t="s">
        <v>2974</v>
      </c>
      <c r="I138" s="221" t="s">
        <v>2973</v>
      </c>
      <c r="J138" s="221"/>
      <c r="K138" s="262"/>
    </row>
    <row r="139" spans="2:11" ht="15" customHeight="1">
      <c r="B139" s="260"/>
      <c r="C139" s="221" t="s">
        <v>38</v>
      </c>
      <c r="D139" s="221"/>
      <c r="E139" s="221"/>
      <c r="F139" s="240" t="s">
        <v>2939</v>
      </c>
      <c r="G139" s="221"/>
      <c r="H139" s="221" t="s">
        <v>2994</v>
      </c>
      <c r="I139" s="221" t="s">
        <v>2973</v>
      </c>
      <c r="J139" s="221"/>
      <c r="K139" s="262"/>
    </row>
    <row r="140" spans="2:11" ht="15" customHeight="1">
      <c r="B140" s="260"/>
      <c r="C140" s="221" t="s">
        <v>2995</v>
      </c>
      <c r="D140" s="221"/>
      <c r="E140" s="221"/>
      <c r="F140" s="240" t="s">
        <v>2939</v>
      </c>
      <c r="G140" s="221"/>
      <c r="H140" s="221" t="s">
        <v>2996</v>
      </c>
      <c r="I140" s="221" t="s">
        <v>2973</v>
      </c>
      <c r="J140" s="221"/>
      <c r="K140" s="262"/>
    </row>
    <row r="141" spans="2:11" ht="15" customHeight="1">
      <c r="B141" s="263"/>
      <c r="C141" s="264"/>
      <c r="D141" s="264"/>
      <c r="E141" s="264"/>
      <c r="F141" s="264"/>
      <c r="G141" s="264"/>
      <c r="H141" s="264"/>
      <c r="I141" s="264"/>
      <c r="J141" s="264"/>
      <c r="K141" s="265"/>
    </row>
    <row r="142" spans="2:11" ht="18.75" customHeight="1">
      <c r="B142" s="218"/>
      <c r="C142" s="218"/>
      <c r="D142" s="218"/>
      <c r="E142" s="218"/>
      <c r="F142" s="252"/>
      <c r="G142" s="218"/>
      <c r="H142" s="218"/>
      <c r="I142" s="218"/>
      <c r="J142" s="218"/>
      <c r="K142" s="218"/>
    </row>
    <row r="143" spans="2:11" ht="18.75" customHeight="1"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</row>
    <row r="144" spans="2:11" ht="7.5" customHeight="1">
      <c r="B144" s="228"/>
      <c r="C144" s="229"/>
      <c r="D144" s="229"/>
      <c r="E144" s="229"/>
      <c r="F144" s="229"/>
      <c r="G144" s="229"/>
      <c r="H144" s="229"/>
      <c r="I144" s="229"/>
      <c r="J144" s="229"/>
      <c r="K144" s="230"/>
    </row>
    <row r="145" spans="2:11" ht="45" customHeight="1">
      <c r="B145" s="231"/>
      <c r="C145" s="378" t="s">
        <v>2997</v>
      </c>
      <c r="D145" s="378"/>
      <c r="E145" s="378"/>
      <c r="F145" s="378"/>
      <c r="G145" s="378"/>
      <c r="H145" s="378"/>
      <c r="I145" s="378"/>
      <c r="J145" s="378"/>
      <c r="K145" s="232"/>
    </row>
    <row r="146" spans="2:11" ht="17.25" customHeight="1">
      <c r="B146" s="231"/>
      <c r="C146" s="233" t="s">
        <v>2933</v>
      </c>
      <c r="D146" s="233"/>
      <c r="E146" s="233"/>
      <c r="F146" s="233" t="s">
        <v>2934</v>
      </c>
      <c r="G146" s="234"/>
      <c r="H146" s="233" t="s">
        <v>195</v>
      </c>
      <c r="I146" s="233" t="s">
        <v>57</v>
      </c>
      <c r="J146" s="233" t="s">
        <v>2935</v>
      </c>
      <c r="K146" s="232"/>
    </row>
    <row r="147" spans="2:11" ht="17.25" customHeight="1">
      <c r="B147" s="231"/>
      <c r="C147" s="235" t="s">
        <v>2936</v>
      </c>
      <c r="D147" s="235"/>
      <c r="E147" s="235"/>
      <c r="F147" s="236" t="s">
        <v>2937</v>
      </c>
      <c r="G147" s="237"/>
      <c r="H147" s="235"/>
      <c r="I147" s="235"/>
      <c r="J147" s="235" t="s">
        <v>2938</v>
      </c>
      <c r="K147" s="232"/>
    </row>
    <row r="148" spans="2:11" ht="5.25" customHeight="1">
      <c r="B148" s="241"/>
      <c r="C148" s="238"/>
      <c r="D148" s="238"/>
      <c r="E148" s="238"/>
      <c r="F148" s="238"/>
      <c r="G148" s="239"/>
      <c r="H148" s="238"/>
      <c r="I148" s="238"/>
      <c r="J148" s="238"/>
      <c r="K148" s="262"/>
    </row>
    <row r="149" spans="2:11" ht="15" customHeight="1">
      <c r="B149" s="241"/>
      <c r="C149" s="266" t="s">
        <v>2942</v>
      </c>
      <c r="D149" s="221"/>
      <c r="E149" s="221"/>
      <c r="F149" s="267" t="s">
        <v>2939</v>
      </c>
      <c r="G149" s="221"/>
      <c r="H149" s="266" t="s">
        <v>2978</v>
      </c>
      <c r="I149" s="266" t="s">
        <v>2941</v>
      </c>
      <c r="J149" s="266">
        <v>120</v>
      </c>
      <c r="K149" s="262"/>
    </row>
    <row r="150" spans="2:11" ht="15" customHeight="1">
      <c r="B150" s="241"/>
      <c r="C150" s="266" t="s">
        <v>2987</v>
      </c>
      <c r="D150" s="221"/>
      <c r="E150" s="221"/>
      <c r="F150" s="267" t="s">
        <v>2939</v>
      </c>
      <c r="G150" s="221"/>
      <c r="H150" s="266" t="s">
        <v>2998</v>
      </c>
      <c r="I150" s="266" t="s">
        <v>2941</v>
      </c>
      <c r="J150" s="266" t="s">
        <v>2989</v>
      </c>
      <c r="K150" s="262"/>
    </row>
    <row r="151" spans="2:11" ht="15" customHeight="1">
      <c r="B151" s="241"/>
      <c r="C151" s="266" t="s">
        <v>82</v>
      </c>
      <c r="D151" s="221"/>
      <c r="E151" s="221"/>
      <c r="F151" s="267" t="s">
        <v>2939</v>
      </c>
      <c r="G151" s="221"/>
      <c r="H151" s="266" t="s">
        <v>2999</v>
      </c>
      <c r="I151" s="266" t="s">
        <v>2941</v>
      </c>
      <c r="J151" s="266" t="s">
        <v>2989</v>
      </c>
      <c r="K151" s="262"/>
    </row>
    <row r="152" spans="2:11" ht="15" customHeight="1">
      <c r="B152" s="241"/>
      <c r="C152" s="266" t="s">
        <v>2944</v>
      </c>
      <c r="D152" s="221"/>
      <c r="E152" s="221"/>
      <c r="F152" s="267" t="s">
        <v>2945</v>
      </c>
      <c r="G152" s="221"/>
      <c r="H152" s="266" t="s">
        <v>2978</v>
      </c>
      <c r="I152" s="266" t="s">
        <v>2941</v>
      </c>
      <c r="J152" s="266">
        <v>50</v>
      </c>
      <c r="K152" s="262"/>
    </row>
    <row r="153" spans="2:11" ht="15" customHeight="1">
      <c r="B153" s="241"/>
      <c r="C153" s="266" t="s">
        <v>2947</v>
      </c>
      <c r="D153" s="221"/>
      <c r="E153" s="221"/>
      <c r="F153" s="267" t="s">
        <v>2939</v>
      </c>
      <c r="G153" s="221"/>
      <c r="H153" s="266" t="s">
        <v>2978</v>
      </c>
      <c r="I153" s="266" t="s">
        <v>2949</v>
      </c>
      <c r="J153" s="266"/>
      <c r="K153" s="262"/>
    </row>
    <row r="154" spans="2:11" ht="15" customHeight="1">
      <c r="B154" s="241"/>
      <c r="C154" s="266" t="s">
        <v>2958</v>
      </c>
      <c r="D154" s="221"/>
      <c r="E154" s="221"/>
      <c r="F154" s="267" t="s">
        <v>2945</v>
      </c>
      <c r="G154" s="221"/>
      <c r="H154" s="266" t="s">
        <v>2978</v>
      </c>
      <c r="I154" s="266" t="s">
        <v>2941</v>
      </c>
      <c r="J154" s="266">
        <v>50</v>
      </c>
      <c r="K154" s="262"/>
    </row>
    <row r="155" spans="2:11" ht="15" customHeight="1">
      <c r="B155" s="241"/>
      <c r="C155" s="266" t="s">
        <v>2966</v>
      </c>
      <c r="D155" s="221"/>
      <c r="E155" s="221"/>
      <c r="F155" s="267" t="s">
        <v>2945</v>
      </c>
      <c r="G155" s="221"/>
      <c r="H155" s="266" t="s">
        <v>2978</v>
      </c>
      <c r="I155" s="266" t="s">
        <v>2941</v>
      </c>
      <c r="J155" s="266">
        <v>50</v>
      </c>
      <c r="K155" s="262"/>
    </row>
    <row r="156" spans="2:11" ht="15" customHeight="1">
      <c r="B156" s="241"/>
      <c r="C156" s="266" t="s">
        <v>2964</v>
      </c>
      <c r="D156" s="221"/>
      <c r="E156" s="221"/>
      <c r="F156" s="267" t="s">
        <v>2945</v>
      </c>
      <c r="G156" s="221"/>
      <c r="H156" s="266" t="s">
        <v>2978</v>
      </c>
      <c r="I156" s="266" t="s">
        <v>2941</v>
      </c>
      <c r="J156" s="266">
        <v>50</v>
      </c>
      <c r="K156" s="262"/>
    </row>
    <row r="157" spans="2:11" ht="15" customHeight="1">
      <c r="B157" s="241"/>
      <c r="C157" s="266" t="s">
        <v>170</v>
      </c>
      <c r="D157" s="221"/>
      <c r="E157" s="221"/>
      <c r="F157" s="267" t="s">
        <v>2939</v>
      </c>
      <c r="G157" s="221"/>
      <c r="H157" s="266" t="s">
        <v>3000</v>
      </c>
      <c r="I157" s="266" t="s">
        <v>2941</v>
      </c>
      <c r="J157" s="266" t="s">
        <v>3001</v>
      </c>
      <c r="K157" s="262"/>
    </row>
    <row r="158" spans="2:11" ht="15" customHeight="1">
      <c r="B158" s="241"/>
      <c r="C158" s="266" t="s">
        <v>3002</v>
      </c>
      <c r="D158" s="221"/>
      <c r="E158" s="221"/>
      <c r="F158" s="267" t="s">
        <v>2939</v>
      </c>
      <c r="G158" s="221"/>
      <c r="H158" s="266" t="s">
        <v>3003</v>
      </c>
      <c r="I158" s="266" t="s">
        <v>2973</v>
      </c>
      <c r="J158" s="266"/>
      <c r="K158" s="262"/>
    </row>
    <row r="159" spans="2:11" ht="15" customHeight="1">
      <c r="B159" s="268"/>
      <c r="C159" s="250"/>
      <c r="D159" s="250"/>
      <c r="E159" s="250"/>
      <c r="F159" s="250"/>
      <c r="G159" s="250"/>
      <c r="H159" s="250"/>
      <c r="I159" s="250"/>
      <c r="J159" s="250"/>
      <c r="K159" s="269"/>
    </row>
    <row r="160" spans="2:11" ht="18.75" customHeight="1">
      <c r="B160" s="218"/>
      <c r="C160" s="221"/>
      <c r="D160" s="221"/>
      <c r="E160" s="221"/>
      <c r="F160" s="240"/>
      <c r="G160" s="221"/>
      <c r="H160" s="221"/>
      <c r="I160" s="221"/>
      <c r="J160" s="221"/>
      <c r="K160" s="218"/>
    </row>
    <row r="161" spans="2:11" ht="18.75" customHeight="1"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</row>
    <row r="162" spans="2:11" ht="7.5" customHeight="1">
      <c r="B162" s="208"/>
      <c r="C162" s="209"/>
      <c r="D162" s="209"/>
      <c r="E162" s="209"/>
      <c r="F162" s="209"/>
      <c r="G162" s="209"/>
      <c r="H162" s="209"/>
      <c r="I162" s="209"/>
      <c r="J162" s="209"/>
      <c r="K162" s="210"/>
    </row>
    <row r="163" spans="2:11" ht="45" customHeight="1">
      <c r="B163" s="211"/>
      <c r="C163" s="375" t="s">
        <v>3004</v>
      </c>
      <c r="D163" s="375"/>
      <c r="E163" s="375"/>
      <c r="F163" s="375"/>
      <c r="G163" s="375"/>
      <c r="H163" s="375"/>
      <c r="I163" s="375"/>
      <c r="J163" s="375"/>
      <c r="K163" s="212"/>
    </row>
    <row r="164" spans="2:11" ht="17.25" customHeight="1">
      <c r="B164" s="211"/>
      <c r="C164" s="233" t="s">
        <v>2933</v>
      </c>
      <c r="D164" s="233"/>
      <c r="E164" s="233"/>
      <c r="F164" s="233" t="s">
        <v>2934</v>
      </c>
      <c r="G164" s="270"/>
      <c r="H164" s="271" t="s">
        <v>195</v>
      </c>
      <c r="I164" s="271" t="s">
        <v>57</v>
      </c>
      <c r="J164" s="233" t="s">
        <v>2935</v>
      </c>
      <c r="K164" s="212"/>
    </row>
    <row r="165" spans="2:11" ht="17.25" customHeight="1">
      <c r="B165" s="214"/>
      <c r="C165" s="235" t="s">
        <v>2936</v>
      </c>
      <c r="D165" s="235"/>
      <c r="E165" s="235"/>
      <c r="F165" s="236" t="s">
        <v>2937</v>
      </c>
      <c r="G165" s="272"/>
      <c r="H165" s="273"/>
      <c r="I165" s="273"/>
      <c r="J165" s="235" t="s">
        <v>2938</v>
      </c>
      <c r="K165" s="215"/>
    </row>
    <row r="166" spans="2:11" ht="5.25" customHeight="1">
      <c r="B166" s="241"/>
      <c r="C166" s="238"/>
      <c r="D166" s="238"/>
      <c r="E166" s="238"/>
      <c r="F166" s="238"/>
      <c r="G166" s="239"/>
      <c r="H166" s="238"/>
      <c r="I166" s="238"/>
      <c r="J166" s="238"/>
      <c r="K166" s="262"/>
    </row>
    <row r="167" spans="2:11" ht="15" customHeight="1">
      <c r="B167" s="241"/>
      <c r="C167" s="221" t="s">
        <v>2942</v>
      </c>
      <c r="D167" s="221"/>
      <c r="E167" s="221"/>
      <c r="F167" s="240" t="s">
        <v>2939</v>
      </c>
      <c r="G167" s="221"/>
      <c r="H167" s="221" t="s">
        <v>2978</v>
      </c>
      <c r="I167" s="221" t="s">
        <v>2941</v>
      </c>
      <c r="J167" s="221">
        <v>120</v>
      </c>
      <c r="K167" s="262"/>
    </row>
    <row r="168" spans="2:11" ht="15" customHeight="1">
      <c r="B168" s="241"/>
      <c r="C168" s="221" t="s">
        <v>2987</v>
      </c>
      <c r="D168" s="221"/>
      <c r="E168" s="221"/>
      <c r="F168" s="240" t="s">
        <v>2939</v>
      </c>
      <c r="G168" s="221"/>
      <c r="H168" s="221" t="s">
        <v>2988</v>
      </c>
      <c r="I168" s="221" t="s">
        <v>2941</v>
      </c>
      <c r="J168" s="221" t="s">
        <v>2989</v>
      </c>
      <c r="K168" s="262"/>
    </row>
    <row r="169" spans="2:11" ht="15" customHeight="1">
      <c r="B169" s="241"/>
      <c r="C169" s="221" t="s">
        <v>82</v>
      </c>
      <c r="D169" s="221"/>
      <c r="E169" s="221"/>
      <c r="F169" s="240" t="s">
        <v>2939</v>
      </c>
      <c r="G169" s="221"/>
      <c r="H169" s="221" t="s">
        <v>3005</v>
      </c>
      <c r="I169" s="221" t="s">
        <v>2941</v>
      </c>
      <c r="J169" s="221" t="s">
        <v>2989</v>
      </c>
      <c r="K169" s="262"/>
    </row>
    <row r="170" spans="2:11" ht="15" customHeight="1">
      <c r="B170" s="241"/>
      <c r="C170" s="221" t="s">
        <v>2944</v>
      </c>
      <c r="D170" s="221"/>
      <c r="E170" s="221"/>
      <c r="F170" s="240" t="s">
        <v>2945</v>
      </c>
      <c r="G170" s="221"/>
      <c r="H170" s="221" t="s">
        <v>3005</v>
      </c>
      <c r="I170" s="221" t="s">
        <v>2941</v>
      </c>
      <c r="J170" s="221">
        <v>50</v>
      </c>
      <c r="K170" s="262"/>
    </row>
    <row r="171" spans="2:11" ht="15" customHeight="1">
      <c r="B171" s="241"/>
      <c r="C171" s="221" t="s">
        <v>2947</v>
      </c>
      <c r="D171" s="221"/>
      <c r="E171" s="221"/>
      <c r="F171" s="240" t="s">
        <v>2939</v>
      </c>
      <c r="G171" s="221"/>
      <c r="H171" s="221" t="s">
        <v>3005</v>
      </c>
      <c r="I171" s="221" t="s">
        <v>2949</v>
      </c>
      <c r="J171" s="221"/>
      <c r="K171" s="262"/>
    </row>
    <row r="172" spans="2:11" ht="15" customHeight="1">
      <c r="B172" s="241"/>
      <c r="C172" s="221" t="s">
        <v>2958</v>
      </c>
      <c r="D172" s="221"/>
      <c r="E172" s="221"/>
      <c r="F172" s="240" t="s">
        <v>2945</v>
      </c>
      <c r="G172" s="221"/>
      <c r="H172" s="221" t="s">
        <v>3005</v>
      </c>
      <c r="I172" s="221" t="s">
        <v>2941</v>
      </c>
      <c r="J172" s="221">
        <v>50</v>
      </c>
      <c r="K172" s="262"/>
    </row>
    <row r="173" spans="2:11" ht="15" customHeight="1">
      <c r="B173" s="241"/>
      <c r="C173" s="221" t="s">
        <v>2966</v>
      </c>
      <c r="D173" s="221"/>
      <c r="E173" s="221"/>
      <c r="F173" s="240" t="s">
        <v>2945</v>
      </c>
      <c r="G173" s="221"/>
      <c r="H173" s="221" t="s">
        <v>3005</v>
      </c>
      <c r="I173" s="221" t="s">
        <v>2941</v>
      </c>
      <c r="J173" s="221">
        <v>50</v>
      </c>
      <c r="K173" s="262"/>
    </row>
    <row r="174" spans="2:11" ht="15" customHeight="1">
      <c r="B174" s="241"/>
      <c r="C174" s="221" t="s">
        <v>2964</v>
      </c>
      <c r="D174" s="221"/>
      <c r="E174" s="221"/>
      <c r="F174" s="240" t="s">
        <v>2945</v>
      </c>
      <c r="G174" s="221"/>
      <c r="H174" s="221" t="s">
        <v>3005</v>
      </c>
      <c r="I174" s="221" t="s">
        <v>2941</v>
      </c>
      <c r="J174" s="221">
        <v>50</v>
      </c>
      <c r="K174" s="262"/>
    </row>
    <row r="175" spans="2:11" ht="15" customHeight="1">
      <c r="B175" s="241"/>
      <c r="C175" s="221" t="s">
        <v>194</v>
      </c>
      <c r="D175" s="221"/>
      <c r="E175" s="221"/>
      <c r="F175" s="240" t="s">
        <v>2939</v>
      </c>
      <c r="G175" s="221"/>
      <c r="H175" s="221" t="s">
        <v>3006</v>
      </c>
      <c r="I175" s="221" t="s">
        <v>3007</v>
      </c>
      <c r="J175" s="221"/>
      <c r="K175" s="262"/>
    </row>
    <row r="176" spans="2:11" ht="15" customHeight="1">
      <c r="B176" s="241"/>
      <c r="C176" s="221" t="s">
        <v>57</v>
      </c>
      <c r="D176" s="221"/>
      <c r="E176" s="221"/>
      <c r="F176" s="240" t="s">
        <v>2939</v>
      </c>
      <c r="G176" s="221"/>
      <c r="H176" s="221" t="s">
        <v>3008</v>
      </c>
      <c r="I176" s="221" t="s">
        <v>3009</v>
      </c>
      <c r="J176" s="221">
        <v>1</v>
      </c>
      <c r="K176" s="262"/>
    </row>
    <row r="177" spans="2:11" ht="15" customHeight="1">
      <c r="B177" s="241"/>
      <c r="C177" s="221" t="s">
        <v>53</v>
      </c>
      <c r="D177" s="221"/>
      <c r="E177" s="221"/>
      <c r="F177" s="240" t="s">
        <v>2939</v>
      </c>
      <c r="G177" s="221"/>
      <c r="H177" s="221" t="s">
        <v>3010</v>
      </c>
      <c r="I177" s="221" t="s">
        <v>2941</v>
      </c>
      <c r="J177" s="221">
        <v>20</v>
      </c>
      <c r="K177" s="262"/>
    </row>
    <row r="178" spans="2:11" ht="15" customHeight="1">
      <c r="B178" s="241"/>
      <c r="C178" s="221" t="s">
        <v>195</v>
      </c>
      <c r="D178" s="221"/>
      <c r="E178" s="221"/>
      <c r="F178" s="240" t="s">
        <v>2939</v>
      </c>
      <c r="G178" s="221"/>
      <c r="H178" s="221" t="s">
        <v>3011</v>
      </c>
      <c r="I178" s="221" t="s">
        <v>2941</v>
      </c>
      <c r="J178" s="221">
        <v>255</v>
      </c>
      <c r="K178" s="262"/>
    </row>
    <row r="179" spans="2:11" ht="15" customHeight="1">
      <c r="B179" s="241"/>
      <c r="C179" s="221" t="s">
        <v>196</v>
      </c>
      <c r="D179" s="221"/>
      <c r="E179" s="221"/>
      <c r="F179" s="240" t="s">
        <v>2939</v>
      </c>
      <c r="G179" s="221"/>
      <c r="H179" s="221" t="s">
        <v>2904</v>
      </c>
      <c r="I179" s="221" t="s">
        <v>2941</v>
      </c>
      <c r="J179" s="221">
        <v>10</v>
      </c>
      <c r="K179" s="262"/>
    </row>
    <row r="180" spans="2:11" ht="15" customHeight="1">
      <c r="B180" s="241"/>
      <c r="C180" s="221" t="s">
        <v>197</v>
      </c>
      <c r="D180" s="221"/>
      <c r="E180" s="221"/>
      <c r="F180" s="240" t="s">
        <v>2939</v>
      </c>
      <c r="G180" s="221"/>
      <c r="H180" s="221" t="s">
        <v>3012</v>
      </c>
      <c r="I180" s="221" t="s">
        <v>2973</v>
      </c>
      <c r="J180" s="221"/>
      <c r="K180" s="262"/>
    </row>
    <row r="181" spans="2:11" ht="15" customHeight="1">
      <c r="B181" s="241"/>
      <c r="C181" s="221" t="s">
        <v>3013</v>
      </c>
      <c r="D181" s="221"/>
      <c r="E181" s="221"/>
      <c r="F181" s="240" t="s">
        <v>2939</v>
      </c>
      <c r="G181" s="221"/>
      <c r="H181" s="221" t="s">
        <v>3014</v>
      </c>
      <c r="I181" s="221" t="s">
        <v>2973</v>
      </c>
      <c r="J181" s="221"/>
      <c r="K181" s="262"/>
    </row>
    <row r="182" spans="2:11" ht="15" customHeight="1">
      <c r="B182" s="241"/>
      <c r="C182" s="221" t="s">
        <v>3002</v>
      </c>
      <c r="D182" s="221"/>
      <c r="E182" s="221"/>
      <c r="F182" s="240" t="s">
        <v>2939</v>
      </c>
      <c r="G182" s="221"/>
      <c r="H182" s="221" t="s">
        <v>3015</v>
      </c>
      <c r="I182" s="221" t="s">
        <v>2973</v>
      </c>
      <c r="J182" s="221"/>
      <c r="K182" s="262"/>
    </row>
    <row r="183" spans="2:11" ht="15" customHeight="1">
      <c r="B183" s="241"/>
      <c r="C183" s="221" t="s">
        <v>199</v>
      </c>
      <c r="D183" s="221"/>
      <c r="E183" s="221"/>
      <c r="F183" s="240" t="s">
        <v>2945</v>
      </c>
      <c r="G183" s="221"/>
      <c r="H183" s="221" t="s">
        <v>3016</v>
      </c>
      <c r="I183" s="221" t="s">
        <v>2941</v>
      </c>
      <c r="J183" s="221">
        <v>50</v>
      </c>
      <c r="K183" s="262"/>
    </row>
    <row r="184" spans="2:11" ht="15" customHeight="1">
      <c r="B184" s="241"/>
      <c r="C184" s="221" t="s">
        <v>3017</v>
      </c>
      <c r="D184" s="221"/>
      <c r="E184" s="221"/>
      <c r="F184" s="240" t="s">
        <v>2945</v>
      </c>
      <c r="G184" s="221"/>
      <c r="H184" s="221" t="s">
        <v>3018</v>
      </c>
      <c r="I184" s="221" t="s">
        <v>3019</v>
      </c>
      <c r="J184" s="221"/>
      <c r="K184" s="262"/>
    </row>
    <row r="185" spans="2:11" ht="15" customHeight="1">
      <c r="B185" s="241"/>
      <c r="C185" s="221" t="s">
        <v>3020</v>
      </c>
      <c r="D185" s="221"/>
      <c r="E185" s="221"/>
      <c r="F185" s="240" t="s">
        <v>2945</v>
      </c>
      <c r="G185" s="221"/>
      <c r="H185" s="221" t="s">
        <v>3021</v>
      </c>
      <c r="I185" s="221" t="s">
        <v>3019</v>
      </c>
      <c r="J185" s="221"/>
      <c r="K185" s="262"/>
    </row>
    <row r="186" spans="2:11" ht="15" customHeight="1">
      <c r="B186" s="241"/>
      <c r="C186" s="221" t="s">
        <v>3022</v>
      </c>
      <c r="D186" s="221"/>
      <c r="E186" s="221"/>
      <c r="F186" s="240" t="s">
        <v>2945</v>
      </c>
      <c r="G186" s="221"/>
      <c r="H186" s="221" t="s">
        <v>3023</v>
      </c>
      <c r="I186" s="221" t="s">
        <v>3019</v>
      </c>
      <c r="J186" s="221"/>
      <c r="K186" s="262"/>
    </row>
    <row r="187" spans="2:11" ht="15" customHeight="1">
      <c r="B187" s="241"/>
      <c r="C187" s="274" t="s">
        <v>3024</v>
      </c>
      <c r="D187" s="221"/>
      <c r="E187" s="221"/>
      <c r="F187" s="240" t="s">
        <v>2945</v>
      </c>
      <c r="G187" s="221"/>
      <c r="H187" s="221" t="s">
        <v>3025</v>
      </c>
      <c r="I187" s="221" t="s">
        <v>3026</v>
      </c>
      <c r="J187" s="275" t="s">
        <v>3027</v>
      </c>
      <c r="K187" s="262"/>
    </row>
    <row r="188" spans="2:11" ht="15" customHeight="1">
      <c r="B188" s="241"/>
      <c r="C188" s="226" t="s">
        <v>42</v>
      </c>
      <c r="D188" s="221"/>
      <c r="E188" s="221"/>
      <c r="F188" s="240" t="s">
        <v>2939</v>
      </c>
      <c r="G188" s="221"/>
      <c r="H188" s="218" t="s">
        <v>3028</v>
      </c>
      <c r="I188" s="221" t="s">
        <v>3029</v>
      </c>
      <c r="J188" s="221"/>
      <c r="K188" s="262"/>
    </row>
    <row r="189" spans="2:11" ht="15" customHeight="1">
      <c r="B189" s="241"/>
      <c r="C189" s="226" t="s">
        <v>3030</v>
      </c>
      <c r="D189" s="221"/>
      <c r="E189" s="221"/>
      <c r="F189" s="240" t="s">
        <v>2939</v>
      </c>
      <c r="G189" s="221"/>
      <c r="H189" s="221" t="s">
        <v>3031</v>
      </c>
      <c r="I189" s="221" t="s">
        <v>2973</v>
      </c>
      <c r="J189" s="221"/>
      <c r="K189" s="262"/>
    </row>
    <row r="190" spans="2:11" ht="15" customHeight="1">
      <c r="B190" s="241"/>
      <c r="C190" s="226" t="s">
        <v>3032</v>
      </c>
      <c r="D190" s="221"/>
      <c r="E190" s="221"/>
      <c r="F190" s="240" t="s">
        <v>2939</v>
      </c>
      <c r="G190" s="221"/>
      <c r="H190" s="221" t="s">
        <v>3033</v>
      </c>
      <c r="I190" s="221" t="s">
        <v>2973</v>
      </c>
      <c r="J190" s="221"/>
      <c r="K190" s="262"/>
    </row>
    <row r="191" spans="2:11" ht="15" customHeight="1">
      <c r="B191" s="241"/>
      <c r="C191" s="226" t="s">
        <v>3034</v>
      </c>
      <c r="D191" s="221"/>
      <c r="E191" s="221"/>
      <c r="F191" s="240" t="s">
        <v>2945</v>
      </c>
      <c r="G191" s="221"/>
      <c r="H191" s="221" t="s">
        <v>3035</v>
      </c>
      <c r="I191" s="221" t="s">
        <v>2973</v>
      </c>
      <c r="J191" s="221"/>
      <c r="K191" s="262"/>
    </row>
    <row r="192" spans="2:11" ht="15" customHeight="1">
      <c r="B192" s="268"/>
      <c r="C192" s="276"/>
      <c r="D192" s="250"/>
      <c r="E192" s="250"/>
      <c r="F192" s="250"/>
      <c r="G192" s="250"/>
      <c r="H192" s="250"/>
      <c r="I192" s="250"/>
      <c r="J192" s="250"/>
      <c r="K192" s="269"/>
    </row>
    <row r="193" spans="2:11" ht="18.75" customHeight="1">
      <c r="B193" s="218"/>
      <c r="C193" s="221"/>
      <c r="D193" s="221"/>
      <c r="E193" s="221"/>
      <c r="F193" s="240"/>
      <c r="G193" s="221"/>
      <c r="H193" s="221"/>
      <c r="I193" s="221"/>
      <c r="J193" s="221"/>
      <c r="K193" s="218"/>
    </row>
    <row r="194" spans="2:11" ht="18.75" customHeight="1">
      <c r="B194" s="218"/>
      <c r="C194" s="221"/>
      <c r="D194" s="221"/>
      <c r="E194" s="221"/>
      <c r="F194" s="240"/>
      <c r="G194" s="221"/>
      <c r="H194" s="221"/>
      <c r="I194" s="221"/>
      <c r="J194" s="221"/>
      <c r="K194" s="218"/>
    </row>
    <row r="195" spans="2:11" ht="18.75" customHeight="1"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</row>
    <row r="196" spans="2:11" ht="13.5">
      <c r="B196" s="208"/>
      <c r="C196" s="209"/>
      <c r="D196" s="209"/>
      <c r="E196" s="209"/>
      <c r="F196" s="209"/>
      <c r="G196" s="209"/>
      <c r="H196" s="209"/>
      <c r="I196" s="209"/>
      <c r="J196" s="209"/>
      <c r="K196" s="210"/>
    </row>
    <row r="197" spans="2:11" ht="22.2">
      <c r="B197" s="211"/>
      <c r="C197" s="375" t="s">
        <v>3036</v>
      </c>
      <c r="D197" s="375"/>
      <c r="E197" s="375"/>
      <c r="F197" s="375"/>
      <c r="G197" s="375"/>
      <c r="H197" s="375"/>
      <c r="I197" s="375"/>
      <c r="J197" s="375"/>
      <c r="K197" s="212"/>
    </row>
    <row r="198" spans="2:11" ht="25.5" customHeight="1">
      <c r="B198" s="211"/>
      <c r="C198" s="277" t="s">
        <v>3037</v>
      </c>
      <c r="D198" s="277"/>
      <c r="E198" s="277"/>
      <c r="F198" s="277" t="s">
        <v>3038</v>
      </c>
      <c r="G198" s="278"/>
      <c r="H198" s="376" t="s">
        <v>3039</v>
      </c>
      <c r="I198" s="376"/>
      <c r="J198" s="376"/>
      <c r="K198" s="212"/>
    </row>
    <row r="199" spans="2:11" ht="5.25" customHeight="1">
      <c r="B199" s="241"/>
      <c r="C199" s="238"/>
      <c r="D199" s="238"/>
      <c r="E199" s="238"/>
      <c r="F199" s="238"/>
      <c r="G199" s="221"/>
      <c r="H199" s="238"/>
      <c r="I199" s="238"/>
      <c r="J199" s="238"/>
      <c r="K199" s="262"/>
    </row>
    <row r="200" spans="2:11" ht="15" customHeight="1">
      <c r="B200" s="241"/>
      <c r="C200" s="221" t="s">
        <v>3029</v>
      </c>
      <c r="D200" s="221"/>
      <c r="E200" s="221"/>
      <c r="F200" s="240" t="s">
        <v>43</v>
      </c>
      <c r="G200" s="221"/>
      <c r="H200" s="377" t="s">
        <v>3040</v>
      </c>
      <c r="I200" s="377"/>
      <c r="J200" s="377"/>
      <c r="K200" s="262"/>
    </row>
    <row r="201" spans="2:11" ht="15" customHeight="1">
      <c r="B201" s="241"/>
      <c r="C201" s="247"/>
      <c r="D201" s="221"/>
      <c r="E201" s="221"/>
      <c r="F201" s="240" t="s">
        <v>44</v>
      </c>
      <c r="G201" s="221"/>
      <c r="H201" s="377" t="s">
        <v>3041</v>
      </c>
      <c r="I201" s="377"/>
      <c r="J201" s="377"/>
      <c r="K201" s="262"/>
    </row>
    <row r="202" spans="2:11" ht="15" customHeight="1">
      <c r="B202" s="241"/>
      <c r="C202" s="247"/>
      <c r="D202" s="221"/>
      <c r="E202" s="221"/>
      <c r="F202" s="240" t="s">
        <v>47</v>
      </c>
      <c r="G202" s="221"/>
      <c r="H202" s="377" t="s">
        <v>3042</v>
      </c>
      <c r="I202" s="377"/>
      <c r="J202" s="377"/>
      <c r="K202" s="262"/>
    </row>
    <row r="203" spans="2:11" ht="15" customHeight="1">
      <c r="B203" s="241"/>
      <c r="C203" s="221"/>
      <c r="D203" s="221"/>
      <c r="E203" s="221"/>
      <c r="F203" s="240" t="s">
        <v>45</v>
      </c>
      <c r="G203" s="221"/>
      <c r="H203" s="377" t="s">
        <v>3043</v>
      </c>
      <c r="I203" s="377"/>
      <c r="J203" s="377"/>
      <c r="K203" s="262"/>
    </row>
    <row r="204" spans="2:11" ht="15" customHeight="1">
      <c r="B204" s="241"/>
      <c r="C204" s="221"/>
      <c r="D204" s="221"/>
      <c r="E204" s="221"/>
      <c r="F204" s="240" t="s">
        <v>46</v>
      </c>
      <c r="G204" s="221"/>
      <c r="H204" s="377" t="s">
        <v>3044</v>
      </c>
      <c r="I204" s="377"/>
      <c r="J204" s="377"/>
      <c r="K204" s="262"/>
    </row>
    <row r="205" spans="2:11" ht="15" customHeight="1">
      <c r="B205" s="241"/>
      <c r="C205" s="221"/>
      <c r="D205" s="221"/>
      <c r="E205" s="221"/>
      <c r="F205" s="240"/>
      <c r="G205" s="221"/>
      <c r="H205" s="221"/>
      <c r="I205" s="221"/>
      <c r="J205" s="221"/>
      <c r="K205" s="262"/>
    </row>
    <row r="206" spans="2:11" ht="15" customHeight="1">
      <c r="B206" s="241"/>
      <c r="C206" s="221" t="s">
        <v>2985</v>
      </c>
      <c r="D206" s="221"/>
      <c r="E206" s="221"/>
      <c r="F206" s="240" t="s">
        <v>77</v>
      </c>
      <c r="G206" s="221"/>
      <c r="H206" s="377" t="s">
        <v>3045</v>
      </c>
      <c r="I206" s="377"/>
      <c r="J206" s="377"/>
      <c r="K206" s="262"/>
    </row>
    <row r="207" spans="2:11" ht="15" customHeight="1">
      <c r="B207" s="241"/>
      <c r="C207" s="247"/>
      <c r="D207" s="221"/>
      <c r="E207" s="221"/>
      <c r="F207" s="240" t="s">
        <v>2883</v>
      </c>
      <c r="G207" s="221"/>
      <c r="H207" s="377" t="s">
        <v>2884</v>
      </c>
      <c r="I207" s="377"/>
      <c r="J207" s="377"/>
      <c r="K207" s="262"/>
    </row>
    <row r="208" spans="2:11" ht="15" customHeight="1">
      <c r="B208" s="241"/>
      <c r="C208" s="221"/>
      <c r="D208" s="221"/>
      <c r="E208" s="221"/>
      <c r="F208" s="240" t="s">
        <v>2881</v>
      </c>
      <c r="G208" s="221"/>
      <c r="H208" s="377" t="s">
        <v>3046</v>
      </c>
      <c r="I208" s="377"/>
      <c r="J208" s="377"/>
      <c r="K208" s="262"/>
    </row>
    <row r="209" spans="2:11" ht="15" customHeight="1">
      <c r="B209" s="279"/>
      <c r="C209" s="247"/>
      <c r="D209" s="247"/>
      <c r="E209" s="247"/>
      <c r="F209" s="240" t="s">
        <v>2885</v>
      </c>
      <c r="G209" s="226"/>
      <c r="H209" s="374" t="s">
        <v>2886</v>
      </c>
      <c r="I209" s="374"/>
      <c r="J209" s="374"/>
      <c r="K209" s="280"/>
    </row>
    <row r="210" spans="2:11" ht="15" customHeight="1">
      <c r="B210" s="279"/>
      <c r="C210" s="247"/>
      <c r="D210" s="247"/>
      <c r="E210" s="247"/>
      <c r="F210" s="240" t="s">
        <v>2887</v>
      </c>
      <c r="G210" s="226"/>
      <c r="H210" s="374" t="s">
        <v>3047</v>
      </c>
      <c r="I210" s="374"/>
      <c r="J210" s="374"/>
      <c r="K210" s="280"/>
    </row>
    <row r="211" spans="2:11" ht="15" customHeight="1">
      <c r="B211" s="279"/>
      <c r="C211" s="247"/>
      <c r="D211" s="247"/>
      <c r="E211" s="247"/>
      <c r="F211" s="281"/>
      <c r="G211" s="226"/>
      <c r="H211" s="282"/>
      <c r="I211" s="282"/>
      <c r="J211" s="282"/>
      <c r="K211" s="280"/>
    </row>
    <row r="212" spans="2:11" ht="15" customHeight="1">
      <c r="B212" s="279"/>
      <c r="C212" s="221" t="s">
        <v>3009</v>
      </c>
      <c r="D212" s="247"/>
      <c r="E212" s="247"/>
      <c r="F212" s="240">
        <v>1</v>
      </c>
      <c r="G212" s="226"/>
      <c r="H212" s="374" t="s">
        <v>3048</v>
      </c>
      <c r="I212" s="374"/>
      <c r="J212" s="374"/>
      <c r="K212" s="280"/>
    </row>
    <row r="213" spans="2:11" ht="15" customHeight="1">
      <c r="B213" s="279"/>
      <c r="C213" s="247"/>
      <c r="D213" s="247"/>
      <c r="E213" s="247"/>
      <c r="F213" s="240">
        <v>2</v>
      </c>
      <c r="G213" s="226"/>
      <c r="H213" s="374" t="s">
        <v>3049</v>
      </c>
      <c r="I213" s="374"/>
      <c r="J213" s="374"/>
      <c r="K213" s="280"/>
    </row>
    <row r="214" spans="2:11" ht="15" customHeight="1">
      <c r="B214" s="279"/>
      <c r="C214" s="247"/>
      <c r="D214" s="247"/>
      <c r="E214" s="247"/>
      <c r="F214" s="240">
        <v>3</v>
      </c>
      <c r="G214" s="226"/>
      <c r="H214" s="374" t="s">
        <v>3050</v>
      </c>
      <c r="I214" s="374"/>
      <c r="J214" s="374"/>
      <c r="K214" s="280"/>
    </row>
    <row r="215" spans="2:11" ht="15" customHeight="1">
      <c r="B215" s="279"/>
      <c r="C215" s="247"/>
      <c r="D215" s="247"/>
      <c r="E215" s="247"/>
      <c r="F215" s="240">
        <v>4</v>
      </c>
      <c r="G215" s="226"/>
      <c r="H215" s="374" t="s">
        <v>3051</v>
      </c>
      <c r="I215" s="374"/>
      <c r="J215" s="374"/>
      <c r="K215" s="280"/>
    </row>
    <row r="216" spans="2:11" ht="12.75" customHeight="1">
      <c r="B216" s="283"/>
      <c r="C216" s="284"/>
      <c r="D216" s="284"/>
      <c r="E216" s="284"/>
      <c r="F216" s="284"/>
      <c r="G216" s="284"/>
      <c r="H216" s="284"/>
      <c r="I216" s="284"/>
      <c r="J216" s="284"/>
      <c r="K216" s="285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5"/>
  <sheetViews>
    <sheetView showGridLines="0" workbookViewId="0" topLeftCell="A1">
      <pane ySplit="1" topLeftCell="A174" activePane="bottomLeft" state="frozen"/>
      <selection pane="bottomLeft" activeCell="K192" sqref="K1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86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s="1" customFormat="1" ht="22.5" customHeight="1">
      <c r="B9" s="31"/>
      <c r="C9" s="32"/>
      <c r="D9" s="32"/>
      <c r="E9" s="367" t="s">
        <v>166</v>
      </c>
      <c r="F9" s="348"/>
      <c r="G9" s="348"/>
      <c r="H9" s="348"/>
      <c r="I9" s="98"/>
      <c r="J9" s="32"/>
      <c r="K9" s="307"/>
    </row>
    <row r="10" spans="2:11" s="1" customFormat="1" ht="13.2">
      <c r="B10" s="31"/>
      <c r="C10" s="32"/>
      <c r="D10" s="28" t="s">
        <v>167</v>
      </c>
      <c r="E10" s="32"/>
      <c r="F10" s="32"/>
      <c r="G10" s="32"/>
      <c r="H10" s="32"/>
      <c r="I10" s="98"/>
      <c r="J10" s="32"/>
      <c r="K10" s="307"/>
    </row>
    <row r="11" spans="2:11" s="1" customFormat="1" ht="36.9" customHeight="1">
      <c r="B11" s="31"/>
      <c r="C11" s="32"/>
      <c r="D11" s="32"/>
      <c r="E11" s="368" t="s">
        <v>804</v>
      </c>
      <c r="F11" s="348"/>
      <c r="G11" s="348"/>
      <c r="H11" s="348"/>
      <c r="I11" s="98"/>
      <c r="J11" s="32"/>
      <c r="K11" s="307"/>
    </row>
    <row r="12" spans="2:11" s="1" customFormat="1" ht="13.5">
      <c r="B12" s="31"/>
      <c r="C12" s="32"/>
      <c r="D12" s="32"/>
      <c r="E12" s="32"/>
      <c r="F12" s="32"/>
      <c r="G12" s="32"/>
      <c r="H12" s="32"/>
      <c r="I12" s="98"/>
      <c r="J12" s="32"/>
      <c r="K12" s="307"/>
    </row>
    <row r="13" spans="2:11" s="1" customFormat="1" ht="14.4" customHeight="1">
      <c r="B13" s="31"/>
      <c r="C13" s="32"/>
      <c r="D13" s="28" t="s">
        <v>21</v>
      </c>
      <c r="E13" s="32"/>
      <c r="F13" s="26" t="s">
        <v>3</v>
      </c>
      <c r="G13" s="32"/>
      <c r="H13" s="32"/>
      <c r="I13" s="99" t="s">
        <v>22</v>
      </c>
      <c r="J13" s="26" t="s">
        <v>3</v>
      </c>
      <c r="K13" s="307"/>
    </row>
    <row r="14" spans="2:11" s="1" customFormat="1" ht="14.4" customHeight="1">
      <c r="B14" s="31"/>
      <c r="C14" s="32"/>
      <c r="D14" s="28" t="s">
        <v>23</v>
      </c>
      <c r="E14" s="32"/>
      <c r="F14" s="26" t="s">
        <v>24</v>
      </c>
      <c r="G14" s="32"/>
      <c r="H14" s="32"/>
      <c r="I14" s="99" t="s">
        <v>25</v>
      </c>
      <c r="J14" s="100">
        <f>'Rekapitulace stavby'!AN8</f>
        <v>43063</v>
      </c>
      <c r="K14" s="307"/>
    </row>
    <row r="15" spans="2:11" s="1" customFormat="1" ht="10.95" customHeight="1">
      <c r="B15" s="31"/>
      <c r="C15" s="32"/>
      <c r="D15" s="32"/>
      <c r="E15" s="32"/>
      <c r="F15" s="32"/>
      <c r="G15" s="32"/>
      <c r="H15" s="32"/>
      <c r="I15" s="98"/>
      <c r="J15" s="32"/>
      <c r="K15" s="307"/>
    </row>
    <row r="16" spans="2:11" s="1" customFormat="1" ht="14.4" customHeight="1">
      <c r="B16" s="31"/>
      <c r="C16" s="32"/>
      <c r="D16" s="28" t="s">
        <v>28</v>
      </c>
      <c r="E16" s="32"/>
      <c r="F16" s="32"/>
      <c r="G16" s="32"/>
      <c r="H16" s="32"/>
      <c r="I16" s="99" t="s">
        <v>29</v>
      </c>
      <c r="J16" s="26" t="s">
        <v>3</v>
      </c>
      <c r="K16" s="307"/>
    </row>
    <row r="17" spans="2:11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99" t="s">
        <v>31</v>
      </c>
      <c r="J17" s="26" t="s">
        <v>3</v>
      </c>
      <c r="K17" s="307"/>
    </row>
    <row r="18" spans="2:11" s="1" customFormat="1" ht="6.9" customHeight="1">
      <c r="B18" s="31"/>
      <c r="C18" s="32"/>
      <c r="D18" s="32"/>
      <c r="E18" s="32"/>
      <c r="F18" s="32"/>
      <c r="G18" s="32"/>
      <c r="H18" s="32"/>
      <c r="I18" s="98"/>
      <c r="J18" s="32"/>
      <c r="K18" s="307"/>
    </row>
    <row r="19" spans="2:11" s="1" customFormat="1" ht="14.4" customHeight="1">
      <c r="B19" s="31"/>
      <c r="C19" s="32"/>
      <c r="D19" s="28" t="s">
        <v>32</v>
      </c>
      <c r="E19" s="32"/>
      <c r="F19" s="32"/>
      <c r="G19" s="32"/>
      <c r="H19" s="32"/>
      <c r="I19" s="99" t="s">
        <v>29</v>
      </c>
      <c r="J19" s="26" t="str">
        <f>IF('Rekapitulace stavby'!AN13="Vyplň údaj","",IF('Rekapitulace stavby'!AN13="","",'Rekapitulace stavby'!AN13))</f>
        <v/>
      </c>
      <c r="K19" s="307"/>
    </row>
    <row r="20" spans="2:11" s="1" customFormat="1" ht="18" customHeight="1">
      <c r="B20" s="31"/>
      <c r="C20" s="32"/>
      <c r="D20" s="32"/>
      <c r="E20" s="26" t="str">
        <f>IF('Rekapitulace stavby'!E14="Vyplň údaj","",IF('Rekapitulace stavby'!E14="","",'Rekapitulace stavby'!E14))</f>
        <v/>
      </c>
      <c r="F20" s="32"/>
      <c r="G20" s="32"/>
      <c r="H20" s="32"/>
      <c r="I20" s="99" t="s">
        <v>31</v>
      </c>
      <c r="J20" s="26" t="str">
        <f>IF('Rekapitulace stavby'!AN14="Vyplň údaj","",IF('Rekapitulace stavby'!AN14="","",'Rekapitulace stavby'!AN14))</f>
        <v/>
      </c>
      <c r="K20" s="307"/>
    </row>
    <row r="21" spans="2:11" s="1" customFormat="1" ht="6.9" customHeight="1">
      <c r="B21" s="31"/>
      <c r="C21" s="32"/>
      <c r="D21" s="32"/>
      <c r="E21" s="32"/>
      <c r="F21" s="32"/>
      <c r="G21" s="32"/>
      <c r="H21" s="32"/>
      <c r="I21" s="98"/>
      <c r="J21" s="32"/>
      <c r="K21" s="307"/>
    </row>
    <row r="22" spans="2:11" s="1" customFormat="1" ht="14.4" customHeight="1">
      <c r="B22" s="31"/>
      <c r="C22" s="32"/>
      <c r="D22" s="28" t="s">
        <v>34</v>
      </c>
      <c r="E22" s="32"/>
      <c r="F22" s="32"/>
      <c r="G22" s="32"/>
      <c r="H22" s="32"/>
      <c r="I22" s="99" t="s">
        <v>29</v>
      </c>
      <c r="J22" s="26" t="s">
        <v>3</v>
      </c>
      <c r="K22" s="307"/>
    </row>
    <row r="23" spans="2:11" s="1" customFormat="1" ht="18" customHeight="1">
      <c r="B23" s="31"/>
      <c r="C23" s="32"/>
      <c r="D23" s="32"/>
      <c r="E23" s="26" t="s">
        <v>35</v>
      </c>
      <c r="F23" s="32"/>
      <c r="G23" s="32"/>
      <c r="H23" s="32"/>
      <c r="I23" s="99" t="s">
        <v>31</v>
      </c>
      <c r="J23" s="26" t="s">
        <v>3</v>
      </c>
      <c r="K23" s="307"/>
    </row>
    <row r="24" spans="2:11" s="1" customFormat="1" ht="6.9" customHeight="1">
      <c r="B24" s="31"/>
      <c r="C24" s="32"/>
      <c r="D24" s="32"/>
      <c r="E24" s="32"/>
      <c r="F24" s="32"/>
      <c r="G24" s="32"/>
      <c r="H24" s="32"/>
      <c r="I24" s="98"/>
      <c r="J24" s="32"/>
      <c r="K24" s="307"/>
    </row>
    <row r="25" spans="2:11" s="1" customFormat="1" ht="14.4" customHeight="1">
      <c r="B25" s="31"/>
      <c r="C25" s="32"/>
      <c r="D25" s="28" t="s">
        <v>37</v>
      </c>
      <c r="E25" s="32"/>
      <c r="F25" s="32"/>
      <c r="G25" s="32"/>
      <c r="H25" s="32"/>
      <c r="I25" s="98"/>
      <c r="J25" s="32"/>
      <c r="K25" s="307"/>
    </row>
    <row r="26" spans="2:11" s="7" customFormat="1" ht="22.5" customHeight="1">
      <c r="B26" s="101"/>
      <c r="C26" s="102"/>
      <c r="D26" s="102"/>
      <c r="E26" s="370" t="s">
        <v>3</v>
      </c>
      <c r="F26" s="371"/>
      <c r="G26" s="371"/>
      <c r="H26" s="371"/>
      <c r="I26" s="103"/>
      <c r="J26" s="102"/>
      <c r="K26" s="308"/>
    </row>
    <row r="27" spans="2:11" s="1" customFormat="1" ht="6.9" customHeight="1">
      <c r="B27" s="31"/>
      <c r="C27" s="32"/>
      <c r="D27" s="32"/>
      <c r="E27" s="32"/>
      <c r="F27" s="32"/>
      <c r="G27" s="32"/>
      <c r="H27" s="32"/>
      <c r="I27" s="98"/>
      <c r="J27" s="32"/>
      <c r="K27" s="307"/>
    </row>
    <row r="28" spans="2:11" s="1" customFormat="1" ht="6.9" customHeight="1">
      <c r="B28" s="31"/>
      <c r="C28" s="32"/>
      <c r="D28" s="58"/>
      <c r="E28" s="58"/>
      <c r="F28" s="58"/>
      <c r="G28" s="58"/>
      <c r="H28" s="58"/>
      <c r="I28" s="105"/>
      <c r="J28" s="58"/>
      <c r="K28" s="309"/>
    </row>
    <row r="29" spans="2:11" s="1" customFormat="1" ht="25.35" customHeight="1">
      <c r="B29" s="31"/>
      <c r="C29" s="32"/>
      <c r="D29" s="107" t="s">
        <v>38</v>
      </c>
      <c r="E29" s="32"/>
      <c r="F29" s="32"/>
      <c r="G29" s="32"/>
      <c r="H29" s="32"/>
      <c r="I29" s="98"/>
      <c r="J29" s="108">
        <f>ROUND(J93,2)</f>
        <v>0</v>
      </c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14.4" customHeight="1">
      <c r="B31" s="31"/>
      <c r="C31" s="32"/>
      <c r="D31" s="32"/>
      <c r="E31" s="32"/>
      <c r="F31" s="36" t="s">
        <v>40</v>
      </c>
      <c r="G31" s="32"/>
      <c r="H31" s="32"/>
      <c r="I31" s="109" t="s">
        <v>39</v>
      </c>
      <c r="J31" s="36" t="s">
        <v>41</v>
      </c>
      <c r="K31" s="307"/>
    </row>
    <row r="32" spans="2:11" s="1" customFormat="1" ht="14.4" customHeight="1">
      <c r="B32" s="31"/>
      <c r="C32" s="32"/>
      <c r="D32" s="39" t="s">
        <v>42</v>
      </c>
      <c r="E32" s="39" t="s">
        <v>43</v>
      </c>
      <c r="F32" s="110">
        <f>ROUND(SUM(BE93:BE194),2)</f>
        <v>0</v>
      </c>
      <c r="G32" s="32"/>
      <c r="H32" s="32"/>
      <c r="I32" s="111">
        <v>0.21</v>
      </c>
      <c r="J32" s="110">
        <f>ROUND(ROUND((SUM(BE93:BE194)),2)*I32,2)</f>
        <v>0</v>
      </c>
      <c r="K32" s="307"/>
    </row>
    <row r="33" spans="2:11" s="1" customFormat="1" ht="14.4" customHeight="1">
      <c r="B33" s="31"/>
      <c r="C33" s="32"/>
      <c r="D33" s="32"/>
      <c r="E33" s="39" t="s">
        <v>44</v>
      </c>
      <c r="F33" s="110">
        <f>ROUND(SUM(BF93:BF194),2)</f>
        <v>0</v>
      </c>
      <c r="G33" s="32"/>
      <c r="H33" s="32"/>
      <c r="I33" s="111">
        <v>0.15</v>
      </c>
      <c r="J33" s="110">
        <f>ROUND(ROUND((SUM(BF93:BF194)),2)*I33,2)</f>
        <v>0</v>
      </c>
      <c r="K33" s="307"/>
    </row>
    <row r="34" spans="2:11" s="1" customFormat="1" ht="14.4" customHeight="1" hidden="1">
      <c r="B34" s="31"/>
      <c r="C34" s="32"/>
      <c r="D34" s="32"/>
      <c r="E34" s="39" t="s">
        <v>45</v>
      </c>
      <c r="F34" s="110">
        <f>ROUND(SUM(BG93:BG194),2)</f>
        <v>0</v>
      </c>
      <c r="G34" s="32"/>
      <c r="H34" s="32"/>
      <c r="I34" s="111">
        <v>0.21</v>
      </c>
      <c r="J34" s="110">
        <v>0</v>
      </c>
      <c r="K34" s="307"/>
    </row>
    <row r="35" spans="2:11" s="1" customFormat="1" ht="14.4" customHeight="1" hidden="1">
      <c r="B35" s="31"/>
      <c r="C35" s="32"/>
      <c r="D35" s="32"/>
      <c r="E35" s="39" t="s">
        <v>46</v>
      </c>
      <c r="F35" s="110">
        <f>ROUND(SUM(BH93:BH194),2)</f>
        <v>0</v>
      </c>
      <c r="G35" s="32"/>
      <c r="H35" s="32"/>
      <c r="I35" s="111">
        <v>0.15</v>
      </c>
      <c r="J35" s="110"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47</v>
      </c>
      <c r="F36" s="110">
        <f>ROUND(SUM(BI93:BI194),2)</f>
        <v>0</v>
      </c>
      <c r="G36" s="32"/>
      <c r="H36" s="32"/>
      <c r="I36" s="111">
        <v>0</v>
      </c>
      <c r="J36" s="110">
        <v>0</v>
      </c>
      <c r="K36" s="307"/>
    </row>
    <row r="37" spans="2:11" s="1" customFormat="1" ht="6.9" customHeight="1">
      <c r="B37" s="31"/>
      <c r="C37" s="32"/>
      <c r="D37" s="32"/>
      <c r="E37" s="32"/>
      <c r="F37" s="32"/>
      <c r="G37" s="32"/>
      <c r="H37" s="32"/>
      <c r="I37" s="98"/>
      <c r="J37" s="32"/>
      <c r="K37" s="307"/>
    </row>
    <row r="38" spans="2:11" s="1" customFormat="1" ht="25.35" customHeight="1">
      <c r="B38" s="31"/>
      <c r="C38" s="112"/>
      <c r="D38" s="113" t="s">
        <v>48</v>
      </c>
      <c r="E38" s="61"/>
      <c r="F38" s="61"/>
      <c r="G38" s="114" t="s">
        <v>49</v>
      </c>
      <c r="H38" s="115" t="s">
        <v>50</v>
      </c>
      <c r="I38" s="116"/>
      <c r="J38" s="117">
        <f>SUM(J29:J36)</f>
        <v>0</v>
      </c>
      <c r="K38" s="310"/>
    </row>
    <row r="39" spans="2:11" s="1" customFormat="1" ht="14.4" customHeight="1">
      <c r="B39" s="46"/>
      <c r="C39" s="47"/>
      <c r="D39" s="47"/>
      <c r="E39" s="47"/>
      <c r="F39" s="47"/>
      <c r="G39" s="47"/>
      <c r="H39" s="47"/>
      <c r="I39" s="119"/>
      <c r="J39" s="47"/>
      <c r="K39" s="311"/>
    </row>
    <row r="43" spans="2:11" s="1" customFormat="1" ht="6.9" customHeight="1">
      <c r="B43" s="49"/>
      <c r="C43" s="50"/>
      <c r="D43" s="50"/>
      <c r="E43" s="50"/>
      <c r="F43" s="50"/>
      <c r="G43" s="50"/>
      <c r="H43" s="50"/>
      <c r="I43" s="120"/>
      <c r="J43" s="50"/>
      <c r="K43" s="312"/>
    </row>
    <row r="44" spans="2:11" s="1" customFormat="1" ht="36.9" customHeight="1">
      <c r="B44" s="31"/>
      <c r="C44" s="21" t="s">
        <v>169</v>
      </c>
      <c r="D44" s="32"/>
      <c r="E44" s="32"/>
      <c r="F44" s="32"/>
      <c r="G44" s="32"/>
      <c r="H44" s="32"/>
      <c r="I44" s="98"/>
      <c r="J44" s="32"/>
      <c r="K44" s="307"/>
    </row>
    <row r="45" spans="2:11" s="1" customFormat="1" ht="6.9" customHeight="1">
      <c r="B45" s="31"/>
      <c r="C45" s="32"/>
      <c r="D45" s="32"/>
      <c r="E45" s="32"/>
      <c r="F45" s="32"/>
      <c r="G45" s="32"/>
      <c r="H45" s="32"/>
      <c r="I45" s="98"/>
      <c r="J45" s="32"/>
      <c r="K45" s="307"/>
    </row>
    <row r="46" spans="2:11" s="1" customFormat="1" ht="14.4" customHeight="1">
      <c r="B46" s="31"/>
      <c r="C46" s="28" t="s">
        <v>18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22.5" customHeight="1">
      <c r="B47" s="31"/>
      <c r="C47" s="32"/>
      <c r="D47" s="32"/>
      <c r="E47" s="367" t="str">
        <f>E7</f>
        <v>Objekt školy a dílen, U Kapličky 761/II, Sušice, stavební úpravy - návrh úspor energie</v>
      </c>
      <c r="F47" s="348"/>
      <c r="G47" s="348"/>
      <c r="H47" s="348"/>
      <c r="I47" s="98"/>
      <c r="J47" s="32"/>
      <c r="K47" s="307"/>
    </row>
    <row r="48" spans="2:11" ht="13.2">
      <c r="B48" s="19"/>
      <c r="C48" s="28" t="s">
        <v>165</v>
      </c>
      <c r="D48" s="20"/>
      <c r="E48" s="20"/>
      <c r="F48" s="20"/>
      <c r="G48" s="20"/>
      <c r="H48" s="20"/>
      <c r="I48" s="97"/>
      <c r="J48" s="20"/>
      <c r="K48" s="306"/>
    </row>
    <row r="49" spans="2:11" s="1" customFormat="1" ht="22.5" customHeight="1">
      <c r="B49" s="31"/>
      <c r="C49" s="32"/>
      <c r="D49" s="32"/>
      <c r="E49" s="367" t="s">
        <v>166</v>
      </c>
      <c r="F49" s="348"/>
      <c r="G49" s="348"/>
      <c r="H49" s="348"/>
      <c r="I49" s="98"/>
      <c r="J49" s="32"/>
      <c r="K49" s="307"/>
    </row>
    <row r="50" spans="2:11" s="1" customFormat="1" ht="14.4" customHeight="1">
      <c r="B50" s="31"/>
      <c r="C50" s="28" t="s">
        <v>167</v>
      </c>
      <c r="D50" s="32"/>
      <c r="E50" s="32"/>
      <c r="F50" s="32"/>
      <c r="G50" s="32"/>
      <c r="H50" s="32"/>
      <c r="I50" s="98"/>
      <c r="J50" s="32"/>
      <c r="K50" s="307"/>
    </row>
    <row r="51" spans="2:11" s="1" customFormat="1" ht="23.25" customHeight="1">
      <c r="B51" s="31"/>
      <c r="C51" s="32"/>
      <c r="D51" s="32"/>
      <c r="E51" s="368" t="str">
        <f>E11</f>
        <v>120 - SO 01  Škola - výplně otvorů</v>
      </c>
      <c r="F51" s="348"/>
      <c r="G51" s="348"/>
      <c r="H51" s="348"/>
      <c r="I51" s="98"/>
      <c r="J51" s="32"/>
      <c r="K51" s="307"/>
    </row>
    <row r="52" spans="2:11" s="1" customFormat="1" ht="6.9" customHeight="1">
      <c r="B52" s="31"/>
      <c r="C52" s="32"/>
      <c r="D52" s="32"/>
      <c r="E52" s="32"/>
      <c r="F52" s="32"/>
      <c r="G52" s="32"/>
      <c r="H52" s="32"/>
      <c r="I52" s="98"/>
      <c r="J52" s="32"/>
      <c r="K52" s="307"/>
    </row>
    <row r="53" spans="2:11" s="1" customFormat="1" ht="18" customHeight="1">
      <c r="B53" s="31"/>
      <c r="C53" s="28" t="s">
        <v>23</v>
      </c>
      <c r="D53" s="32"/>
      <c r="E53" s="32"/>
      <c r="F53" s="26" t="str">
        <f>F14</f>
        <v>Sušice</v>
      </c>
      <c r="G53" s="32"/>
      <c r="H53" s="32"/>
      <c r="I53" s="99" t="s">
        <v>25</v>
      </c>
      <c r="J53" s="100">
        <f>IF(J14="","",J14)</f>
        <v>43063</v>
      </c>
      <c r="K53" s="307"/>
    </row>
    <row r="54" spans="2:11" s="1" customFormat="1" ht="6.9" customHeight="1">
      <c r="B54" s="31"/>
      <c r="C54" s="32"/>
      <c r="D54" s="32"/>
      <c r="E54" s="32"/>
      <c r="F54" s="32"/>
      <c r="G54" s="32"/>
      <c r="H54" s="32"/>
      <c r="I54" s="98"/>
      <c r="J54" s="32"/>
      <c r="K54" s="307"/>
    </row>
    <row r="55" spans="2:11" s="1" customFormat="1" ht="13.2">
      <c r="B55" s="31"/>
      <c r="C55" s="28" t="s">
        <v>28</v>
      </c>
      <c r="D55" s="32"/>
      <c r="E55" s="32"/>
      <c r="F55" s="26" t="str">
        <f>E17</f>
        <v xml:space="preserve"> SOŠ a SOU Sušice</v>
      </c>
      <c r="G55" s="32"/>
      <c r="H55" s="32"/>
      <c r="I55" s="99" t="s">
        <v>34</v>
      </c>
      <c r="J55" s="26" t="str">
        <f>E23</f>
        <v xml:space="preserve"> Ing. Lejsek Jiří</v>
      </c>
      <c r="K55" s="307"/>
    </row>
    <row r="56" spans="2:11" s="1" customFormat="1" ht="14.4" customHeight="1">
      <c r="B56" s="31"/>
      <c r="C56" s="28" t="s">
        <v>32</v>
      </c>
      <c r="D56" s="32"/>
      <c r="E56" s="32"/>
      <c r="F56" s="26" t="str">
        <f>IF(E20="","",E20)</f>
        <v/>
      </c>
      <c r="G56" s="32"/>
      <c r="H56" s="32"/>
      <c r="I56" s="98"/>
      <c r="J56" s="32"/>
      <c r="K56" s="307"/>
    </row>
    <row r="57" spans="2:11" s="1" customFormat="1" ht="10.35" customHeight="1">
      <c r="B57" s="31"/>
      <c r="C57" s="32"/>
      <c r="D57" s="32"/>
      <c r="E57" s="32"/>
      <c r="F57" s="32"/>
      <c r="G57" s="32"/>
      <c r="H57" s="32"/>
      <c r="I57" s="98"/>
      <c r="J57" s="32"/>
      <c r="K57" s="307"/>
    </row>
    <row r="58" spans="2:11" s="1" customFormat="1" ht="29.25" customHeight="1">
      <c r="B58" s="31"/>
      <c r="C58" s="122" t="s">
        <v>170</v>
      </c>
      <c r="D58" s="112"/>
      <c r="E58" s="112"/>
      <c r="F58" s="112"/>
      <c r="G58" s="112"/>
      <c r="H58" s="112"/>
      <c r="I58" s="123"/>
      <c r="J58" s="124" t="s">
        <v>171</v>
      </c>
      <c r="K58" s="313"/>
    </row>
    <row r="59" spans="2:11" s="1" customFormat="1" ht="10.35" customHeight="1">
      <c r="B59" s="31"/>
      <c r="C59" s="32"/>
      <c r="D59" s="32"/>
      <c r="E59" s="32"/>
      <c r="F59" s="32"/>
      <c r="G59" s="32"/>
      <c r="H59" s="32"/>
      <c r="I59" s="98"/>
      <c r="J59" s="32"/>
      <c r="K59" s="307"/>
    </row>
    <row r="60" spans="2:47" s="1" customFormat="1" ht="29.25" customHeight="1">
      <c r="B60" s="31"/>
      <c r="C60" s="126" t="s">
        <v>172</v>
      </c>
      <c r="D60" s="32"/>
      <c r="E60" s="32"/>
      <c r="F60" s="32"/>
      <c r="G60" s="32"/>
      <c r="H60" s="32"/>
      <c r="I60" s="98"/>
      <c r="J60" s="108">
        <f>J93</f>
        <v>0</v>
      </c>
      <c r="K60" s="307"/>
      <c r="AU60" s="15" t="s">
        <v>173</v>
      </c>
    </row>
    <row r="61" spans="2:11" s="8" customFormat="1" ht="24.9" customHeight="1">
      <c r="B61" s="127"/>
      <c r="C61" s="128"/>
      <c r="D61" s="129" t="s">
        <v>805</v>
      </c>
      <c r="E61" s="130"/>
      <c r="F61" s="130"/>
      <c r="G61" s="130"/>
      <c r="H61" s="130"/>
      <c r="I61" s="131"/>
      <c r="J61" s="132">
        <f>J94</f>
        <v>0</v>
      </c>
      <c r="K61" s="314"/>
    </row>
    <row r="62" spans="2:11" s="8" customFormat="1" ht="24.9" customHeight="1">
      <c r="B62" s="127"/>
      <c r="C62" s="128"/>
      <c r="D62" s="129" t="s">
        <v>806</v>
      </c>
      <c r="E62" s="130"/>
      <c r="F62" s="130"/>
      <c r="G62" s="130"/>
      <c r="H62" s="130"/>
      <c r="I62" s="131"/>
      <c r="J62" s="132">
        <f>J99</f>
        <v>0</v>
      </c>
      <c r="K62" s="314"/>
    </row>
    <row r="63" spans="2:11" s="8" customFormat="1" ht="24.9" customHeight="1">
      <c r="B63" s="127"/>
      <c r="C63" s="128"/>
      <c r="D63" s="129" t="s">
        <v>179</v>
      </c>
      <c r="E63" s="130"/>
      <c r="F63" s="130"/>
      <c r="G63" s="130"/>
      <c r="H63" s="130"/>
      <c r="I63" s="131"/>
      <c r="J63" s="132">
        <f>J105</f>
        <v>0</v>
      </c>
      <c r="K63" s="314"/>
    </row>
    <row r="64" spans="2:11" s="8" customFormat="1" ht="24.9" customHeight="1">
      <c r="B64" s="127"/>
      <c r="C64" s="128"/>
      <c r="D64" s="129" t="s">
        <v>181</v>
      </c>
      <c r="E64" s="130"/>
      <c r="F64" s="130"/>
      <c r="G64" s="130"/>
      <c r="H64" s="130"/>
      <c r="I64" s="131"/>
      <c r="J64" s="132">
        <f>J108</f>
        <v>0</v>
      </c>
      <c r="K64" s="314"/>
    </row>
    <row r="65" spans="2:11" s="8" customFormat="1" ht="24.9" customHeight="1">
      <c r="B65" s="127"/>
      <c r="C65" s="128"/>
      <c r="D65" s="129" t="s">
        <v>182</v>
      </c>
      <c r="E65" s="130"/>
      <c r="F65" s="130"/>
      <c r="G65" s="130"/>
      <c r="H65" s="130"/>
      <c r="I65" s="131"/>
      <c r="J65" s="132">
        <f>J110</f>
        <v>0</v>
      </c>
      <c r="K65" s="314"/>
    </row>
    <row r="66" spans="2:11" s="8" customFormat="1" ht="24.9" customHeight="1">
      <c r="B66" s="127"/>
      <c r="C66" s="128"/>
      <c r="D66" s="129" t="s">
        <v>184</v>
      </c>
      <c r="E66" s="130"/>
      <c r="F66" s="130"/>
      <c r="G66" s="130"/>
      <c r="H66" s="130"/>
      <c r="I66" s="131"/>
      <c r="J66" s="132">
        <f>J125</f>
        <v>0</v>
      </c>
      <c r="K66" s="314"/>
    </row>
    <row r="67" spans="2:11" s="8" customFormat="1" ht="24.9" customHeight="1">
      <c r="B67" s="127"/>
      <c r="C67" s="128"/>
      <c r="D67" s="129" t="s">
        <v>807</v>
      </c>
      <c r="E67" s="130"/>
      <c r="F67" s="130"/>
      <c r="G67" s="130"/>
      <c r="H67" s="130"/>
      <c r="I67" s="131"/>
      <c r="J67" s="132">
        <f>J127</f>
        <v>0</v>
      </c>
      <c r="K67" s="314"/>
    </row>
    <row r="68" spans="2:11" s="8" customFormat="1" ht="24.9" customHeight="1">
      <c r="B68" s="127"/>
      <c r="C68" s="128"/>
      <c r="D68" s="129" t="s">
        <v>808</v>
      </c>
      <c r="E68" s="130"/>
      <c r="F68" s="130"/>
      <c r="G68" s="130"/>
      <c r="H68" s="130"/>
      <c r="I68" s="131"/>
      <c r="J68" s="132">
        <f>J132</f>
        <v>0</v>
      </c>
      <c r="K68" s="314"/>
    </row>
    <row r="69" spans="2:11" s="8" customFormat="1" ht="24.9" customHeight="1">
      <c r="B69" s="127"/>
      <c r="C69" s="128"/>
      <c r="D69" s="129" t="s">
        <v>809</v>
      </c>
      <c r="E69" s="130"/>
      <c r="F69" s="130"/>
      <c r="G69" s="130"/>
      <c r="H69" s="130"/>
      <c r="I69" s="131"/>
      <c r="J69" s="132">
        <f>J185</f>
        <v>0</v>
      </c>
      <c r="K69" s="314"/>
    </row>
    <row r="70" spans="2:11" s="8" customFormat="1" ht="24.9" customHeight="1">
      <c r="B70" s="127"/>
      <c r="C70" s="128"/>
      <c r="D70" s="129" t="s">
        <v>810</v>
      </c>
      <c r="E70" s="130"/>
      <c r="F70" s="130"/>
      <c r="G70" s="130"/>
      <c r="H70" s="130"/>
      <c r="I70" s="131"/>
      <c r="J70" s="132">
        <f>J191</f>
        <v>0</v>
      </c>
      <c r="K70" s="314"/>
    </row>
    <row r="71" spans="2:11" s="8" customFormat="1" ht="24.9" customHeight="1">
      <c r="B71" s="127"/>
      <c r="C71" s="128"/>
      <c r="D71" s="129" t="s">
        <v>192</v>
      </c>
      <c r="E71" s="130"/>
      <c r="F71" s="130"/>
      <c r="G71" s="130"/>
      <c r="H71" s="130"/>
      <c r="I71" s="131"/>
      <c r="J71" s="132">
        <f>J193</f>
        <v>0</v>
      </c>
      <c r="K71" s="314"/>
    </row>
    <row r="72" spans="2:11" s="1" customFormat="1" ht="21.75" customHeight="1">
      <c r="B72" s="31"/>
      <c r="C72" s="32"/>
      <c r="D72" s="32"/>
      <c r="E72" s="32"/>
      <c r="F72" s="32"/>
      <c r="G72" s="32"/>
      <c r="H72" s="32"/>
      <c r="I72" s="98"/>
      <c r="J72" s="32"/>
      <c r="K72" s="307"/>
    </row>
    <row r="73" spans="2:11" s="1" customFormat="1" ht="6.9" customHeight="1">
      <c r="B73" s="46"/>
      <c r="C73" s="47"/>
      <c r="D73" s="47"/>
      <c r="E73" s="47"/>
      <c r="F73" s="47"/>
      <c r="G73" s="47"/>
      <c r="H73" s="47"/>
      <c r="I73" s="119"/>
      <c r="J73" s="47"/>
      <c r="K73" s="311"/>
    </row>
    <row r="77" spans="2:12" s="1" customFormat="1" ht="6.9" customHeight="1">
      <c r="B77" s="49"/>
      <c r="C77" s="50"/>
      <c r="D77" s="50"/>
      <c r="E77" s="50"/>
      <c r="F77" s="50"/>
      <c r="G77" s="50"/>
      <c r="H77" s="50"/>
      <c r="I77" s="120"/>
      <c r="J77" s="50"/>
      <c r="K77" s="315"/>
      <c r="L77" s="31"/>
    </row>
    <row r="78" spans="2:12" s="1" customFormat="1" ht="36.9" customHeight="1">
      <c r="B78" s="31"/>
      <c r="C78" s="51" t="s">
        <v>193</v>
      </c>
      <c r="K78" s="316"/>
      <c r="L78" s="31"/>
    </row>
    <row r="79" spans="2:12" s="1" customFormat="1" ht="6.9" customHeight="1">
      <c r="B79" s="31"/>
      <c r="K79" s="316"/>
      <c r="L79" s="31"/>
    </row>
    <row r="80" spans="2:12" s="1" customFormat="1" ht="14.4" customHeight="1">
      <c r="B80" s="31"/>
      <c r="C80" s="53" t="s">
        <v>18</v>
      </c>
      <c r="K80" s="316"/>
      <c r="L80" s="31"/>
    </row>
    <row r="81" spans="2:12" s="1" customFormat="1" ht="22.5" customHeight="1">
      <c r="B81" s="31"/>
      <c r="E81" s="369" t="str">
        <f>E7</f>
        <v>Objekt školy a dílen, U Kapličky 761/II, Sušice, stavební úpravy - návrh úspor energie</v>
      </c>
      <c r="F81" s="343"/>
      <c r="G81" s="343"/>
      <c r="H81" s="343"/>
      <c r="K81" s="316"/>
      <c r="L81" s="31"/>
    </row>
    <row r="82" spans="2:12" ht="13.2">
      <c r="B82" s="19"/>
      <c r="C82" s="53" t="s">
        <v>165</v>
      </c>
      <c r="L82" s="19"/>
    </row>
    <row r="83" spans="2:12" s="1" customFormat="1" ht="22.5" customHeight="1">
      <c r="B83" s="31"/>
      <c r="E83" s="369" t="s">
        <v>166</v>
      </c>
      <c r="F83" s="343"/>
      <c r="G83" s="343"/>
      <c r="H83" s="343"/>
      <c r="K83" s="316"/>
      <c r="L83" s="31"/>
    </row>
    <row r="84" spans="2:12" s="1" customFormat="1" ht="14.4" customHeight="1">
      <c r="B84" s="31"/>
      <c r="C84" s="53" t="s">
        <v>167</v>
      </c>
      <c r="K84" s="316"/>
      <c r="L84" s="31"/>
    </row>
    <row r="85" spans="2:12" s="1" customFormat="1" ht="23.25" customHeight="1">
      <c r="B85" s="31"/>
      <c r="E85" s="340" t="str">
        <f>E11</f>
        <v>120 - SO 01  Škola - výplně otvorů</v>
      </c>
      <c r="F85" s="343"/>
      <c r="G85" s="343"/>
      <c r="H85" s="343"/>
      <c r="K85" s="316"/>
      <c r="L85" s="31"/>
    </row>
    <row r="86" spans="2:12" s="1" customFormat="1" ht="6.9" customHeight="1">
      <c r="B86" s="31"/>
      <c r="K86" s="316"/>
      <c r="L86" s="31"/>
    </row>
    <row r="87" spans="2:12" s="1" customFormat="1" ht="18" customHeight="1">
      <c r="B87" s="31"/>
      <c r="C87" s="53" t="s">
        <v>23</v>
      </c>
      <c r="F87" s="134" t="str">
        <f>F14</f>
        <v>Sušice</v>
      </c>
      <c r="I87" s="135" t="s">
        <v>25</v>
      </c>
      <c r="J87" s="57">
        <f>IF(J14="","",J14)</f>
        <v>43063</v>
      </c>
      <c r="K87" s="316"/>
      <c r="L87" s="31"/>
    </row>
    <row r="88" spans="2:12" s="1" customFormat="1" ht="6.9" customHeight="1">
      <c r="B88" s="31"/>
      <c r="K88" s="316"/>
      <c r="L88" s="31"/>
    </row>
    <row r="89" spans="2:12" s="1" customFormat="1" ht="13.2">
      <c r="B89" s="31"/>
      <c r="C89" s="53" t="s">
        <v>28</v>
      </c>
      <c r="F89" s="134" t="str">
        <f>E17</f>
        <v xml:space="preserve"> SOŠ a SOU Sušice</v>
      </c>
      <c r="I89" s="135" t="s">
        <v>34</v>
      </c>
      <c r="J89" s="134" t="str">
        <f>E23</f>
        <v xml:space="preserve"> Ing. Lejsek Jiří</v>
      </c>
      <c r="K89" s="316"/>
      <c r="L89" s="31"/>
    </row>
    <row r="90" spans="2:12" s="1" customFormat="1" ht="14.4" customHeight="1">
      <c r="B90" s="31"/>
      <c r="C90" s="53" t="s">
        <v>32</v>
      </c>
      <c r="F90" s="134" t="str">
        <f>IF(E20="","",E20)</f>
        <v/>
      </c>
      <c r="K90" s="316"/>
      <c r="L90" s="31"/>
    </row>
    <row r="91" spans="2:12" s="1" customFormat="1" ht="10.35" customHeight="1">
      <c r="B91" s="31"/>
      <c r="K91" s="316"/>
      <c r="L91" s="31"/>
    </row>
    <row r="92" spans="2:20" s="9" customFormat="1" ht="29.25" customHeight="1">
      <c r="B92" s="136"/>
      <c r="C92" s="137" t="s">
        <v>194</v>
      </c>
      <c r="D92" s="138" t="s">
        <v>57</v>
      </c>
      <c r="E92" s="138" t="s">
        <v>53</v>
      </c>
      <c r="F92" s="138" t="s">
        <v>195</v>
      </c>
      <c r="G92" s="138" t="s">
        <v>196</v>
      </c>
      <c r="H92" s="138" t="s">
        <v>197</v>
      </c>
      <c r="I92" s="139" t="s">
        <v>198</v>
      </c>
      <c r="J92" s="138" t="s">
        <v>171</v>
      </c>
      <c r="K92" s="140" t="s">
        <v>199</v>
      </c>
      <c r="L92" s="136"/>
      <c r="M92" s="63" t="s">
        <v>200</v>
      </c>
      <c r="N92" s="64" t="s">
        <v>42</v>
      </c>
      <c r="O92" s="64" t="s">
        <v>201</v>
      </c>
      <c r="P92" s="64" t="s">
        <v>202</v>
      </c>
      <c r="Q92" s="64" t="s">
        <v>203</v>
      </c>
      <c r="R92" s="64" t="s">
        <v>204</v>
      </c>
      <c r="S92" s="64" t="s">
        <v>205</v>
      </c>
      <c r="T92" s="65" t="s">
        <v>206</v>
      </c>
    </row>
    <row r="93" spans="2:63" s="1" customFormat="1" ht="29.25" customHeight="1">
      <c r="B93" s="31"/>
      <c r="C93" s="67" t="s">
        <v>172</v>
      </c>
      <c r="J93" s="141">
        <f>BK93</f>
        <v>0</v>
      </c>
      <c r="K93" s="316"/>
      <c r="L93" s="31"/>
      <c r="M93" s="66"/>
      <c r="N93" s="58"/>
      <c r="O93" s="58"/>
      <c r="P93" s="142">
        <f>P94+P99+P105+P108+P110+P125+P127+P132+P185+P191+P193</f>
        <v>0</v>
      </c>
      <c r="Q93" s="58"/>
      <c r="R93" s="142">
        <f>R94+R99+R105+R108+R110+R125+R127+R132+R185+R191+R193</f>
        <v>45.87913751999999</v>
      </c>
      <c r="S93" s="58"/>
      <c r="T93" s="143">
        <f>T94+T99+T105+T108+T110+T125+T127+T132+T185+T191+T193</f>
        <v>45.6882268</v>
      </c>
      <c r="AT93" s="15" t="s">
        <v>71</v>
      </c>
      <c r="AU93" s="15" t="s">
        <v>173</v>
      </c>
      <c r="BK93" s="144">
        <f>BK94+BK99+BK105+BK108+BK110+BK125+BK127+BK132+BK185+BK191+BK193</f>
        <v>0</v>
      </c>
    </row>
    <row r="94" spans="2:63" s="10" customFormat="1" ht="37.35" customHeight="1">
      <c r="B94" s="145"/>
      <c r="D94" s="146" t="s">
        <v>71</v>
      </c>
      <c r="E94" s="147" t="s">
        <v>811</v>
      </c>
      <c r="F94" s="147" t="s">
        <v>812</v>
      </c>
      <c r="I94" s="148"/>
      <c r="J94" s="149">
        <f>BK94</f>
        <v>0</v>
      </c>
      <c r="K94" s="155"/>
      <c r="L94" s="145"/>
      <c r="M94" s="150"/>
      <c r="N94" s="151"/>
      <c r="O94" s="151"/>
      <c r="P94" s="152">
        <f>SUM(P95:P98)</f>
        <v>0</v>
      </c>
      <c r="Q94" s="151"/>
      <c r="R94" s="152">
        <f>SUM(R95:R98)</f>
        <v>7.73391429</v>
      </c>
      <c r="S94" s="151"/>
      <c r="T94" s="153">
        <f>SUM(T95:T98)</f>
        <v>0</v>
      </c>
      <c r="AR94" s="154" t="s">
        <v>9</v>
      </c>
      <c r="AT94" s="155" t="s">
        <v>71</v>
      </c>
      <c r="AU94" s="155" t="s">
        <v>72</v>
      </c>
      <c r="AY94" s="154" t="s">
        <v>209</v>
      </c>
      <c r="BK94" s="156">
        <f>SUM(BK95:BK98)</f>
        <v>0</v>
      </c>
    </row>
    <row r="95" spans="2:65" s="1" customFormat="1" ht="22.5" customHeight="1">
      <c r="B95" s="157"/>
      <c r="C95" s="158" t="s">
        <v>9</v>
      </c>
      <c r="D95" s="158" t="s">
        <v>210</v>
      </c>
      <c r="E95" s="159" t="s">
        <v>813</v>
      </c>
      <c r="F95" s="160" t="s">
        <v>814</v>
      </c>
      <c r="G95" s="161" t="s">
        <v>213</v>
      </c>
      <c r="H95" s="162">
        <v>1.312</v>
      </c>
      <c r="I95" s="163"/>
      <c r="J95" s="164">
        <f>ROUND(I95*H95,0)</f>
        <v>0</v>
      </c>
      <c r="K95" s="161" t="s">
        <v>3101</v>
      </c>
      <c r="L95" s="31"/>
      <c r="M95" s="165" t="s">
        <v>3</v>
      </c>
      <c r="N95" s="166" t="s">
        <v>43</v>
      </c>
      <c r="O95" s="32"/>
      <c r="P95" s="167">
        <f>O95*H95</f>
        <v>0</v>
      </c>
      <c r="Q95" s="167">
        <v>1.88901</v>
      </c>
      <c r="R95" s="167">
        <f>Q95*H95</f>
        <v>2.4783811200000003</v>
      </c>
      <c r="S95" s="167">
        <v>0</v>
      </c>
      <c r="T95" s="168">
        <f>S95*H95</f>
        <v>0</v>
      </c>
      <c r="AR95" s="15" t="s">
        <v>214</v>
      </c>
      <c r="AT95" s="15" t="s">
        <v>210</v>
      </c>
      <c r="AU95" s="15" t="s">
        <v>9</v>
      </c>
      <c r="AY95" s="15" t="s">
        <v>209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9</v>
      </c>
      <c r="BK95" s="169">
        <f>ROUND(I95*H95,0)</f>
        <v>0</v>
      </c>
      <c r="BL95" s="15" t="s">
        <v>214</v>
      </c>
      <c r="BM95" s="15" t="s">
        <v>815</v>
      </c>
    </row>
    <row r="96" spans="2:65" s="1" customFormat="1" ht="22.5" customHeight="1">
      <c r="B96" s="157"/>
      <c r="C96" s="158" t="s">
        <v>79</v>
      </c>
      <c r="D96" s="158" t="s">
        <v>210</v>
      </c>
      <c r="E96" s="159" t="s">
        <v>816</v>
      </c>
      <c r="F96" s="160" t="s">
        <v>817</v>
      </c>
      <c r="G96" s="161" t="s">
        <v>213</v>
      </c>
      <c r="H96" s="162">
        <v>2.117</v>
      </c>
      <c r="I96" s="163"/>
      <c r="J96" s="164">
        <f>ROUND(I96*H96,0)</f>
        <v>0</v>
      </c>
      <c r="K96" s="161" t="s">
        <v>3101</v>
      </c>
      <c r="L96" s="31"/>
      <c r="M96" s="165" t="s">
        <v>3</v>
      </c>
      <c r="N96" s="166" t="s">
        <v>43</v>
      </c>
      <c r="O96" s="32"/>
      <c r="P96" s="167">
        <f>O96*H96</f>
        <v>0</v>
      </c>
      <c r="Q96" s="167">
        <v>1.88901</v>
      </c>
      <c r="R96" s="167">
        <f>Q96*H96</f>
        <v>3.9990341700000003</v>
      </c>
      <c r="S96" s="167">
        <v>0</v>
      </c>
      <c r="T96" s="168">
        <f>S96*H96</f>
        <v>0</v>
      </c>
      <c r="AR96" s="15" t="s">
        <v>214</v>
      </c>
      <c r="AT96" s="15" t="s">
        <v>210</v>
      </c>
      <c r="AU96" s="15" t="s">
        <v>9</v>
      </c>
      <c r="AY96" s="15" t="s">
        <v>209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9</v>
      </c>
      <c r="BK96" s="169">
        <f>ROUND(I96*H96,0)</f>
        <v>0</v>
      </c>
      <c r="BL96" s="15" t="s">
        <v>214</v>
      </c>
      <c r="BM96" s="15" t="s">
        <v>818</v>
      </c>
    </row>
    <row r="97" spans="2:65" s="1" customFormat="1" ht="22.5" customHeight="1">
      <c r="B97" s="157"/>
      <c r="C97" s="158" t="s">
        <v>95</v>
      </c>
      <c r="D97" s="158" t="s">
        <v>210</v>
      </c>
      <c r="E97" s="159" t="s">
        <v>819</v>
      </c>
      <c r="F97" s="160" t="s">
        <v>3065</v>
      </c>
      <c r="G97" s="161" t="s">
        <v>228</v>
      </c>
      <c r="H97" s="162">
        <v>9.9</v>
      </c>
      <c r="I97" s="163"/>
      <c r="J97" s="164">
        <f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0.12681</v>
      </c>
      <c r="R97" s="167">
        <f>Q97*H97</f>
        <v>1.255419</v>
      </c>
      <c r="S97" s="167">
        <v>0</v>
      </c>
      <c r="T97" s="168">
        <f>S97*H97</f>
        <v>0</v>
      </c>
      <c r="AR97" s="15" t="s">
        <v>214</v>
      </c>
      <c r="AT97" s="15" t="s">
        <v>210</v>
      </c>
      <c r="AU97" s="15" t="s">
        <v>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214</v>
      </c>
      <c r="BM97" s="15" t="s">
        <v>820</v>
      </c>
    </row>
    <row r="98" spans="2:65" s="1" customFormat="1" ht="31.5" customHeight="1">
      <c r="B98" s="157"/>
      <c r="C98" s="158" t="s">
        <v>214</v>
      </c>
      <c r="D98" s="158" t="s">
        <v>210</v>
      </c>
      <c r="E98" s="159" t="s">
        <v>821</v>
      </c>
      <c r="F98" s="160" t="s">
        <v>822</v>
      </c>
      <c r="G98" s="161" t="s">
        <v>253</v>
      </c>
      <c r="H98" s="162">
        <v>9</v>
      </c>
      <c r="I98" s="163"/>
      <c r="J98" s="164">
        <f>ROUND(I98*H98,0)</f>
        <v>0</v>
      </c>
      <c r="K98" s="161" t="s">
        <v>3101</v>
      </c>
      <c r="L98" s="31"/>
      <c r="M98" s="165" t="s">
        <v>3</v>
      </c>
      <c r="N98" s="166" t="s">
        <v>43</v>
      </c>
      <c r="O98" s="32"/>
      <c r="P98" s="167">
        <f>O98*H98</f>
        <v>0</v>
      </c>
      <c r="Q98" s="167">
        <v>0.00012</v>
      </c>
      <c r="R98" s="167">
        <f>Q98*H98</f>
        <v>0.00108</v>
      </c>
      <c r="S98" s="167">
        <v>0</v>
      </c>
      <c r="T98" s="168">
        <f>S98*H98</f>
        <v>0</v>
      </c>
      <c r="AR98" s="15" t="s">
        <v>214</v>
      </c>
      <c r="AT98" s="15" t="s">
        <v>210</v>
      </c>
      <c r="AU98" s="15" t="s">
        <v>9</v>
      </c>
      <c r="AY98" s="15" t="s">
        <v>209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9</v>
      </c>
      <c r="BK98" s="169">
        <f>ROUND(I98*H98,0)</f>
        <v>0</v>
      </c>
      <c r="BL98" s="15" t="s">
        <v>214</v>
      </c>
      <c r="BM98" s="15" t="s">
        <v>823</v>
      </c>
    </row>
    <row r="99" spans="2:63" s="10" customFormat="1" ht="37.35" customHeight="1">
      <c r="B99" s="145"/>
      <c r="D99" s="146" t="s">
        <v>71</v>
      </c>
      <c r="E99" s="147" t="s">
        <v>824</v>
      </c>
      <c r="F99" s="147" t="s">
        <v>825</v>
      </c>
      <c r="I99" s="148"/>
      <c r="J99" s="149">
        <f>BK99</f>
        <v>0</v>
      </c>
      <c r="K99" s="155"/>
      <c r="L99" s="145"/>
      <c r="M99" s="150"/>
      <c r="N99" s="151"/>
      <c r="O99" s="151"/>
      <c r="P99" s="152">
        <f>SUM(P100:P104)</f>
        <v>0</v>
      </c>
      <c r="Q99" s="151"/>
      <c r="R99" s="152">
        <f>SUM(R100:R104)</f>
        <v>23.26086737</v>
      </c>
      <c r="S99" s="151"/>
      <c r="T99" s="153">
        <f>SUM(T100:T104)</f>
        <v>0</v>
      </c>
      <c r="AR99" s="154" t="s">
        <v>9</v>
      </c>
      <c r="AT99" s="155" t="s">
        <v>71</v>
      </c>
      <c r="AU99" s="155" t="s">
        <v>72</v>
      </c>
      <c r="AY99" s="154" t="s">
        <v>209</v>
      </c>
      <c r="BK99" s="156">
        <f>SUM(BK100:BK104)</f>
        <v>0</v>
      </c>
    </row>
    <row r="100" spans="2:65" s="1" customFormat="1" ht="22.5" customHeight="1">
      <c r="B100" s="157"/>
      <c r="C100" s="158" t="s">
        <v>225</v>
      </c>
      <c r="D100" s="158" t="s">
        <v>210</v>
      </c>
      <c r="E100" s="159" t="s">
        <v>826</v>
      </c>
      <c r="F100" s="160" t="s">
        <v>827</v>
      </c>
      <c r="G100" s="161" t="s">
        <v>228</v>
      </c>
      <c r="H100" s="162">
        <v>617.369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9E-05</v>
      </c>
      <c r="R100" s="167">
        <f>Q100*H100</f>
        <v>0.05556321000000001</v>
      </c>
      <c r="S100" s="167">
        <v>0</v>
      </c>
      <c r="T100" s="168">
        <f>S100*H100</f>
        <v>0</v>
      </c>
      <c r="AR100" s="15" t="s">
        <v>214</v>
      </c>
      <c r="AT100" s="15" t="s">
        <v>210</v>
      </c>
      <c r="AU100" s="15" t="s">
        <v>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214</v>
      </c>
      <c r="BM100" s="15" t="s">
        <v>828</v>
      </c>
    </row>
    <row r="101" spans="2:65" s="1" customFormat="1" ht="22.5" customHeight="1">
      <c r="B101" s="157"/>
      <c r="C101" s="158" t="s">
        <v>230</v>
      </c>
      <c r="D101" s="158" t="s">
        <v>210</v>
      </c>
      <c r="E101" s="159" t="s">
        <v>829</v>
      </c>
      <c r="F101" s="160" t="s">
        <v>830</v>
      </c>
      <c r="G101" s="161" t="s">
        <v>253</v>
      </c>
      <c r="H101" s="162">
        <v>1275.01</v>
      </c>
      <c r="I101" s="163"/>
      <c r="J101" s="164">
        <f>ROUND(I101*H101,0)</f>
        <v>0</v>
      </c>
      <c r="K101" s="161" t="s">
        <v>3101</v>
      </c>
      <c r="L101" s="31"/>
      <c r="M101" s="165" t="s">
        <v>3</v>
      </c>
      <c r="N101" s="166" t="s">
        <v>43</v>
      </c>
      <c r="O101" s="32"/>
      <c r="P101" s="167">
        <f>O101*H101</f>
        <v>0</v>
      </c>
      <c r="Q101" s="167">
        <v>0.00431</v>
      </c>
      <c r="R101" s="167">
        <f>Q101*H101</f>
        <v>5.4952931</v>
      </c>
      <c r="S101" s="167">
        <v>0</v>
      </c>
      <c r="T101" s="168">
        <f>S101*H101</f>
        <v>0</v>
      </c>
      <c r="AR101" s="15" t="s">
        <v>214</v>
      </c>
      <c r="AT101" s="15" t="s">
        <v>210</v>
      </c>
      <c r="AU101" s="15" t="s">
        <v>9</v>
      </c>
      <c r="AY101" s="15" t="s">
        <v>209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9</v>
      </c>
      <c r="BK101" s="169">
        <f>ROUND(I101*H101,0)</f>
        <v>0</v>
      </c>
      <c r="BL101" s="15" t="s">
        <v>214</v>
      </c>
      <c r="BM101" s="15" t="s">
        <v>831</v>
      </c>
    </row>
    <row r="102" spans="2:65" s="1" customFormat="1" ht="22.5" customHeight="1">
      <c r="B102" s="157"/>
      <c r="C102" s="158" t="s">
        <v>236</v>
      </c>
      <c r="D102" s="158" t="s">
        <v>210</v>
      </c>
      <c r="E102" s="159" t="s">
        <v>832</v>
      </c>
      <c r="F102" s="160" t="s">
        <v>833</v>
      </c>
      <c r="G102" s="161" t="s">
        <v>228</v>
      </c>
      <c r="H102" s="162">
        <v>296.264</v>
      </c>
      <c r="I102" s="163"/>
      <c r="J102" s="164">
        <f>ROUND(I102*H102,0)</f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>O102*H102</f>
        <v>0</v>
      </c>
      <c r="Q102" s="167">
        <v>0.05734</v>
      </c>
      <c r="R102" s="167">
        <f>Q102*H102</f>
        <v>16.98777776</v>
      </c>
      <c r="S102" s="167">
        <v>0</v>
      </c>
      <c r="T102" s="168">
        <f>S102*H102</f>
        <v>0</v>
      </c>
      <c r="AR102" s="15" t="s">
        <v>214</v>
      </c>
      <c r="AT102" s="15" t="s">
        <v>210</v>
      </c>
      <c r="AU102" s="15" t="s">
        <v>9</v>
      </c>
      <c r="AY102" s="15" t="s">
        <v>209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9</v>
      </c>
      <c r="BK102" s="169">
        <f>ROUND(I102*H102,0)</f>
        <v>0</v>
      </c>
      <c r="BL102" s="15" t="s">
        <v>214</v>
      </c>
      <c r="BM102" s="15" t="s">
        <v>834</v>
      </c>
    </row>
    <row r="103" spans="2:65" s="1" customFormat="1" ht="22.5" customHeight="1">
      <c r="B103" s="157"/>
      <c r="C103" s="158" t="s">
        <v>240</v>
      </c>
      <c r="D103" s="158" t="s">
        <v>210</v>
      </c>
      <c r="E103" s="159" t="s">
        <v>835</v>
      </c>
      <c r="F103" s="160" t="s">
        <v>836</v>
      </c>
      <c r="G103" s="161" t="s">
        <v>228</v>
      </c>
      <c r="H103" s="162">
        <v>7.47</v>
      </c>
      <c r="I103" s="163"/>
      <c r="J103" s="164">
        <f>ROUND(I103*H103,0)</f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0.03497</v>
      </c>
      <c r="R103" s="167">
        <f>Q103*H103</f>
        <v>0.2612259</v>
      </c>
      <c r="S103" s="167">
        <v>0</v>
      </c>
      <c r="T103" s="168">
        <f>S103*H103</f>
        <v>0</v>
      </c>
      <c r="AR103" s="15" t="s">
        <v>214</v>
      </c>
      <c r="AT103" s="15" t="s">
        <v>210</v>
      </c>
      <c r="AU103" s="15" t="s">
        <v>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214</v>
      </c>
      <c r="BM103" s="15" t="s">
        <v>837</v>
      </c>
    </row>
    <row r="104" spans="2:65" s="1" customFormat="1" ht="31.5" customHeight="1">
      <c r="B104" s="157"/>
      <c r="C104" s="158" t="s">
        <v>244</v>
      </c>
      <c r="D104" s="158" t="s">
        <v>210</v>
      </c>
      <c r="E104" s="159" t="s">
        <v>838</v>
      </c>
      <c r="F104" s="160" t="s">
        <v>839</v>
      </c>
      <c r="G104" s="161" t="s">
        <v>253</v>
      </c>
      <c r="H104" s="162">
        <v>1002.19</v>
      </c>
      <c r="I104" s="163"/>
      <c r="J104" s="164">
        <f>ROUND(I104*H104,0)</f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0.00046</v>
      </c>
      <c r="R104" s="167">
        <f>Q104*H104</f>
        <v>0.4610074</v>
      </c>
      <c r="S104" s="167">
        <v>0</v>
      </c>
      <c r="T104" s="168">
        <f>S104*H104</f>
        <v>0</v>
      </c>
      <c r="AR104" s="15" t="s">
        <v>214</v>
      </c>
      <c r="AT104" s="15" t="s">
        <v>210</v>
      </c>
      <c r="AU104" s="15" t="s">
        <v>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214</v>
      </c>
      <c r="BM104" s="15" t="s">
        <v>840</v>
      </c>
    </row>
    <row r="105" spans="2:63" s="10" customFormat="1" ht="37.35" customHeight="1">
      <c r="B105" s="145"/>
      <c r="D105" s="146" t="s">
        <v>71</v>
      </c>
      <c r="E105" s="147" t="s">
        <v>361</v>
      </c>
      <c r="F105" s="147" t="s">
        <v>362</v>
      </c>
      <c r="I105" s="148"/>
      <c r="J105" s="149">
        <f>BK105</f>
        <v>0</v>
      </c>
      <c r="K105" s="155"/>
      <c r="L105" s="145"/>
      <c r="M105" s="150"/>
      <c r="N105" s="151"/>
      <c r="O105" s="151"/>
      <c r="P105" s="152">
        <f>SUM(P106:P107)</f>
        <v>0</v>
      </c>
      <c r="Q105" s="151"/>
      <c r="R105" s="152">
        <f>SUM(R106:R107)</f>
        <v>11.17491792</v>
      </c>
      <c r="S105" s="151"/>
      <c r="T105" s="153">
        <f>SUM(T106:T107)</f>
        <v>0</v>
      </c>
      <c r="AR105" s="154" t="s">
        <v>9</v>
      </c>
      <c r="AT105" s="155" t="s">
        <v>71</v>
      </c>
      <c r="AU105" s="155" t="s">
        <v>72</v>
      </c>
      <c r="AY105" s="154" t="s">
        <v>209</v>
      </c>
      <c r="BK105" s="156">
        <f>SUM(BK106:BK107)</f>
        <v>0</v>
      </c>
    </row>
    <row r="106" spans="2:65" s="1" customFormat="1" ht="22.5" customHeight="1">
      <c r="B106" s="157"/>
      <c r="C106" s="158" t="s">
        <v>26</v>
      </c>
      <c r="D106" s="158" t="s">
        <v>210</v>
      </c>
      <c r="E106" s="159" t="s">
        <v>841</v>
      </c>
      <c r="F106" s="160" t="s">
        <v>842</v>
      </c>
      <c r="G106" s="161" t="s">
        <v>228</v>
      </c>
      <c r="H106" s="162">
        <v>113.244</v>
      </c>
      <c r="I106" s="163"/>
      <c r="J106" s="164">
        <f>ROUND(I106*H106,0)</f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>O106*H106</f>
        <v>0</v>
      </c>
      <c r="Q106" s="167">
        <v>0.09868</v>
      </c>
      <c r="R106" s="167">
        <f>Q106*H106</f>
        <v>11.17491792</v>
      </c>
      <c r="S106" s="167">
        <v>0</v>
      </c>
      <c r="T106" s="168">
        <f>S106*H106</f>
        <v>0</v>
      </c>
      <c r="AR106" s="15" t="s">
        <v>214</v>
      </c>
      <c r="AT106" s="15" t="s">
        <v>210</v>
      </c>
      <c r="AU106" s="15" t="s">
        <v>9</v>
      </c>
      <c r="AY106" s="15" t="s">
        <v>209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9</v>
      </c>
      <c r="BK106" s="169">
        <f>ROUND(I106*H106,0)</f>
        <v>0</v>
      </c>
      <c r="BL106" s="15" t="s">
        <v>214</v>
      </c>
      <c r="BM106" s="15" t="s">
        <v>843</v>
      </c>
    </row>
    <row r="107" spans="2:65" s="1" customFormat="1" ht="22.5" customHeight="1">
      <c r="B107" s="157"/>
      <c r="C107" s="158" t="s">
        <v>255</v>
      </c>
      <c r="D107" s="158" t="s">
        <v>210</v>
      </c>
      <c r="E107" s="159" t="s">
        <v>844</v>
      </c>
      <c r="F107" s="160" t="s">
        <v>845</v>
      </c>
      <c r="G107" s="161" t="s">
        <v>253</v>
      </c>
      <c r="H107" s="162">
        <v>39.06</v>
      </c>
      <c r="I107" s="163"/>
      <c r="J107" s="164">
        <f>ROUND(I107*H107,0)</f>
        <v>0</v>
      </c>
      <c r="K107" s="161" t="s">
        <v>3</v>
      </c>
      <c r="L107" s="31"/>
      <c r="M107" s="165" t="s">
        <v>3</v>
      </c>
      <c r="N107" s="166" t="s">
        <v>43</v>
      </c>
      <c r="O107" s="32"/>
      <c r="P107" s="167">
        <f>O107*H107</f>
        <v>0</v>
      </c>
      <c r="Q107" s="167">
        <v>0</v>
      </c>
      <c r="R107" s="167">
        <f>Q107*H107</f>
        <v>0</v>
      </c>
      <c r="S107" s="167">
        <v>0</v>
      </c>
      <c r="T107" s="168">
        <f>S107*H107</f>
        <v>0</v>
      </c>
      <c r="AR107" s="15" t="s">
        <v>214</v>
      </c>
      <c r="AT107" s="15" t="s">
        <v>210</v>
      </c>
      <c r="AU107" s="15" t="s">
        <v>9</v>
      </c>
      <c r="AY107" s="15" t="s">
        <v>209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9</v>
      </c>
      <c r="BK107" s="169">
        <f>ROUND(I107*H107,0)</f>
        <v>0</v>
      </c>
      <c r="BL107" s="15" t="s">
        <v>214</v>
      </c>
      <c r="BM107" s="15" t="s">
        <v>846</v>
      </c>
    </row>
    <row r="108" spans="2:63" s="10" customFormat="1" ht="37.35" customHeight="1">
      <c r="B108" s="145"/>
      <c r="D108" s="146" t="s">
        <v>71</v>
      </c>
      <c r="E108" s="147" t="s">
        <v>422</v>
      </c>
      <c r="F108" s="147" t="s">
        <v>423</v>
      </c>
      <c r="I108" s="148"/>
      <c r="J108" s="149">
        <f>BK108</f>
        <v>0</v>
      </c>
      <c r="K108" s="155"/>
      <c r="L108" s="145"/>
      <c r="M108" s="150"/>
      <c r="N108" s="151"/>
      <c r="O108" s="151"/>
      <c r="P108" s="152">
        <f>P109</f>
        <v>0</v>
      </c>
      <c r="Q108" s="151"/>
      <c r="R108" s="152">
        <f>R109</f>
        <v>0</v>
      </c>
      <c r="S108" s="151"/>
      <c r="T108" s="153">
        <f>T109</f>
        <v>0</v>
      </c>
      <c r="AR108" s="154" t="s">
        <v>9</v>
      </c>
      <c r="AT108" s="155" t="s">
        <v>71</v>
      </c>
      <c r="AU108" s="155" t="s">
        <v>72</v>
      </c>
      <c r="AY108" s="154" t="s">
        <v>209</v>
      </c>
      <c r="BK108" s="156">
        <f>BK109</f>
        <v>0</v>
      </c>
    </row>
    <row r="109" spans="2:65" s="1" customFormat="1" ht="22.5" customHeight="1">
      <c r="B109" s="157"/>
      <c r="C109" s="158" t="s">
        <v>259</v>
      </c>
      <c r="D109" s="158" t="s">
        <v>210</v>
      </c>
      <c r="E109" s="159" t="s">
        <v>847</v>
      </c>
      <c r="F109" s="160" t="s">
        <v>848</v>
      </c>
      <c r="G109" s="161" t="s">
        <v>228</v>
      </c>
      <c r="H109" s="162">
        <v>378.372</v>
      </c>
      <c r="I109" s="163"/>
      <c r="J109" s="164">
        <f>ROUND(I109*H109,0)</f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5" t="s">
        <v>214</v>
      </c>
      <c r="AT109" s="15" t="s">
        <v>210</v>
      </c>
      <c r="AU109" s="15" t="s">
        <v>9</v>
      </c>
      <c r="AY109" s="15" t="s">
        <v>209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9</v>
      </c>
      <c r="BK109" s="169">
        <f>ROUND(I109*H109,0)</f>
        <v>0</v>
      </c>
      <c r="BL109" s="15" t="s">
        <v>214</v>
      </c>
      <c r="BM109" s="15" t="s">
        <v>849</v>
      </c>
    </row>
    <row r="110" spans="2:63" s="10" customFormat="1" ht="37.35" customHeight="1">
      <c r="B110" s="145"/>
      <c r="D110" s="146" t="s">
        <v>71</v>
      </c>
      <c r="E110" s="147" t="s">
        <v>444</v>
      </c>
      <c r="F110" s="147" t="s">
        <v>445</v>
      </c>
      <c r="I110" s="148"/>
      <c r="J110" s="149">
        <f>BK110</f>
        <v>0</v>
      </c>
      <c r="K110" s="155"/>
      <c r="L110" s="145"/>
      <c r="M110" s="150"/>
      <c r="N110" s="151"/>
      <c r="O110" s="151"/>
      <c r="P110" s="152">
        <f>SUM(P111:P124)</f>
        <v>0</v>
      </c>
      <c r="Q110" s="151"/>
      <c r="R110" s="152">
        <f>SUM(R111:R124)</f>
        <v>0.01326784</v>
      </c>
      <c r="S110" s="151"/>
      <c r="T110" s="153">
        <f>SUM(T111:T124)</f>
        <v>19.768476</v>
      </c>
      <c r="AR110" s="154" t="s">
        <v>9</v>
      </c>
      <c r="AT110" s="155" t="s">
        <v>71</v>
      </c>
      <c r="AU110" s="155" t="s">
        <v>72</v>
      </c>
      <c r="AY110" s="154" t="s">
        <v>209</v>
      </c>
      <c r="BK110" s="156">
        <f>SUM(BK111:BK124)</f>
        <v>0</v>
      </c>
    </row>
    <row r="111" spans="2:65" s="1" customFormat="1" ht="22.5" customHeight="1">
      <c r="B111" s="157"/>
      <c r="C111" s="158" t="s">
        <v>265</v>
      </c>
      <c r="D111" s="158" t="s">
        <v>210</v>
      </c>
      <c r="E111" s="159" t="s">
        <v>850</v>
      </c>
      <c r="F111" s="160" t="s">
        <v>851</v>
      </c>
      <c r="G111" s="161" t="s">
        <v>228</v>
      </c>
      <c r="H111" s="162">
        <v>342.78</v>
      </c>
      <c r="I111" s="163"/>
      <c r="J111" s="164">
        <f aca="true" t="shared" si="0" ref="J111:J124">ROUND(I111*H111,0)</f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 aca="true" t="shared" si="1" ref="P111:P124">O111*H111</f>
        <v>0</v>
      </c>
      <c r="Q111" s="167">
        <v>0</v>
      </c>
      <c r="R111" s="167">
        <f aca="true" t="shared" si="2" ref="R111:R124">Q111*H111</f>
        <v>0</v>
      </c>
      <c r="S111" s="167">
        <v>0.055</v>
      </c>
      <c r="T111" s="168">
        <f aca="true" t="shared" si="3" ref="T111:T124">S111*H111</f>
        <v>18.852899999999998</v>
      </c>
      <c r="AR111" s="15" t="s">
        <v>214</v>
      </c>
      <c r="AT111" s="15" t="s">
        <v>210</v>
      </c>
      <c r="AU111" s="15" t="s">
        <v>9</v>
      </c>
      <c r="AY111" s="15" t="s">
        <v>209</v>
      </c>
      <c r="BE111" s="169">
        <f aca="true" t="shared" si="4" ref="BE111:BE124">IF(N111="základní",J111,0)</f>
        <v>0</v>
      </c>
      <c r="BF111" s="169">
        <f aca="true" t="shared" si="5" ref="BF111:BF124">IF(N111="snížená",J111,0)</f>
        <v>0</v>
      </c>
      <c r="BG111" s="169">
        <f aca="true" t="shared" si="6" ref="BG111:BG124">IF(N111="zákl. přenesená",J111,0)</f>
        <v>0</v>
      </c>
      <c r="BH111" s="169">
        <f aca="true" t="shared" si="7" ref="BH111:BH124">IF(N111="sníž. přenesená",J111,0)</f>
        <v>0</v>
      </c>
      <c r="BI111" s="169">
        <f aca="true" t="shared" si="8" ref="BI111:BI124">IF(N111="nulová",J111,0)</f>
        <v>0</v>
      </c>
      <c r="BJ111" s="15" t="s">
        <v>9</v>
      </c>
      <c r="BK111" s="169">
        <f aca="true" t="shared" si="9" ref="BK111:BK124">ROUND(I111*H111,0)</f>
        <v>0</v>
      </c>
      <c r="BL111" s="15" t="s">
        <v>214</v>
      </c>
      <c r="BM111" s="15" t="s">
        <v>852</v>
      </c>
    </row>
    <row r="112" spans="2:65" s="1" customFormat="1" ht="22.5" customHeight="1">
      <c r="B112" s="157"/>
      <c r="C112" s="158" t="s">
        <v>269</v>
      </c>
      <c r="D112" s="158" t="s">
        <v>210</v>
      </c>
      <c r="E112" s="159" t="s">
        <v>853</v>
      </c>
      <c r="F112" s="160" t="s">
        <v>854</v>
      </c>
      <c r="G112" s="161" t="s">
        <v>416</v>
      </c>
      <c r="H112" s="162">
        <v>6</v>
      </c>
      <c r="I112" s="163"/>
      <c r="J112" s="164">
        <f t="shared" si="0"/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</v>
      </c>
      <c r="R112" s="167">
        <f t="shared" si="2"/>
        <v>0</v>
      </c>
      <c r="S112" s="167">
        <v>0</v>
      </c>
      <c r="T112" s="168">
        <f t="shared" si="3"/>
        <v>0</v>
      </c>
      <c r="AR112" s="15" t="s">
        <v>214</v>
      </c>
      <c r="AT112" s="15" t="s">
        <v>210</v>
      </c>
      <c r="AU112" s="15" t="s">
        <v>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214</v>
      </c>
      <c r="BM112" s="15" t="s">
        <v>855</v>
      </c>
    </row>
    <row r="113" spans="2:65" s="1" customFormat="1" ht="22.5" customHeight="1">
      <c r="B113" s="157"/>
      <c r="C113" s="158" t="s">
        <v>10</v>
      </c>
      <c r="D113" s="158" t="s">
        <v>210</v>
      </c>
      <c r="E113" s="159" t="s">
        <v>856</v>
      </c>
      <c r="F113" s="160" t="s">
        <v>857</v>
      </c>
      <c r="G113" s="161" t="s">
        <v>228</v>
      </c>
      <c r="H113" s="162">
        <v>1.576</v>
      </c>
      <c r="I113" s="163"/>
      <c r="J113" s="164">
        <f t="shared" si="0"/>
        <v>0</v>
      </c>
      <c r="K113" s="161" t="s">
        <v>3101</v>
      </c>
      <c r="L113" s="31"/>
      <c r="M113" s="165" t="s">
        <v>3</v>
      </c>
      <c r="N113" s="166" t="s">
        <v>43</v>
      </c>
      <c r="O113" s="32"/>
      <c r="P113" s="167">
        <f t="shared" si="1"/>
        <v>0</v>
      </c>
      <c r="Q113" s="167">
        <v>0.0012</v>
      </c>
      <c r="R113" s="167">
        <f t="shared" si="2"/>
        <v>0.0018912</v>
      </c>
      <c r="S113" s="167">
        <v>0.076</v>
      </c>
      <c r="T113" s="168">
        <f t="shared" si="3"/>
        <v>0.11977600000000001</v>
      </c>
      <c r="AR113" s="15" t="s">
        <v>214</v>
      </c>
      <c r="AT113" s="15" t="s">
        <v>210</v>
      </c>
      <c r="AU113" s="15" t="s">
        <v>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214</v>
      </c>
      <c r="BM113" s="15" t="s">
        <v>858</v>
      </c>
    </row>
    <row r="114" spans="2:65" s="1" customFormat="1" ht="22.5" customHeight="1">
      <c r="B114" s="157"/>
      <c r="C114" s="158" t="s">
        <v>278</v>
      </c>
      <c r="D114" s="158" t="s">
        <v>210</v>
      </c>
      <c r="E114" s="159" t="s">
        <v>859</v>
      </c>
      <c r="F114" s="160" t="s">
        <v>860</v>
      </c>
      <c r="G114" s="161" t="s">
        <v>228</v>
      </c>
      <c r="H114" s="162">
        <v>25.856</v>
      </c>
      <c r="I114" s="163"/>
      <c r="J114" s="164">
        <f t="shared" si="0"/>
        <v>0</v>
      </c>
      <c r="K114" s="161" t="s">
        <v>3101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0.00044</v>
      </c>
      <c r="R114" s="167">
        <f t="shared" si="2"/>
        <v>0.01137664</v>
      </c>
      <c r="S114" s="167">
        <v>0.025</v>
      </c>
      <c r="T114" s="168">
        <f t="shared" si="3"/>
        <v>0.6464000000000001</v>
      </c>
      <c r="AR114" s="15" t="s">
        <v>214</v>
      </c>
      <c r="AT114" s="15" t="s">
        <v>210</v>
      </c>
      <c r="AU114" s="15" t="s">
        <v>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214</v>
      </c>
      <c r="BM114" s="15" t="s">
        <v>861</v>
      </c>
    </row>
    <row r="115" spans="2:65" s="1" customFormat="1" ht="22.5" customHeight="1">
      <c r="B115" s="157"/>
      <c r="C115" s="158" t="s">
        <v>281</v>
      </c>
      <c r="D115" s="158" t="s">
        <v>210</v>
      </c>
      <c r="E115" s="159" t="s">
        <v>862</v>
      </c>
      <c r="F115" s="160" t="s">
        <v>863</v>
      </c>
      <c r="G115" s="161" t="s">
        <v>228</v>
      </c>
      <c r="H115" s="162">
        <v>1.8</v>
      </c>
      <c r="I115" s="163"/>
      <c r="J115" s="164">
        <f t="shared" si="0"/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 t="shared" si="1"/>
        <v>0</v>
      </c>
      <c r="Q115" s="167">
        <v>0</v>
      </c>
      <c r="R115" s="167">
        <f t="shared" si="2"/>
        <v>0</v>
      </c>
      <c r="S115" s="167">
        <v>0.083</v>
      </c>
      <c r="T115" s="168">
        <f t="shared" si="3"/>
        <v>0.1494</v>
      </c>
      <c r="AR115" s="15" t="s">
        <v>214</v>
      </c>
      <c r="AT115" s="15" t="s">
        <v>210</v>
      </c>
      <c r="AU115" s="15" t="s">
        <v>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214</v>
      </c>
      <c r="BM115" s="15" t="s">
        <v>864</v>
      </c>
    </row>
    <row r="116" spans="2:65" s="1" customFormat="1" ht="22.5" customHeight="1">
      <c r="B116" s="157"/>
      <c r="C116" s="158" t="s">
        <v>284</v>
      </c>
      <c r="D116" s="158" t="s">
        <v>210</v>
      </c>
      <c r="E116" s="159" t="s">
        <v>483</v>
      </c>
      <c r="F116" s="160" t="s">
        <v>484</v>
      </c>
      <c r="G116" s="161" t="s">
        <v>247</v>
      </c>
      <c r="H116" s="162">
        <v>34.266</v>
      </c>
      <c r="I116" s="163"/>
      <c r="J116" s="164">
        <f t="shared" si="0"/>
        <v>0</v>
      </c>
      <c r="K116" s="161" t="s">
        <v>3101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</v>
      </c>
      <c r="R116" s="167">
        <f t="shared" si="2"/>
        <v>0</v>
      </c>
      <c r="S116" s="167">
        <v>0</v>
      </c>
      <c r="T116" s="168">
        <f t="shared" si="3"/>
        <v>0</v>
      </c>
      <c r="AR116" s="15" t="s">
        <v>214</v>
      </c>
      <c r="AT116" s="15" t="s">
        <v>210</v>
      </c>
      <c r="AU116" s="15" t="s">
        <v>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214</v>
      </c>
      <c r="BM116" s="15" t="s">
        <v>865</v>
      </c>
    </row>
    <row r="117" spans="2:65" s="1" customFormat="1" ht="22.5" customHeight="1">
      <c r="B117" s="157"/>
      <c r="C117" s="158" t="s">
        <v>288</v>
      </c>
      <c r="D117" s="158" t="s">
        <v>210</v>
      </c>
      <c r="E117" s="159" t="s">
        <v>487</v>
      </c>
      <c r="F117" s="160" t="s">
        <v>488</v>
      </c>
      <c r="G117" s="161" t="s">
        <v>247</v>
      </c>
      <c r="H117" s="162">
        <v>34.266</v>
      </c>
      <c r="I117" s="163"/>
      <c r="J117" s="164">
        <f t="shared" si="0"/>
        <v>0</v>
      </c>
      <c r="K117" s="161" t="s">
        <v>3101</v>
      </c>
      <c r="L117" s="31"/>
      <c r="M117" s="165" t="s">
        <v>3</v>
      </c>
      <c r="N117" s="166" t="s">
        <v>43</v>
      </c>
      <c r="O117" s="32"/>
      <c r="P117" s="167">
        <f t="shared" si="1"/>
        <v>0</v>
      </c>
      <c r="Q117" s="167">
        <v>0</v>
      </c>
      <c r="R117" s="167">
        <f t="shared" si="2"/>
        <v>0</v>
      </c>
      <c r="S117" s="167">
        <v>0</v>
      </c>
      <c r="T117" s="168">
        <f t="shared" si="3"/>
        <v>0</v>
      </c>
      <c r="AR117" s="15" t="s">
        <v>214</v>
      </c>
      <c r="AT117" s="15" t="s">
        <v>210</v>
      </c>
      <c r="AU117" s="15" t="s">
        <v>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214</v>
      </c>
      <c r="BM117" s="15" t="s">
        <v>866</v>
      </c>
    </row>
    <row r="118" spans="2:65" s="1" customFormat="1" ht="22.5" customHeight="1">
      <c r="B118" s="157"/>
      <c r="C118" s="158" t="s">
        <v>292</v>
      </c>
      <c r="D118" s="158" t="s">
        <v>210</v>
      </c>
      <c r="E118" s="159" t="s">
        <v>491</v>
      </c>
      <c r="F118" s="160" t="s">
        <v>492</v>
      </c>
      <c r="G118" s="161" t="s">
        <v>247</v>
      </c>
      <c r="H118" s="162">
        <v>45.688</v>
      </c>
      <c r="I118" s="163"/>
      <c r="J118" s="164">
        <f t="shared" si="0"/>
        <v>0</v>
      </c>
      <c r="K118" s="161" t="s">
        <v>3101</v>
      </c>
      <c r="L118" s="31"/>
      <c r="M118" s="165" t="s">
        <v>3</v>
      </c>
      <c r="N118" s="166" t="s">
        <v>43</v>
      </c>
      <c r="O118" s="32"/>
      <c r="P118" s="167">
        <f t="shared" si="1"/>
        <v>0</v>
      </c>
      <c r="Q118" s="167">
        <v>0</v>
      </c>
      <c r="R118" s="167">
        <f t="shared" si="2"/>
        <v>0</v>
      </c>
      <c r="S118" s="167">
        <v>0</v>
      </c>
      <c r="T118" s="168">
        <f t="shared" si="3"/>
        <v>0</v>
      </c>
      <c r="AR118" s="15" t="s">
        <v>214</v>
      </c>
      <c r="AT118" s="15" t="s">
        <v>210</v>
      </c>
      <c r="AU118" s="15" t="s">
        <v>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214</v>
      </c>
      <c r="BM118" s="15" t="s">
        <v>867</v>
      </c>
    </row>
    <row r="119" spans="2:65" s="1" customFormat="1" ht="22.5" customHeight="1">
      <c r="B119" s="157"/>
      <c r="C119" s="158" t="s">
        <v>8</v>
      </c>
      <c r="D119" s="158" t="s">
        <v>210</v>
      </c>
      <c r="E119" s="159" t="s">
        <v>495</v>
      </c>
      <c r="F119" s="160" t="s">
        <v>496</v>
      </c>
      <c r="G119" s="161" t="s">
        <v>247</v>
      </c>
      <c r="H119" s="162">
        <v>868.072</v>
      </c>
      <c r="I119" s="163"/>
      <c r="J119" s="164">
        <f t="shared" si="0"/>
        <v>0</v>
      </c>
      <c r="K119" s="161" t="s">
        <v>3101</v>
      </c>
      <c r="L119" s="31"/>
      <c r="M119" s="165" t="s">
        <v>3</v>
      </c>
      <c r="N119" s="166" t="s">
        <v>43</v>
      </c>
      <c r="O119" s="32"/>
      <c r="P119" s="167">
        <f t="shared" si="1"/>
        <v>0</v>
      </c>
      <c r="Q119" s="167">
        <v>0</v>
      </c>
      <c r="R119" s="167">
        <f t="shared" si="2"/>
        <v>0</v>
      </c>
      <c r="S119" s="167">
        <v>0</v>
      </c>
      <c r="T119" s="168">
        <f t="shared" si="3"/>
        <v>0</v>
      </c>
      <c r="AR119" s="15" t="s">
        <v>214</v>
      </c>
      <c r="AT119" s="15" t="s">
        <v>210</v>
      </c>
      <c r="AU119" s="15" t="s">
        <v>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214</v>
      </c>
      <c r="BM119" s="15" t="s">
        <v>868</v>
      </c>
    </row>
    <row r="120" spans="2:65" s="1" customFormat="1" ht="22.5" customHeight="1">
      <c r="B120" s="157"/>
      <c r="C120" s="158" t="s">
        <v>299</v>
      </c>
      <c r="D120" s="158" t="s">
        <v>210</v>
      </c>
      <c r="E120" s="159" t="s">
        <v>499</v>
      </c>
      <c r="F120" s="160" t="s">
        <v>500</v>
      </c>
      <c r="G120" s="161" t="s">
        <v>247</v>
      </c>
      <c r="H120" s="162">
        <v>45.688</v>
      </c>
      <c r="I120" s="163"/>
      <c r="J120" s="164">
        <f t="shared" si="0"/>
        <v>0</v>
      </c>
      <c r="K120" s="161" t="s">
        <v>3101</v>
      </c>
      <c r="L120" s="31"/>
      <c r="M120" s="165" t="s">
        <v>3</v>
      </c>
      <c r="N120" s="166" t="s">
        <v>43</v>
      </c>
      <c r="O120" s="32"/>
      <c r="P120" s="167">
        <f t="shared" si="1"/>
        <v>0</v>
      </c>
      <c r="Q120" s="167">
        <v>0</v>
      </c>
      <c r="R120" s="167">
        <f t="shared" si="2"/>
        <v>0</v>
      </c>
      <c r="S120" s="167">
        <v>0</v>
      </c>
      <c r="T120" s="168">
        <f t="shared" si="3"/>
        <v>0</v>
      </c>
      <c r="AR120" s="15" t="s">
        <v>214</v>
      </c>
      <c r="AT120" s="15" t="s">
        <v>210</v>
      </c>
      <c r="AU120" s="15" t="s">
        <v>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214</v>
      </c>
      <c r="BM120" s="15" t="s">
        <v>869</v>
      </c>
    </row>
    <row r="121" spans="2:65" s="1" customFormat="1" ht="22.5" customHeight="1">
      <c r="B121" s="157"/>
      <c r="C121" s="158" t="s">
        <v>303</v>
      </c>
      <c r="D121" s="158" t="s">
        <v>210</v>
      </c>
      <c r="E121" s="159" t="s">
        <v>503</v>
      </c>
      <c r="F121" s="160" t="s">
        <v>504</v>
      </c>
      <c r="G121" s="161" t="s">
        <v>247</v>
      </c>
      <c r="H121" s="162">
        <v>45.688</v>
      </c>
      <c r="I121" s="163"/>
      <c r="J121" s="164">
        <f t="shared" si="0"/>
        <v>0</v>
      </c>
      <c r="K121" s="161" t="s">
        <v>3101</v>
      </c>
      <c r="L121" s="31"/>
      <c r="M121" s="165" t="s">
        <v>3</v>
      </c>
      <c r="N121" s="166" t="s">
        <v>43</v>
      </c>
      <c r="O121" s="32"/>
      <c r="P121" s="167">
        <f t="shared" si="1"/>
        <v>0</v>
      </c>
      <c r="Q121" s="167">
        <v>0</v>
      </c>
      <c r="R121" s="167">
        <f t="shared" si="2"/>
        <v>0</v>
      </c>
      <c r="S121" s="167">
        <v>0</v>
      </c>
      <c r="T121" s="168">
        <f t="shared" si="3"/>
        <v>0</v>
      </c>
      <c r="AR121" s="15" t="s">
        <v>214</v>
      </c>
      <c r="AT121" s="15" t="s">
        <v>210</v>
      </c>
      <c r="AU121" s="15" t="s">
        <v>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214</v>
      </c>
      <c r="BM121" s="15" t="s">
        <v>870</v>
      </c>
    </row>
    <row r="122" spans="2:65" s="1" customFormat="1" ht="22.5" customHeight="1">
      <c r="B122" s="157"/>
      <c r="C122" s="158" t="s">
        <v>306</v>
      </c>
      <c r="D122" s="158" t="s">
        <v>210</v>
      </c>
      <c r="E122" s="159" t="s">
        <v>507</v>
      </c>
      <c r="F122" s="160" t="s">
        <v>508</v>
      </c>
      <c r="G122" s="161" t="s">
        <v>247</v>
      </c>
      <c r="H122" s="162">
        <v>45.688</v>
      </c>
      <c r="I122" s="163"/>
      <c r="J122" s="164">
        <f t="shared" si="0"/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AR122" s="15" t="s">
        <v>214</v>
      </c>
      <c r="AT122" s="15" t="s">
        <v>210</v>
      </c>
      <c r="AU122" s="15" t="s">
        <v>9</v>
      </c>
      <c r="AY122" s="15" t="s">
        <v>209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5" t="s">
        <v>9</v>
      </c>
      <c r="BK122" s="169">
        <f t="shared" si="9"/>
        <v>0</v>
      </c>
      <c r="BL122" s="15" t="s">
        <v>214</v>
      </c>
      <c r="BM122" s="15" t="s">
        <v>871</v>
      </c>
    </row>
    <row r="123" spans="2:65" s="1" customFormat="1" ht="22.5" customHeight="1">
      <c r="B123" s="157"/>
      <c r="C123" s="158" t="s">
        <v>309</v>
      </c>
      <c r="D123" s="158" t="s">
        <v>210</v>
      </c>
      <c r="E123" s="159" t="s">
        <v>511</v>
      </c>
      <c r="F123" s="160" t="s">
        <v>512</v>
      </c>
      <c r="G123" s="161" t="s">
        <v>247</v>
      </c>
      <c r="H123" s="162">
        <v>45.688</v>
      </c>
      <c r="I123" s="163"/>
      <c r="J123" s="164">
        <f t="shared" si="0"/>
        <v>0</v>
      </c>
      <c r="K123" s="161" t="s">
        <v>3101</v>
      </c>
      <c r="L123" s="31"/>
      <c r="M123" s="165" t="s">
        <v>3</v>
      </c>
      <c r="N123" s="166" t="s">
        <v>43</v>
      </c>
      <c r="O123" s="32"/>
      <c r="P123" s="167">
        <f t="shared" si="1"/>
        <v>0</v>
      </c>
      <c r="Q123" s="167">
        <v>0</v>
      </c>
      <c r="R123" s="167">
        <f t="shared" si="2"/>
        <v>0</v>
      </c>
      <c r="S123" s="167">
        <v>0</v>
      </c>
      <c r="T123" s="168">
        <f t="shared" si="3"/>
        <v>0</v>
      </c>
      <c r="AR123" s="15" t="s">
        <v>214</v>
      </c>
      <c r="AT123" s="15" t="s">
        <v>210</v>
      </c>
      <c r="AU123" s="15" t="s">
        <v>9</v>
      </c>
      <c r="AY123" s="15" t="s">
        <v>209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9</v>
      </c>
      <c r="BK123" s="169">
        <f t="shared" si="9"/>
        <v>0</v>
      </c>
      <c r="BL123" s="15" t="s">
        <v>214</v>
      </c>
      <c r="BM123" s="15" t="s">
        <v>872</v>
      </c>
    </row>
    <row r="124" spans="2:65" s="1" customFormat="1" ht="22.5" customHeight="1">
      <c r="B124" s="157"/>
      <c r="C124" s="158" t="s">
        <v>312</v>
      </c>
      <c r="D124" s="158" t="s">
        <v>210</v>
      </c>
      <c r="E124" s="159" t="s">
        <v>515</v>
      </c>
      <c r="F124" s="160" t="s">
        <v>516</v>
      </c>
      <c r="G124" s="161" t="s">
        <v>247</v>
      </c>
      <c r="H124" s="162">
        <v>45.688</v>
      </c>
      <c r="I124" s="163"/>
      <c r="J124" s="164">
        <f t="shared" si="0"/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AR124" s="15" t="s">
        <v>214</v>
      </c>
      <c r="AT124" s="15" t="s">
        <v>210</v>
      </c>
      <c r="AU124" s="15" t="s">
        <v>9</v>
      </c>
      <c r="AY124" s="15" t="s">
        <v>209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9</v>
      </c>
      <c r="BK124" s="169">
        <f t="shared" si="9"/>
        <v>0</v>
      </c>
      <c r="BL124" s="15" t="s">
        <v>214</v>
      </c>
      <c r="BM124" s="15" t="s">
        <v>873</v>
      </c>
    </row>
    <row r="125" spans="2:63" s="10" customFormat="1" ht="37.35" customHeight="1">
      <c r="B125" s="145"/>
      <c r="D125" s="146" t="s">
        <v>71</v>
      </c>
      <c r="E125" s="147" t="s">
        <v>556</v>
      </c>
      <c r="F125" s="147" t="s">
        <v>557</v>
      </c>
      <c r="I125" s="148"/>
      <c r="J125" s="149">
        <f>BK125</f>
        <v>0</v>
      </c>
      <c r="K125" s="155"/>
      <c r="L125" s="145"/>
      <c r="M125" s="150"/>
      <c r="N125" s="151"/>
      <c r="O125" s="151"/>
      <c r="P125" s="152">
        <f>P126</f>
        <v>0</v>
      </c>
      <c r="Q125" s="151"/>
      <c r="R125" s="152">
        <f>R126</f>
        <v>0</v>
      </c>
      <c r="S125" s="151"/>
      <c r="T125" s="153">
        <f>T126</f>
        <v>0</v>
      </c>
      <c r="AR125" s="154" t="s">
        <v>9</v>
      </c>
      <c r="AT125" s="155" t="s">
        <v>71</v>
      </c>
      <c r="AU125" s="155" t="s">
        <v>72</v>
      </c>
      <c r="AY125" s="154" t="s">
        <v>209</v>
      </c>
      <c r="BK125" s="156">
        <f>BK126</f>
        <v>0</v>
      </c>
    </row>
    <row r="126" spans="2:65" s="1" customFormat="1" ht="22.5" customHeight="1">
      <c r="B126" s="157"/>
      <c r="C126" s="158" t="s">
        <v>316</v>
      </c>
      <c r="D126" s="158" t="s">
        <v>210</v>
      </c>
      <c r="E126" s="159" t="s">
        <v>559</v>
      </c>
      <c r="F126" s="160" t="s">
        <v>560</v>
      </c>
      <c r="G126" s="161" t="s">
        <v>247</v>
      </c>
      <c r="H126" s="162">
        <v>42.183</v>
      </c>
      <c r="I126" s="163"/>
      <c r="J126" s="164">
        <f>ROUND(I126*H126,0)</f>
        <v>0</v>
      </c>
      <c r="K126" s="161" t="s">
        <v>3101</v>
      </c>
      <c r="L126" s="31"/>
      <c r="M126" s="165" t="s">
        <v>3</v>
      </c>
      <c r="N126" s="166" t="s">
        <v>43</v>
      </c>
      <c r="O126" s="32"/>
      <c r="P126" s="167">
        <f>O126*H126</f>
        <v>0</v>
      </c>
      <c r="Q126" s="167">
        <v>0</v>
      </c>
      <c r="R126" s="167">
        <f>Q126*H126</f>
        <v>0</v>
      </c>
      <c r="S126" s="167">
        <v>0</v>
      </c>
      <c r="T126" s="168">
        <f>S126*H126</f>
        <v>0</v>
      </c>
      <c r="AR126" s="15" t="s">
        <v>214</v>
      </c>
      <c r="AT126" s="15" t="s">
        <v>210</v>
      </c>
      <c r="AU126" s="15" t="s">
        <v>9</v>
      </c>
      <c r="AY126" s="15" t="s">
        <v>209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5" t="s">
        <v>9</v>
      </c>
      <c r="BK126" s="169">
        <f>ROUND(I126*H126,0)</f>
        <v>0</v>
      </c>
      <c r="BL126" s="15" t="s">
        <v>214</v>
      </c>
      <c r="BM126" s="15" t="s">
        <v>874</v>
      </c>
    </row>
    <row r="127" spans="2:63" s="10" customFormat="1" ht="37.35" customHeight="1">
      <c r="B127" s="145"/>
      <c r="D127" s="146" t="s">
        <v>71</v>
      </c>
      <c r="E127" s="147" t="s">
        <v>875</v>
      </c>
      <c r="F127" s="147" t="s">
        <v>876</v>
      </c>
      <c r="I127" s="148"/>
      <c r="J127" s="149">
        <f>BK127</f>
        <v>0</v>
      </c>
      <c r="K127" s="155"/>
      <c r="L127" s="145"/>
      <c r="M127" s="150"/>
      <c r="N127" s="151"/>
      <c r="O127" s="151"/>
      <c r="P127" s="152">
        <f>SUM(P128:P131)</f>
        <v>0</v>
      </c>
      <c r="Q127" s="151"/>
      <c r="R127" s="152">
        <f>SUM(R128:R131)</f>
        <v>0.31336308999999996</v>
      </c>
      <c r="S127" s="151"/>
      <c r="T127" s="153">
        <f>SUM(T128:T131)</f>
        <v>0</v>
      </c>
      <c r="AR127" s="154" t="s">
        <v>79</v>
      </c>
      <c r="AT127" s="155" t="s">
        <v>71</v>
      </c>
      <c r="AU127" s="155" t="s">
        <v>72</v>
      </c>
      <c r="AY127" s="154" t="s">
        <v>209</v>
      </c>
      <c r="BK127" s="156">
        <f>SUM(BK128:BK131)</f>
        <v>0</v>
      </c>
    </row>
    <row r="128" spans="2:65" s="1" customFormat="1" ht="22.5" customHeight="1">
      <c r="B128" s="157"/>
      <c r="C128" s="158" t="s">
        <v>320</v>
      </c>
      <c r="D128" s="158" t="s">
        <v>210</v>
      </c>
      <c r="E128" s="159" t="s">
        <v>877</v>
      </c>
      <c r="F128" s="160" t="s">
        <v>878</v>
      </c>
      <c r="G128" s="161" t="s">
        <v>253</v>
      </c>
      <c r="H128" s="162">
        <v>7.55</v>
      </c>
      <c r="I128" s="163"/>
      <c r="J128" s="164">
        <f>ROUND(I128*H128,0)</f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>O128*H128</f>
        <v>0</v>
      </c>
      <c r="Q128" s="167">
        <v>0.01782</v>
      </c>
      <c r="R128" s="167">
        <f>Q128*H128</f>
        <v>0.134541</v>
      </c>
      <c r="S128" s="167">
        <v>0</v>
      </c>
      <c r="T128" s="168">
        <f>S128*H128</f>
        <v>0</v>
      </c>
      <c r="AR128" s="15" t="s">
        <v>278</v>
      </c>
      <c r="AT128" s="15" t="s">
        <v>210</v>
      </c>
      <c r="AU128" s="15" t="s">
        <v>9</v>
      </c>
      <c r="AY128" s="15" t="s">
        <v>209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9</v>
      </c>
      <c r="BK128" s="169">
        <f>ROUND(I128*H128,0)</f>
        <v>0</v>
      </c>
      <c r="BL128" s="15" t="s">
        <v>278</v>
      </c>
      <c r="BM128" s="15" t="s">
        <v>879</v>
      </c>
    </row>
    <row r="129" spans="2:65" s="1" customFormat="1" ht="22.5" customHeight="1">
      <c r="B129" s="157"/>
      <c r="C129" s="158" t="s">
        <v>324</v>
      </c>
      <c r="D129" s="158" t="s">
        <v>210</v>
      </c>
      <c r="E129" s="159" t="s">
        <v>880</v>
      </c>
      <c r="F129" s="160" t="s">
        <v>881</v>
      </c>
      <c r="G129" s="161" t="s">
        <v>253</v>
      </c>
      <c r="H129" s="162">
        <v>3.36</v>
      </c>
      <c r="I129" s="163"/>
      <c r="J129" s="164">
        <f>ROUND(I129*H129,0)</f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>O129*H129</f>
        <v>0</v>
      </c>
      <c r="Q129" s="167">
        <v>0.02401</v>
      </c>
      <c r="R129" s="167">
        <f>Q129*H129</f>
        <v>0.0806736</v>
      </c>
      <c r="S129" s="167">
        <v>0</v>
      </c>
      <c r="T129" s="168">
        <f>S129*H129</f>
        <v>0</v>
      </c>
      <c r="AR129" s="15" t="s">
        <v>278</v>
      </c>
      <c r="AT129" s="15" t="s">
        <v>210</v>
      </c>
      <c r="AU129" s="15" t="s">
        <v>9</v>
      </c>
      <c r="AY129" s="15" t="s">
        <v>209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9</v>
      </c>
      <c r="BK129" s="169">
        <f>ROUND(I129*H129,0)</f>
        <v>0</v>
      </c>
      <c r="BL129" s="15" t="s">
        <v>278</v>
      </c>
      <c r="BM129" s="15" t="s">
        <v>882</v>
      </c>
    </row>
    <row r="130" spans="2:65" s="1" customFormat="1" ht="31.5" customHeight="1">
      <c r="B130" s="157"/>
      <c r="C130" s="158" t="s">
        <v>328</v>
      </c>
      <c r="D130" s="158" t="s">
        <v>210</v>
      </c>
      <c r="E130" s="159" t="s">
        <v>883</v>
      </c>
      <c r="F130" s="160" t="s">
        <v>884</v>
      </c>
      <c r="G130" s="161" t="s">
        <v>228</v>
      </c>
      <c r="H130" s="162">
        <v>3.421</v>
      </c>
      <c r="I130" s="163"/>
      <c r="J130" s="164">
        <f>ROUND(I130*H130,0)</f>
        <v>0</v>
      </c>
      <c r="K130" s="161" t="s">
        <v>3101</v>
      </c>
      <c r="L130" s="31"/>
      <c r="M130" s="165" t="s">
        <v>3</v>
      </c>
      <c r="N130" s="166" t="s">
        <v>43</v>
      </c>
      <c r="O130" s="32"/>
      <c r="P130" s="167">
        <f>O130*H130</f>
        <v>0</v>
      </c>
      <c r="Q130" s="167">
        <v>0.02869</v>
      </c>
      <c r="R130" s="167">
        <f>Q130*H130</f>
        <v>0.09814848999999999</v>
      </c>
      <c r="S130" s="167">
        <v>0</v>
      </c>
      <c r="T130" s="168">
        <f>S130*H130</f>
        <v>0</v>
      </c>
      <c r="AR130" s="15" t="s">
        <v>278</v>
      </c>
      <c r="AT130" s="15" t="s">
        <v>210</v>
      </c>
      <c r="AU130" s="15" t="s">
        <v>9</v>
      </c>
      <c r="AY130" s="15" t="s">
        <v>209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9</v>
      </c>
      <c r="BK130" s="169">
        <f>ROUND(I130*H130,0)</f>
        <v>0</v>
      </c>
      <c r="BL130" s="15" t="s">
        <v>278</v>
      </c>
      <c r="BM130" s="15" t="s">
        <v>885</v>
      </c>
    </row>
    <row r="131" spans="2:65" s="1" customFormat="1" ht="22.5" customHeight="1">
      <c r="B131" s="157"/>
      <c r="C131" s="158" t="s">
        <v>332</v>
      </c>
      <c r="D131" s="158" t="s">
        <v>210</v>
      </c>
      <c r="E131" s="159" t="s">
        <v>886</v>
      </c>
      <c r="F131" s="160" t="s">
        <v>887</v>
      </c>
      <c r="G131" s="161" t="s">
        <v>247</v>
      </c>
      <c r="H131" s="162">
        <v>0.313</v>
      </c>
      <c r="I131" s="163"/>
      <c r="J131" s="164">
        <f>ROUND(I131*H131,0)</f>
        <v>0</v>
      </c>
      <c r="K131" s="161" t="s">
        <v>3101</v>
      </c>
      <c r="L131" s="31"/>
      <c r="M131" s="165" t="s">
        <v>3</v>
      </c>
      <c r="N131" s="166" t="s">
        <v>43</v>
      </c>
      <c r="O131" s="32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5" t="s">
        <v>278</v>
      </c>
      <c r="AT131" s="15" t="s">
        <v>210</v>
      </c>
      <c r="AU131" s="15" t="s">
        <v>9</v>
      </c>
      <c r="AY131" s="15" t="s">
        <v>209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9</v>
      </c>
      <c r="BK131" s="169">
        <f>ROUND(I131*H131,0)</f>
        <v>0</v>
      </c>
      <c r="BL131" s="15" t="s">
        <v>278</v>
      </c>
      <c r="BM131" s="15" t="s">
        <v>888</v>
      </c>
    </row>
    <row r="132" spans="2:63" s="10" customFormat="1" ht="37.35" customHeight="1">
      <c r="B132" s="145"/>
      <c r="D132" s="146" t="s">
        <v>71</v>
      </c>
      <c r="E132" s="147" t="s">
        <v>889</v>
      </c>
      <c r="F132" s="147" t="s">
        <v>890</v>
      </c>
      <c r="I132" s="148"/>
      <c r="J132" s="149">
        <f>BK132</f>
        <v>0</v>
      </c>
      <c r="K132" s="155"/>
      <c r="L132" s="145"/>
      <c r="M132" s="150"/>
      <c r="N132" s="151"/>
      <c r="O132" s="151"/>
      <c r="P132" s="152">
        <f>SUM(P133:P184)</f>
        <v>0</v>
      </c>
      <c r="Q132" s="151"/>
      <c r="R132" s="152">
        <f>SUM(R133:R184)</f>
        <v>2.11939321</v>
      </c>
      <c r="S132" s="151"/>
      <c r="T132" s="153">
        <f>SUM(T133:T184)</f>
        <v>24.836044</v>
      </c>
      <c r="AR132" s="154" t="s">
        <v>79</v>
      </c>
      <c r="AT132" s="155" t="s">
        <v>71</v>
      </c>
      <c r="AU132" s="155" t="s">
        <v>72</v>
      </c>
      <c r="AY132" s="154" t="s">
        <v>209</v>
      </c>
      <c r="BK132" s="156">
        <f>SUM(BK133:BK184)</f>
        <v>0</v>
      </c>
    </row>
    <row r="133" spans="2:65" s="1" customFormat="1" ht="22.5" customHeight="1">
      <c r="B133" s="157"/>
      <c r="C133" s="170" t="s">
        <v>336</v>
      </c>
      <c r="D133" s="170" t="s">
        <v>565</v>
      </c>
      <c r="E133" s="171" t="s">
        <v>891</v>
      </c>
      <c r="F133" s="172" t="s">
        <v>3066</v>
      </c>
      <c r="G133" s="173" t="s">
        <v>253</v>
      </c>
      <c r="H133" s="174">
        <v>2.68</v>
      </c>
      <c r="I133" s="175"/>
      <c r="J133" s="176">
        <f aca="true" t="shared" si="10" ref="J133:J164">ROUND(I133*H133,0)</f>
        <v>0</v>
      </c>
      <c r="K133" s="173" t="s">
        <v>3101</v>
      </c>
      <c r="L133" s="177"/>
      <c r="M133" s="178" t="s">
        <v>3</v>
      </c>
      <c r="N133" s="179" t="s">
        <v>43</v>
      </c>
      <c r="O133" s="32"/>
      <c r="P133" s="167">
        <f aca="true" t="shared" si="11" ref="P133:P164">O133*H133</f>
        <v>0</v>
      </c>
      <c r="Q133" s="167">
        <v>0.003</v>
      </c>
      <c r="R133" s="167">
        <f aca="true" t="shared" si="12" ref="R133:R164">Q133*H133</f>
        <v>0.00804</v>
      </c>
      <c r="S133" s="167">
        <v>0</v>
      </c>
      <c r="T133" s="168">
        <f aca="true" t="shared" si="13" ref="T133:T164">S133*H133</f>
        <v>0</v>
      </c>
      <c r="AR133" s="15" t="s">
        <v>336</v>
      </c>
      <c r="AT133" s="15" t="s">
        <v>565</v>
      </c>
      <c r="AU133" s="15" t="s">
        <v>9</v>
      </c>
      <c r="AY133" s="15" t="s">
        <v>209</v>
      </c>
      <c r="BE133" s="169">
        <f aca="true" t="shared" si="14" ref="BE133:BE164">IF(N133="základní",J133,0)</f>
        <v>0</v>
      </c>
      <c r="BF133" s="169">
        <f aca="true" t="shared" si="15" ref="BF133:BF164">IF(N133="snížená",J133,0)</f>
        <v>0</v>
      </c>
      <c r="BG133" s="169">
        <f aca="true" t="shared" si="16" ref="BG133:BG164">IF(N133="zákl. přenesená",J133,0)</f>
        <v>0</v>
      </c>
      <c r="BH133" s="169">
        <f aca="true" t="shared" si="17" ref="BH133:BH164">IF(N133="sníž. přenesená",J133,0)</f>
        <v>0</v>
      </c>
      <c r="BI133" s="169">
        <f aca="true" t="shared" si="18" ref="BI133:BI164">IF(N133="nulová",J133,0)</f>
        <v>0</v>
      </c>
      <c r="BJ133" s="15" t="s">
        <v>9</v>
      </c>
      <c r="BK133" s="169">
        <f aca="true" t="shared" si="19" ref="BK133:BK164">ROUND(I133*H133,0)</f>
        <v>0</v>
      </c>
      <c r="BL133" s="15" t="s">
        <v>278</v>
      </c>
      <c r="BM133" s="15" t="s">
        <v>892</v>
      </c>
    </row>
    <row r="134" spans="2:65" s="1" customFormat="1" ht="22.5" customHeight="1">
      <c r="B134" s="157"/>
      <c r="C134" s="170" t="s">
        <v>340</v>
      </c>
      <c r="D134" s="170" t="s">
        <v>565</v>
      </c>
      <c r="E134" s="171" t="s">
        <v>893</v>
      </c>
      <c r="F134" s="172" t="s">
        <v>3067</v>
      </c>
      <c r="G134" s="173" t="s">
        <v>253</v>
      </c>
      <c r="H134" s="174">
        <v>2.68</v>
      </c>
      <c r="I134" s="175"/>
      <c r="J134" s="176">
        <f t="shared" si="10"/>
        <v>0</v>
      </c>
      <c r="K134" s="173" t="s">
        <v>3101</v>
      </c>
      <c r="L134" s="177"/>
      <c r="M134" s="178" t="s">
        <v>3</v>
      </c>
      <c r="N134" s="179" t="s">
        <v>43</v>
      </c>
      <c r="O134" s="32"/>
      <c r="P134" s="167">
        <f t="shared" si="11"/>
        <v>0</v>
      </c>
      <c r="Q134" s="167">
        <v>0.004</v>
      </c>
      <c r="R134" s="167">
        <f t="shared" si="12"/>
        <v>0.01072</v>
      </c>
      <c r="S134" s="167">
        <v>0</v>
      </c>
      <c r="T134" s="168">
        <f t="shared" si="13"/>
        <v>0</v>
      </c>
      <c r="AR134" s="15" t="s">
        <v>336</v>
      </c>
      <c r="AT134" s="15" t="s">
        <v>565</v>
      </c>
      <c r="AU134" s="15" t="s">
        <v>9</v>
      </c>
      <c r="AY134" s="15" t="s">
        <v>209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5" t="s">
        <v>9</v>
      </c>
      <c r="BK134" s="169">
        <f t="shared" si="19"/>
        <v>0</v>
      </c>
      <c r="BL134" s="15" t="s">
        <v>278</v>
      </c>
      <c r="BM134" s="15" t="s">
        <v>894</v>
      </c>
    </row>
    <row r="135" spans="2:65" s="1" customFormat="1" ht="22.5" customHeight="1">
      <c r="B135" s="157"/>
      <c r="C135" s="170" t="s">
        <v>344</v>
      </c>
      <c r="D135" s="170" t="s">
        <v>565</v>
      </c>
      <c r="E135" s="171" t="s">
        <v>895</v>
      </c>
      <c r="F135" s="172" t="s">
        <v>3068</v>
      </c>
      <c r="G135" s="173" t="s">
        <v>253</v>
      </c>
      <c r="H135" s="174">
        <v>233.65</v>
      </c>
      <c r="I135" s="175"/>
      <c r="J135" s="176">
        <f t="shared" si="10"/>
        <v>0</v>
      </c>
      <c r="K135" s="173" t="s">
        <v>3101</v>
      </c>
      <c r="L135" s="177"/>
      <c r="M135" s="178" t="s">
        <v>3</v>
      </c>
      <c r="N135" s="179" t="s">
        <v>43</v>
      </c>
      <c r="O135" s="32"/>
      <c r="P135" s="167">
        <f t="shared" si="11"/>
        <v>0</v>
      </c>
      <c r="Q135" s="167">
        <v>0.007</v>
      </c>
      <c r="R135" s="167">
        <f t="shared" si="12"/>
        <v>1.63555</v>
      </c>
      <c r="S135" s="167">
        <v>0</v>
      </c>
      <c r="T135" s="168">
        <f t="shared" si="13"/>
        <v>0</v>
      </c>
      <c r="AR135" s="15" t="s">
        <v>336</v>
      </c>
      <c r="AT135" s="15" t="s">
        <v>565</v>
      </c>
      <c r="AU135" s="15" t="s">
        <v>9</v>
      </c>
      <c r="AY135" s="15" t="s">
        <v>209</v>
      </c>
      <c r="BE135" s="169">
        <f t="shared" si="14"/>
        <v>0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5" t="s">
        <v>9</v>
      </c>
      <c r="BK135" s="169">
        <f t="shared" si="19"/>
        <v>0</v>
      </c>
      <c r="BL135" s="15" t="s">
        <v>278</v>
      </c>
      <c r="BM135" s="15" t="s">
        <v>896</v>
      </c>
    </row>
    <row r="136" spans="2:65" s="1" customFormat="1" ht="22.5" customHeight="1">
      <c r="B136" s="157"/>
      <c r="C136" s="170" t="s">
        <v>348</v>
      </c>
      <c r="D136" s="170" t="s">
        <v>565</v>
      </c>
      <c r="E136" s="171" t="s">
        <v>897</v>
      </c>
      <c r="F136" s="172" t="s">
        <v>898</v>
      </c>
      <c r="G136" s="173" t="s">
        <v>416</v>
      </c>
      <c r="H136" s="174">
        <v>300</v>
      </c>
      <c r="I136" s="175"/>
      <c r="J136" s="176">
        <f t="shared" si="10"/>
        <v>0</v>
      </c>
      <c r="K136" s="173" t="s">
        <v>3101</v>
      </c>
      <c r="L136" s="177"/>
      <c r="M136" s="178" t="s">
        <v>3</v>
      </c>
      <c r="N136" s="179" t="s">
        <v>43</v>
      </c>
      <c r="O136" s="32"/>
      <c r="P136" s="167">
        <f t="shared" si="11"/>
        <v>0</v>
      </c>
      <c r="Q136" s="167">
        <v>6E-05</v>
      </c>
      <c r="R136" s="167">
        <f t="shared" si="12"/>
        <v>0.018000000000000002</v>
      </c>
      <c r="S136" s="167">
        <v>0</v>
      </c>
      <c r="T136" s="168">
        <f t="shared" si="13"/>
        <v>0</v>
      </c>
      <c r="AR136" s="15" t="s">
        <v>336</v>
      </c>
      <c r="AT136" s="15" t="s">
        <v>565</v>
      </c>
      <c r="AU136" s="15" t="s">
        <v>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278</v>
      </c>
      <c r="BM136" s="15" t="s">
        <v>899</v>
      </c>
    </row>
    <row r="137" spans="2:65" s="1" customFormat="1" ht="22.5" customHeight="1">
      <c r="B137" s="157"/>
      <c r="C137" s="158" t="s">
        <v>352</v>
      </c>
      <c r="D137" s="158" t="s">
        <v>210</v>
      </c>
      <c r="E137" s="159" t="s">
        <v>900</v>
      </c>
      <c r="F137" s="160" t="s">
        <v>901</v>
      </c>
      <c r="G137" s="161" t="s">
        <v>416</v>
      </c>
      <c r="H137" s="162">
        <v>11</v>
      </c>
      <c r="I137" s="163"/>
      <c r="J137" s="164">
        <f t="shared" si="10"/>
        <v>0</v>
      </c>
      <c r="K137" s="161" t="s">
        <v>3101</v>
      </c>
      <c r="L137" s="31"/>
      <c r="M137" s="165" t="s">
        <v>3</v>
      </c>
      <c r="N137" s="166" t="s">
        <v>43</v>
      </c>
      <c r="O137" s="32"/>
      <c r="P137" s="167">
        <f t="shared" si="11"/>
        <v>0</v>
      </c>
      <c r="Q137" s="167">
        <v>0</v>
      </c>
      <c r="R137" s="167">
        <f t="shared" si="12"/>
        <v>0</v>
      </c>
      <c r="S137" s="167">
        <v>0.003</v>
      </c>
      <c r="T137" s="168">
        <f t="shared" si="13"/>
        <v>0.033</v>
      </c>
      <c r="AR137" s="15" t="s">
        <v>278</v>
      </c>
      <c r="AT137" s="15" t="s">
        <v>210</v>
      </c>
      <c r="AU137" s="15" t="s">
        <v>9</v>
      </c>
      <c r="AY137" s="15" t="s">
        <v>209</v>
      </c>
      <c r="BE137" s="169">
        <f t="shared" si="14"/>
        <v>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5" t="s">
        <v>9</v>
      </c>
      <c r="BK137" s="169">
        <f t="shared" si="19"/>
        <v>0</v>
      </c>
      <c r="BL137" s="15" t="s">
        <v>278</v>
      </c>
      <c r="BM137" s="15" t="s">
        <v>902</v>
      </c>
    </row>
    <row r="138" spans="2:65" s="1" customFormat="1" ht="22.5" customHeight="1">
      <c r="B138" s="157"/>
      <c r="C138" s="158" t="s">
        <v>356</v>
      </c>
      <c r="D138" s="158" t="s">
        <v>210</v>
      </c>
      <c r="E138" s="159" t="s">
        <v>903</v>
      </c>
      <c r="F138" s="160" t="s">
        <v>904</v>
      </c>
      <c r="G138" s="161" t="s">
        <v>416</v>
      </c>
      <c r="H138" s="162">
        <v>139</v>
      </c>
      <c r="I138" s="163"/>
      <c r="J138" s="164">
        <f t="shared" si="10"/>
        <v>0</v>
      </c>
      <c r="K138" s="161" t="s">
        <v>3101</v>
      </c>
      <c r="L138" s="31"/>
      <c r="M138" s="165" t="s">
        <v>3</v>
      </c>
      <c r="N138" s="166" t="s">
        <v>43</v>
      </c>
      <c r="O138" s="32"/>
      <c r="P138" s="167">
        <f t="shared" si="11"/>
        <v>0</v>
      </c>
      <c r="Q138" s="167">
        <v>0</v>
      </c>
      <c r="R138" s="167">
        <f t="shared" si="12"/>
        <v>0</v>
      </c>
      <c r="S138" s="167">
        <v>0.005</v>
      </c>
      <c r="T138" s="168">
        <f t="shared" si="13"/>
        <v>0.6950000000000001</v>
      </c>
      <c r="AR138" s="15" t="s">
        <v>278</v>
      </c>
      <c r="AT138" s="15" t="s">
        <v>210</v>
      </c>
      <c r="AU138" s="15" t="s">
        <v>9</v>
      </c>
      <c r="AY138" s="15" t="s">
        <v>209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5" t="s">
        <v>9</v>
      </c>
      <c r="BK138" s="169">
        <f t="shared" si="19"/>
        <v>0</v>
      </c>
      <c r="BL138" s="15" t="s">
        <v>278</v>
      </c>
      <c r="BM138" s="15" t="s">
        <v>905</v>
      </c>
    </row>
    <row r="139" spans="2:65" s="1" customFormat="1" ht="22.5" customHeight="1">
      <c r="B139" s="157"/>
      <c r="C139" s="158" t="s">
        <v>363</v>
      </c>
      <c r="D139" s="158" t="s">
        <v>210</v>
      </c>
      <c r="E139" s="159" t="s">
        <v>906</v>
      </c>
      <c r="F139" s="160" t="s">
        <v>907</v>
      </c>
      <c r="G139" s="161" t="s">
        <v>228</v>
      </c>
      <c r="H139" s="162">
        <v>6.668</v>
      </c>
      <c r="I139" s="163"/>
      <c r="J139" s="164">
        <f t="shared" si="10"/>
        <v>0</v>
      </c>
      <c r="K139" s="161" t="s">
        <v>3101</v>
      </c>
      <c r="L139" s="31"/>
      <c r="M139" s="165" t="s">
        <v>3</v>
      </c>
      <c r="N139" s="166" t="s">
        <v>43</v>
      </c>
      <c r="O139" s="32"/>
      <c r="P139" s="167">
        <f t="shared" si="11"/>
        <v>0</v>
      </c>
      <c r="Q139" s="167">
        <v>0.00225</v>
      </c>
      <c r="R139" s="167">
        <f t="shared" si="12"/>
        <v>0.015002999999999999</v>
      </c>
      <c r="S139" s="167">
        <v>0.046</v>
      </c>
      <c r="T139" s="168">
        <f t="shared" si="13"/>
        <v>0.306728</v>
      </c>
      <c r="AR139" s="15" t="s">
        <v>278</v>
      </c>
      <c r="AT139" s="15" t="s">
        <v>210</v>
      </c>
      <c r="AU139" s="15" t="s">
        <v>9</v>
      </c>
      <c r="AY139" s="15" t="s">
        <v>209</v>
      </c>
      <c r="BE139" s="169">
        <f t="shared" si="14"/>
        <v>0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5" t="s">
        <v>9</v>
      </c>
      <c r="BK139" s="169">
        <f t="shared" si="19"/>
        <v>0</v>
      </c>
      <c r="BL139" s="15" t="s">
        <v>278</v>
      </c>
      <c r="BM139" s="15" t="s">
        <v>908</v>
      </c>
    </row>
    <row r="140" spans="2:65" s="1" customFormat="1" ht="22.5" customHeight="1">
      <c r="B140" s="157"/>
      <c r="C140" s="158" t="s">
        <v>367</v>
      </c>
      <c r="D140" s="158" t="s">
        <v>210</v>
      </c>
      <c r="E140" s="159" t="s">
        <v>909</v>
      </c>
      <c r="F140" s="160" t="s">
        <v>910</v>
      </c>
      <c r="G140" s="161" t="s">
        <v>228</v>
      </c>
      <c r="H140" s="162">
        <v>35.989</v>
      </c>
      <c r="I140" s="163"/>
      <c r="J140" s="164">
        <f t="shared" si="10"/>
        <v>0</v>
      </c>
      <c r="K140" s="161" t="s">
        <v>3101</v>
      </c>
      <c r="L140" s="31"/>
      <c r="M140" s="165" t="s">
        <v>3</v>
      </c>
      <c r="N140" s="166" t="s">
        <v>43</v>
      </c>
      <c r="O140" s="32"/>
      <c r="P140" s="167">
        <f t="shared" si="11"/>
        <v>0</v>
      </c>
      <c r="Q140" s="167">
        <v>0.00103</v>
      </c>
      <c r="R140" s="167">
        <f t="shared" si="12"/>
        <v>0.03706867</v>
      </c>
      <c r="S140" s="167">
        <v>0.036</v>
      </c>
      <c r="T140" s="168">
        <f t="shared" si="13"/>
        <v>1.2956039999999998</v>
      </c>
      <c r="AR140" s="15" t="s">
        <v>278</v>
      </c>
      <c r="AT140" s="15" t="s">
        <v>210</v>
      </c>
      <c r="AU140" s="15" t="s">
        <v>9</v>
      </c>
      <c r="AY140" s="15" t="s">
        <v>209</v>
      </c>
      <c r="BE140" s="169">
        <f t="shared" si="14"/>
        <v>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5" t="s">
        <v>9</v>
      </c>
      <c r="BK140" s="169">
        <f t="shared" si="19"/>
        <v>0</v>
      </c>
      <c r="BL140" s="15" t="s">
        <v>278</v>
      </c>
      <c r="BM140" s="15" t="s">
        <v>911</v>
      </c>
    </row>
    <row r="141" spans="2:65" s="1" customFormat="1" ht="22.5" customHeight="1">
      <c r="B141" s="157"/>
      <c r="C141" s="158" t="s">
        <v>371</v>
      </c>
      <c r="D141" s="158" t="s">
        <v>210</v>
      </c>
      <c r="E141" s="159" t="s">
        <v>912</v>
      </c>
      <c r="F141" s="160" t="s">
        <v>913</v>
      </c>
      <c r="G141" s="161" t="s">
        <v>228</v>
      </c>
      <c r="H141" s="162">
        <v>187.741</v>
      </c>
      <c r="I141" s="163"/>
      <c r="J141" s="164">
        <f t="shared" si="10"/>
        <v>0</v>
      </c>
      <c r="K141" s="161" t="s">
        <v>3101</v>
      </c>
      <c r="L141" s="31"/>
      <c r="M141" s="165" t="s">
        <v>3</v>
      </c>
      <c r="N141" s="166" t="s">
        <v>43</v>
      </c>
      <c r="O141" s="32"/>
      <c r="P141" s="167">
        <f t="shared" si="11"/>
        <v>0</v>
      </c>
      <c r="Q141" s="167">
        <v>0.00094</v>
      </c>
      <c r="R141" s="167">
        <f t="shared" si="12"/>
        <v>0.17647654000000002</v>
      </c>
      <c r="S141" s="167">
        <v>0.032</v>
      </c>
      <c r="T141" s="168">
        <f t="shared" si="13"/>
        <v>6.007712000000001</v>
      </c>
      <c r="AR141" s="15" t="s">
        <v>278</v>
      </c>
      <c r="AT141" s="15" t="s">
        <v>210</v>
      </c>
      <c r="AU141" s="15" t="s">
        <v>9</v>
      </c>
      <c r="AY141" s="15" t="s">
        <v>209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5" t="s">
        <v>9</v>
      </c>
      <c r="BK141" s="169">
        <f t="shared" si="19"/>
        <v>0</v>
      </c>
      <c r="BL141" s="15" t="s">
        <v>278</v>
      </c>
      <c r="BM141" s="15" t="s">
        <v>914</v>
      </c>
    </row>
    <row r="142" spans="2:65" s="1" customFormat="1" ht="22.5" customHeight="1">
      <c r="B142" s="157"/>
      <c r="C142" s="158" t="s">
        <v>375</v>
      </c>
      <c r="D142" s="158" t="s">
        <v>210</v>
      </c>
      <c r="E142" s="159" t="s">
        <v>915</v>
      </c>
      <c r="F142" s="160" t="s">
        <v>916</v>
      </c>
      <c r="G142" s="161" t="s">
        <v>228</v>
      </c>
      <c r="H142" s="162">
        <v>259.125</v>
      </c>
      <c r="I142" s="163"/>
      <c r="J142" s="164">
        <f t="shared" si="10"/>
        <v>0</v>
      </c>
      <c r="K142" s="161" t="s">
        <v>3101</v>
      </c>
      <c r="L142" s="31"/>
      <c r="M142" s="165" t="s">
        <v>3</v>
      </c>
      <c r="N142" s="166" t="s">
        <v>43</v>
      </c>
      <c r="O142" s="32"/>
      <c r="P142" s="167">
        <f t="shared" si="11"/>
        <v>0</v>
      </c>
      <c r="Q142" s="167">
        <v>0.00084</v>
      </c>
      <c r="R142" s="167">
        <f t="shared" si="12"/>
        <v>0.217665</v>
      </c>
      <c r="S142" s="167">
        <v>0.032</v>
      </c>
      <c r="T142" s="168">
        <f t="shared" si="13"/>
        <v>8.292</v>
      </c>
      <c r="AR142" s="15" t="s">
        <v>278</v>
      </c>
      <c r="AT142" s="15" t="s">
        <v>210</v>
      </c>
      <c r="AU142" s="15" t="s">
        <v>9</v>
      </c>
      <c r="AY142" s="15" t="s">
        <v>209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5" t="s">
        <v>9</v>
      </c>
      <c r="BK142" s="169">
        <f t="shared" si="19"/>
        <v>0</v>
      </c>
      <c r="BL142" s="15" t="s">
        <v>278</v>
      </c>
      <c r="BM142" s="15" t="s">
        <v>917</v>
      </c>
    </row>
    <row r="143" spans="2:65" s="1" customFormat="1" ht="22.5" customHeight="1">
      <c r="B143" s="157"/>
      <c r="C143" s="158" t="s">
        <v>379</v>
      </c>
      <c r="D143" s="158" t="s">
        <v>210</v>
      </c>
      <c r="E143" s="159" t="s">
        <v>918</v>
      </c>
      <c r="F143" s="160" t="s">
        <v>919</v>
      </c>
      <c r="G143" s="161" t="s">
        <v>416</v>
      </c>
      <c r="H143" s="162">
        <v>1</v>
      </c>
      <c r="I143" s="163"/>
      <c r="J143" s="164">
        <f t="shared" si="10"/>
        <v>0</v>
      </c>
      <c r="K143" s="161" t="s">
        <v>3101</v>
      </c>
      <c r="L143" s="31"/>
      <c r="M143" s="165" t="s">
        <v>3</v>
      </c>
      <c r="N143" s="166" t="s">
        <v>43</v>
      </c>
      <c r="O143" s="32"/>
      <c r="P143" s="167">
        <f t="shared" si="11"/>
        <v>0</v>
      </c>
      <c r="Q143" s="167">
        <v>0.00087</v>
      </c>
      <c r="R143" s="167">
        <f t="shared" si="12"/>
        <v>0.00087</v>
      </c>
      <c r="S143" s="167">
        <v>0</v>
      </c>
      <c r="T143" s="168">
        <f t="shared" si="13"/>
        <v>0</v>
      </c>
      <c r="AR143" s="15" t="s">
        <v>278</v>
      </c>
      <c r="AT143" s="15" t="s">
        <v>210</v>
      </c>
      <c r="AU143" s="15" t="s">
        <v>9</v>
      </c>
      <c r="AY143" s="15" t="s">
        <v>209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5" t="s">
        <v>9</v>
      </c>
      <c r="BK143" s="169">
        <f t="shared" si="19"/>
        <v>0</v>
      </c>
      <c r="BL143" s="15" t="s">
        <v>278</v>
      </c>
      <c r="BM143" s="15" t="s">
        <v>920</v>
      </c>
    </row>
    <row r="144" spans="2:65" s="1" customFormat="1" ht="22.5" customHeight="1">
      <c r="B144" s="157"/>
      <c r="C144" s="158" t="s">
        <v>383</v>
      </c>
      <c r="D144" s="158" t="s">
        <v>210</v>
      </c>
      <c r="E144" s="159" t="s">
        <v>921</v>
      </c>
      <c r="F144" s="160" t="s">
        <v>922</v>
      </c>
      <c r="G144" s="161" t="s">
        <v>416</v>
      </c>
      <c r="H144" s="162">
        <v>84</v>
      </c>
      <c r="I144" s="163"/>
      <c r="J144" s="164">
        <f t="shared" si="10"/>
        <v>0</v>
      </c>
      <c r="K144" s="161" t="s">
        <v>3101</v>
      </c>
      <c r="L144" s="31"/>
      <c r="M144" s="165" t="s">
        <v>3</v>
      </c>
      <c r="N144" s="166" t="s">
        <v>43</v>
      </c>
      <c r="O144" s="32"/>
      <c r="P144" s="167">
        <f t="shared" si="11"/>
        <v>0</v>
      </c>
      <c r="Q144" s="167">
        <v>0</v>
      </c>
      <c r="R144" s="167">
        <f t="shared" si="12"/>
        <v>0</v>
      </c>
      <c r="S144" s="167">
        <v>0.0125</v>
      </c>
      <c r="T144" s="168">
        <f t="shared" si="13"/>
        <v>1.05</v>
      </c>
      <c r="AR144" s="15" t="s">
        <v>278</v>
      </c>
      <c r="AT144" s="15" t="s">
        <v>210</v>
      </c>
      <c r="AU144" s="15" t="s">
        <v>9</v>
      </c>
      <c r="AY144" s="15" t="s">
        <v>209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5" t="s">
        <v>9</v>
      </c>
      <c r="BK144" s="169">
        <f t="shared" si="19"/>
        <v>0</v>
      </c>
      <c r="BL144" s="15" t="s">
        <v>278</v>
      </c>
      <c r="BM144" s="15" t="s">
        <v>923</v>
      </c>
    </row>
    <row r="145" spans="2:65" s="1" customFormat="1" ht="22.5" customHeight="1">
      <c r="B145" s="157"/>
      <c r="C145" s="158" t="s">
        <v>387</v>
      </c>
      <c r="D145" s="158" t="s">
        <v>210</v>
      </c>
      <c r="E145" s="159" t="s">
        <v>924</v>
      </c>
      <c r="F145" s="160" t="s">
        <v>925</v>
      </c>
      <c r="G145" s="161" t="s">
        <v>416</v>
      </c>
      <c r="H145" s="162">
        <v>418</v>
      </c>
      <c r="I145" s="163"/>
      <c r="J145" s="164">
        <f t="shared" si="10"/>
        <v>0</v>
      </c>
      <c r="K145" s="161" t="s">
        <v>3101</v>
      </c>
      <c r="L145" s="31"/>
      <c r="M145" s="165" t="s">
        <v>3</v>
      </c>
      <c r="N145" s="166" t="s">
        <v>43</v>
      </c>
      <c r="O145" s="32"/>
      <c r="P145" s="167">
        <f t="shared" si="11"/>
        <v>0</v>
      </c>
      <c r="Q145" s="167">
        <v>0</v>
      </c>
      <c r="R145" s="167">
        <f t="shared" si="12"/>
        <v>0</v>
      </c>
      <c r="S145" s="167">
        <v>0.017</v>
      </c>
      <c r="T145" s="168">
        <f t="shared" si="13"/>
        <v>7.106000000000001</v>
      </c>
      <c r="AR145" s="15" t="s">
        <v>278</v>
      </c>
      <c r="AT145" s="15" t="s">
        <v>210</v>
      </c>
      <c r="AU145" s="15" t="s">
        <v>9</v>
      </c>
      <c r="AY145" s="15" t="s">
        <v>209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5" t="s">
        <v>9</v>
      </c>
      <c r="BK145" s="169">
        <f t="shared" si="19"/>
        <v>0</v>
      </c>
      <c r="BL145" s="15" t="s">
        <v>278</v>
      </c>
      <c r="BM145" s="15" t="s">
        <v>926</v>
      </c>
    </row>
    <row r="146" spans="2:65" s="1" customFormat="1" ht="22.5" customHeight="1">
      <c r="B146" s="157"/>
      <c r="C146" s="158" t="s">
        <v>391</v>
      </c>
      <c r="D146" s="158" t="s">
        <v>210</v>
      </c>
      <c r="E146" s="159" t="s">
        <v>927</v>
      </c>
      <c r="F146" s="160" t="s">
        <v>928</v>
      </c>
      <c r="G146" s="161" t="s">
        <v>416</v>
      </c>
      <c r="H146" s="162">
        <v>1</v>
      </c>
      <c r="I146" s="163"/>
      <c r="J146" s="164">
        <f t="shared" si="10"/>
        <v>0</v>
      </c>
      <c r="K146" s="161" t="s">
        <v>3101</v>
      </c>
      <c r="L146" s="31"/>
      <c r="M146" s="165" t="s">
        <v>3</v>
      </c>
      <c r="N146" s="166" t="s">
        <v>43</v>
      </c>
      <c r="O146" s="32"/>
      <c r="P146" s="167">
        <f t="shared" si="11"/>
        <v>0</v>
      </c>
      <c r="Q146" s="167">
        <v>0</v>
      </c>
      <c r="R146" s="167">
        <f t="shared" si="12"/>
        <v>0</v>
      </c>
      <c r="S146" s="167">
        <v>0.024</v>
      </c>
      <c r="T146" s="168">
        <f t="shared" si="13"/>
        <v>0.024</v>
      </c>
      <c r="AR146" s="15" t="s">
        <v>278</v>
      </c>
      <c r="AT146" s="15" t="s">
        <v>210</v>
      </c>
      <c r="AU146" s="15" t="s">
        <v>9</v>
      </c>
      <c r="AY146" s="15" t="s">
        <v>209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5" t="s">
        <v>9</v>
      </c>
      <c r="BK146" s="169">
        <f t="shared" si="19"/>
        <v>0</v>
      </c>
      <c r="BL146" s="15" t="s">
        <v>278</v>
      </c>
      <c r="BM146" s="15" t="s">
        <v>929</v>
      </c>
    </row>
    <row r="147" spans="2:65" s="1" customFormat="1" ht="22.5" customHeight="1">
      <c r="B147" s="157"/>
      <c r="C147" s="158" t="s">
        <v>395</v>
      </c>
      <c r="D147" s="158" t="s">
        <v>210</v>
      </c>
      <c r="E147" s="159" t="s">
        <v>930</v>
      </c>
      <c r="F147" s="160" t="s">
        <v>931</v>
      </c>
      <c r="G147" s="161" t="s">
        <v>416</v>
      </c>
      <c r="H147" s="162">
        <v>1</v>
      </c>
      <c r="I147" s="163"/>
      <c r="J147" s="164">
        <f t="shared" si="10"/>
        <v>0</v>
      </c>
      <c r="K147" s="161" t="s">
        <v>3101</v>
      </c>
      <c r="L147" s="31"/>
      <c r="M147" s="165" t="s">
        <v>3</v>
      </c>
      <c r="N147" s="166" t="s">
        <v>43</v>
      </c>
      <c r="O147" s="32"/>
      <c r="P147" s="167">
        <f t="shared" si="11"/>
        <v>0</v>
      </c>
      <c r="Q147" s="167">
        <v>0</v>
      </c>
      <c r="R147" s="167">
        <f t="shared" si="12"/>
        <v>0</v>
      </c>
      <c r="S147" s="167">
        <v>0.026</v>
      </c>
      <c r="T147" s="168">
        <f t="shared" si="13"/>
        <v>0.026</v>
      </c>
      <c r="AR147" s="15" t="s">
        <v>278</v>
      </c>
      <c r="AT147" s="15" t="s">
        <v>210</v>
      </c>
      <c r="AU147" s="15" t="s">
        <v>9</v>
      </c>
      <c r="AY147" s="15" t="s">
        <v>209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5" t="s">
        <v>9</v>
      </c>
      <c r="BK147" s="169">
        <f t="shared" si="19"/>
        <v>0</v>
      </c>
      <c r="BL147" s="15" t="s">
        <v>278</v>
      </c>
      <c r="BM147" s="15" t="s">
        <v>932</v>
      </c>
    </row>
    <row r="148" spans="2:65" s="1" customFormat="1" ht="22.5" customHeight="1">
      <c r="B148" s="157"/>
      <c r="C148" s="158" t="s">
        <v>399</v>
      </c>
      <c r="D148" s="158" t="s">
        <v>210</v>
      </c>
      <c r="E148" s="159" t="s">
        <v>933</v>
      </c>
      <c r="F148" s="160" t="s">
        <v>934</v>
      </c>
      <c r="G148" s="161" t="s">
        <v>416</v>
      </c>
      <c r="H148" s="162">
        <v>4</v>
      </c>
      <c r="I148" s="163"/>
      <c r="J148" s="164">
        <f t="shared" si="10"/>
        <v>0</v>
      </c>
      <c r="K148" s="161" t="s">
        <v>3101</v>
      </c>
      <c r="L148" s="31"/>
      <c r="M148" s="165" t="s">
        <v>3</v>
      </c>
      <c r="N148" s="166" t="s">
        <v>43</v>
      </c>
      <c r="O148" s="3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AR148" s="15" t="s">
        <v>278</v>
      </c>
      <c r="AT148" s="15" t="s">
        <v>210</v>
      </c>
      <c r="AU148" s="15" t="s">
        <v>9</v>
      </c>
      <c r="AY148" s="15" t="s">
        <v>209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5" t="s">
        <v>9</v>
      </c>
      <c r="BK148" s="169">
        <f t="shared" si="19"/>
        <v>0</v>
      </c>
      <c r="BL148" s="15" t="s">
        <v>278</v>
      </c>
      <c r="BM148" s="15" t="s">
        <v>935</v>
      </c>
    </row>
    <row r="149" spans="2:65" s="1" customFormat="1" ht="22.5" customHeight="1">
      <c r="B149" s="157"/>
      <c r="C149" s="158" t="s">
        <v>403</v>
      </c>
      <c r="D149" s="158" t="s">
        <v>210</v>
      </c>
      <c r="E149" s="159" t="s">
        <v>936</v>
      </c>
      <c r="F149" s="160" t="s">
        <v>937</v>
      </c>
      <c r="G149" s="161" t="s">
        <v>416</v>
      </c>
      <c r="H149" s="162">
        <v>11</v>
      </c>
      <c r="I149" s="163"/>
      <c r="J149" s="164">
        <f t="shared" si="10"/>
        <v>0</v>
      </c>
      <c r="K149" s="161" t="s">
        <v>3101</v>
      </c>
      <c r="L149" s="31"/>
      <c r="M149" s="165" t="s">
        <v>3</v>
      </c>
      <c r="N149" s="166" t="s">
        <v>43</v>
      </c>
      <c r="O149" s="3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AR149" s="15" t="s">
        <v>278</v>
      </c>
      <c r="AT149" s="15" t="s">
        <v>210</v>
      </c>
      <c r="AU149" s="15" t="s">
        <v>9</v>
      </c>
      <c r="AY149" s="15" t="s">
        <v>209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5" t="s">
        <v>9</v>
      </c>
      <c r="BK149" s="169">
        <f t="shared" si="19"/>
        <v>0</v>
      </c>
      <c r="BL149" s="15" t="s">
        <v>278</v>
      </c>
      <c r="BM149" s="15" t="s">
        <v>938</v>
      </c>
    </row>
    <row r="150" spans="2:65" s="1" customFormat="1" ht="22.5" customHeight="1">
      <c r="B150" s="157"/>
      <c r="C150" s="158" t="s">
        <v>407</v>
      </c>
      <c r="D150" s="158" t="s">
        <v>210</v>
      </c>
      <c r="E150" s="159" t="s">
        <v>939</v>
      </c>
      <c r="F150" s="160" t="s">
        <v>940</v>
      </c>
      <c r="G150" s="161" t="s">
        <v>416</v>
      </c>
      <c r="H150" s="162">
        <v>68</v>
      </c>
      <c r="I150" s="163"/>
      <c r="J150" s="164">
        <f t="shared" si="10"/>
        <v>0</v>
      </c>
      <c r="K150" s="161" t="s">
        <v>3101</v>
      </c>
      <c r="L150" s="31"/>
      <c r="M150" s="165" t="s">
        <v>3</v>
      </c>
      <c r="N150" s="166" t="s">
        <v>43</v>
      </c>
      <c r="O150" s="3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AR150" s="15" t="s">
        <v>278</v>
      </c>
      <c r="AT150" s="15" t="s">
        <v>210</v>
      </c>
      <c r="AU150" s="15" t="s">
        <v>9</v>
      </c>
      <c r="AY150" s="15" t="s">
        <v>209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5" t="s">
        <v>9</v>
      </c>
      <c r="BK150" s="169">
        <f t="shared" si="19"/>
        <v>0</v>
      </c>
      <c r="BL150" s="15" t="s">
        <v>278</v>
      </c>
      <c r="BM150" s="15" t="s">
        <v>941</v>
      </c>
    </row>
    <row r="151" spans="2:65" s="1" customFormat="1" ht="22.5" customHeight="1">
      <c r="B151" s="157"/>
      <c r="C151" s="158" t="s">
        <v>413</v>
      </c>
      <c r="D151" s="158" t="s">
        <v>210</v>
      </c>
      <c r="E151" s="159" t="s">
        <v>942</v>
      </c>
      <c r="F151" s="160" t="s">
        <v>943</v>
      </c>
      <c r="G151" s="161" t="s">
        <v>416</v>
      </c>
      <c r="H151" s="162">
        <v>67</v>
      </c>
      <c r="I151" s="163"/>
      <c r="J151" s="164">
        <f t="shared" si="10"/>
        <v>0</v>
      </c>
      <c r="K151" s="161" t="s">
        <v>3101</v>
      </c>
      <c r="L151" s="31"/>
      <c r="M151" s="165" t="s">
        <v>3</v>
      </c>
      <c r="N151" s="166" t="s">
        <v>43</v>
      </c>
      <c r="O151" s="3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AR151" s="15" t="s">
        <v>278</v>
      </c>
      <c r="AT151" s="15" t="s">
        <v>210</v>
      </c>
      <c r="AU151" s="15" t="s">
        <v>9</v>
      </c>
      <c r="AY151" s="15" t="s">
        <v>209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5" t="s">
        <v>9</v>
      </c>
      <c r="BK151" s="169">
        <f t="shared" si="19"/>
        <v>0</v>
      </c>
      <c r="BL151" s="15" t="s">
        <v>278</v>
      </c>
      <c r="BM151" s="15" t="s">
        <v>944</v>
      </c>
    </row>
    <row r="152" spans="2:65" s="1" customFormat="1" ht="22.5" customHeight="1">
      <c r="B152" s="157"/>
      <c r="C152" s="158" t="s">
        <v>418</v>
      </c>
      <c r="D152" s="158" t="s">
        <v>210</v>
      </c>
      <c r="E152" s="159" t="s">
        <v>945</v>
      </c>
      <c r="F152" s="160" t="s">
        <v>946</v>
      </c>
      <c r="G152" s="161" t="s">
        <v>416</v>
      </c>
      <c r="H152" s="162">
        <v>10</v>
      </c>
      <c r="I152" s="163"/>
      <c r="J152" s="164">
        <f t="shared" si="10"/>
        <v>0</v>
      </c>
      <c r="K152" s="161"/>
      <c r="L152" s="31"/>
      <c r="M152" s="165" t="s">
        <v>3</v>
      </c>
      <c r="N152" s="166" t="s">
        <v>43</v>
      </c>
      <c r="O152" s="3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AR152" s="15" t="s">
        <v>278</v>
      </c>
      <c r="AT152" s="15" t="s">
        <v>210</v>
      </c>
      <c r="AU152" s="15" t="s">
        <v>9</v>
      </c>
      <c r="AY152" s="15" t="s">
        <v>209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5" t="s">
        <v>9</v>
      </c>
      <c r="BK152" s="169">
        <f t="shared" si="19"/>
        <v>0</v>
      </c>
      <c r="BL152" s="15" t="s">
        <v>278</v>
      </c>
      <c r="BM152" s="15" t="s">
        <v>947</v>
      </c>
    </row>
    <row r="153" spans="2:65" s="1" customFormat="1" ht="22.5" customHeight="1">
      <c r="B153" s="157"/>
      <c r="C153" s="158" t="s">
        <v>424</v>
      </c>
      <c r="D153" s="158" t="s">
        <v>210</v>
      </c>
      <c r="E153" s="159" t="s">
        <v>948</v>
      </c>
      <c r="F153" s="160" t="s">
        <v>949</v>
      </c>
      <c r="G153" s="161" t="s">
        <v>416</v>
      </c>
      <c r="H153" s="162">
        <v>4</v>
      </c>
      <c r="I153" s="163"/>
      <c r="J153" s="164">
        <f t="shared" si="10"/>
        <v>0</v>
      </c>
      <c r="K153" s="161" t="s">
        <v>3</v>
      </c>
      <c r="L153" s="31"/>
      <c r="M153" s="165" t="s">
        <v>3</v>
      </c>
      <c r="N153" s="166" t="s">
        <v>43</v>
      </c>
      <c r="O153" s="3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AR153" s="15" t="s">
        <v>278</v>
      </c>
      <c r="AT153" s="15" t="s">
        <v>210</v>
      </c>
      <c r="AU153" s="15" t="s">
        <v>9</v>
      </c>
      <c r="AY153" s="15" t="s">
        <v>209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5" t="s">
        <v>9</v>
      </c>
      <c r="BK153" s="169">
        <f t="shared" si="19"/>
        <v>0</v>
      </c>
      <c r="BL153" s="15" t="s">
        <v>278</v>
      </c>
      <c r="BM153" s="15" t="s">
        <v>950</v>
      </c>
    </row>
    <row r="154" spans="2:65" s="1" customFormat="1" ht="22.5" customHeight="1">
      <c r="B154" s="157"/>
      <c r="C154" s="158" t="s">
        <v>428</v>
      </c>
      <c r="D154" s="158" t="s">
        <v>210</v>
      </c>
      <c r="E154" s="159" t="s">
        <v>951</v>
      </c>
      <c r="F154" s="160" t="s">
        <v>952</v>
      </c>
      <c r="G154" s="161" t="s">
        <v>416</v>
      </c>
      <c r="H154" s="162">
        <v>1</v>
      </c>
      <c r="I154" s="163"/>
      <c r="J154" s="164">
        <f t="shared" si="10"/>
        <v>0</v>
      </c>
      <c r="K154" s="161" t="s">
        <v>3</v>
      </c>
      <c r="L154" s="31"/>
      <c r="M154" s="165" t="s">
        <v>3</v>
      </c>
      <c r="N154" s="166" t="s">
        <v>43</v>
      </c>
      <c r="O154" s="3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5" t="s">
        <v>278</v>
      </c>
      <c r="AT154" s="15" t="s">
        <v>210</v>
      </c>
      <c r="AU154" s="15" t="s">
        <v>9</v>
      </c>
      <c r="AY154" s="15" t="s">
        <v>209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5" t="s">
        <v>9</v>
      </c>
      <c r="BK154" s="169">
        <f t="shared" si="19"/>
        <v>0</v>
      </c>
      <c r="BL154" s="15" t="s">
        <v>278</v>
      </c>
      <c r="BM154" s="15" t="s">
        <v>953</v>
      </c>
    </row>
    <row r="155" spans="2:65" s="1" customFormat="1" ht="22.5" customHeight="1">
      <c r="B155" s="157"/>
      <c r="C155" s="158" t="s">
        <v>432</v>
      </c>
      <c r="D155" s="158" t="s">
        <v>210</v>
      </c>
      <c r="E155" s="159" t="s">
        <v>954</v>
      </c>
      <c r="F155" s="160" t="s">
        <v>955</v>
      </c>
      <c r="G155" s="161" t="s">
        <v>416</v>
      </c>
      <c r="H155" s="162">
        <v>5</v>
      </c>
      <c r="I155" s="163"/>
      <c r="J155" s="164">
        <f t="shared" si="10"/>
        <v>0</v>
      </c>
      <c r="K155" s="161" t="s">
        <v>3</v>
      </c>
      <c r="L155" s="31"/>
      <c r="M155" s="165" t="s">
        <v>3</v>
      </c>
      <c r="N155" s="166" t="s">
        <v>43</v>
      </c>
      <c r="O155" s="3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AR155" s="15" t="s">
        <v>278</v>
      </c>
      <c r="AT155" s="15" t="s">
        <v>210</v>
      </c>
      <c r="AU155" s="15" t="s">
        <v>9</v>
      </c>
      <c r="AY155" s="15" t="s">
        <v>209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5" t="s">
        <v>9</v>
      </c>
      <c r="BK155" s="169">
        <f t="shared" si="19"/>
        <v>0</v>
      </c>
      <c r="BL155" s="15" t="s">
        <v>278</v>
      </c>
      <c r="BM155" s="15" t="s">
        <v>956</v>
      </c>
    </row>
    <row r="156" spans="2:65" s="1" customFormat="1" ht="22.5" customHeight="1">
      <c r="B156" s="157"/>
      <c r="C156" s="158" t="s">
        <v>575</v>
      </c>
      <c r="D156" s="158" t="s">
        <v>210</v>
      </c>
      <c r="E156" s="159" t="s">
        <v>957</v>
      </c>
      <c r="F156" s="160" t="s">
        <v>958</v>
      </c>
      <c r="G156" s="161" t="s">
        <v>416</v>
      </c>
      <c r="H156" s="162">
        <v>1</v>
      </c>
      <c r="I156" s="163"/>
      <c r="J156" s="164">
        <f t="shared" si="10"/>
        <v>0</v>
      </c>
      <c r="K156" s="161" t="s">
        <v>3</v>
      </c>
      <c r="L156" s="31"/>
      <c r="M156" s="165" t="s">
        <v>3</v>
      </c>
      <c r="N156" s="166" t="s">
        <v>43</v>
      </c>
      <c r="O156" s="3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AR156" s="15" t="s">
        <v>278</v>
      </c>
      <c r="AT156" s="15" t="s">
        <v>210</v>
      </c>
      <c r="AU156" s="15" t="s">
        <v>9</v>
      </c>
      <c r="AY156" s="15" t="s">
        <v>209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5" t="s">
        <v>9</v>
      </c>
      <c r="BK156" s="169">
        <f t="shared" si="19"/>
        <v>0</v>
      </c>
      <c r="BL156" s="15" t="s">
        <v>278</v>
      </c>
      <c r="BM156" s="15" t="s">
        <v>959</v>
      </c>
    </row>
    <row r="157" spans="2:65" s="1" customFormat="1" ht="22.5" customHeight="1">
      <c r="B157" s="157"/>
      <c r="C157" s="158" t="s">
        <v>436</v>
      </c>
      <c r="D157" s="158" t="s">
        <v>210</v>
      </c>
      <c r="E157" s="159" t="s">
        <v>960</v>
      </c>
      <c r="F157" s="160" t="s">
        <v>961</v>
      </c>
      <c r="G157" s="161" t="s">
        <v>416</v>
      </c>
      <c r="H157" s="162">
        <v>62</v>
      </c>
      <c r="I157" s="163"/>
      <c r="J157" s="164">
        <f t="shared" si="10"/>
        <v>0</v>
      </c>
      <c r="K157" s="161" t="s">
        <v>3</v>
      </c>
      <c r="L157" s="31"/>
      <c r="M157" s="165" t="s">
        <v>3</v>
      </c>
      <c r="N157" s="166" t="s">
        <v>43</v>
      </c>
      <c r="O157" s="3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AR157" s="15" t="s">
        <v>278</v>
      </c>
      <c r="AT157" s="15" t="s">
        <v>210</v>
      </c>
      <c r="AU157" s="15" t="s">
        <v>9</v>
      </c>
      <c r="AY157" s="15" t="s">
        <v>209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5" t="s">
        <v>9</v>
      </c>
      <c r="BK157" s="169">
        <f t="shared" si="19"/>
        <v>0</v>
      </c>
      <c r="BL157" s="15" t="s">
        <v>278</v>
      </c>
      <c r="BM157" s="15" t="s">
        <v>962</v>
      </c>
    </row>
    <row r="158" spans="2:65" s="1" customFormat="1" ht="22.5" customHeight="1">
      <c r="B158" s="157"/>
      <c r="C158" s="158" t="s">
        <v>568</v>
      </c>
      <c r="D158" s="158" t="s">
        <v>210</v>
      </c>
      <c r="E158" s="159" t="s">
        <v>963</v>
      </c>
      <c r="F158" s="160" t="s">
        <v>964</v>
      </c>
      <c r="G158" s="161" t="s">
        <v>416</v>
      </c>
      <c r="H158" s="162">
        <v>2</v>
      </c>
      <c r="I158" s="163"/>
      <c r="J158" s="164">
        <f t="shared" si="10"/>
        <v>0</v>
      </c>
      <c r="K158" s="161" t="s">
        <v>3</v>
      </c>
      <c r="L158" s="31"/>
      <c r="M158" s="165" t="s">
        <v>3</v>
      </c>
      <c r="N158" s="166" t="s">
        <v>43</v>
      </c>
      <c r="O158" s="3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AR158" s="15" t="s">
        <v>278</v>
      </c>
      <c r="AT158" s="15" t="s">
        <v>210</v>
      </c>
      <c r="AU158" s="15" t="s">
        <v>9</v>
      </c>
      <c r="AY158" s="15" t="s">
        <v>209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5" t="s">
        <v>9</v>
      </c>
      <c r="BK158" s="169">
        <f t="shared" si="19"/>
        <v>0</v>
      </c>
      <c r="BL158" s="15" t="s">
        <v>278</v>
      </c>
      <c r="BM158" s="15" t="s">
        <v>965</v>
      </c>
    </row>
    <row r="159" spans="2:65" s="1" customFormat="1" ht="22.5" customHeight="1">
      <c r="B159" s="157"/>
      <c r="C159" s="158" t="s">
        <v>440</v>
      </c>
      <c r="D159" s="158" t="s">
        <v>210</v>
      </c>
      <c r="E159" s="159" t="s">
        <v>966</v>
      </c>
      <c r="F159" s="160" t="s">
        <v>967</v>
      </c>
      <c r="G159" s="161" t="s">
        <v>416</v>
      </c>
      <c r="H159" s="162">
        <v>2</v>
      </c>
      <c r="I159" s="163"/>
      <c r="J159" s="164">
        <f t="shared" si="10"/>
        <v>0</v>
      </c>
      <c r="K159" s="161" t="s">
        <v>3</v>
      </c>
      <c r="L159" s="31"/>
      <c r="M159" s="165" t="s">
        <v>3</v>
      </c>
      <c r="N159" s="166" t="s">
        <v>43</v>
      </c>
      <c r="O159" s="3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AR159" s="15" t="s">
        <v>278</v>
      </c>
      <c r="AT159" s="15" t="s">
        <v>210</v>
      </c>
      <c r="AU159" s="15" t="s">
        <v>9</v>
      </c>
      <c r="AY159" s="15" t="s">
        <v>209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5" t="s">
        <v>9</v>
      </c>
      <c r="BK159" s="169">
        <f t="shared" si="19"/>
        <v>0</v>
      </c>
      <c r="BL159" s="15" t="s">
        <v>278</v>
      </c>
      <c r="BM159" s="15" t="s">
        <v>968</v>
      </c>
    </row>
    <row r="160" spans="2:65" s="1" customFormat="1" ht="22.5" customHeight="1">
      <c r="B160" s="157"/>
      <c r="C160" s="158" t="s">
        <v>446</v>
      </c>
      <c r="D160" s="158" t="s">
        <v>210</v>
      </c>
      <c r="E160" s="159" t="s">
        <v>969</v>
      </c>
      <c r="F160" s="160" t="s">
        <v>970</v>
      </c>
      <c r="G160" s="161" t="s">
        <v>416</v>
      </c>
      <c r="H160" s="162">
        <v>4</v>
      </c>
      <c r="I160" s="163"/>
      <c r="J160" s="164">
        <f t="shared" si="10"/>
        <v>0</v>
      </c>
      <c r="K160" s="161" t="s">
        <v>3</v>
      </c>
      <c r="L160" s="31"/>
      <c r="M160" s="165" t="s">
        <v>3</v>
      </c>
      <c r="N160" s="166" t="s">
        <v>43</v>
      </c>
      <c r="O160" s="3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AR160" s="15" t="s">
        <v>278</v>
      </c>
      <c r="AT160" s="15" t="s">
        <v>210</v>
      </c>
      <c r="AU160" s="15" t="s">
        <v>9</v>
      </c>
      <c r="AY160" s="15" t="s">
        <v>209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5" t="s">
        <v>9</v>
      </c>
      <c r="BK160" s="169">
        <f t="shared" si="19"/>
        <v>0</v>
      </c>
      <c r="BL160" s="15" t="s">
        <v>278</v>
      </c>
      <c r="BM160" s="15" t="s">
        <v>971</v>
      </c>
    </row>
    <row r="161" spans="2:65" s="1" customFormat="1" ht="22.5" customHeight="1">
      <c r="B161" s="157"/>
      <c r="C161" s="158" t="s">
        <v>450</v>
      </c>
      <c r="D161" s="158" t="s">
        <v>210</v>
      </c>
      <c r="E161" s="159" t="s">
        <v>972</v>
      </c>
      <c r="F161" s="160" t="s">
        <v>973</v>
      </c>
      <c r="G161" s="161" t="s">
        <v>416</v>
      </c>
      <c r="H161" s="162">
        <v>1</v>
      </c>
      <c r="I161" s="163"/>
      <c r="J161" s="164">
        <f t="shared" si="10"/>
        <v>0</v>
      </c>
      <c r="K161" s="161" t="s">
        <v>3</v>
      </c>
      <c r="L161" s="31"/>
      <c r="M161" s="165" t="s">
        <v>3</v>
      </c>
      <c r="N161" s="166" t="s">
        <v>43</v>
      </c>
      <c r="O161" s="3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AR161" s="15" t="s">
        <v>278</v>
      </c>
      <c r="AT161" s="15" t="s">
        <v>210</v>
      </c>
      <c r="AU161" s="15" t="s">
        <v>9</v>
      </c>
      <c r="AY161" s="15" t="s">
        <v>209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5" t="s">
        <v>9</v>
      </c>
      <c r="BK161" s="169">
        <f t="shared" si="19"/>
        <v>0</v>
      </c>
      <c r="BL161" s="15" t="s">
        <v>278</v>
      </c>
      <c r="BM161" s="15" t="s">
        <v>974</v>
      </c>
    </row>
    <row r="162" spans="2:65" s="1" customFormat="1" ht="22.5" customHeight="1">
      <c r="B162" s="157"/>
      <c r="C162" s="158" t="s">
        <v>454</v>
      </c>
      <c r="D162" s="158" t="s">
        <v>210</v>
      </c>
      <c r="E162" s="159" t="s">
        <v>975</v>
      </c>
      <c r="F162" s="160" t="s">
        <v>976</v>
      </c>
      <c r="G162" s="161" t="s">
        <v>416</v>
      </c>
      <c r="H162" s="162">
        <v>46</v>
      </c>
      <c r="I162" s="163"/>
      <c r="J162" s="164">
        <f t="shared" si="10"/>
        <v>0</v>
      </c>
      <c r="K162" s="161" t="s">
        <v>3</v>
      </c>
      <c r="L162" s="31"/>
      <c r="M162" s="165" t="s">
        <v>3</v>
      </c>
      <c r="N162" s="166" t="s">
        <v>43</v>
      </c>
      <c r="O162" s="3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AR162" s="15" t="s">
        <v>278</v>
      </c>
      <c r="AT162" s="15" t="s">
        <v>210</v>
      </c>
      <c r="AU162" s="15" t="s">
        <v>9</v>
      </c>
      <c r="AY162" s="15" t="s">
        <v>209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5" t="s">
        <v>9</v>
      </c>
      <c r="BK162" s="169">
        <f t="shared" si="19"/>
        <v>0</v>
      </c>
      <c r="BL162" s="15" t="s">
        <v>278</v>
      </c>
      <c r="BM162" s="15" t="s">
        <v>977</v>
      </c>
    </row>
    <row r="163" spans="2:65" s="1" customFormat="1" ht="22.5" customHeight="1">
      <c r="B163" s="157"/>
      <c r="C163" s="158" t="s">
        <v>571</v>
      </c>
      <c r="D163" s="158" t="s">
        <v>210</v>
      </c>
      <c r="E163" s="159" t="s">
        <v>978</v>
      </c>
      <c r="F163" s="160" t="s">
        <v>979</v>
      </c>
      <c r="G163" s="161" t="s">
        <v>416</v>
      </c>
      <c r="H163" s="162">
        <v>11</v>
      </c>
      <c r="I163" s="163"/>
      <c r="J163" s="164">
        <f t="shared" si="10"/>
        <v>0</v>
      </c>
      <c r="K163" s="161" t="s">
        <v>3</v>
      </c>
      <c r="L163" s="31"/>
      <c r="M163" s="165" t="s">
        <v>3</v>
      </c>
      <c r="N163" s="166" t="s">
        <v>43</v>
      </c>
      <c r="O163" s="3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AR163" s="15" t="s">
        <v>278</v>
      </c>
      <c r="AT163" s="15" t="s">
        <v>210</v>
      </c>
      <c r="AU163" s="15" t="s">
        <v>9</v>
      </c>
      <c r="AY163" s="15" t="s">
        <v>209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5" t="s">
        <v>9</v>
      </c>
      <c r="BK163" s="169">
        <f t="shared" si="19"/>
        <v>0</v>
      </c>
      <c r="BL163" s="15" t="s">
        <v>278</v>
      </c>
      <c r="BM163" s="15" t="s">
        <v>980</v>
      </c>
    </row>
    <row r="164" spans="2:65" s="1" customFormat="1" ht="22.5" customHeight="1">
      <c r="B164" s="157"/>
      <c r="C164" s="158" t="s">
        <v>458</v>
      </c>
      <c r="D164" s="158" t="s">
        <v>210</v>
      </c>
      <c r="E164" s="159" t="s">
        <v>981</v>
      </c>
      <c r="F164" s="160" t="s">
        <v>982</v>
      </c>
      <c r="G164" s="161" t="s">
        <v>416</v>
      </c>
      <c r="H164" s="162">
        <v>4</v>
      </c>
      <c r="I164" s="163"/>
      <c r="J164" s="164">
        <f t="shared" si="10"/>
        <v>0</v>
      </c>
      <c r="K164" s="161" t="s">
        <v>3</v>
      </c>
      <c r="L164" s="31"/>
      <c r="M164" s="165" t="s">
        <v>3</v>
      </c>
      <c r="N164" s="166" t="s">
        <v>43</v>
      </c>
      <c r="O164" s="3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AR164" s="15" t="s">
        <v>278</v>
      </c>
      <c r="AT164" s="15" t="s">
        <v>210</v>
      </c>
      <c r="AU164" s="15" t="s">
        <v>9</v>
      </c>
      <c r="AY164" s="15" t="s">
        <v>209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5" t="s">
        <v>9</v>
      </c>
      <c r="BK164" s="169">
        <f t="shared" si="19"/>
        <v>0</v>
      </c>
      <c r="BL164" s="15" t="s">
        <v>278</v>
      </c>
      <c r="BM164" s="15" t="s">
        <v>983</v>
      </c>
    </row>
    <row r="165" spans="2:65" s="1" customFormat="1" ht="22.5" customHeight="1">
      <c r="B165" s="157"/>
      <c r="C165" s="158" t="s">
        <v>462</v>
      </c>
      <c r="D165" s="158" t="s">
        <v>210</v>
      </c>
      <c r="E165" s="159" t="s">
        <v>984</v>
      </c>
      <c r="F165" s="160" t="s">
        <v>985</v>
      </c>
      <c r="G165" s="161" t="s">
        <v>416</v>
      </c>
      <c r="H165" s="162">
        <v>9</v>
      </c>
      <c r="I165" s="163"/>
      <c r="J165" s="164">
        <f aca="true" t="shared" si="20" ref="J165:J184">ROUND(I165*H165,0)</f>
        <v>0</v>
      </c>
      <c r="K165" s="161" t="s">
        <v>3</v>
      </c>
      <c r="L165" s="31"/>
      <c r="M165" s="165" t="s">
        <v>3</v>
      </c>
      <c r="N165" s="166" t="s">
        <v>43</v>
      </c>
      <c r="O165" s="32"/>
      <c r="P165" s="167">
        <f aca="true" t="shared" si="21" ref="P165:P184">O165*H165</f>
        <v>0</v>
      </c>
      <c r="Q165" s="167">
        <v>0</v>
      </c>
      <c r="R165" s="167">
        <f aca="true" t="shared" si="22" ref="R165:R184">Q165*H165</f>
        <v>0</v>
      </c>
      <c r="S165" s="167">
        <v>0</v>
      </c>
      <c r="T165" s="168">
        <f aca="true" t="shared" si="23" ref="T165:T184">S165*H165</f>
        <v>0</v>
      </c>
      <c r="AR165" s="15" t="s">
        <v>278</v>
      </c>
      <c r="AT165" s="15" t="s">
        <v>210</v>
      </c>
      <c r="AU165" s="15" t="s">
        <v>9</v>
      </c>
      <c r="AY165" s="15" t="s">
        <v>209</v>
      </c>
      <c r="BE165" s="169">
        <f aca="true" t="shared" si="24" ref="BE165:BE184">IF(N165="základní",J165,0)</f>
        <v>0</v>
      </c>
      <c r="BF165" s="169">
        <f aca="true" t="shared" si="25" ref="BF165:BF184">IF(N165="snížená",J165,0)</f>
        <v>0</v>
      </c>
      <c r="BG165" s="169">
        <f aca="true" t="shared" si="26" ref="BG165:BG184">IF(N165="zákl. přenesená",J165,0)</f>
        <v>0</v>
      </c>
      <c r="BH165" s="169">
        <f aca="true" t="shared" si="27" ref="BH165:BH184">IF(N165="sníž. přenesená",J165,0)</f>
        <v>0</v>
      </c>
      <c r="BI165" s="169">
        <f aca="true" t="shared" si="28" ref="BI165:BI184">IF(N165="nulová",J165,0)</f>
        <v>0</v>
      </c>
      <c r="BJ165" s="15" t="s">
        <v>9</v>
      </c>
      <c r="BK165" s="169">
        <f aca="true" t="shared" si="29" ref="BK165:BK184">ROUND(I165*H165,0)</f>
        <v>0</v>
      </c>
      <c r="BL165" s="15" t="s">
        <v>278</v>
      </c>
      <c r="BM165" s="15" t="s">
        <v>986</v>
      </c>
    </row>
    <row r="166" spans="2:65" s="1" customFormat="1" ht="22.5" customHeight="1">
      <c r="B166" s="157"/>
      <c r="C166" s="158" t="s">
        <v>579</v>
      </c>
      <c r="D166" s="158" t="s">
        <v>210</v>
      </c>
      <c r="E166" s="159" t="s">
        <v>987</v>
      </c>
      <c r="F166" s="160" t="s">
        <v>988</v>
      </c>
      <c r="G166" s="161" t="s">
        <v>416</v>
      </c>
      <c r="H166" s="162">
        <v>2</v>
      </c>
      <c r="I166" s="163"/>
      <c r="J166" s="164">
        <f t="shared" si="20"/>
        <v>0</v>
      </c>
      <c r="K166" s="161" t="s">
        <v>3</v>
      </c>
      <c r="L166" s="31"/>
      <c r="M166" s="165" t="s">
        <v>3</v>
      </c>
      <c r="N166" s="166" t="s">
        <v>43</v>
      </c>
      <c r="O166" s="32"/>
      <c r="P166" s="167">
        <f t="shared" si="21"/>
        <v>0</v>
      </c>
      <c r="Q166" s="167">
        <v>0</v>
      </c>
      <c r="R166" s="167">
        <f t="shared" si="22"/>
        <v>0</v>
      </c>
      <c r="S166" s="167">
        <v>0</v>
      </c>
      <c r="T166" s="168">
        <f t="shared" si="23"/>
        <v>0</v>
      </c>
      <c r="AR166" s="15" t="s">
        <v>278</v>
      </c>
      <c r="AT166" s="15" t="s">
        <v>210</v>
      </c>
      <c r="AU166" s="15" t="s">
        <v>9</v>
      </c>
      <c r="AY166" s="15" t="s">
        <v>209</v>
      </c>
      <c r="BE166" s="169">
        <f t="shared" si="24"/>
        <v>0</v>
      </c>
      <c r="BF166" s="169">
        <f t="shared" si="25"/>
        <v>0</v>
      </c>
      <c r="BG166" s="169">
        <f t="shared" si="26"/>
        <v>0</v>
      </c>
      <c r="BH166" s="169">
        <f t="shared" si="27"/>
        <v>0</v>
      </c>
      <c r="BI166" s="169">
        <f t="shared" si="28"/>
        <v>0</v>
      </c>
      <c r="BJ166" s="15" t="s">
        <v>9</v>
      </c>
      <c r="BK166" s="169">
        <f t="shared" si="29"/>
        <v>0</v>
      </c>
      <c r="BL166" s="15" t="s">
        <v>278</v>
      </c>
      <c r="BM166" s="15" t="s">
        <v>989</v>
      </c>
    </row>
    <row r="167" spans="2:65" s="1" customFormat="1" ht="22.5" customHeight="1">
      <c r="B167" s="157"/>
      <c r="C167" s="158" t="s">
        <v>466</v>
      </c>
      <c r="D167" s="158" t="s">
        <v>210</v>
      </c>
      <c r="E167" s="159" t="s">
        <v>990</v>
      </c>
      <c r="F167" s="160" t="s">
        <v>991</v>
      </c>
      <c r="G167" s="161" t="s">
        <v>416</v>
      </c>
      <c r="H167" s="162">
        <v>2</v>
      </c>
      <c r="I167" s="163"/>
      <c r="J167" s="164">
        <f t="shared" si="20"/>
        <v>0</v>
      </c>
      <c r="K167" s="161" t="s">
        <v>3</v>
      </c>
      <c r="L167" s="31"/>
      <c r="M167" s="165" t="s">
        <v>3</v>
      </c>
      <c r="N167" s="166" t="s">
        <v>43</v>
      </c>
      <c r="O167" s="32"/>
      <c r="P167" s="167">
        <f t="shared" si="21"/>
        <v>0</v>
      </c>
      <c r="Q167" s="167">
        <v>0</v>
      </c>
      <c r="R167" s="167">
        <f t="shared" si="22"/>
        <v>0</v>
      </c>
      <c r="S167" s="167">
        <v>0</v>
      </c>
      <c r="T167" s="168">
        <f t="shared" si="23"/>
        <v>0</v>
      </c>
      <c r="AR167" s="15" t="s">
        <v>278</v>
      </c>
      <c r="AT167" s="15" t="s">
        <v>210</v>
      </c>
      <c r="AU167" s="15" t="s">
        <v>9</v>
      </c>
      <c r="AY167" s="15" t="s">
        <v>209</v>
      </c>
      <c r="BE167" s="169">
        <f t="shared" si="24"/>
        <v>0</v>
      </c>
      <c r="BF167" s="169">
        <f t="shared" si="25"/>
        <v>0</v>
      </c>
      <c r="BG167" s="169">
        <f t="shared" si="26"/>
        <v>0</v>
      </c>
      <c r="BH167" s="169">
        <f t="shared" si="27"/>
        <v>0</v>
      </c>
      <c r="BI167" s="169">
        <f t="shared" si="28"/>
        <v>0</v>
      </c>
      <c r="BJ167" s="15" t="s">
        <v>9</v>
      </c>
      <c r="BK167" s="169">
        <f t="shared" si="29"/>
        <v>0</v>
      </c>
      <c r="BL167" s="15" t="s">
        <v>278</v>
      </c>
      <c r="BM167" s="15" t="s">
        <v>992</v>
      </c>
    </row>
    <row r="168" spans="2:65" s="1" customFormat="1" ht="22.5" customHeight="1">
      <c r="B168" s="157"/>
      <c r="C168" s="158" t="s">
        <v>470</v>
      </c>
      <c r="D168" s="158" t="s">
        <v>210</v>
      </c>
      <c r="E168" s="159" t="s">
        <v>993</v>
      </c>
      <c r="F168" s="160" t="s">
        <v>994</v>
      </c>
      <c r="G168" s="161" t="s">
        <v>416</v>
      </c>
      <c r="H168" s="162">
        <v>2</v>
      </c>
      <c r="I168" s="163"/>
      <c r="J168" s="164">
        <f t="shared" si="20"/>
        <v>0</v>
      </c>
      <c r="K168" s="161" t="s">
        <v>3</v>
      </c>
      <c r="L168" s="31"/>
      <c r="M168" s="165" t="s">
        <v>3</v>
      </c>
      <c r="N168" s="166" t="s">
        <v>43</v>
      </c>
      <c r="O168" s="32"/>
      <c r="P168" s="167">
        <f t="shared" si="21"/>
        <v>0</v>
      </c>
      <c r="Q168" s="167">
        <v>0</v>
      </c>
      <c r="R168" s="167">
        <f t="shared" si="22"/>
        <v>0</v>
      </c>
      <c r="S168" s="167">
        <v>0</v>
      </c>
      <c r="T168" s="168">
        <f t="shared" si="23"/>
        <v>0</v>
      </c>
      <c r="AR168" s="15" t="s">
        <v>278</v>
      </c>
      <c r="AT168" s="15" t="s">
        <v>210</v>
      </c>
      <c r="AU168" s="15" t="s">
        <v>9</v>
      </c>
      <c r="AY168" s="15" t="s">
        <v>209</v>
      </c>
      <c r="BE168" s="169">
        <f t="shared" si="24"/>
        <v>0</v>
      </c>
      <c r="BF168" s="169">
        <f t="shared" si="25"/>
        <v>0</v>
      </c>
      <c r="BG168" s="169">
        <f t="shared" si="26"/>
        <v>0</v>
      </c>
      <c r="BH168" s="169">
        <f t="shared" si="27"/>
        <v>0</v>
      </c>
      <c r="BI168" s="169">
        <f t="shared" si="28"/>
        <v>0</v>
      </c>
      <c r="BJ168" s="15" t="s">
        <v>9</v>
      </c>
      <c r="BK168" s="169">
        <f t="shared" si="29"/>
        <v>0</v>
      </c>
      <c r="BL168" s="15" t="s">
        <v>278</v>
      </c>
      <c r="BM168" s="15" t="s">
        <v>995</v>
      </c>
    </row>
    <row r="169" spans="2:65" s="1" customFormat="1" ht="22.5" customHeight="1">
      <c r="B169" s="157"/>
      <c r="C169" s="158" t="s">
        <v>474</v>
      </c>
      <c r="D169" s="158" t="s">
        <v>210</v>
      </c>
      <c r="E169" s="159" t="s">
        <v>996</v>
      </c>
      <c r="F169" s="160" t="s">
        <v>997</v>
      </c>
      <c r="G169" s="161" t="s">
        <v>416</v>
      </c>
      <c r="H169" s="162">
        <v>1</v>
      </c>
      <c r="I169" s="163"/>
      <c r="J169" s="164">
        <f t="shared" si="20"/>
        <v>0</v>
      </c>
      <c r="K169" s="161" t="s">
        <v>3</v>
      </c>
      <c r="L169" s="31"/>
      <c r="M169" s="165" t="s">
        <v>3</v>
      </c>
      <c r="N169" s="166" t="s">
        <v>43</v>
      </c>
      <c r="O169" s="32"/>
      <c r="P169" s="167">
        <f t="shared" si="21"/>
        <v>0</v>
      </c>
      <c r="Q169" s="167">
        <v>0</v>
      </c>
      <c r="R169" s="167">
        <f t="shared" si="22"/>
        <v>0</v>
      </c>
      <c r="S169" s="167">
        <v>0</v>
      </c>
      <c r="T169" s="168">
        <f t="shared" si="23"/>
        <v>0</v>
      </c>
      <c r="AR169" s="15" t="s">
        <v>278</v>
      </c>
      <c r="AT169" s="15" t="s">
        <v>210</v>
      </c>
      <c r="AU169" s="15" t="s">
        <v>9</v>
      </c>
      <c r="AY169" s="15" t="s">
        <v>209</v>
      </c>
      <c r="BE169" s="169">
        <f t="shared" si="24"/>
        <v>0</v>
      </c>
      <c r="BF169" s="169">
        <f t="shared" si="25"/>
        <v>0</v>
      </c>
      <c r="BG169" s="169">
        <f t="shared" si="26"/>
        <v>0</v>
      </c>
      <c r="BH169" s="169">
        <f t="shared" si="27"/>
        <v>0</v>
      </c>
      <c r="BI169" s="169">
        <f t="shared" si="28"/>
        <v>0</v>
      </c>
      <c r="BJ169" s="15" t="s">
        <v>9</v>
      </c>
      <c r="BK169" s="169">
        <f t="shared" si="29"/>
        <v>0</v>
      </c>
      <c r="BL169" s="15" t="s">
        <v>278</v>
      </c>
      <c r="BM169" s="15" t="s">
        <v>998</v>
      </c>
    </row>
    <row r="170" spans="2:65" s="1" customFormat="1" ht="22.5" customHeight="1">
      <c r="B170" s="157"/>
      <c r="C170" s="158" t="s">
        <v>478</v>
      </c>
      <c r="D170" s="158" t="s">
        <v>210</v>
      </c>
      <c r="E170" s="159" t="s">
        <v>999</v>
      </c>
      <c r="F170" s="160" t="s">
        <v>1000</v>
      </c>
      <c r="G170" s="161" t="s">
        <v>416</v>
      </c>
      <c r="H170" s="162">
        <v>2</v>
      </c>
      <c r="I170" s="163"/>
      <c r="J170" s="164">
        <f t="shared" si="20"/>
        <v>0</v>
      </c>
      <c r="K170" s="161" t="s">
        <v>3</v>
      </c>
      <c r="L170" s="31"/>
      <c r="M170" s="165" t="s">
        <v>3</v>
      </c>
      <c r="N170" s="166" t="s">
        <v>43</v>
      </c>
      <c r="O170" s="32"/>
      <c r="P170" s="167">
        <f t="shared" si="21"/>
        <v>0</v>
      </c>
      <c r="Q170" s="167">
        <v>0</v>
      </c>
      <c r="R170" s="167">
        <f t="shared" si="22"/>
        <v>0</v>
      </c>
      <c r="S170" s="167">
        <v>0</v>
      </c>
      <c r="T170" s="168">
        <f t="shared" si="23"/>
        <v>0</v>
      </c>
      <c r="AR170" s="15" t="s">
        <v>278</v>
      </c>
      <c r="AT170" s="15" t="s">
        <v>210</v>
      </c>
      <c r="AU170" s="15" t="s">
        <v>9</v>
      </c>
      <c r="AY170" s="15" t="s">
        <v>209</v>
      </c>
      <c r="BE170" s="169">
        <f t="shared" si="24"/>
        <v>0</v>
      </c>
      <c r="BF170" s="169">
        <f t="shared" si="25"/>
        <v>0</v>
      </c>
      <c r="BG170" s="169">
        <f t="shared" si="26"/>
        <v>0</v>
      </c>
      <c r="BH170" s="169">
        <f t="shared" si="27"/>
        <v>0</v>
      </c>
      <c r="BI170" s="169">
        <f t="shared" si="28"/>
        <v>0</v>
      </c>
      <c r="BJ170" s="15" t="s">
        <v>9</v>
      </c>
      <c r="BK170" s="169">
        <f t="shared" si="29"/>
        <v>0</v>
      </c>
      <c r="BL170" s="15" t="s">
        <v>278</v>
      </c>
      <c r="BM170" s="15" t="s">
        <v>1001</v>
      </c>
    </row>
    <row r="171" spans="2:65" s="1" customFormat="1" ht="22.5" customHeight="1">
      <c r="B171" s="157"/>
      <c r="C171" s="158" t="s">
        <v>582</v>
      </c>
      <c r="D171" s="158" t="s">
        <v>210</v>
      </c>
      <c r="E171" s="159" t="s">
        <v>1002</v>
      </c>
      <c r="F171" s="160" t="s">
        <v>1003</v>
      </c>
      <c r="G171" s="161" t="s">
        <v>416</v>
      </c>
      <c r="H171" s="162">
        <v>2</v>
      </c>
      <c r="I171" s="163"/>
      <c r="J171" s="164">
        <f t="shared" si="20"/>
        <v>0</v>
      </c>
      <c r="K171" s="161" t="s">
        <v>3</v>
      </c>
      <c r="L171" s="31"/>
      <c r="M171" s="165" t="s">
        <v>3</v>
      </c>
      <c r="N171" s="166" t="s">
        <v>43</v>
      </c>
      <c r="O171" s="32"/>
      <c r="P171" s="167">
        <f t="shared" si="21"/>
        <v>0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AR171" s="15" t="s">
        <v>278</v>
      </c>
      <c r="AT171" s="15" t="s">
        <v>210</v>
      </c>
      <c r="AU171" s="15" t="s">
        <v>9</v>
      </c>
      <c r="AY171" s="15" t="s">
        <v>209</v>
      </c>
      <c r="BE171" s="169">
        <f t="shared" si="24"/>
        <v>0</v>
      </c>
      <c r="BF171" s="169">
        <f t="shared" si="25"/>
        <v>0</v>
      </c>
      <c r="BG171" s="169">
        <f t="shared" si="26"/>
        <v>0</v>
      </c>
      <c r="BH171" s="169">
        <f t="shared" si="27"/>
        <v>0</v>
      </c>
      <c r="BI171" s="169">
        <f t="shared" si="28"/>
        <v>0</v>
      </c>
      <c r="BJ171" s="15" t="s">
        <v>9</v>
      </c>
      <c r="BK171" s="169">
        <f t="shared" si="29"/>
        <v>0</v>
      </c>
      <c r="BL171" s="15" t="s">
        <v>278</v>
      </c>
      <c r="BM171" s="15" t="s">
        <v>1004</v>
      </c>
    </row>
    <row r="172" spans="2:65" s="1" customFormat="1" ht="22.5" customHeight="1">
      <c r="B172" s="157"/>
      <c r="C172" s="158" t="s">
        <v>482</v>
      </c>
      <c r="D172" s="158" t="s">
        <v>210</v>
      </c>
      <c r="E172" s="159" t="s">
        <v>1005</v>
      </c>
      <c r="F172" s="160" t="s">
        <v>1006</v>
      </c>
      <c r="G172" s="161" t="s">
        <v>416</v>
      </c>
      <c r="H172" s="162">
        <v>1</v>
      </c>
      <c r="I172" s="163"/>
      <c r="J172" s="164">
        <f t="shared" si="20"/>
        <v>0</v>
      </c>
      <c r="K172" s="161" t="s">
        <v>3</v>
      </c>
      <c r="L172" s="31"/>
      <c r="M172" s="165" t="s">
        <v>3</v>
      </c>
      <c r="N172" s="166" t="s">
        <v>43</v>
      </c>
      <c r="O172" s="32"/>
      <c r="P172" s="167">
        <f t="shared" si="21"/>
        <v>0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AR172" s="15" t="s">
        <v>278</v>
      </c>
      <c r="AT172" s="15" t="s">
        <v>210</v>
      </c>
      <c r="AU172" s="15" t="s">
        <v>9</v>
      </c>
      <c r="AY172" s="15" t="s">
        <v>209</v>
      </c>
      <c r="BE172" s="169">
        <f t="shared" si="24"/>
        <v>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5" t="s">
        <v>9</v>
      </c>
      <c r="BK172" s="169">
        <f t="shared" si="29"/>
        <v>0</v>
      </c>
      <c r="BL172" s="15" t="s">
        <v>278</v>
      </c>
      <c r="BM172" s="15" t="s">
        <v>1007</v>
      </c>
    </row>
    <row r="173" spans="2:65" s="1" customFormat="1" ht="22.5" customHeight="1">
      <c r="B173" s="157"/>
      <c r="C173" s="158" t="s">
        <v>486</v>
      </c>
      <c r="D173" s="158" t="s">
        <v>210</v>
      </c>
      <c r="E173" s="159" t="s">
        <v>1008</v>
      </c>
      <c r="F173" s="160" t="s">
        <v>3087</v>
      </c>
      <c r="G173" s="161" t="s">
        <v>416</v>
      </c>
      <c r="H173" s="162">
        <v>1</v>
      </c>
      <c r="I173" s="163"/>
      <c r="J173" s="164">
        <f t="shared" si="20"/>
        <v>0</v>
      </c>
      <c r="K173" s="161" t="s">
        <v>3</v>
      </c>
      <c r="L173" s="31"/>
      <c r="M173" s="165" t="s">
        <v>3</v>
      </c>
      <c r="N173" s="166" t="s">
        <v>43</v>
      </c>
      <c r="O173" s="32"/>
      <c r="P173" s="167">
        <f t="shared" si="21"/>
        <v>0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AR173" s="15" t="s">
        <v>278</v>
      </c>
      <c r="AT173" s="15" t="s">
        <v>210</v>
      </c>
      <c r="AU173" s="15" t="s">
        <v>9</v>
      </c>
      <c r="AY173" s="15" t="s">
        <v>209</v>
      </c>
      <c r="BE173" s="169">
        <f t="shared" si="24"/>
        <v>0</v>
      </c>
      <c r="BF173" s="169">
        <f t="shared" si="25"/>
        <v>0</v>
      </c>
      <c r="BG173" s="169">
        <f t="shared" si="26"/>
        <v>0</v>
      </c>
      <c r="BH173" s="169">
        <f t="shared" si="27"/>
        <v>0</v>
      </c>
      <c r="BI173" s="169">
        <f t="shared" si="28"/>
        <v>0</v>
      </c>
      <c r="BJ173" s="15" t="s">
        <v>9</v>
      </c>
      <c r="BK173" s="169">
        <f t="shared" si="29"/>
        <v>0</v>
      </c>
      <c r="BL173" s="15" t="s">
        <v>278</v>
      </c>
      <c r="BM173" s="15" t="s">
        <v>1009</v>
      </c>
    </row>
    <row r="174" spans="2:65" s="1" customFormat="1" ht="22.5" customHeight="1">
      <c r="B174" s="157"/>
      <c r="C174" s="158" t="s">
        <v>490</v>
      </c>
      <c r="D174" s="158" t="s">
        <v>210</v>
      </c>
      <c r="E174" s="159" t="s">
        <v>1010</v>
      </c>
      <c r="F174" s="160" t="s">
        <v>3088</v>
      </c>
      <c r="G174" s="161" t="s">
        <v>416</v>
      </c>
      <c r="H174" s="162">
        <v>1</v>
      </c>
      <c r="I174" s="163"/>
      <c r="J174" s="164">
        <f t="shared" si="20"/>
        <v>0</v>
      </c>
      <c r="K174" s="161" t="s">
        <v>3</v>
      </c>
      <c r="L174" s="31"/>
      <c r="M174" s="165" t="s">
        <v>3</v>
      </c>
      <c r="N174" s="166" t="s">
        <v>43</v>
      </c>
      <c r="O174" s="32"/>
      <c r="P174" s="167">
        <f t="shared" si="21"/>
        <v>0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AR174" s="15" t="s">
        <v>278</v>
      </c>
      <c r="AT174" s="15" t="s">
        <v>210</v>
      </c>
      <c r="AU174" s="15" t="s">
        <v>9</v>
      </c>
      <c r="AY174" s="15" t="s">
        <v>209</v>
      </c>
      <c r="BE174" s="169">
        <f t="shared" si="24"/>
        <v>0</v>
      </c>
      <c r="BF174" s="169">
        <f t="shared" si="25"/>
        <v>0</v>
      </c>
      <c r="BG174" s="169">
        <f t="shared" si="26"/>
        <v>0</v>
      </c>
      <c r="BH174" s="169">
        <f t="shared" si="27"/>
        <v>0</v>
      </c>
      <c r="BI174" s="169">
        <f t="shared" si="28"/>
        <v>0</v>
      </c>
      <c r="BJ174" s="15" t="s">
        <v>9</v>
      </c>
      <c r="BK174" s="169">
        <f t="shared" si="29"/>
        <v>0</v>
      </c>
      <c r="BL174" s="15" t="s">
        <v>278</v>
      </c>
      <c r="BM174" s="15" t="s">
        <v>1011</v>
      </c>
    </row>
    <row r="175" spans="2:65" s="1" customFormat="1" ht="22.5" customHeight="1">
      <c r="B175" s="157"/>
      <c r="C175" s="158" t="s">
        <v>494</v>
      </c>
      <c r="D175" s="158" t="s">
        <v>210</v>
      </c>
      <c r="E175" s="159" t="s">
        <v>1012</v>
      </c>
      <c r="F175" s="160" t="s">
        <v>3089</v>
      </c>
      <c r="G175" s="161" t="s">
        <v>416</v>
      </c>
      <c r="H175" s="162">
        <v>1</v>
      </c>
      <c r="I175" s="163"/>
      <c r="J175" s="164">
        <f t="shared" si="20"/>
        <v>0</v>
      </c>
      <c r="K175" s="161" t="s">
        <v>3</v>
      </c>
      <c r="L175" s="31"/>
      <c r="M175" s="165" t="s">
        <v>3</v>
      </c>
      <c r="N175" s="166" t="s">
        <v>43</v>
      </c>
      <c r="O175" s="32"/>
      <c r="P175" s="167">
        <f t="shared" si="21"/>
        <v>0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AR175" s="15" t="s">
        <v>278</v>
      </c>
      <c r="AT175" s="15" t="s">
        <v>210</v>
      </c>
      <c r="AU175" s="15" t="s">
        <v>9</v>
      </c>
      <c r="AY175" s="15" t="s">
        <v>209</v>
      </c>
      <c r="BE175" s="169">
        <f t="shared" si="24"/>
        <v>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5" t="s">
        <v>9</v>
      </c>
      <c r="BK175" s="169">
        <f t="shared" si="29"/>
        <v>0</v>
      </c>
      <c r="BL175" s="15" t="s">
        <v>278</v>
      </c>
      <c r="BM175" s="15" t="s">
        <v>1013</v>
      </c>
    </row>
    <row r="176" spans="2:65" s="1" customFormat="1" ht="22.5" customHeight="1">
      <c r="B176" s="157"/>
      <c r="C176" s="158" t="s">
        <v>498</v>
      </c>
      <c r="D176" s="158" t="s">
        <v>210</v>
      </c>
      <c r="E176" s="159" t="s">
        <v>1014</v>
      </c>
      <c r="F176" s="160" t="s">
        <v>3090</v>
      </c>
      <c r="G176" s="161" t="s">
        <v>416</v>
      </c>
      <c r="H176" s="162">
        <v>2</v>
      </c>
      <c r="I176" s="163"/>
      <c r="J176" s="164">
        <f t="shared" si="20"/>
        <v>0</v>
      </c>
      <c r="K176" s="161" t="s">
        <v>3</v>
      </c>
      <c r="L176" s="31"/>
      <c r="M176" s="165" t="s">
        <v>3</v>
      </c>
      <c r="N176" s="166" t="s">
        <v>43</v>
      </c>
      <c r="O176" s="32"/>
      <c r="P176" s="167">
        <f t="shared" si="21"/>
        <v>0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AR176" s="15" t="s">
        <v>278</v>
      </c>
      <c r="AT176" s="15" t="s">
        <v>210</v>
      </c>
      <c r="AU176" s="15" t="s">
        <v>9</v>
      </c>
      <c r="AY176" s="15" t="s">
        <v>209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5" t="s">
        <v>9</v>
      </c>
      <c r="BK176" s="169">
        <f t="shared" si="29"/>
        <v>0</v>
      </c>
      <c r="BL176" s="15" t="s">
        <v>278</v>
      </c>
      <c r="BM176" s="15" t="s">
        <v>1015</v>
      </c>
    </row>
    <row r="177" spans="2:65" s="1" customFormat="1" ht="22.5" customHeight="1">
      <c r="B177" s="157"/>
      <c r="C177" s="158" t="s">
        <v>502</v>
      </c>
      <c r="D177" s="158" t="s">
        <v>210</v>
      </c>
      <c r="E177" s="159" t="s">
        <v>1016</v>
      </c>
      <c r="F177" s="160" t="s">
        <v>3091</v>
      </c>
      <c r="G177" s="161" t="s">
        <v>416</v>
      </c>
      <c r="H177" s="162">
        <v>2</v>
      </c>
      <c r="I177" s="163"/>
      <c r="J177" s="164">
        <f t="shared" si="20"/>
        <v>0</v>
      </c>
      <c r="K177" s="161" t="s">
        <v>3</v>
      </c>
      <c r="L177" s="31"/>
      <c r="M177" s="165" t="s">
        <v>3</v>
      </c>
      <c r="N177" s="166" t="s">
        <v>43</v>
      </c>
      <c r="O177" s="32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AR177" s="15" t="s">
        <v>278</v>
      </c>
      <c r="AT177" s="15" t="s">
        <v>210</v>
      </c>
      <c r="AU177" s="15" t="s">
        <v>9</v>
      </c>
      <c r="AY177" s="15" t="s">
        <v>209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5" t="s">
        <v>9</v>
      </c>
      <c r="BK177" s="169">
        <f t="shared" si="29"/>
        <v>0</v>
      </c>
      <c r="BL177" s="15" t="s">
        <v>278</v>
      </c>
      <c r="BM177" s="15" t="s">
        <v>1017</v>
      </c>
    </row>
    <row r="178" spans="2:65" s="1" customFormat="1" ht="22.5" customHeight="1">
      <c r="B178" s="157"/>
      <c r="C178" s="158" t="s">
        <v>506</v>
      </c>
      <c r="D178" s="158" t="s">
        <v>210</v>
      </c>
      <c r="E178" s="159" t="s">
        <v>1018</v>
      </c>
      <c r="F178" s="160" t="s">
        <v>3092</v>
      </c>
      <c r="G178" s="161" t="s">
        <v>416</v>
      </c>
      <c r="H178" s="162">
        <v>1</v>
      </c>
      <c r="I178" s="163"/>
      <c r="J178" s="164">
        <f t="shared" si="20"/>
        <v>0</v>
      </c>
      <c r="K178" s="161" t="s">
        <v>3</v>
      </c>
      <c r="L178" s="31"/>
      <c r="M178" s="165" t="s">
        <v>3</v>
      </c>
      <c r="N178" s="166" t="s">
        <v>43</v>
      </c>
      <c r="O178" s="32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AR178" s="15" t="s">
        <v>278</v>
      </c>
      <c r="AT178" s="15" t="s">
        <v>210</v>
      </c>
      <c r="AU178" s="15" t="s">
        <v>9</v>
      </c>
      <c r="AY178" s="15" t="s">
        <v>209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5" t="s">
        <v>9</v>
      </c>
      <c r="BK178" s="169">
        <f t="shared" si="29"/>
        <v>0</v>
      </c>
      <c r="BL178" s="15" t="s">
        <v>278</v>
      </c>
      <c r="BM178" s="15" t="s">
        <v>1019</v>
      </c>
    </row>
    <row r="179" spans="2:65" s="1" customFormat="1" ht="22.5" customHeight="1">
      <c r="B179" s="157"/>
      <c r="C179" s="158" t="s">
        <v>510</v>
      </c>
      <c r="D179" s="158" t="s">
        <v>210</v>
      </c>
      <c r="E179" s="159" t="s">
        <v>1020</v>
      </c>
      <c r="F179" s="160" t="s">
        <v>3093</v>
      </c>
      <c r="G179" s="161" t="s">
        <v>416</v>
      </c>
      <c r="H179" s="162">
        <v>2</v>
      </c>
      <c r="I179" s="163"/>
      <c r="J179" s="164">
        <f t="shared" si="20"/>
        <v>0</v>
      </c>
      <c r="K179" s="161" t="s">
        <v>3</v>
      </c>
      <c r="L179" s="31"/>
      <c r="M179" s="165" t="s">
        <v>3</v>
      </c>
      <c r="N179" s="166" t="s">
        <v>43</v>
      </c>
      <c r="O179" s="32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AR179" s="15" t="s">
        <v>278</v>
      </c>
      <c r="AT179" s="15" t="s">
        <v>210</v>
      </c>
      <c r="AU179" s="15" t="s">
        <v>9</v>
      </c>
      <c r="AY179" s="15" t="s">
        <v>209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5" t="s">
        <v>9</v>
      </c>
      <c r="BK179" s="169">
        <f t="shared" si="29"/>
        <v>0</v>
      </c>
      <c r="BL179" s="15" t="s">
        <v>278</v>
      </c>
      <c r="BM179" s="15" t="s">
        <v>1021</v>
      </c>
    </row>
    <row r="180" spans="2:65" s="1" customFormat="1" ht="22.5" customHeight="1">
      <c r="B180" s="157"/>
      <c r="C180" s="158" t="s">
        <v>514</v>
      </c>
      <c r="D180" s="158" t="s">
        <v>210</v>
      </c>
      <c r="E180" s="159" t="s">
        <v>1022</v>
      </c>
      <c r="F180" s="160" t="s">
        <v>3094</v>
      </c>
      <c r="G180" s="161" t="s">
        <v>416</v>
      </c>
      <c r="H180" s="162">
        <v>1</v>
      </c>
      <c r="I180" s="163"/>
      <c r="J180" s="164">
        <f t="shared" si="20"/>
        <v>0</v>
      </c>
      <c r="K180" s="161" t="s">
        <v>3</v>
      </c>
      <c r="L180" s="31"/>
      <c r="M180" s="165" t="s">
        <v>3</v>
      </c>
      <c r="N180" s="166" t="s">
        <v>43</v>
      </c>
      <c r="O180" s="3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AR180" s="15" t="s">
        <v>278</v>
      </c>
      <c r="AT180" s="15" t="s">
        <v>210</v>
      </c>
      <c r="AU180" s="15" t="s">
        <v>9</v>
      </c>
      <c r="AY180" s="15" t="s">
        <v>209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5" t="s">
        <v>9</v>
      </c>
      <c r="BK180" s="169">
        <f t="shared" si="29"/>
        <v>0</v>
      </c>
      <c r="BL180" s="15" t="s">
        <v>278</v>
      </c>
      <c r="BM180" s="15" t="s">
        <v>1023</v>
      </c>
    </row>
    <row r="181" spans="2:65" s="1" customFormat="1" ht="22.5" customHeight="1">
      <c r="B181" s="157"/>
      <c r="C181" s="158" t="s">
        <v>518</v>
      </c>
      <c r="D181" s="158" t="s">
        <v>210</v>
      </c>
      <c r="E181" s="159" t="s">
        <v>1024</v>
      </c>
      <c r="F181" s="160" t="s">
        <v>3095</v>
      </c>
      <c r="G181" s="161" t="s">
        <v>416</v>
      </c>
      <c r="H181" s="162">
        <v>1</v>
      </c>
      <c r="I181" s="163"/>
      <c r="J181" s="164">
        <f t="shared" si="20"/>
        <v>0</v>
      </c>
      <c r="K181" s="161" t="s">
        <v>3</v>
      </c>
      <c r="L181" s="31"/>
      <c r="M181" s="165" t="s">
        <v>3</v>
      </c>
      <c r="N181" s="166" t="s">
        <v>43</v>
      </c>
      <c r="O181" s="32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AR181" s="15" t="s">
        <v>278</v>
      </c>
      <c r="AT181" s="15" t="s">
        <v>210</v>
      </c>
      <c r="AU181" s="15" t="s">
        <v>9</v>
      </c>
      <c r="AY181" s="15" t="s">
        <v>209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5" t="s">
        <v>9</v>
      </c>
      <c r="BK181" s="169">
        <f t="shared" si="29"/>
        <v>0</v>
      </c>
      <c r="BL181" s="15" t="s">
        <v>278</v>
      </c>
      <c r="BM181" s="15" t="s">
        <v>1025</v>
      </c>
    </row>
    <row r="182" spans="2:65" s="1" customFormat="1" ht="22.5" customHeight="1">
      <c r="B182" s="157"/>
      <c r="C182" s="158" t="s">
        <v>522</v>
      </c>
      <c r="D182" s="158" t="s">
        <v>210</v>
      </c>
      <c r="E182" s="159" t="s">
        <v>1026</v>
      </c>
      <c r="F182" s="160" t="s">
        <v>3096</v>
      </c>
      <c r="G182" s="161" t="s">
        <v>416</v>
      </c>
      <c r="H182" s="162">
        <v>1</v>
      </c>
      <c r="I182" s="163"/>
      <c r="J182" s="164">
        <f t="shared" si="20"/>
        <v>0</v>
      </c>
      <c r="K182" s="161" t="s">
        <v>3</v>
      </c>
      <c r="L182" s="31"/>
      <c r="M182" s="165" t="s">
        <v>3</v>
      </c>
      <c r="N182" s="166" t="s">
        <v>43</v>
      </c>
      <c r="O182" s="3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AR182" s="15" t="s">
        <v>278</v>
      </c>
      <c r="AT182" s="15" t="s">
        <v>210</v>
      </c>
      <c r="AU182" s="15" t="s">
        <v>9</v>
      </c>
      <c r="AY182" s="15" t="s">
        <v>209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5" t="s">
        <v>9</v>
      </c>
      <c r="BK182" s="169">
        <f t="shared" si="29"/>
        <v>0</v>
      </c>
      <c r="BL182" s="15" t="s">
        <v>278</v>
      </c>
      <c r="BM182" s="15" t="s">
        <v>1027</v>
      </c>
    </row>
    <row r="183" spans="2:65" s="1" customFormat="1" ht="22.5" customHeight="1">
      <c r="B183" s="157"/>
      <c r="C183" s="158" t="s">
        <v>526</v>
      </c>
      <c r="D183" s="158" t="s">
        <v>210</v>
      </c>
      <c r="E183" s="159" t="s">
        <v>1028</v>
      </c>
      <c r="F183" s="160" t="s">
        <v>3097</v>
      </c>
      <c r="G183" s="161" t="s">
        <v>416</v>
      </c>
      <c r="H183" s="162">
        <v>1</v>
      </c>
      <c r="I183" s="163"/>
      <c r="J183" s="164">
        <f t="shared" si="20"/>
        <v>0</v>
      </c>
      <c r="K183" s="161" t="s">
        <v>3</v>
      </c>
      <c r="L183" s="31"/>
      <c r="M183" s="165" t="s">
        <v>3</v>
      </c>
      <c r="N183" s="166" t="s">
        <v>43</v>
      </c>
      <c r="O183" s="3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AR183" s="15" t="s">
        <v>278</v>
      </c>
      <c r="AT183" s="15" t="s">
        <v>210</v>
      </c>
      <c r="AU183" s="15" t="s">
        <v>9</v>
      </c>
      <c r="AY183" s="15" t="s">
        <v>209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5" t="s">
        <v>9</v>
      </c>
      <c r="BK183" s="169">
        <f t="shared" si="29"/>
        <v>0</v>
      </c>
      <c r="BL183" s="15" t="s">
        <v>278</v>
      </c>
      <c r="BM183" s="15" t="s">
        <v>1029</v>
      </c>
    </row>
    <row r="184" spans="2:65" s="1" customFormat="1" ht="22.5" customHeight="1">
      <c r="B184" s="157"/>
      <c r="C184" s="158" t="s">
        <v>530</v>
      </c>
      <c r="D184" s="158" t="s">
        <v>210</v>
      </c>
      <c r="E184" s="159" t="s">
        <v>1030</v>
      </c>
      <c r="F184" s="160" t="s">
        <v>1031</v>
      </c>
      <c r="G184" s="161" t="s">
        <v>247</v>
      </c>
      <c r="H184" s="162">
        <v>2.119</v>
      </c>
      <c r="I184" s="163"/>
      <c r="J184" s="164">
        <f t="shared" si="20"/>
        <v>0</v>
      </c>
      <c r="K184" s="161" t="s">
        <v>3101</v>
      </c>
      <c r="L184" s="31"/>
      <c r="M184" s="165" t="s">
        <v>3</v>
      </c>
      <c r="N184" s="166" t="s">
        <v>43</v>
      </c>
      <c r="O184" s="3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AR184" s="15" t="s">
        <v>278</v>
      </c>
      <c r="AT184" s="15" t="s">
        <v>210</v>
      </c>
      <c r="AU184" s="15" t="s">
        <v>9</v>
      </c>
      <c r="AY184" s="15" t="s">
        <v>209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5" t="s">
        <v>9</v>
      </c>
      <c r="BK184" s="169">
        <f t="shared" si="29"/>
        <v>0</v>
      </c>
      <c r="BL184" s="15" t="s">
        <v>278</v>
      </c>
      <c r="BM184" s="15" t="s">
        <v>1032</v>
      </c>
    </row>
    <row r="185" spans="2:63" s="10" customFormat="1" ht="37.35" customHeight="1">
      <c r="B185" s="145"/>
      <c r="D185" s="146" t="s">
        <v>71</v>
      </c>
      <c r="E185" s="147" t="s">
        <v>1033</v>
      </c>
      <c r="F185" s="147" t="s">
        <v>1034</v>
      </c>
      <c r="I185" s="148"/>
      <c r="J185" s="149">
        <f>BK185</f>
        <v>0</v>
      </c>
      <c r="K185" s="155"/>
      <c r="L185" s="145"/>
      <c r="M185" s="150"/>
      <c r="N185" s="151"/>
      <c r="O185" s="151"/>
      <c r="P185" s="152">
        <f>SUM(P186:P190)</f>
        <v>0</v>
      </c>
      <c r="Q185" s="151"/>
      <c r="R185" s="152">
        <f>SUM(R186:R190)</f>
        <v>0.7586854</v>
      </c>
      <c r="S185" s="151"/>
      <c r="T185" s="153">
        <f>SUM(T186:T190)</f>
        <v>1.0837068</v>
      </c>
      <c r="AR185" s="154" t="s">
        <v>79</v>
      </c>
      <c r="AT185" s="155" t="s">
        <v>71</v>
      </c>
      <c r="AU185" s="155" t="s">
        <v>72</v>
      </c>
      <c r="AY185" s="154" t="s">
        <v>209</v>
      </c>
      <c r="BK185" s="156">
        <f>SUM(BK186:BK190)</f>
        <v>0</v>
      </c>
    </row>
    <row r="186" spans="2:65" s="1" customFormat="1" ht="22.5" customHeight="1">
      <c r="B186" s="157"/>
      <c r="C186" s="170" t="s">
        <v>536</v>
      </c>
      <c r="D186" s="170" t="s">
        <v>565</v>
      </c>
      <c r="E186" s="171" t="s">
        <v>1035</v>
      </c>
      <c r="F186" s="172" t="s">
        <v>1036</v>
      </c>
      <c r="G186" s="173" t="s">
        <v>228</v>
      </c>
      <c r="H186" s="174">
        <v>33.041</v>
      </c>
      <c r="I186" s="175"/>
      <c r="J186" s="176">
        <f>ROUND(I186*H186,0)</f>
        <v>0</v>
      </c>
      <c r="K186" s="173" t="s">
        <v>3101</v>
      </c>
      <c r="L186" s="177"/>
      <c r="M186" s="178" t="s">
        <v>3</v>
      </c>
      <c r="N186" s="179" t="s">
        <v>43</v>
      </c>
      <c r="O186" s="32"/>
      <c r="P186" s="167">
        <f>O186*H186</f>
        <v>0</v>
      </c>
      <c r="Q186" s="167">
        <v>0.0202</v>
      </c>
      <c r="R186" s="167">
        <f>Q186*H186</f>
        <v>0.6674281999999999</v>
      </c>
      <c r="S186" s="167">
        <v>0</v>
      </c>
      <c r="T186" s="168">
        <f>S186*H186</f>
        <v>0</v>
      </c>
      <c r="AR186" s="15" t="s">
        <v>336</v>
      </c>
      <c r="AT186" s="15" t="s">
        <v>565</v>
      </c>
      <c r="AU186" s="15" t="s">
        <v>9</v>
      </c>
      <c r="AY186" s="15" t="s">
        <v>209</v>
      </c>
      <c r="BE186" s="169">
        <f>IF(N186="základní",J186,0)</f>
        <v>0</v>
      </c>
      <c r="BF186" s="169">
        <f>IF(N186="snížená",J186,0)</f>
        <v>0</v>
      </c>
      <c r="BG186" s="169">
        <f>IF(N186="zákl. přenesená",J186,0)</f>
        <v>0</v>
      </c>
      <c r="BH186" s="169">
        <f>IF(N186="sníž. přenesená",J186,0)</f>
        <v>0</v>
      </c>
      <c r="BI186" s="169">
        <f>IF(N186="nulová",J186,0)</f>
        <v>0</v>
      </c>
      <c r="BJ186" s="15" t="s">
        <v>9</v>
      </c>
      <c r="BK186" s="169">
        <f>ROUND(I186*H186,0)</f>
        <v>0</v>
      </c>
      <c r="BL186" s="15" t="s">
        <v>278</v>
      </c>
      <c r="BM186" s="15" t="s">
        <v>1037</v>
      </c>
    </row>
    <row r="187" spans="2:65" s="1" customFormat="1" ht="22.5" customHeight="1">
      <c r="B187" s="157"/>
      <c r="C187" s="158" t="s">
        <v>540</v>
      </c>
      <c r="D187" s="158" t="s">
        <v>210</v>
      </c>
      <c r="E187" s="159" t="s">
        <v>1038</v>
      </c>
      <c r="F187" s="160" t="s">
        <v>1039</v>
      </c>
      <c r="G187" s="161" t="s">
        <v>228</v>
      </c>
      <c r="H187" s="162">
        <v>19.668</v>
      </c>
      <c r="I187" s="163"/>
      <c r="J187" s="164">
        <f>ROUND(I187*H187,0)</f>
        <v>0</v>
      </c>
      <c r="K187" s="161" t="s">
        <v>3101</v>
      </c>
      <c r="L187" s="31"/>
      <c r="M187" s="165" t="s">
        <v>3</v>
      </c>
      <c r="N187" s="166" t="s">
        <v>43</v>
      </c>
      <c r="O187" s="32"/>
      <c r="P187" s="167">
        <f>O187*H187</f>
        <v>0</v>
      </c>
      <c r="Q187" s="167">
        <v>0</v>
      </c>
      <c r="R187" s="167">
        <f>Q187*H187</f>
        <v>0</v>
      </c>
      <c r="S187" s="167">
        <v>0.0551</v>
      </c>
      <c r="T187" s="168">
        <f>S187*H187</f>
        <v>1.0837068</v>
      </c>
      <c r="AR187" s="15" t="s">
        <v>278</v>
      </c>
      <c r="AT187" s="15" t="s">
        <v>210</v>
      </c>
      <c r="AU187" s="15" t="s">
        <v>9</v>
      </c>
      <c r="AY187" s="15" t="s">
        <v>209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5" t="s">
        <v>9</v>
      </c>
      <c r="BK187" s="169">
        <f>ROUND(I187*H187,0)</f>
        <v>0</v>
      </c>
      <c r="BL187" s="15" t="s">
        <v>278</v>
      </c>
      <c r="BM187" s="15" t="s">
        <v>1040</v>
      </c>
    </row>
    <row r="188" spans="2:65" s="1" customFormat="1" ht="31.5" customHeight="1">
      <c r="B188" s="157"/>
      <c r="C188" s="158" t="s">
        <v>544</v>
      </c>
      <c r="D188" s="158" t="s">
        <v>210</v>
      </c>
      <c r="E188" s="159" t="s">
        <v>1041</v>
      </c>
      <c r="F188" s="160" t="s">
        <v>1042</v>
      </c>
      <c r="G188" s="161" t="s">
        <v>228</v>
      </c>
      <c r="H188" s="162">
        <v>31.468</v>
      </c>
      <c r="I188" s="163"/>
      <c r="J188" s="164">
        <f>ROUND(I188*H188,0)</f>
        <v>0</v>
      </c>
      <c r="K188" s="161" t="s">
        <v>3101</v>
      </c>
      <c r="L188" s="31"/>
      <c r="M188" s="165" t="s">
        <v>3</v>
      </c>
      <c r="N188" s="166" t="s">
        <v>43</v>
      </c>
      <c r="O188" s="32"/>
      <c r="P188" s="167">
        <f>O188*H188</f>
        <v>0</v>
      </c>
      <c r="Q188" s="167">
        <v>0.0029</v>
      </c>
      <c r="R188" s="167">
        <f>Q188*H188</f>
        <v>0.0912572</v>
      </c>
      <c r="S188" s="167">
        <v>0</v>
      </c>
      <c r="T188" s="168">
        <f>S188*H188</f>
        <v>0</v>
      </c>
      <c r="AR188" s="15" t="s">
        <v>278</v>
      </c>
      <c r="AT188" s="15" t="s">
        <v>210</v>
      </c>
      <c r="AU188" s="15" t="s">
        <v>9</v>
      </c>
      <c r="AY188" s="15" t="s">
        <v>209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5" t="s">
        <v>9</v>
      </c>
      <c r="BK188" s="169">
        <f>ROUND(I188*H188,0)</f>
        <v>0</v>
      </c>
      <c r="BL188" s="15" t="s">
        <v>278</v>
      </c>
      <c r="BM188" s="15" t="s">
        <v>1043</v>
      </c>
    </row>
    <row r="189" spans="2:65" s="1" customFormat="1" ht="22.5" customHeight="1">
      <c r="B189" s="157"/>
      <c r="C189" s="158" t="s">
        <v>548</v>
      </c>
      <c r="D189" s="158" t="s">
        <v>210</v>
      </c>
      <c r="E189" s="159" t="s">
        <v>1044</v>
      </c>
      <c r="F189" s="160" t="s">
        <v>1045</v>
      </c>
      <c r="G189" s="161" t="s">
        <v>228</v>
      </c>
      <c r="H189" s="162">
        <v>31.468</v>
      </c>
      <c r="I189" s="163"/>
      <c r="J189" s="164">
        <f>ROUND(I189*H189,0)</f>
        <v>0</v>
      </c>
      <c r="K189" s="161" t="s">
        <v>3101</v>
      </c>
      <c r="L189" s="31"/>
      <c r="M189" s="165" t="s">
        <v>3</v>
      </c>
      <c r="N189" s="166" t="s">
        <v>43</v>
      </c>
      <c r="O189" s="32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AR189" s="15" t="s">
        <v>278</v>
      </c>
      <c r="AT189" s="15" t="s">
        <v>210</v>
      </c>
      <c r="AU189" s="15" t="s">
        <v>9</v>
      </c>
      <c r="AY189" s="15" t="s">
        <v>209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5" t="s">
        <v>9</v>
      </c>
      <c r="BK189" s="169">
        <f>ROUND(I189*H189,0)</f>
        <v>0</v>
      </c>
      <c r="BL189" s="15" t="s">
        <v>278</v>
      </c>
      <c r="BM189" s="15" t="s">
        <v>1046</v>
      </c>
    </row>
    <row r="190" spans="2:65" s="1" customFormat="1" ht="22.5" customHeight="1">
      <c r="B190" s="157"/>
      <c r="C190" s="158" t="s">
        <v>552</v>
      </c>
      <c r="D190" s="158" t="s">
        <v>210</v>
      </c>
      <c r="E190" s="159" t="s">
        <v>1047</v>
      </c>
      <c r="F190" s="160" t="s">
        <v>1048</v>
      </c>
      <c r="G190" s="161" t="s">
        <v>247</v>
      </c>
      <c r="H190" s="162">
        <v>0.759</v>
      </c>
      <c r="I190" s="163"/>
      <c r="J190" s="164">
        <f>ROUND(I190*H190,0)</f>
        <v>0</v>
      </c>
      <c r="K190" s="161" t="s">
        <v>3101</v>
      </c>
      <c r="L190" s="31"/>
      <c r="M190" s="165" t="s">
        <v>3</v>
      </c>
      <c r="N190" s="166" t="s">
        <v>43</v>
      </c>
      <c r="O190" s="32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5" t="s">
        <v>278</v>
      </c>
      <c r="AT190" s="15" t="s">
        <v>210</v>
      </c>
      <c r="AU190" s="15" t="s">
        <v>9</v>
      </c>
      <c r="AY190" s="15" t="s">
        <v>209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9</v>
      </c>
      <c r="BK190" s="169">
        <f>ROUND(I190*H190,0)</f>
        <v>0</v>
      </c>
      <c r="BL190" s="15" t="s">
        <v>278</v>
      </c>
      <c r="BM190" s="15" t="s">
        <v>1049</v>
      </c>
    </row>
    <row r="191" spans="2:63" s="10" customFormat="1" ht="37.35" customHeight="1">
      <c r="B191" s="145"/>
      <c r="D191" s="146" t="s">
        <v>71</v>
      </c>
      <c r="E191" s="147" t="s">
        <v>1050</v>
      </c>
      <c r="F191" s="147" t="s">
        <v>1051</v>
      </c>
      <c r="I191" s="148"/>
      <c r="J191" s="149">
        <f>BK191</f>
        <v>0</v>
      </c>
      <c r="K191" s="155"/>
      <c r="L191" s="145"/>
      <c r="M191" s="150"/>
      <c r="N191" s="151"/>
      <c r="O191" s="151"/>
      <c r="P191" s="152">
        <f>P192</f>
        <v>0</v>
      </c>
      <c r="Q191" s="151"/>
      <c r="R191" s="152">
        <f>R192</f>
        <v>0.5047284</v>
      </c>
      <c r="S191" s="151"/>
      <c r="T191" s="153">
        <f>T192</f>
        <v>0</v>
      </c>
      <c r="AR191" s="154" t="s">
        <v>79</v>
      </c>
      <c r="AT191" s="155" t="s">
        <v>71</v>
      </c>
      <c r="AU191" s="155" t="s">
        <v>72</v>
      </c>
      <c r="AY191" s="154" t="s">
        <v>209</v>
      </c>
      <c r="BK191" s="156">
        <f>BK192</f>
        <v>0</v>
      </c>
    </row>
    <row r="192" spans="2:65" s="1" customFormat="1" ht="31.5" customHeight="1">
      <c r="B192" s="157"/>
      <c r="C192" s="158" t="s">
        <v>558</v>
      </c>
      <c r="D192" s="158" t="s">
        <v>210</v>
      </c>
      <c r="E192" s="159" t="s">
        <v>1052</v>
      </c>
      <c r="F192" s="160" t="s">
        <v>3069</v>
      </c>
      <c r="G192" s="161" t="s">
        <v>228</v>
      </c>
      <c r="H192" s="162">
        <v>1529.48</v>
      </c>
      <c r="I192" s="163"/>
      <c r="J192" s="164">
        <f>ROUND(I192*H192,0)</f>
        <v>0</v>
      </c>
      <c r="K192" s="161" t="s">
        <v>3101</v>
      </c>
      <c r="L192" s="31"/>
      <c r="M192" s="165" t="s">
        <v>3</v>
      </c>
      <c r="N192" s="166" t="s">
        <v>43</v>
      </c>
      <c r="O192" s="32"/>
      <c r="P192" s="167">
        <f>O192*H192</f>
        <v>0</v>
      </c>
      <c r="Q192" s="167">
        <v>0.00033</v>
      </c>
      <c r="R192" s="167">
        <f>Q192*H192</f>
        <v>0.5047284</v>
      </c>
      <c r="S192" s="167">
        <v>0</v>
      </c>
      <c r="T192" s="168">
        <f>S192*H192</f>
        <v>0</v>
      </c>
      <c r="AR192" s="15" t="s">
        <v>278</v>
      </c>
      <c r="AT192" s="15" t="s">
        <v>210</v>
      </c>
      <c r="AU192" s="15" t="s">
        <v>9</v>
      </c>
      <c r="AY192" s="15" t="s">
        <v>209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5" t="s">
        <v>9</v>
      </c>
      <c r="BK192" s="169">
        <f>ROUND(I192*H192,0)</f>
        <v>0</v>
      </c>
      <c r="BL192" s="15" t="s">
        <v>278</v>
      </c>
      <c r="BM192" s="15" t="s">
        <v>1053</v>
      </c>
    </row>
    <row r="193" spans="2:63" s="10" customFormat="1" ht="37.35" customHeight="1">
      <c r="B193" s="145"/>
      <c r="D193" s="146" t="s">
        <v>71</v>
      </c>
      <c r="E193" s="147" t="s">
        <v>799</v>
      </c>
      <c r="F193" s="147" t="s">
        <v>800</v>
      </c>
      <c r="I193" s="148"/>
      <c r="J193" s="149">
        <f>BK193</f>
        <v>0</v>
      </c>
      <c r="K193" s="155"/>
      <c r="L193" s="145"/>
      <c r="M193" s="150"/>
      <c r="N193" s="151"/>
      <c r="O193" s="151"/>
      <c r="P193" s="152">
        <f>P194</f>
        <v>0</v>
      </c>
      <c r="Q193" s="151"/>
      <c r="R193" s="152">
        <f>R194</f>
        <v>0</v>
      </c>
      <c r="S193" s="151"/>
      <c r="T193" s="153">
        <f>T194</f>
        <v>0</v>
      </c>
      <c r="AR193" s="154" t="s">
        <v>225</v>
      </c>
      <c r="AT193" s="155" t="s">
        <v>71</v>
      </c>
      <c r="AU193" s="155" t="s">
        <v>72</v>
      </c>
      <c r="AY193" s="154" t="s">
        <v>209</v>
      </c>
      <c r="BK193" s="156">
        <f>BK194</f>
        <v>0</v>
      </c>
    </row>
    <row r="194" spans="2:65" s="1" customFormat="1" ht="22.5" customHeight="1">
      <c r="B194" s="157"/>
      <c r="C194" s="158" t="s">
        <v>564</v>
      </c>
      <c r="D194" s="158" t="s">
        <v>210</v>
      </c>
      <c r="E194" s="159" t="s">
        <v>801</v>
      </c>
      <c r="F194" s="160" t="s">
        <v>802</v>
      </c>
      <c r="G194" s="161" t="s">
        <v>708</v>
      </c>
      <c r="H194" s="180"/>
      <c r="I194" s="163"/>
      <c r="J194" s="164">
        <f>ROUND(I194*H194,0)</f>
        <v>0</v>
      </c>
      <c r="K194" s="161" t="s">
        <v>3101</v>
      </c>
      <c r="L194" s="31"/>
      <c r="M194" s="165" t="s">
        <v>3</v>
      </c>
      <c r="N194" s="181" t="s">
        <v>43</v>
      </c>
      <c r="O194" s="182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AR194" s="15" t="s">
        <v>214</v>
      </c>
      <c r="AT194" s="15" t="s">
        <v>210</v>
      </c>
      <c r="AU194" s="15" t="s">
        <v>9</v>
      </c>
      <c r="AY194" s="15" t="s">
        <v>209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5" t="s">
        <v>9</v>
      </c>
      <c r="BK194" s="169">
        <f>ROUND(I194*H194,0)</f>
        <v>0</v>
      </c>
      <c r="BL194" s="15" t="s">
        <v>214</v>
      </c>
      <c r="BM194" s="15" t="s">
        <v>1054</v>
      </c>
    </row>
    <row r="195" spans="2:12" s="1" customFormat="1" ht="6.9" customHeight="1">
      <c r="B195" s="46"/>
      <c r="C195" s="47"/>
      <c r="D195" s="47"/>
      <c r="E195" s="47"/>
      <c r="F195" s="47"/>
      <c r="G195" s="47"/>
      <c r="H195" s="47"/>
      <c r="I195" s="119"/>
      <c r="J195" s="47"/>
      <c r="K195" s="317"/>
      <c r="L195" s="31"/>
    </row>
  </sheetData>
  <autoFilter ref="C92:K92"/>
  <mergeCells count="12">
    <mergeCell ref="E83:H83"/>
    <mergeCell ref="E85:H85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1:H81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workbookViewId="0" topLeftCell="A1">
      <pane ySplit="1" topLeftCell="A82" activePane="bottomLeft" state="frozen"/>
      <selection pane="bottomLeft" activeCell="K90" sqref="K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89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s="1" customFormat="1" ht="22.5" customHeight="1">
      <c r="B9" s="31"/>
      <c r="C9" s="32"/>
      <c r="D9" s="32"/>
      <c r="E9" s="367" t="s">
        <v>166</v>
      </c>
      <c r="F9" s="348"/>
      <c r="G9" s="348"/>
      <c r="H9" s="348"/>
      <c r="I9" s="98"/>
      <c r="J9" s="32"/>
      <c r="K9" s="307"/>
    </row>
    <row r="10" spans="2:11" s="1" customFormat="1" ht="13.2">
      <c r="B10" s="31"/>
      <c r="C10" s="32"/>
      <c r="D10" s="28" t="s">
        <v>167</v>
      </c>
      <c r="E10" s="32"/>
      <c r="F10" s="32"/>
      <c r="G10" s="32"/>
      <c r="H10" s="32"/>
      <c r="I10" s="98"/>
      <c r="J10" s="32"/>
      <c r="K10" s="307"/>
    </row>
    <row r="11" spans="2:11" s="1" customFormat="1" ht="36.9" customHeight="1">
      <c r="B11" s="31"/>
      <c r="C11" s="32"/>
      <c r="D11" s="32"/>
      <c r="E11" s="368" t="s">
        <v>1055</v>
      </c>
      <c r="F11" s="348"/>
      <c r="G11" s="348"/>
      <c r="H11" s="348"/>
      <c r="I11" s="98"/>
      <c r="J11" s="32"/>
      <c r="K11" s="307"/>
    </row>
    <row r="12" spans="2:11" s="1" customFormat="1" ht="13.5">
      <c r="B12" s="31"/>
      <c r="C12" s="32"/>
      <c r="D12" s="32"/>
      <c r="E12" s="32"/>
      <c r="F12" s="32"/>
      <c r="G12" s="32"/>
      <c r="H12" s="32"/>
      <c r="I12" s="98"/>
      <c r="J12" s="32"/>
      <c r="K12" s="307"/>
    </row>
    <row r="13" spans="2:11" s="1" customFormat="1" ht="14.4" customHeight="1">
      <c r="B13" s="31"/>
      <c r="C13" s="32"/>
      <c r="D13" s="28" t="s">
        <v>21</v>
      </c>
      <c r="E13" s="32"/>
      <c r="F13" s="26" t="s">
        <v>3</v>
      </c>
      <c r="G13" s="32"/>
      <c r="H13" s="32"/>
      <c r="I13" s="99" t="s">
        <v>22</v>
      </c>
      <c r="J13" s="26" t="s">
        <v>3</v>
      </c>
      <c r="K13" s="307"/>
    </row>
    <row r="14" spans="2:11" s="1" customFormat="1" ht="14.4" customHeight="1">
      <c r="B14" s="31"/>
      <c r="C14" s="32"/>
      <c r="D14" s="28" t="s">
        <v>23</v>
      </c>
      <c r="E14" s="32"/>
      <c r="F14" s="26" t="s">
        <v>24</v>
      </c>
      <c r="G14" s="32"/>
      <c r="H14" s="32"/>
      <c r="I14" s="99" t="s">
        <v>25</v>
      </c>
      <c r="J14" s="100">
        <f>'Rekapitulace stavby'!AN8</f>
        <v>43063</v>
      </c>
      <c r="K14" s="307"/>
    </row>
    <row r="15" spans="2:11" s="1" customFormat="1" ht="10.95" customHeight="1">
      <c r="B15" s="31"/>
      <c r="C15" s="32"/>
      <c r="D15" s="32"/>
      <c r="E15" s="32"/>
      <c r="F15" s="32"/>
      <c r="G15" s="32"/>
      <c r="H15" s="32"/>
      <c r="I15" s="98"/>
      <c r="J15" s="32"/>
      <c r="K15" s="307"/>
    </row>
    <row r="16" spans="2:11" s="1" customFormat="1" ht="14.4" customHeight="1">
      <c r="B16" s="31"/>
      <c r="C16" s="32"/>
      <c r="D16" s="28" t="s">
        <v>28</v>
      </c>
      <c r="E16" s="32"/>
      <c r="F16" s="32"/>
      <c r="G16" s="32"/>
      <c r="H16" s="32"/>
      <c r="I16" s="99" t="s">
        <v>29</v>
      </c>
      <c r="J16" s="26" t="s">
        <v>3</v>
      </c>
      <c r="K16" s="307"/>
    </row>
    <row r="17" spans="2:11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99" t="s">
        <v>31</v>
      </c>
      <c r="J17" s="26" t="s">
        <v>3</v>
      </c>
      <c r="K17" s="307"/>
    </row>
    <row r="18" spans="2:11" s="1" customFormat="1" ht="6.9" customHeight="1">
      <c r="B18" s="31"/>
      <c r="C18" s="32"/>
      <c r="D18" s="32"/>
      <c r="E18" s="32"/>
      <c r="F18" s="32"/>
      <c r="G18" s="32"/>
      <c r="H18" s="32"/>
      <c r="I18" s="98"/>
      <c r="J18" s="32"/>
      <c r="K18" s="307"/>
    </row>
    <row r="19" spans="2:11" s="1" customFormat="1" ht="14.4" customHeight="1">
      <c r="B19" s="31"/>
      <c r="C19" s="32"/>
      <c r="D19" s="28" t="s">
        <v>32</v>
      </c>
      <c r="E19" s="32"/>
      <c r="F19" s="32"/>
      <c r="G19" s="32"/>
      <c r="H19" s="32"/>
      <c r="I19" s="99" t="s">
        <v>29</v>
      </c>
      <c r="J19" s="26" t="str">
        <f>IF('Rekapitulace stavby'!AN13="Vyplň údaj","",IF('Rekapitulace stavby'!AN13="","",'Rekapitulace stavby'!AN13))</f>
        <v/>
      </c>
      <c r="K19" s="307"/>
    </row>
    <row r="20" spans="2:11" s="1" customFormat="1" ht="18" customHeight="1">
      <c r="B20" s="31"/>
      <c r="C20" s="32"/>
      <c r="D20" s="32"/>
      <c r="E20" s="26" t="str">
        <f>IF('Rekapitulace stavby'!E14="Vyplň údaj","",IF('Rekapitulace stavby'!E14="","",'Rekapitulace stavby'!E14))</f>
        <v/>
      </c>
      <c r="F20" s="32"/>
      <c r="G20" s="32"/>
      <c r="H20" s="32"/>
      <c r="I20" s="99" t="s">
        <v>31</v>
      </c>
      <c r="J20" s="26" t="str">
        <f>IF('Rekapitulace stavby'!AN14="Vyplň údaj","",IF('Rekapitulace stavby'!AN14="","",'Rekapitulace stavby'!AN14))</f>
        <v/>
      </c>
      <c r="K20" s="307"/>
    </row>
    <row r="21" spans="2:11" s="1" customFormat="1" ht="6.9" customHeight="1">
      <c r="B21" s="31"/>
      <c r="C21" s="32"/>
      <c r="D21" s="32"/>
      <c r="E21" s="32"/>
      <c r="F21" s="32"/>
      <c r="G21" s="32"/>
      <c r="H21" s="32"/>
      <c r="I21" s="98"/>
      <c r="J21" s="32"/>
      <c r="K21" s="307"/>
    </row>
    <row r="22" spans="2:11" s="1" customFormat="1" ht="14.4" customHeight="1">
      <c r="B22" s="31"/>
      <c r="C22" s="32"/>
      <c r="D22" s="28" t="s">
        <v>34</v>
      </c>
      <c r="E22" s="32"/>
      <c r="F22" s="32"/>
      <c r="G22" s="32"/>
      <c r="H22" s="32"/>
      <c r="I22" s="99" t="s">
        <v>29</v>
      </c>
      <c r="J22" s="26" t="s">
        <v>3</v>
      </c>
      <c r="K22" s="307"/>
    </row>
    <row r="23" spans="2:11" s="1" customFormat="1" ht="18" customHeight="1">
      <c r="B23" s="31"/>
      <c r="C23" s="32"/>
      <c r="D23" s="32"/>
      <c r="E23" s="26" t="s">
        <v>35</v>
      </c>
      <c r="F23" s="32"/>
      <c r="G23" s="32"/>
      <c r="H23" s="32"/>
      <c r="I23" s="99" t="s">
        <v>31</v>
      </c>
      <c r="J23" s="26" t="s">
        <v>3</v>
      </c>
      <c r="K23" s="307"/>
    </row>
    <row r="24" spans="2:11" s="1" customFormat="1" ht="6.9" customHeight="1">
      <c r="B24" s="31"/>
      <c r="C24" s="32"/>
      <c r="D24" s="32"/>
      <c r="E24" s="32"/>
      <c r="F24" s="32"/>
      <c r="G24" s="32"/>
      <c r="H24" s="32"/>
      <c r="I24" s="98"/>
      <c r="J24" s="32"/>
      <c r="K24" s="307"/>
    </row>
    <row r="25" spans="2:11" s="1" customFormat="1" ht="14.4" customHeight="1">
      <c r="B25" s="31"/>
      <c r="C25" s="32"/>
      <c r="D25" s="28" t="s">
        <v>37</v>
      </c>
      <c r="E25" s="32"/>
      <c r="F25" s="32"/>
      <c r="G25" s="32"/>
      <c r="H25" s="32"/>
      <c r="I25" s="98"/>
      <c r="J25" s="32"/>
      <c r="K25" s="307"/>
    </row>
    <row r="26" spans="2:11" s="7" customFormat="1" ht="22.5" customHeight="1">
      <c r="B26" s="101"/>
      <c r="C26" s="102"/>
      <c r="D26" s="102"/>
      <c r="E26" s="370" t="s">
        <v>3</v>
      </c>
      <c r="F26" s="371"/>
      <c r="G26" s="371"/>
      <c r="H26" s="371"/>
      <c r="I26" s="103"/>
      <c r="J26" s="102"/>
      <c r="K26" s="308"/>
    </row>
    <row r="27" spans="2:11" s="1" customFormat="1" ht="6.9" customHeight="1">
      <c r="B27" s="31"/>
      <c r="C27" s="32"/>
      <c r="D27" s="32"/>
      <c r="E27" s="32"/>
      <c r="F27" s="32"/>
      <c r="G27" s="32"/>
      <c r="H27" s="32"/>
      <c r="I27" s="98"/>
      <c r="J27" s="32"/>
      <c r="K27" s="307"/>
    </row>
    <row r="28" spans="2:11" s="1" customFormat="1" ht="6.9" customHeight="1">
      <c r="B28" s="31"/>
      <c r="C28" s="32"/>
      <c r="D28" s="58"/>
      <c r="E28" s="58"/>
      <c r="F28" s="58"/>
      <c r="G28" s="58"/>
      <c r="H28" s="58"/>
      <c r="I28" s="105"/>
      <c r="J28" s="58"/>
      <c r="K28" s="309"/>
    </row>
    <row r="29" spans="2:11" s="1" customFormat="1" ht="25.35" customHeight="1">
      <c r="B29" s="31"/>
      <c r="C29" s="32"/>
      <c r="D29" s="107" t="s">
        <v>38</v>
      </c>
      <c r="E29" s="32"/>
      <c r="F29" s="32"/>
      <c r="G29" s="32"/>
      <c r="H29" s="32"/>
      <c r="I29" s="98"/>
      <c r="J29" s="108">
        <f>ROUND(J85,2)</f>
        <v>0</v>
      </c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14.4" customHeight="1">
      <c r="B31" s="31"/>
      <c r="C31" s="32"/>
      <c r="D31" s="32"/>
      <c r="E31" s="32"/>
      <c r="F31" s="36" t="s">
        <v>40</v>
      </c>
      <c r="G31" s="32"/>
      <c r="H31" s="32"/>
      <c r="I31" s="109" t="s">
        <v>39</v>
      </c>
      <c r="J31" s="36" t="s">
        <v>41</v>
      </c>
      <c r="K31" s="307"/>
    </row>
    <row r="32" spans="2:11" s="1" customFormat="1" ht="14.4" customHeight="1">
      <c r="B32" s="31"/>
      <c r="C32" s="32"/>
      <c r="D32" s="39" t="s">
        <v>42</v>
      </c>
      <c r="E32" s="39" t="s">
        <v>43</v>
      </c>
      <c r="F32" s="110">
        <f>ROUND(SUM(BE85:BE94),2)</f>
        <v>0</v>
      </c>
      <c r="G32" s="32"/>
      <c r="H32" s="32"/>
      <c r="I32" s="111">
        <v>0.21</v>
      </c>
      <c r="J32" s="110">
        <f>ROUND(ROUND((SUM(BE85:BE94)),2)*I32,2)</f>
        <v>0</v>
      </c>
      <c r="K32" s="307"/>
    </row>
    <row r="33" spans="2:11" s="1" customFormat="1" ht="14.4" customHeight="1">
      <c r="B33" s="31"/>
      <c r="C33" s="32"/>
      <c r="D33" s="32"/>
      <c r="E33" s="39" t="s">
        <v>44</v>
      </c>
      <c r="F33" s="110">
        <f>ROUND(SUM(BF85:BF94),2)</f>
        <v>0</v>
      </c>
      <c r="G33" s="32"/>
      <c r="H33" s="32"/>
      <c r="I33" s="111">
        <v>0.15</v>
      </c>
      <c r="J33" s="110">
        <f>ROUND(ROUND((SUM(BF85:BF94)),2)*I33,2)</f>
        <v>0</v>
      </c>
      <c r="K33" s="307"/>
    </row>
    <row r="34" spans="2:11" s="1" customFormat="1" ht="14.4" customHeight="1" hidden="1">
      <c r="B34" s="31"/>
      <c r="C34" s="32"/>
      <c r="D34" s="32"/>
      <c r="E34" s="39" t="s">
        <v>45</v>
      </c>
      <c r="F34" s="110">
        <f>ROUND(SUM(BG85:BG94),2)</f>
        <v>0</v>
      </c>
      <c r="G34" s="32"/>
      <c r="H34" s="32"/>
      <c r="I34" s="111">
        <v>0.21</v>
      </c>
      <c r="J34" s="110">
        <v>0</v>
      </c>
      <c r="K34" s="307"/>
    </row>
    <row r="35" spans="2:11" s="1" customFormat="1" ht="14.4" customHeight="1" hidden="1">
      <c r="B35" s="31"/>
      <c r="C35" s="32"/>
      <c r="D35" s="32"/>
      <c r="E35" s="39" t="s">
        <v>46</v>
      </c>
      <c r="F35" s="110">
        <f>ROUND(SUM(BH85:BH94),2)</f>
        <v>0</v>
      </c>
      <c r="G35" s="32"/>
      <c r="H35" s="32"/>
      <c r="I35" s="111">
        <v>0.15</v>
      </c>
      <c r="J35" s="110"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47</v>
      </c>
      <c r="F36" s="110">
        <f>ROUND(SUM(BI85:BI94),2)</f>
        <v>0</v>
      </c>
      <c r="G36" s="32"/>
      <c r="H36" s="32"/>
      <c r="I36" s="111">
        <v>0</v>
      </c>
      <c r="J36" s="110">
        <v>0</v>
      </c>
      <c r="K36" s="307"/>
    </row>
    <row r="37" spans="2:11" s="1" customFormat="1" ht="6.9" customHeight="1">
      <c r="B37" s="31"/>
      <c r="C37" s="32"/>
      <c r="D37" s="32"/>
      <c r="E37" s="32"/>
      <c r="F37" s="32"/>
      <c r="G37" s="32"/>
      <c r="H37" s="32"/>
      <c r="I37" s="98"/>
      <c r="J37" s="32"/>
      <c r="K37" s="307"/>
    </row>
    <row r="38" spans="2:11" s="1" customFormat="1" ht="25.35" customHeight="1">
      <c r="B38" s="31"/>
      <c r="C38" s="112"/>
      <c r="D38" s="113" t="s">
        <v>48</v>
      </c>
      <c r="E38" s="61"/>
      <c r="F38" s="61"/>
      <c r="G38" s="114" t="s">
        <v>49</v>
      </c>
      <c r="H38" s="115" t="s">
        <v>50</v>
      </c>
      <c r="I38" s="116"/>
      <c r="J38" s="117">
        <f>SUM(J29:J36)</f>
        <v>0</v>
      </c>
      <c r="K38" s="310"/>
    </row>
    <row r="39" spans="2:11" s="1" customFormat="1" ht="14.4" customHeight="1">
      <c r="B39" s="46"/>
      <c r="C39" s="47"/>
      <c r="D39" s="47"/>
      <c r="E39" s="47"/>
      <c r="F39" s="47"/>
      <c r="G39" s="47"/>
      <c r="H39" s="47"/>
      <c r="I39" s="119"/>
      <c r="J39" s="47"/>
      <c r="K39" s="311"/>
    </row>
    <row r="43" spans="2:11" s="1" customFormat="1" ht="6.9" customHeight="1">
      <c r="B43" s="49"/>
      <c r="C43" s="50"/>
      <c r="D43" s="50"/>
      <c r="E43" s="50"/>
      <c r="F43" s="50"/>
      <c r="G43" s="50"/>
      <c r="H43" s="50"/>
      <c r="I43" s="120"/>
      <c r="J43" s="50"/>
      <c r="K43" s="312"/>
    </row>
    <row r="44" spans="2:11" s="1" customFormat="1" ht="36.9" customHeight="1">
      <c r="B44" s="31"/>
      <c r="C44" s="21" t="s">
        <v>169</v>
      </c>
      <c r="D44" s="32"/>
      <c r="E44" s="32"/>
      <c r="F44" s="32"/>
      <c r="G44" s="32"/>
      <c r="H44" s="32"/>
      <c r="I44" s="98"/>
      <c r="J44" s="32"/>
      <c r="K44" s="307"/>
    </row>
    <row r="45" spans="2:11" s="1" customFormat="1" ht="6.9" customHeight="1">
      <c r="B45" s="31"/>
      <c r="C45" s="32"/>
      <c r="D45" s="32"/>
      <c r="E45" s="32"/>
      <c r="F45" s="32"/>
      <c r="G45" s="32"/>
      <c r="H45" s="32"/>
      <c r="I45" s="98"/>
      <c r="J45" s="32"/>
      <c r="K45" s="307"/>
    </row>
    <row r="46" spans="2:11" s="1" customFormat="1" ht="14.4" customHeight="1">
      <c r="B46" s="31"/>
      <c r="C46" s="28" t="s">
        <v>18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22.5" customHeight="1">
      <c r="B47" s="31"/>
      <c r="C47" s="32"/>
      <c r="D47" s="32"/>
      <c r="E47" s="367" t="str">
        <f>E7</f>
        <v>Objekt školy a dílen, U Kapličky 761/II, Sušice, stavební úpravy - návrh úspor energie</v>
      </c>
      <c r="F47" s="348"/>
      <c r="G47" s="348"/>
      <c r="H47" s="348"/>
      <c r="I47" s="98"/>
      <c r="J47" s="32"/>
      <c r="K47" s="307"/>
    </row>
    <row r="48" spans="2:11" ht="13.2">
      <c r="B48" s="19"/>
      <c r="C48" s="28" t="s">
        <v>165</v>
      </c>
      <c r="D48" s="20"/>
      <c r="E48" s="20"/>
      <c r="F48" s="20"/>
      <c r="G48" s="20"/>
      <c r="H48" s="20"/>
      <c r="I48" s="97"/>
      <c r="J48" s="20"/>
      <c r="K48" s="306"/>
    </row>
    <row r="49" spans="2:11" s="1" customFormat="1" ht="22.5" customHeight="1">
      <c r="B49" s="31"/>
      <c r="C49" s="32"/>
      <c r="D49" s="32"/>
      <c r="E49" s="367" t="s">
        <v>166</v>
      </c>
      <c r="F49" s="348"/>
      <c r="G49" s="348"/>
      <c r="H49" s="348"/>
      <c r="I49" s="98"/>
      <c r="J49" s="32"/>
      <c r="K49" s="307"/>
    </row>
    <row r="50" spans="2:11" s="1" customFormat="1" ht="14.4" customHeight="1">
      <c r="B50" s="31"/>
      <c r="C50" s="28" t="s">
        <v>167</v>
      </c>
      <c r="D50" s="32"/>
      <c r="E50" s="32"/>
      <c r="F50" s="32"/>
      <c r="G50" s="32"/>
      <c r="H50" s="32"/>
      <c r="I50" s="98"/>
      <c r="J50" s="32"/>
      <c r="K50" s="307"/>
    </row>
    <row r="51" spans="2:11" s="1" customFormat="1" ht="23.25" customHeight="1">
      <c r="B51" s="31"/>
      <c r="C51" s="32"/>
      <c r="D51" s="32"/>
      <c r="E51" s="368" t="str">
        <f>E11</f>
        <v>130 - SO 01  Škola - střecha</v>
      </c>
      <c r="F51" s="348"/>
      <c r="G51" s="348"/>
      <c r="H51" s="348"/>
      <c r="I51" s="98"/>
      <c r="J51" s="32"/>
      <c r="K51" s="307"/>
    </row>
    <row r="52" spans="2:11" s="1" customFormat="1" ht="6.9" customHeight="1">
      <c r="B52" s="31"/>
      <c r="C52" s="32"/>
      <c r="D52" s="32"/>
      <c r="E52" s="32"/>
      <c r="F52" s="32"/>
      <c r="G52" s="32"/>
      <c r="H52" s="32"/>
      <c r="I52" s="98"/>
      <c r="J52" s="32"/>
      <c r="K52" s="307"/>
    </row>
    <row r="53" spans="2:11" s="1" customFormat="1" ht="18" customHeight="1">
      <c r="B53" s="31"/>
      <c r="C53" s="28" t="s">
        <v>23</v>
      </c>
      <c r="D53" s="32"/>
      <c r="E53" s="32"/>
      <c r="F53" s="26" t="str">
        <f>F14</f>
        <v>Sušice</v>
      </c>
      <c r="G53" s="32"/>
      <c r="H53" s="32"/>
      <c r="I53" s="99" t="s">
        <v>25</v>
      </c>
      <c r="J53" s="100">
        <f>IF(J14="","",J14)</f>
        <v>43063</v>
      </c>
      <c r="K53" s="307"/>
    </row>
    <row r="54" spans="2:11" s="1" customFormat="1" ht="6.9" customHeight="1">
      <c r="B54" s="31"/>
      <c r="C54" s="32"/>
      <c r="D54" s="32"/>
      <c r="E54" s="32"/>
      <c r="F54" s="32"/>
      <c r="G54" s="32"/>
      <c r="H54" s="32"/>
      <c r="I54" s="98"/>
      <c r="J54" s="32"/>
      <c r="K54" s="307"/>
    </row>
    <row r="55" spans="2:11" s="1" customFormat="1" ht="13.2">
      <c r="B55" s="31"/>
      <c r="C55" s="28" t="s">
        <v>28</v>
      </c>
      <c r="D55" s="32"/>
      <c r="E55" s="32"/>
      <c r="F55" s="26" t="str">
        <f>E17</f>
        <v xml:space="preserve"> SOŠ a SOU Sušice</v>
      </c>
      <c r="G55" s="32"/>
      <c r="H55" s="32"/>
      <c r="I55" s="99" t="s">
        <v>34</v>
      </c>
      <c r="J55" s="26" t="str">
        <f>E23</f>
        <v xml:space="preserve"> Ing. Lejsek Jiří</v>
      </c>
      <c r="K55" s="307"/>
    </row>
    <row r="56" spans="2:11" s="1" customFormat="1" ht="14.4" customHeight="1">
      <c r="B56" s="31"/>
      <c r="C56" s="28" t="s">
        <v>32</v>
      </c>
      <c r="D56" s="32"/>
      <c r="E56" s="32"/>
      <c r="F56" s="26" t="str">
        <f>IF(E20="","",E20)</f>
        <v/>
      </c>
      <c r="G56" s="32"/>
      <c r="H56" s="32"/>
      <c r="I56" s="98"/>
      <c r="J56" s="32"/>
      <c r="K56" s="307"/>
    </row>
    <row r="57" spans="2:11" s="1" customFormat="1" ht="10.35" customHeight="1">
      <c r="B57" s="31"/>
      <c r="C57" s="32"/>
      <c r="D57" s="32"/>
      <c r="E57" s="32"/>
      <c r="F57" s="32"/>
      <c r="G57" s="32"/>
      <c r="H57" s="32"/>
      <c r="I57" s="98"/>
      <c r="J57" s="32"/>
      <c r="K57" s="307"/>
    </row>
    <row r="58" spans="2:11" s="1" customFormat="1" ht="29.25" customHeight="1">
      <c r="B58" s="31"/>
      <c r="C58" s="122" t="s">
        <v>170</v>
      </c>
      <c r="D58" s="112"/>
      <c r="E58" s="112"/>
      <c r="F58" s="112"/>
      <c r="G58" s="112"/>
      <c r="H58" s="112"/>
      <c r="I58" s="123"/>
      <c r="J58" s="124" t="s">
        <v>171</v>
      </c>
      <c r="K58" s="313"/>
    </row>
    <row r="59" spans="2:11" s="1" customFormat="1" ht="10.35" customHeight="1">
      <c r="B59" s="31"/>
      <c r="C59" s="32"/>
      <c r="D59" s="32"/>
      <c r="E59" s="32"/>
      <c r="F59" s="32"/>
      <c r="G59" s="32"/>
      <c r="H59" s="32"/>
      <c r="I59" s="98"/>
      <c r="J59" s="32"/>
      <c r="K59" s="307"/>
    </row>
    <row r="60" spans="2:47" s="1" customFormat="1" ht="29.25" customHeight="1">
      <c r="B60" s="31"/>
      <c r="C60" s="126" t="s">
        <v>172</v>
      </c>
      <c r="D60" s="32"/>
      <c r="E60" s="32"/>
      <c r="F60" s="32"/>
      <c r="G60" s="32"/>
      <c r="H60" s="32"/>
      <c r="I60" s="98"/>
      <c r="J60" s="108">
        <f>J85</f>
        <v>0</v>
      </c>
      <c r="K60" s="307"/>
      <c r="AU60" s="15" t="s">
        <v>173</v>
      </c>
    </row>
    <row r="61" spans="2:11" s="8" customFormat="1" ht="24.9" customHeight="1">
      <c r="B61" s="127"/>
      <c r="C61" s="128"/>
      <c r="D61" s="129" t="s">
        <v>186</v>
      </c>
      <c r="E61" s="130"/>
      <c r="F61" s="130"/>
      <c r="G61" s="130"/>
      <c r="H61" s="130"/>
      <c r="I61" s="131"/>
      <c r="J61" s="132">
        <f>J86</f>
        <v>0</v>
      </c>
      <c r="K61" s="314"/>
    </row>
    <row r="62" spans="2:11" s="8" customFormat="1" ht="24.9" customHeight="1">
      <c r="B62" s="127"/>
      <c r="C62" s="128"/>
      <c r="D62" s="129" t="s">
        <v>1056</v>
      </c>
      <c r="E62" s="130"/>
      <c r="F62" s="130"/>
      <c r="G62" s="130"/>
      <c r="H62" s="130"/>
      <c r="I62" s="131"/>
      <c r="J62" s="132">
        <f>J91</f>
        <v>0</v>
      </c>
      <c r="K62" s="314"/>
    </row>
    <row r="63" spans="2:11" s="8" customFormat="1" ht="24.9" customHeight="1">
      <c r="B63" s="127"/>
      <c r="C63" s="128"/>
      <c r="D63" s="129" t="s">
        <v>192</v>
      </c>
      <c r="E63" s="130"/>
      <c r="F63" s="130"/>
      <c r="G63" s="130"/>
      <c r="H63" s="130"/>
      <c r="I63" s="131"/>
      <c r="J63" s="132">
        <f>J93</f>
        <v>0</v>
      </c>
      <c r="K63" s="314"/>
    </row>
    <row r="64" spans="2:11" s="1" customFormat="1" ht="21.75" customHeight="1">
      <c r="B64" s="31"/>
      <c r="C64" s="32"/>
      <c r="D64" s="32"/>
      <c r="E64" s="32"/>
      <c r="F64" s="32"/>
      <c r="G64" s="32"/>
      <c r="H64" s="32"/>
      <c r="I64" s="98"/>
      <c r="J64" s="32"/>
      <c r="K64" s="307"/>
    </row>
    <row r="65" spans="2:11" s="1" customFormat="1" ht="6.9" customHeight="1">
      <c r="B65" s="46"/>
      <c r="C65" s="47"/>
      <c r="D65" s="47"/>
      <c r="E65" s="47"/>
      <c r="F65" s="47"/>
      <c r="G65" s="47"/>
      <c r="H65" s="47"/>
      <c r="I65" s="119"/>
      <c r="J65" s="47"/>
      <c r="K65" s="311"/>
    </row>
    <row r="69" spans="2:12" s="1" customFormat="1" ht="6.9" customHeight="1">
      <c r="B69" s="49"/>
      <c r="C69" s="50"/>
      <c r="D69" s="50"/>
      <c r="E69" s="50"/>
      <c r="F69" s="50"/>
      <c r="G69" s="50"/>
      <c r="H69" s="50"/>
      <c r="I69" s="120"/>
      <c r="J69" s="50"/>
      <c r="K69" s="315"/>
      <c r="L69" s="31"/>
    </row>
    <row r="70" spans="2:12" s="1" customFormat="1" ht="36.9" customHeight="1">
      <c r="B70" s="31"/>
      <c r="C70" s="51" t="s">
        <v>193</v>
      </c>
      <c r="K70" s="316"/>
      <c r="L70" s="31"/>
    </row>
    <row r="71" spans="2:12" s="1" customFormat="1" ht="6.9" customHeight="1">
      <c r="B71" s="31"/>
      <c r="K71" s="316"/>
      <c r="L71" s="31"/>
    </row>
    <row r="72" spans="2:12" s="1" customFormat="1" ht="14.4" customHeight="1">
      <c r="B72" s="31"/>
      <c r="C72" s="53" t="s">
        <v>18</v>
      </c>
      <c r="K72" s="316"/>
      <c r="L72" s="31"/>
    </row>
    <row r="73" spans="2:12" s="1" customFormat="1" ht="22.5" customHeight="1">
      <c r="B73" s="31"/>
      <c r="E73" s="369" t="str">
        <f>E7</f>
        <v>Objekt školy a dílen, U Kapličky 761/II, Sušice, stavební úpravy - návrh úspor energie</v>
      </c>
      <c r="F73" s="343"/>
      <c r="G73" s="343"/>
      <c r="H73" s="343"/>
      <c r="K73" s="316"/>
      <c r="L73" s="31"/>
    </row>
    <row r="74" spans="2:12" ht="13.2">
      <c r="B74" s="19"/>
      <c r="C74" s="53" t="s">
        <v>165</v>
      </c>
      <c r="L74" s="19"/>
    </row>
    <row r="75" spans="2:12" s="1" customFormat="1" ht="22.5" customHeight="1">
      <c r="B75" s="31"/>
      <c r="E75" s="369" t="s">
        <v>166</v>
      </c>
      <c r="F75" s="343"/>
      <c r="G75" s="343"/>
      <c r="H75" s="343"/>
      <c r="K75" s="316"/>
      <c r="L75" s="31"/>
    </row>
    <row r="76" spans="2:12" s="1" customFormat="1" ht="14.4" customHeight="1">
      <c r="B76" s="31"/>
      <c r="C76" s="53" t="s">
        <v>167</v>
      </c>
      <c r="K76" s="316"/>
      <c r="L76" s="31"/>
    </row>
    <row r="77" spans="2:12" s="1" customFormat="1" ht="23.25" customHeight="1">
      <c r="B77" s="31"/>
      <c r="E77" s="340" t="str">
        <f>E11</f>
        <v>130 - SO 01  Škola - střecha</v>
      </c>
      <c r="F77" s="343"/>
      <c r="G77" s="343"/>
      <c r="H77" s="343"/>
      <c r="K77" s="316"/>
      <c r="L77" s="31"/>
    </row>
    <row r="78" spans="2:12" s="1" customFormat="1" ht="6.9" customHeight="1">
      <c r="B78" s="31"/>
      <c r="K78" s="316"/>
      <c r="L78" s="31"/>
    </row>
    <row r="79" spans="2:12" s="1" customFormat="1" ht="18" customHeight="1">
      <c r="B79" s="31"/>
      <c r="C79" s="53" t="s">
        <v>23</v>
      </c>
      <c r="F79" s="134" t="str">
        <f>F14</f>
        <v>Sušice</v>
      </c>
      <c r="I79" s="135" t="s">
        <v>25</v>
      </c>
      <c r="J79" s="57">
        <f>IF(J14="","",J14)</f>
        <v>43063</v>
      </c>
      <c r="K79" s="316"/>
      <c r="L79" s="31"/>
    </row>
    <row r="80" spans="2:12" s="1" customFormat="1" ht="6.9" customHeight="1">
      <c r="B80" s="31"/>
      <c r="K80" s="316"/>
      <c r="L80" s="31"/>
    </row>
    <row r="81" spans="2:12" s="1" customFormat="1" ht="13.2">
      <c r="B81" s="31"/>
      <c r="C81" s="53" t="s">
        <v>28</v>
      </c>
      <c r="F81" s="134" t="str">
        <f>E17</f>
        <v xml:space="preserve"> SOŠ a SOU Sušice</v>
      </c>
      <c r="I81" s="135" t="s">
        <v>34</v>
      </c>
      <c r="J81" s="134" t="str">
        <f>E23</f>
        <v xml:space="preserve"> Ing. Lejsek Jiří</v>
      </c>
      <c r="K81" s="316"/>
      <c r="L81" s="31"/>
    </row>
    <row r="82" spans="2:12" s="1" customFormat="1" ht="14.4" customHeight="1">
      <c r="B82" s="31"/>
      <c r="C82" s="53" t="s">
        <v>32</v>
      </c>
      <c r="F82" s="134" t="str">
        <f>IF(E20="","",E20)</f>
        <v/>
      </c>
      <c r="K82" s="316"/>
      <c r="L82" s="31"/>
    </row>
    <row r="83" spans="2:12" s="1" customFormat="1" ht="10.35" customHeight="1">
      <c r="B83" s="31"/>
      <c r="K83" s="316"/>
      <c r="L83" s="31"/>
    </row>
    <row r="84" spans="2:20" s="9" customFormat="1" ht="29.25" customHeight="1">
      <c r="B84" s="136"/>
      <c r="C84" s="137" t="s">
        <v>194</v>
      </c>
      <c r="D84" s="138" t="s">
        <v>57</v>
      </c>
      <c r="E84" s="138" t="s">
        <v>53</v>
      </c>
      <c r="F84" s="138" t="s">
        <v>195</v>
      </c>
      <c r="G84" s="138" t="s">
        <v>196</v>
      </c>
      <c r="H84" s="138" t="s">
        <v>197</v>
      </c>
      <c r="I84" s="139" t="s">
        <v>198</v>
      </c>
      <c r="J84" s="138" t="s">
        <v>171</v>
      </c>
      <c r="K84" s="140" t="s">
        <v>199</v>
      </c>
      <c r="L84" s="136"/>
      <c r="M84" s="63" t="s">
        <v>200</v>
      </c>
      <c r="N84" s="64" t="s">
        <v>42</v>
      </c>
      <c r="O84" s="64" t="s">
        <v>201</v>
      </c>
      <c r="P84" s="64" t="s">
        <v>202</v>
      </c>
      <c r="Q84" s="64" t="s">
        <v>203</v>
      </c>
      <c r="R84" s="64" t="s">
        <v>204</v>
      </c>
      <c r="S84" s="64" t="s">
        <v>205</v>
      </c>
      <c r="T84" s="65" t="s">
        <v>206</v>
      </c>
    </row>
    <row r="85" spans="2:63" s="1" customFormat="1" ht="29.25" customHeight="1">
      <c r="B85" s="31"/>
      <c r="C85" s="67" t="s">
        <v>172</v>
      </c>
      <c r="J85" s="141">
        <f>BK85</f>
        <v>0</v>
      </c>
      <c r="K85" s="316"/>
      <c r="L85" s="31"/>
      <c r="M85" s="66"/>
      <c r="N85" s="58"/>
      <c r="O85" s="58"/>
      <c r="P85" s="142">
        <f>P86+P91+P93</f>
        <v>0</v>
      </c>
      <c r="Q85" s="58"/>
      <c r="R85" s="142">
        <f>R86+R91+R93</f>
        <v>4.31712877</v>
      </c>
      <c r="S85" s="58"/>
      <c r="T85" s="143">
        <f>T86+T91+T93</f>
        <v>0</v>
      </c>
      <c r="AT85" s="15" t="s">
        <v>71</v>
      </c>
      <c r="AU85" s="15" t="s">
        <v>173</v>
      </c>
      <c r="BK85" s="144">
        <f>BK86+BK91+BK93</f>
        <v>0</v>
      </c>
    </row>
    <row r="86" spans="2:63" s="10" customFormat="1" ht="37.35" customHeight="1">
      <c r="B86" s="145"/>
      <c r="D86" s="146" t="s">
        <v>71</v>
      </c>
      <c r="E86" s="147" t="s">
        <v>594</v>
      </c>
      <c r="F86" s="147" t="s">
        <v>595</v>
      </c>
      <c r="I86" s="148"/>
      <c r="J86" s="149">
        <f>BK86</f>
        <v>0</v>
      </c>
      <c r="K86" s="155"/>
      <c r="L86" s="145"/>
      <c r="M86" s="150"/>
      <c r="N86" s="151"/>
      <c r="O86" s="151"/>
      <c r="P86" s="152">
        <f>SUM(P87:P90)</f>
        <v>0</v>
      </c>
      <c r="Q86" s="151"/>
      <c r="R86" s="152">
        <f>SUM(R87:R90)</f>
        <v>4.31712877</v>
      </c>
      <c r="S86" s="151"/>
      <c r="T86" s="153">
        <f>SUM(T87:T90)</f>
        <v>0</v>
      </c>
      <c r="AR86" s="154" t="s">
        <v>79</v>
      </c>
      <c r="AT86" s="155" t="s">
        <v>71</v>
      </c>
      <c r="AU86" s="155" t="s">
        <v>72</v>
      </c>
      <c r="AY86" s="154" t="s">
        <v>209</v>
      </c>
      <c r="BK86" s="156">
        <f>SUM(BK87:BK90)</f>
        <v>0</v>
      </c>
    </row>
    <row r="87" spans="2:65" s="1" customFormat="1" ht="22.5" customHeight="1">
      <c r="B87" s="157"/>
      <c r="C87" s="158" t="s">
        <v>9</v>
      </c>
      <c r="D87" s="158" t="s">
        <v>210</v>
      </c>
      <c r="E87" s="159" t="s">
        <v>1057</v>
      </c>
      <c r="F87" s="160" t="s">
        <v>1058</v>
      </c>
      <c r="G87" s="161" t="s">
        <v>228</v>
      </c>
      <c r="H87" s="162">
        <v>458.781</v>
      </c>
      <c r="I87" s="163"/>
      <c r="J87" s="164">
        <f>ROUND(I87*H87,0)</f>
        <v>0</v>
      </c>
      <c r="K87" s="161" t="s">
        <v>3101</v>
      </c>
      <c r="L87" s="31"/>
      <c r="M87" s="165" t="s">
        <v>3</v>
      </c>
      <c r="N87" s="166" t="s">
        <v>43</v>
      </c>
      <c r="O87" s="32"/>
      <c r="P87" s="167">
        <f>O87*H87</f>
        <v>0</v>
      </c>
      <c r="Q87" s="167">
        <v>0</v>
      </c>
      <c r="R87" s="167">
        <f>Q87*H87</f>
        <v>0</v>
      </c>
      <c r="S87" s="167">
        <v>0</v>
      </c>
      <c r="T87" s="168">
        <f>S87*H87</f>
        <v>0</v>
      </c>
      <c r="AR87" s="15" t="s">
        <v>278</v>
      </c>
      <c r="AT87" s="15" t="s">
        <v>210</v>
      </c>
      <c r="AU87" s="15" t="s">
        <v>9</v>
      </c>
      <c r="AY87" s="15" t="s">
        <v>209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9</v>
      </c>
      <c r="BK87" s="169">
        <f>ROUND(I87*H87,0)</f>
        <v>0</v>
      </c>
      <c r="BL87" s="15" t="s">
        <v>278</v>
      </c>
      <c r="BM87" s="15" t="s">
        <v>1059</v>
      </c>
    </row>
    <row r="88" spans="2:65" s="1" customFormat="1" ht="22.5" customHeight="1">
      <c r="B88" s="157"/>
      <c r="C88" s="170" t="s">
        <v>79</v>
      </c>
      <c r="D88" s="170" t="s">
        <v>565</v>
      </c>
      <c r="E88" s="171" t="s">
        <v>1060</v>
      </c>
      <c r="F88" s="172" t="s">
        <v>1061</v>
      </c>
      <c r="G88" s="173" t="s">
        <v>228</v>
      </c>
      <c r="H88" s="174">
        <v>481.72</v>
      </c>
      <c r="I88" s="175"/>
      <c r="J88" s="176">
        <f>ROUND(I88*H88,0)</f>
        <v>0</v>
      </c>
      <c r="K88" s="173" t="s">
        <v>3101</v>
      </c>
      <c r="L88" s="177"/>
      <c r="M88" s="178" t="s">
        <v>3</v>
      </c>
      <c r="N88" s="179" t="s">
        <v>43</v>
      </c>
      <c r="O88" s="32"/>
      <c r="P88" s="167">
        <f>O88*H88</f>
        <v>0</v>
      </c>
      <c r="Q88" s="167">
        <v>0.0088</v>
      </c>
      <c r="R88" s="167">
        <f>Q88*H88</f>
        <v>4.239136</v>
      </c>
      <c r="S88" s="167">
        <v>0</v>
      </c>
      <c r="T88" s="168">
        <f>S88*H88</f>
        <v>0</v>
      </c>
      <c r="AR88" s="15" t="s">
        <v>336</v>
      </c>
      <c r="AT88" s="15" t="s">
        <v>565</v>
      </c>
      <c r="AU88" s="15" t="s">
        <v>9</v>
      </c>
      <c r="AY88" s="15" t="s">
        <v>209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9</v>
      </c>
      <c r="BK88" s="169">
        <f>ROUND(I88*H88,0)</f>
        <v>0</v>
      </c>
      <c r="BL88" s="15" t="s">
        <v>278</v>
      </c>
      <c r="BM88" s="15" t="s">
        <v>1062</v>
      </c>
    </row>
    <row r="89" spans="2:65" s="1" customFormat="1" ht="22.5" customHeight="1">
      <c r="B89" s="157"/>
      <c r="C89" s="158" t="s">
        <v>95</v>
      </c>
      <c r="D89" s="158" t="s">
        <v>210</v>
      </c>
      <c r="E89" s="159" t="s">
        <v>1063</v>
      </c>
      <c r="F89" s="160" t="s">
        <v>3070</v>
      </c>
      <c r="G89" s="161" t="s">
        <v>228</v>
      </c>
      <c r="H89" s="162">
        <v>458.781</v>
      </c>
      <c r="I89" s="163"/>
      <c r="J89" s="164">
        <f>ROUND(I89*H89,0)</f>
        <v>0</v>
      </c>
      <c r="K89" s="161" t="s">
        <v>3101</v>
      </c>
      <c r="L89" s="31"/>
      <c r="M89" s="165" t="s">
        <v>3</v>
      </c>
      <c r="N89" s="166" t="s">
        <v>43</v>
      </c>
      <c r="O89" s="32"/>
      <c r="P89" s="167">
        <f>O89*H89</f>
        <v>0</v>
      </c>
      <c r="Q89" s="167">
        <v>0.00017</v>
      </c>
      <c r="R89" s="167">
        <f>Q89*H89</f>
        <v>0.07799277</v>
      </c>
      <c r="S89" s="167">
        <v>0</v>
      </c>
      <c r="T89" s="168">
        <f>S89*H89</f>
        <v>0</v>
      </c>
      <c r="AR89" s="15" t="s">
        <v>278</v>
      </c>
      <c r="AT89" s="15" t="s">
        <v>210</v>
      </c>
      <c r="AU89" s="15" t="s">
        <v>9</v>
      </c>
      <c r="AY89" s="15" t="s">
        <v>209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9</v>
      </c>
      <c r="BK89" s="169">
        <f>ROUND(I89*H89,0)</f>
        <v>0</v>
      </c>
      <c r="BL89" s="15" t="s">
        <v>278</v>
      </c>
      <c r="BM89" s="15" t="s">
        <v>1064</v>
      </c>
    </row>
    <row r="90" spans="2:65" s="1" customFormat="1" ht="22.5" customHeight="1">
      <c r="B90" s="157"/>
      <c r="C90" s="158" t="s">
        <v>214</v>
      </c>
      <c r="D90" s="158" t="s">
        <v>210</v>
      </c>
      <c r="E90" s="159" t="s">
        <v>616</v>
      </c>
      <c r="F90" s="160" t="s">
        <v>617</v>
      </c>
      <c r="G90" s="161" t="s">
        <v>247</v>
      </c>
      <c r="H90" s="162">
        <v>4.317</v>
      </c>
      <c r="I90" s="163"/>
      <c r="J90" s="164">
        <f>ROUND(I90*H90,0)</f>
        <v>0</v>
      </c>
      <c r="K90" s="161" t="s">
        <v>3101</v>
      </c>
      <c r="L90" s="31"/>
      <c r="M90" s="165" t="s">
        <v>3</v>
      </c>
      <c r="N90" s="166" t="s">
        <v>43</v>
      </c>
      <c r="O90" s="32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5" t="s">
        <v>278</v>
      </c>
      <c r="AT90" s="15" t="s">
        <v>210</v>
      </c>
      <c r="AU90" s="15" t="s">
        <v>9</v>
      </c>
      <c r="AY90" s="15" t="s">
        <v>209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9</v>
      </c>
      <c r="BK90" s="169">
        <f>ROUND(I90*H90,0)</f>
        <v>0</v>
      </c>
      <c r="BL90" s="15" t="s">
        <v>278</v>
      </c>
      <c r="BM90" s="15" t="s">
        <v>1065</v>
      </c>
    </row>
    <row r="91" spans="2:63" s="10" customFormat="1" ht="37.35" customHeight="1">
      <c r="B91" s="145"/>
      <c r="D91" s="146" t="s">
        <v>71</v>
      </c>
      <c r="E91" s="147" t="s">
        <v>1066</v>
      </c>
      <c r="F91" s="147" t="s">
        <v>1067</v>
      </c>
      <c r="I91" s="148"/>
      <c r="J91" s="149">
        <f>BK91</f>
        <v>0</v>
      </c>
      <c r="K91" s="155"/>
      <c r="L91" s="145"/>
      <c r="M91" s="150"/>
      <c r="N91" s="151"/>
      <c r="O91" s="151"/>
      <c r="P91" s="152">
        <f>P92</f>
        <v>0</v>
      </c>
      <c r="Q91" s="151"/>
      <c r="R91" s="152">
        <f>R92</f>
        <v>0</v>
      </c>
      <c r="S91" s="151"/>
      <c r="T91" s="153">
        <f>T92</f>
        <v>0</v>
      </c>
      <c r="AR91" s="154" t="s">
        <v>79</v>
      </c>
      <c r="AT91" s="155" t="s">
        <v>71</v>
      </c>
      <c r="AU91" s="155" t="s">
        <v>72</v>
      </c>
      <c r="AY91" s="154" t="s">
        <v>209</v>
      </c>
      <c r="BK91" s="156">
        <f>BK92</f>
        <v>0</v>
      </c>
    </row>
    <row r="92" spans="2:65" s="1" customFormat="1" ht="32.25" customHeight="1">
      <c r="B92" s="157"/>
      <c r="C92" s="158" t="s">
        <v>225</v>
      </c>
      <c r="D92" s="158" t="s">
        <v>210</v>
      </c>
      <c r="E92" s="159" t="s">
        <v>1068</v>
      </c>
      <c r="F92" s="160" t="s">
        <v>3098</v>
      </c>
      <c r="G92" s="161" t="s">
        <v>359</v>
      </c>
      <c r="H92" s="162">
        <v>1</v>
      </c>
      <c r="I92" s="163"/>
      <c r="J92" s="164">
        <f>ROUND(I92*H92,0)</f>
        <v>0</v>
      </c>
      <c r="K92" s="161" t="s">
        <v>3</v>
      </c>
      <c r="L92" s="31"/>
      <c r="M92" s="165" t="s">
        <v>3</v>
      </c>
      <c r="N92" s="166" t="s">
        <v>43</v>
      </c>
      <c r="O92" s="32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5" t="s">
        <v>278</v>
      </c>
      <c r="AT92" s="15" t="s">
        <v>210</v>
      </c>
      <c r="AU92" s="15" t="s">
        <v>9</v>
      </c>
      <c r="AY92" s="15" t="s">
        <v>209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9</v>
      </c>
      <c r="BK92" s="169">
        <f>ROUND(I92*H92,0)</f>
        <v>0</v>
      </c>
      <c r="BL92" s="15" t="s">
        <v>278</v>
      </c>
      <c r="BM92" s="15" t="s">
        <v>1069</v>
      </c>
    </row>
    <row r="93" spans="2:63" s="10" customFormat="1" ht="37.35" customHeight="1">
      <c r="B93" s="145"/>
      <c r="D93" s="146" t="s">
        <v>71</v>
      </c>
      <c r="E93" s="147" t="s">
        <v>799</v>
      </c>
      <c r="F93" s="147" t="s">
        <v>800</v>
      </c>
      <c r="I93" s="148"/>
      <c r="J93" s="149">
        <f>BK93</f>
        <v>0</v>
      </c>
      <c r="K93" s="155" t="s">
        <v>3101</v>
      </c>
      <c r="L93" s="145"/>
      <c r="M93" s="150"/>
      <c r="N93" s="151"/>
      <c r="O93" s="151"/>
      <c r="P93" s="152">
        <f>P94</f>
        <v>0</v>
      </c>
      <c r="Q93" s="151"/>
      <c r="R93" s="152">
        <f>R94</f>
        <v>0</v>
      </c>
      <c r="S93" s="151"/>
      <c r="T93" s="153">
        <f>T94</f>
        <v>0</v>
      </c>
      <c r="AR93" s="154" t="s">
        <v>225</v>
      </c>
      <c r="AT93" s="155" t="s">
        <v>71</v>
      </c>
      <c r="AU93" s="155" t="s">
        <v>72</v>
      </c>
      <c r="AY93" s="154" t="s">
        <v>209</v>
      </c>
      <c r="BK93" s="156">
        <f>BK94</f>
        <v>0</v>
      </c>
    </row>
    <row r="94" spans="2:65" s="1" customFormat="1" ht="22.5" customHeight="1">
      <c r="B94" s="157"/>
      <c r="C94" s="158" t="s">
        <v>230</v>
      </c>
      <c r="D94" s="158" t="s">
        <v>210</v>
      </c>
      <c r="E94" s="159" t="s">
        <v>801</v>
      </c>
      <c r="F94" s="160" t="s">
        <v>802</v>
      </c>
      <c r="G94" s="161" t="s">
        <v>708</v>
      </c>
      <c r="H94" s="180"/>
      <c r="I94" s="163"/>
      <c r="J94" s="164">
        <f>ROUND(I94*H94,0)</f>
        <v>0</v>
      </c>
      <c r="K94" s="161" t="s">
        <v>3</v>
      </c>
      <c r="L94" s="31"/>
      <c r="M94" s="165" t="s">
        <v>3</v>
      </c>
      <c r="N94" s="181" t="s">
        <v>43</v>
      </c>
      <c r="O94" s="182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15" t="s">
        <v>214</v>
      </c>
      <c r="AT94" s="15" t="s">
        <v>210</v>
      </c>
      <c r="AU94" s="15" t="s">
        <v>9</v>
      </c>
      <c r="AY94" s="15" t="s">
        <v>209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5" t="s">
        <v>9</v>
      </c>
      <c r="BK94" s="169">
        <f>ROUND(I94*H94,0)</f>
        <v>0</v>
      </c>
      <c r="BL94" s="15" t="s">
        <v>214</v>
      </c>
      <c r="BM94" s="15" t="s">
        <v>1070</v>
      </c>
    </row>
    <row r="95" spans="2:12" s="1" customFormat="1" ht="6.9" customHeight="1">
      <c r="B95" s="46"/>
      <c r="C95" s="47"/>
      <c r="D95" s="47"/>
      <c r="E95" s="47"/>
      <c r="F95" s="47"/>
      <c r="G95" s="47"/>
      <c r="H95" s="47"/>
      <c r="I95" s="119"/>
      <c r="J95" s="47"/>
      <c r="K95" s="317"/>
      <c r="L95" s="31"/>
    </row>
  </sheetData>
  <autoFilter ref="C84:K84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92" activePane="bottomLeft" state="frozen"/>
      <selection pane="bottomLeft" activeCell="K111" sqref="K1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96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1073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ROUND(J94,2)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ROUND(SUM(BE94:BE111),2)</f>
        <v>0</v>
      </c>
      <c r="G34" s="32"/>
      <c r="H34" s="32"/>
      <c r="I34" s="111">
        <v>0.21</v>
      </c>
      <c r="J34" s="110">
        <f>ROUND(ROUND((SUM(BE94:BE111)),2)*I34,2)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ROUND(SUM(BF94:BF111),2)</f>
        <v>0</v>
      </c>
      <c r="G35" s="32"/>
      <c r="H35" s="32"/>
      <c r="I35" s="111">
        <v>0.15</v>
      </c>
      <c r="J35" s="110">
        <f>ROUND(ROUND((SUM(BF94:BF111)),2)*I35,2)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ROUND(SUM(BG94:BG111),2)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ROUND(SUM(BH94:BH111),2)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ROUND(SUM(BI94:BI111),2)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141 - Vytápění - stavební část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J94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J95</f>
        <v>0</v>
      </c>
      <c r="K65" s="314"/>
    </row>
    <row r="66" spans="2:11" s="11" customFormat="1" ht="19.95" customHeight="1">
      <c r="B66" s="185"/>
      <c r="C66" s="186"/>
      <c r="D66" s="187" t="s">
        <v>1075</v>
      </c>
      <c r="E66" s="188"/>
      <c r="F66" s="188"/>
      <c r="G66" s="188"/>
      <c r="H66" s="188"/>
      <c r="I66" s="189"/>
      <c r="J66" s="190">
        <f>J96</f>
        <v>0</v>
      </c>
      <c r="K66" s="318"/>
    </row>
    <row r="67" spans="2:11" s="11" customFormat="1" ht="19.95" customHeight="1">
      <c r="B67" s="185"/>
      <c r="C67" s="186"/>
      <c r="D67" s="187" t="s">
        <v>1076</v>
      </c>
      <c r="E67" s="188"/>
      <c r="F67" s="188"/>
      <c r="G67" s="188"/>
      <c r="H67" s="188"/>
      <c r="I67" s="189"/>
      <c r="J67" s="190">
        <f>J98</f>
        <v>0</v>
      </c>
      <c r="K67" s="318"/>
    </row>
    <row r="68" spans="2:11" s="11" customFormat="1" ht="19.95" customHeight="1">
      <c r="B68" s="185"/>
      <c r="C68" s="186"/>
      <c r="D68" s="187" t="s">
        <v>1077</v>
      </c>
      <c r="E68" s="188"/>
      <c r="F68" s="188"/>
      <c r="G68" s="188"/>
      <c r="H68" s="188"/>
      <c r="I68" s="189"/>
      <c r="J68" s="190">
        <f>J104</f>
        <v>0</v>
      </c>
      <c r="K68" s="318"/>
    </row>
    <row r="69" spans="2:11" s="8" customFormat="1" ht="24.9" customHeight="1">
      <c r="B69" s="127"/>
      <c r="C69" s="128"/>
      <c r="D69" s="129" t="s">
        <v>1078</v>
      </c>
      <c r="E69" s="130"/>
      <c r="F69" s="130"/>
      <c r="G69" s="130"/>
      <c r="H69" s="130"/>
      <c r="I69" s="131"/>
      <c r="J69" s="132">
        <f>J109</f>
        <v>0</v>
      </c>
      <c r="K69" s="314"/>
    </row>
    <row r="70" spans="2:11" s="11" customFormat="1" ht="19.95" customHeight="1">
      <c r="B70" s="185"/>
      <c r="C70" s="186"/>
      <c r="D70" s="187" t="s">
        <v>1079</v>
      </c>
      <c r="E70" s="188"/>
      <c r="F70" s="188"/>
      <c r="G70" s="188"/>
      <c r="H70" s="188"/>
      <c r="I70" s="189"/>
      <c r="J70" s="190">
        <f>J110</f>
        <v>0</v>
      </c>
      <c r="K70" s="318"/>
    </row>
    <row r="71" spans="2:11" s="1" customFormat="1" ht="21.75" customHeight="1">
      <c r="B71" s="31"/>
      <c r="C71" s="32"/>
      <c r="D71" s="32"/>
      <c r="E71" s="32"/>
      <c r="F71" s="32"/>
      <c r="G71" s="32"/>
      <c r="H71" s="32"/>
      <c r="I71" s="98"/>
      <c r="J71" s="32"/>
      <c r="K71" s="307"/>
    </row>
    <row r="72" spans="2:11" s="1" customFormat="1" ht="6.9" customHeight="1">
      <c r="B72" s="46"/>
      <c r="C72" s="47"/>
      <c r="D72" s="47"/>
      <c r="E72" s="47"/>
      <c r="F72" s="47"/>
      <c r="G72" s="47"/>
      <c r="H72" s="47"/>
      <c r="I72" s="119"/>
      <c r="J72" s="47"/>
      <c r="K72" s="311"/>
    </row>
    <row r="76" spans="2:12" s="1" customFormat="1" ht="6.9" customHeight="1">
      <c r="B76" s="49"/>
      <c r="C76" s="50"/>
      <c r="D76" s="50"/>
      <c r="E76" s="50"/>
      <c r="F76" s="50"/>
      <c r="G76" s="50"/>
      <c r="H76" s="50"/>
      <c r="I76" s="120"/>
      <c r="J76" s="50"/>
      <c r="K76" s="315"/>
      <c r="L76" s="31"/>
    </row>
    <row r="77" spans="2:12" s="1" customFormat="1" ht="36.9" customHeight="1">
      <c r="B77" s="31"/>
      <c r="C77" s="51" t="s">
        <v>193</v>
      </c>
      <c r="K77" s="316"/>
      <c r="L77" s="31"/>
    </row>
    <row r="78" spans="2:12" s="1" customFormat="1" ht="6.9" customHeight="1">
      <c r="B78" s="31"/>
      <c r="K78" s="316"/>
      <c r="L78" s="31"/>
    </row>
    <row r="79" spans="2:12" s="1" customFormat="1" ht="14.4" customHeight="1">
      <c r="B79" s="31"/>
      <c r="C79" s="53" t="s">
        <v>18</v>
      </c>
      <c r="K79" s="316"/>
      <c r="L79" s="31"/>
    </row>
    <row r="80" spans="2:12" s="1" customFormat="1" ht="22.5" customHeight="1">
      <c r="B80" s="31"/>
      <c r="E80" s="369" t="str">
        <f>E7</f>
        <v>Objekt školy a dílen, U Kapličky 761/II, Sušice, stavební úpravy - návrh úspor energie</v>
      </c>
      <c r="F80" s="343"/>
      <c r="G80" s="343"/>
      <c r="H80" s="343"/>
      <c r="K80" s="316"/>
      <c r="L80" s="31"/>
    </row>
    <row r="81" spans="2:12" ht="13.2">
      <c r="B81" s="19"/>
      <c r="C81" s="53" t="s">
        <v>165</v>
      </c>
      <c r="L81" s="19"/>
    </row>
    <row r="82" spans="2:12" ht="22.5" customHeight="1">
      <c r="B82" s="19"/>
      <c r="E82" s="369" t="s">
        <v>166</v>
      </c>
      <c r="F82" s="327"/>
      <c r="G82" s="327"/>
      <c r="H82" s="327"/>
      <c r="L82" s="19"/>
    </row>
    <row r="83" spans="2:12" ht="13.2">
      <c r="B83" s="19"/>
      <c r="C83" s="53" t="s">
        <v>167</v>
      </c>
      <c r="L83" s="19"/>
    </row>
    <row r="84" spans="2:12" s="1" customFormat="1" ht="22.5" customHeight="1">
      <c r="B84" s="31"/>
      <c r="E84" s="372" t="s">
        <v>1071</v>
      </c>
      <c r="F84" s="343"/>
      <c r="G84" s="343"/>
      <c r="H84" s="343"/>
      <c r="K84" s="316"/>
      <c r="L84" s="31"/>
    </row>
    <row r="85" spans="2:12" s="1" customFormat="1" ht="14.4" customHeight="1">
      <c r="B85" s="31"/>
      <c r="C85" s="53" t="s">
        <v>1072</v>
      </c>
      <c r="K85" s="316"/>
      <c r="L85" s="31"/>
    </row>
    <row r="86" spans="2:12" s="1" customFormat="1" ht="23.25" customHeight="1">
      <c r="B86" s="31"/>
      <c r="E86" s="340" t="str">
        <f>E13</f>
        <v>141 - Vytápění - stavební část</v>
      </c>
      <c r="F86" s="343"/>
      <c r="G86" s="343"/>
      <c r="H86" s="343"/>
      <c r="K86" s="316"/>
      <c r="L86" s="31"/>
    </row>
    <row r="87" spans="2:12" s="1" customFormat="1" ht="6.9" customHeight="1">
      <c r="B87" s="31"/>
      <c r="K87" s="316"/>
      <c r="L87" s="31"/>
    </row>
    <row r="88" spans="2:12" s="1" customFormat="1" ht="18" customHeight="1">
      <c r="B88" s="31"/>
      <c r="C88" s="53" t="s">
        <v>23</v>
      </c>
      <c r="F88" s="134" t="str">
        <f>F16</f>
        <v>Sušice</v>
      </c>
      <c r="I88" s="135" t="s">
        <v>25</v>
      </c>
      <c r="J88" s="57">
        <f>IF(J16="","",J16)</f>
        <v>43063</v>
      </c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3.2">
      <c r="B90" s="31"/>
      <c r="C90" s="53" t="s">
        <v>28</v>
      </c>
      <c r="F90" s="134" t="str">
        <f>E19</f>
        <v xml:space="preserve"> SOŠ a SOU Sušice</v>
      </c>
      <c r="I90" s="135" t="s">
        <v>34</v>
      </c>
      <c r="J90" s="134" t="str">
        <f>E25</f>
        <v xml:space="preserve"> Ing. Lejsek Jiří</v>
      </c>
      <c r="K90" s="316"/>
      <c r="L90" s="31"/>
    </row>
    <row r="91" spans="2:12" s="1" customFormat="1" ht="14.4" customHeight="1">
      <c r="B91" s="31"/>
      <c r="C91" s="53" t="s">
        <v>32</v>
      </c>
      <c r="F91" s="134" t="str">
        <f>IF(E22="","",E22)</f>
        <v/>
      </c>
      <c r="K91" s="316"/>
      <c r="L91" s="31"/>
    </row>
    <row r="92" spans="2:12" s="1" customFormat="1" ht="10.35" customHeight="1">
      <c r="B92" s="31"/>
      <c r="K92" s="316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</f>
        <v>0</v>
      </c>
      <c r="K94" s="316"/>
      <c r="L94" s="31"/>
      <c r="M94" s="66"/>
      <c r="N94" s="58"/>
      <c r="O94" s="58"/>
      <c r="P94" s="142">
        <f>P95+P109</f>
        <v>0</v>
      </c>
      <c r="Q94" s="58"/>
      <c r="R94" s="142">
        <f>R95+R109</f>
        <v>0.122789</v>
      </c>
      <c r="S94" s="58"/>
      <c r="T94" s="143">
        <f>T95+T109</f>
        <v>4.258900000000001</v>
      </c>
      <c r="AT94" s="15" t="s">
        <v>71</v>
      </c>
      <c r="AU94" s="15" t="s">
        <v>173</v>
      </c>
      <c r="BK94" s="144">
        <f>BK95+BK109</f>
        <v>0</v>
      </c>
    </row>
    <row r="95" spans="2:63" s="10" customFormat="1" ht="37.35" customHeight="1">
      <c r="B95" s="145"/>
      <c r="D95" s="154" t="s">
        <v>71</v>
      </c>
      <c r="E95" s="192" t="s">
        <v>1080</v>
      </c>
      <c r="F95" s="192" t="s">
        <v>1081</v>
      </c>
      <c r="I95" s="148"/>
      <c r="J95" s="193">
        <f>BK95</f>
        <v>0</v>
      </c>
      <c r="K95" s="155"/>
      <c r="L95" s="145"/>
      <c r="M95" s="150"/>
      <c r="N95" s="151"/>
      <c r="O95" s="151"/>
      <c r="P95" s="152">
        <f>P96+P98+P104</f>
        <v>0</v>
      </c>
      <c r="Q95" s="151"/>
      <c r="R95" s="152">
        <f>R96+R98+R104</f>
        <v>0.109289</v>
      </c>
      <c r="S95" s="151"/>
      <c r="T95" s="153">
        <f>T96+T98+T104</f>
        <v>4.258900000000001</v>
      </c>
      <c r="AR95" s="154" t="s">
        <v>9</v>
      </c>
      <c r="AT95" s="155" t="s">
        <v>71</v>
      </c>
      <c r="AU95" s="155" t="s">
        <v>72</v>
      </c>
      <c r="AY95" s="154" t="s">
        <v>209</v>
      </c>
      <c r="BK95" s="156">
        <f>BK96+BK98+BK104</f>
        <v>0</v>
      </c>
    </row>
    <row r="96" spans="2:63" s="10" customFormat="1" ht="19.95" customHeight="1">
      <c r="B96" s="145"/>
      <c r="D96" s="146" t="s">
        <v>71</v>
      </c>
      <c r="E96" s="194" t="s">
        <v>230</v>
      </c>
      <c r="F96" s="194" t="s">
        <v>1082</v>
      </c>
      <c r="I96" s="148"/>
      <c r="J96" s="195">
        <f>BK96</f>
        <v>0</v>
      </c>
      <c r="K96" s="155"/>
      <c r="L96" s="145"/>
      <c r="M96" s="150"/>
      <c r="N96" s="151"/>
      <c r="O96" s="151"/>
      <c r="P96" s="152">
        <f>P97</f>
        <v>0</v>
      </c>
      <c r="Q96" s="151"/>
      <c r="R96" s="152">
        <f>R97</f>
        <v>0.0375</v>
      </c>
      <c r="S96" s="151"/>
      <c r="T96" s="153">
        <f>T97</f>
        <v>0</v>
      </c>
      <c r="AR96" s="154" t="s">
        <v>9</v>
      </c>
      <c r="AT96" s="155" t="s">
        <v>71</v>
      </c>
      <c r="AU96" s="155" t="s">
        <v>9</v>
      </c>
      <c r="AY96" s="154" t="s">
        <v>209</v>
      </c>
      <c r="BK96" s="156">
        <f>BK97</f>
        <v>0</v>
      </c>
    </row>
    <row r="97" spans="2:65" s="1" customFormat="1" ht="22.5" customHeight="1">
      <c r="B97" s="157"/>
      <c r="C97" s="158" t="s">
        <v>9</v>
      </c>
      <c r="D97" s="158" t="s">
        <v>210</v>
      </c>
      <c r="E97" s="159" t="s">
        <v>1083</v>
      </c>
      <c r="F97" s="160" t="s">
        <v>1084</v>
      </c>
      <c r="G97" s="161" t="s">
        <v>253</v>
      </c>
      <c r="H97" s="162">
        <v>25</v>
      </c>
      <c r="I97" s="163"/>
      <c r="J97" s="164">
        <f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0.0015</v>
      </c>
      <c r="R97" s="167">
        <f>Q97*H97</f>
        <v>0.0375</v>
      </c>
      <c r="S97" s="167">
        <v>0</v>
      </c>
      <c r="T97" s="168">
        <f>S97*H97</f>
        <v>0</v>
      </c>
      <c r="AR97" s="15" t="s">
        <v>214</v>
      </c>
      <c r="AT97" s="15" t="s">
        <v>210</v>
      </c>
      <c r="AU97" s="15" t="s">
        <v>79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214</v>
      </c>
      <c r="BM97" s="15" t="s">
        <v>1085</v>
      </c>
    </row>
    <row r="98" spans="2:63" s="10" customFormat="1" ht="29.85" customHeight="1">
      <c r="B98" s="145"/>
      <c r="D98" s="146" t="s">
        <v>71</v>
      </c>
      <c r="E98" s="194" t="s">
        <v>244</v>
      </c>
      <c r="F98" s="194" t="s">
        <v>1086</v>
      </c>
      <c r="I98" s="148"/>
      <c r="J98" s="195">
        <f>BK98</f>
        <v>0</v>
      </c>
      <c r="K98" s="155"/>
      <c r="L98" s="145"/>
      <c r="M98" s="150"/>
      <c r="N98" s="151"/>
      <c r="O98" s="151"/>
      <c r="P98" s="152">
        <f>SUM(P99:P103)</f>
        <v>0</v>
      </c>
      <c r="Q98" s="151"/>
      <c r="R98" s="152">
        <f>SUM(R99:R103)</f>
        <v>0.071789</v>
      </c>
      <c r="S98" s="151"/>
      <c r="T98" s="153">
        <f>SUM(T99:T103)</f>
        <v>4.258900000000001</v>
      </c>
      <c r="AR98" s="154" t="s">
        <v>9</v>
      </c>
      <c r="AT98" s="155" t="s">
        <v>71</v>
      </c>
      <c r="AU98" s="155" t="s">
        <v>9</v>
      </c>
      <c r="AY98" s="154" t="s">
        <v>209</v>
      </c>
      <c r="BK98" s="156">
        <f>SUM(BK99:BK103)</f>
        <v>0</v>
      </c>
    </row>
    <row r="99" spans="2:65" s="1" customFormat="1" ht="22.5" customHeight="1">
      <c r="B99" s="157"/>
      <c r="C99" s="158" t="s">
        <v>79</v>
      </c>
      <c r="D99" s="158" t="s">
        <v>210</v>
      </c>
      <c r="E99" s="159" t="s">
        <v>1087</v>
      </c>
      <c r="F99" s="160" t="s">
        <v>1088</v>
      </c>
      <c r="G99" s="161" t="s">
        <v>228</v>
      </c>
      <c r="H99" s="162">
        <v>433</v>
      </c>
      <c r="I99" s="163"/>
      <c r="J99" s="164">
        <f>ROUND(I99*H99,0)</f>
        <v>0</v>
      </c>
      <c r="K99" s="161" t="s">
        <v>3101</v>
      </c>
      <c r="L99" s="31"/>
      <c r="M99" s="165" t="s">
        <v>3</v>
      </c>
      <c r="N99" s="166" t="s">
        <v>43</v>
      </c>
      <c r="O99" s="32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5" t="s">
        <v>214</v>
      </c>
      <c r="AT99" s="15" t="s">
        <v>210</v>
      </c>
      <c r="AU99" s="15" t="s">
        <v>79</v>
      </c>
      <c r="AY99" s="15" t="s">
        <v>209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9</v>
      </c>
      <c r="BK99" s="169">
        <f>ROUND(I99*H99,0)</f>
        <v>0</v>
      </c>
      <c r="BL99" s="15" t="s">
        <v>214</v>
      </c>
      <c r="BM99" s="15" t="s">
        <v>1089</v>
      </c>
    </row>
    <row r="100" spans="2:65" s="1" customFormat="1" ht="22.5" customHeight="1">
      <c r="B100" s="157"/>
      <c r="C100" s="158" t="s">
        <v>95</v>
      </c>
      <c r="D100" s="158" t="s">
        <v>210</v>
      </c>
      <c r="E100" s="159" t="s">
        <v>1090</v>
      </c>
      <c r="F100" s="160" t="s">
        <v>1091</v>
      </c>
      <c r="G100" s="161" t="s">
        <v>228</v>
      </c>
      <c r="H100" s="162">
        <v>800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1E-05</v>
      </c>
      <c r="R100" s="167">
        <f>Q100*H100</f>
        <v>0.008</v>
      </c>
      <c r="S100" s="167">
        <v>0</v>
      </c>
      <c r="T100" s="168">
        <f>S100*H100</f>
        <v>0</v>
      </c>
      <c r="AR100" s="15" t="s">
        <v>214</v>
      </c>
      <c r="AT100" s="15" t="s">
        <v>210</v>
      </c>
      <c r="AU100" s="15" t="s">
        <v>79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214</v>
      </c>
      <c r="BM100" s="15" t="s">
        <v>1092</v>
      </c>
    </row>
    <row r="101" spans="2:65" s="1" customFormat="1" ht="22.5" customHeight="1">
      <c r="B101" s="157"/>
      <c r="C101" s="158" t="s">
        <v>214</v>
      </c>
      <c r="D101" s="158" t="s">
        <v>210</v>
      </c>
      <c r="E101" s="159" t="s">
        <v>1093</v>
      </c>
      <c r="F101" s="160" t="s">
        <v>1094</v>
      </c>
      <c r="G101" s="161" t="s">
        <v>253</v>
      </c>
      <c r="H101" s="162">
        <v>5.5</v>
      </c>
      <c r="I101" s="163"/>
      <c r="J101" s="164">
        <f>ROUND(I101*H101,0)</f>
        <v>0</v>
      </c>
      <c r="K101" s="161" t="s">
        <v>3101</v>
      </c>
      <c r="L101" s="31"/>
      <c r="M101" s="165" t="s">
        <v>3</v>
      </c>
      <c r="N101" s="166" t="s">
        <v>43</v>
      </c>
      <c r="O101" s="32"/>
      <c r="P101" s="167">
        <f>O101*H101</f>
        <v>0</v>
      </c>
      <c r="Q101" s="167">
        <v>0.00282</v>
      </c>
      <c r="R101" s="167">
        <f>Q101*H101</f>
        <v>0.01551</v>
      </c>
      <c r="S101" s="167">
        <v>0.101</v>
      </c>
      <c r="T101" s="168">
        <f>S101*H101</f>
        <v>0.5555</v>
      </c>
      <c r="AR101" s="15" t="s">
        <v>214</v>
      </c>
      <c r="AT101" s="15" t="s">
        <v>210</v>
      </c>
      <c r="AU101" s="15" t="s">
        <v>79</v>
      </c>
      <c r="AY101" s="15" t="s">
        <v>209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9</v>
      </c>
      <c r="BK101" s="169">
        <f>ROUND(I101*H101,0)</f>
        <v>0</v>
      </c>
      <c r="BL101" s="15" t="s">
        <v>214</v>
      </c>
      <c r="BM101" s="15" t="s">
        <v>1095</v>
      </c>
    </row>
    <row r="102" spans="2:65" s="1" customFormat="1" ht="22.5" customHeight="1">
      <c r="B102" s="157"/>
      <c r="C102" s="158" t="s">
        <v>225</v>
      </c>
      <c r="D102" s="158" t="s">
        <v>210</v>
      </c>
      <c r="E102" s="159" t="s">
        <v>1096</v>
      </c>
      <c r="F102" s="160" t="s">
        <v>1097</v>
      </c>
      <c r="G102" s="161" t="s">
        <v>253</v>
      </c>
      <c r="H102" s="162">
        <v>3.5</v>
      </c>
      <c r="I102" s="163"/>
      <c r="J102" s="164">
        <f>ROUND(I102*H102,0)</f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>O102*H102</f>
        <v>0</v>
      </c>
      <c r="Q102" s="167">
        <v>0.00477</v>
      </c>
      <c r="R102" s="167">
        <f>Q102*H102</f>
        <v>0.016695</v>
      </c>
      <c r="S102" s="167">
        <v>0.384</v>
      </c>
      <c r="T102" s="168">
        <f>S102*H102</f>
        <v>1.344</v>
      </c>
      <c r="AR102" s="15" t="s">
        <v>214</v>
      </c>
      <c r="AT102" s="15" t="s">
        <v>210</v>
      </c>
      <c r="AU102" s="15" t="s">
        <v>79</v>
      </c>
      <c r="AY102" s="15" t="s">
        <v>209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9</v>
      </c>
      <c r="BK102" s="169">
        <f>ROUND(I102*H102,0)</f>
        <v>0</v>
      </c>
      <c r="BL102" s="15" t="s">
        <v>214</v>
      </c>
      <c r="BM102" s="15" t="s">
        <v>1098</v>
      </c>
    </row>
    <row r="103" spans="2:65" s="1" customFormat="1" ht="22.5" customHeight="1">
      <c r="B103" s="157"/>
      <c r="C103" s="158" t="s">
        <v>230</v>
      </c>
      <c r="D103" s="158" t="s">
        <v>210</v>
      </c>
      <c r="E103" s="159" t="s">
        <v>1099</v>
      </c>
      <c r="F103" s="160" t="s">
        <v>1100</v>
      </c>
      <c r="G103" s="161" t="s">
        <v>253</v>
      </c>
      <c r="H103" s="162">
        <v>4.7</v>
      </c>
      <c r="I103" s="163"/>
      <c r="J103" s="164">
        <f>ROUND(I103*H103,0)</f>
        <v>0</v>
      </c>
      <c r="K103" s="161" t="s">
        <v>3101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0.00672</v>
      </c>
      <c r="R103" s="167">
        <f>Q103*H103</f>
        <v>0.031584</v>
      </c>
      <c r="S103" s="167">
        <v>0.502</v>
      </c>
      <c r="T103" s="168">
        <f>S103*H103</f>
        <v>2.3594</v>
      </c>
      <c r="AR103" s="15" t="s">
        <v>214</v>
      </c>
      <c r="AT103" s="15" t="s">
        <v>210</v>
      </c>
      <c r="AU103" s="15" t="s">
        <v>79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214</v>
      </c>
      <c r="BM103" s="15" t="s">
        <v>1101</v>
      </c>
    </row>
    <row r="104" spans="2:63" s="10" customFormat="1" ht="29.85" customHeight="1">
      <c r="B104" s="145"/>
      <c r="D104" s="146" t="s">
        <v>71</v>
      </c>
      <c r="E104" s="194" t="s">
        <v>1102</v>
      </c>
      <c r="F104" s="194" t="s">
        <v>1103</v>
      </c>
      <c r="I104" s="148"/>
      <c r="J104" s="195">
        <f>BK104</f>
        <v>0</v>
      </c>
      <c r="K104" s="155"/>
      <c r="L104" s="145"/>
      <c r="M104" s="150"/>
      <c r="N104" s="151"/>
      <c r="O104" s="151"/>
      <c r="P104" s="152">
        <f>SUM(P105:P108)</f>
        <v>0</v>
      </c>
      <c r="Q104" s="151"/>
      <c r="R104" s="152">
        <f>SUM(R105:R108)</f>
        <v>0</v>
      </c>
      <c r="S104" s="151"/>
      <c r="T104" s="153">
        <f>SUM(T105:T108)</f>
        <v>0</v>
      </c>
      <c r="AR104" s="154" t="s">
        <v>9</v>
      </c>
      <c r="AT104" s="155" t="s">
        <v>71</v>
      </c>
      <c r="AU104" s="155" t="s">
        <v>9</v>
      </c>
      <c r="AY104" s="154" t="s">
        <v>209</v>
      </c>
      <c r="BK104" s="156">
        <f>SUM(BK105:BK108)</f>
        <v>0</v>
      </c>
    </row>
    <row r="105" spans="2:65" s="1" customFormat="1" ht="31.5" customHeight="1">
      <c r="B105" s="157"/>
      <c r="C105" s="158" t="s">
        <v>236</v>
      </c>
      <c r="D105" s="158" t="s">
        <v>210</v>
      </c>
      <c r="E105" s="159" t="s">
        <v>1104</v>
      </c>
      <c r="F105" s="160" t="s">
        <v>1105</v>
      </c>
      <c r="G105" s="161" t="s">
        <v>247</v>
      </c>
      <c r="H105" s="162">
        <v>4.259</v>
      </c>
      <c r="I105" s="163"/>
      <c r="J105" s="164">
        <f>ROUND(I105*H105,0)</f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5" t="s">
        <v>214</v>
      </c>
      <c r="AT105" s="15" t="s">
        <v>210</v>
      </c>
      <c r="AU105" s="15" t="s">
        <v>79</v>
      </c>
      <c r="AY105" s="15" t="s">
        <v>209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9</v>
      </c>
      <c r="BK105" s="169">
        <f>ROUND(I105*H105,0)</f>
        <v>0</v>
      </c>
      <c r="BL105" s="15" t="s">
        <v>214</v>
      </c>
      <c r="BM105" s="15" t="s">
        <v>1106</v>
      </c>
    </row>
    <row r="106" spans="2:65" s="1" customFormat="1" ht="22.5" customHeight="1">
      <c r="B106" s="157"/>
      <c r="C106" s="158" t="s">
        <v>240</v>
      </c>
      <c r="D106" s="158" t="s">
        <v>210</v>
      </c>
      <c r="E106" s="159" t="s">
        <v>1107</v>
      </c>
      <c r="F106" s="160" t="s">
        <v>1108</v>
      </c>
      <c r="G106" s="161" t="s">
        <v>247</v>
      </c>
      <c r="H106" s="162">
        <v>4.259</v>
      </c>
      <c r="I106" s="163"/>
      <c r="J106" s="164">
        <f>ROUND(I106*H106,0)</f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5" t="s">
        <v>214</v>
      </c>
      <c r="AT106" s="15" t="s">
        <v>210</v>
      </c>
      <c r="AU106" s="15" t="s">
        <v>79</v>
      </c>
      <c r="AY106" s="15" t="s">
        <v>209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9</v>
      </c>
      <c r="BK106" s="169">
        <f>ROUND(I106*H106,0)</f>
        <v>0</v>
      </c>
      <c r="BL106" s="15" t="s">
        <v>214</v>
      </c>
      <c r="BM106" s="15" t="s">
        <v>1109</v>
      </c>
    </row>
    <row r="107" spans="2:65" s="1" customFormat="1" ht="22.5" customHeight="1">
      <c r="B107" s="157"/>
      <c r="C107" s="158" t="s">
        <v>244</v>
      </c>
      <c r="D107" s="158" t="s">
        <v>210</v>
      </c>
      <c r="E107" s="159" t="s">
        <v>1110</v>
      </c>
      <c r="F107" s="160" t="s">
        <v>1111</v>
      </c>
      <c r="G107" s="161" t="s">
        <v>247</v>
      </c>
      <c r="H107" s="162">
        <v>4.259</v>
      </c>
      <c r="I107" s="163"/>
      <c r="J107" s="164">
        <f>ROUND(I107*H107,0)</f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>O107*H107</f>
        <v>0</v>
      </c>
      <c r="Q107" s="167">
        <v>0</v>
      </c>
      <c r="R107" s="167">
        <f>Q107*H107</f>
        <v>0</v>
      </c>
      <c r="S107" s="167">
        <v>0</v>
      </c>
      <c r="T107" s="168">
        <f>S107*H107</f>
        <v>0</v>
      </c>
      <c r="AR107" s="15" t="s">
        <v>214</v>
      </c>
      <c r="AT107" s="15" t="s">
        <v>210</v>
      </c>
      <c r="AU107" s="15" t="s">
        <v>79</v>
      </c>
      <c r="AY107" s="15" t="s">
        <v>209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9</v>
      </c>
      <c r="BK107" s="169">
        <f>ROUND(I107*H107,0)</f>
        <v>0</v>
      </c>
      <c r="BL107" s="15" t="s">
        <v>214</v>
      </c>
      <c r="BM107" s="15" t="s">
        <v>1112</v>
      </c>
    </row>
    <row r="108" spans="2:65" s="1" customFormat="1" ht="22.5" customHeight="1">
      <c r="B108" s="157"/>
      <c r="C108" s="158" t="s">
        <v>26</v>
      </c>
      <c r="D108" s="158" t="s">
        <v>210</v>
      </c>
      <c r="E108" s="159" t="s">
        <v>1113</v>
      </c>
      <c r="F108" s="160" t="s">
        <v>1114</v>
      </c>
      <c r="G108" s="161" t="s">
        <v>247</v>
      </c>
      <c r="H108" s="162">
        <v>4.259</v>
      </c>
      <c r="I108" s="163"/>
      <c r="J108" s="164">
        <f>ROUND(I108*H108,0)</f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>O108*H108</f>
        <v>0</v>
      </c>
      <c r="Q108" s="167">
        <v>0</v>
      </c>
      <c r="R108" s="167">
        <f>Q108*H108</f>
        <v>0</v>
      </c>
      <c r="S108" s="167">
        <v>0</v>
      </c>
      <c r="T108" s="168">
        <f>S108*H108</f>
        <v>0</v>
      </c>
      <c r="AR108" s="15" t="s">
        <v>214</v>
      </c>
      <c r="AT108" s="15" t="s">
        <v>210</v>
      </c>
      <c r="AU108" s="15" t="s">
        <v>79</v>
      </c>
      <c r="AY108" s="15" t="s">
        <v>209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5" t="s">
        <v>9</v>
      </c>
      <c r="BK108" s="169">
        <f>ROUND(I108*H108,0)</f>
        <v>0</v>
      </c>
      <c r="BL108" s="15" t="s">
        <v>214</v>
      </c>
      <c r="BM108" s="15" t="s">
        <v>1115</v>
      </c>
    </row>
    <row r="109" spans="2:63" s="10" customFormat="1" ht="37.35" customHeight="1">
      <c r="B109" s="145"/>
      <c r="D109" s="154" t="s">
        <v>71</v>
      </c>
      <c r="E109" s="192" t="s">
        <v>1116</v>
      </c>
      <c r="F109" s="192" t="s">
        <v>1117</v>
      </c>
      <c r="I109" s="148"/>
      <c r="J109" s="193">
        <f>BK109</f>
        <v>0</v>
      </c>
      <c r="K109" s="155"/>
      <c r="L109" s="145"/>
      <c r="M109" s="150"/>
      <c r="N109" s="151"/>
      <c r="O109" s="151"/>
      <c r="P109" s="152">
        <f>P110</f>
        <v>0</v>
      </c>
      <c r="Q109" s="151"/>
      <c r="R109" s="152">
        <f>R110</f>
        <v>0.0135</v>
      </c>
      <c r="S109" s="151"/>
      <c r="T109" s="153">
        <f>T110</f>
        <v>0</v>
      </c>
      <c r="AR109" s="154" t="s">
        <v>79</v>
      </c>
      <c r="AT109" s="155" t="s">
        <v>71</v>
      </c>
      <c r="AU109" s="155" t="s">
        <v>72</v>
      </c>
      <c r="AY109" s="154" t="s">
        <v>209</v>
      </c>
      <c r="BK109" s="156">
        <f>BK110</f>
        <v>0</v>
      </c>
    </row>
    <row r="110" spans="2:63" s="10" customFormat="1" ht="19.95" customHeight="1">
      <c r="B110" s="145"/>
      <c r="D110" s="146" t="s">
        <v>71</v>
      </c>
      <c r="E110" s="194" t="s">
        <v>1050</v>
      </c>
      <c r="F110" s="194" t="s">
        <v>1118</v>
      </c>
      <c r="I110" s="148"/>
      <c r="J110" s="195">
        <f>BK110</f>
        <v>0</v>
      </c>
      <c r="K110" s="155"/>
      <c r="L110" s="145"/>
      <c r="M110" s="150"/>
      <c r="N110" s="151"/>
      <c r="O110" s="151"/>
      <c r="P110" s="152">
        <f>P111</f>
        <v>0</v>
      </c>
      <c r="Q110" s="151"/>
      <c r="R110" s="152">
        <f>R111</f>
        <v>0.0135</v>
      </c>
      <c r="S110" s="151"/>
      <c r="T110" s="153">
        <f>T111</f>
        <v>0</v>
      </c>
      <c r="AR110" s="154" t="s">
        <v>79</v>
      </c>
      <c r="AT110" s="155" t="s">
        <v>71</v>
      </c>
      <c r="AU110" s="155" t="s">
        <v>9</v>
      </c>
      <c r="AY110" s="154" t="s">
        <v>209</v>
      </c>
      <c r="BK110" s="156">
        <f>BK111</f>
        <v>0</v>
      </c>
    </row>
    <row r="111" spans="2:65" s="1" customFormat="1" ht="31.5" customHeight="1">
      <c r="B111" s="157"/>
      <c r="C111" s="158" t="s">
        <v>255</v>
      </c>
      <c r="D111" s="158" t="s">
        <v>210</v>
      </c>
      <c r="E111" s="159" t="s">
        <v>1119</v>
      </c>
      <c r="F111" s="160" t="s">
        <v>1120</v>
      </c>
      <c r="G111" s="161" t="s">
        <v>228</v>
      </c>
      <c r="H111" s="162">
        <v>50</v>
      </c>
      <c r="I111" s="163"/>
      <c r="J111" s="164">
        <f>ROUND(I111*H111,0)</f>
        <v>0</v>
      </c>
      <c r="K111" s="161" t="s">
        <v>3101</v>
      </c>
      <c r="L111" s="31"/>
      <c r="M111" s="165" t="s">
        <v>3</v>
      </c>
      <c r="N111" s="181" t="s">
        <v>43</v>
      </c>
      <c r="O111" s="182"/>
      <c r="P111" s="183">
        <f>O111*H111</f>
        <v>0</v>
      </c>
      <c r="Q111" s="183">
        <v>0.00027</v>
      </c>
      <c r="R111" s="183">
        <f>Q111*H111</f>
        <v>0.0135</v>
      </c>
      <c r="S111" s="183">
        <v>0</v>
      </c>
      <c r="T111" s="184">
        <f>S111*H111</f>
        <v>0</v>
      </c>
      <c r="AR111" s="15" t="s">
        <v>278</v>
      </c>
      <c r="AT111" s="15" t="s">
        <v>210</v>
      </c>
      <c r="AU111" s="15" t="s">
        <v>79</v>
      </c>
      <c r="AY111" s="15" t="s">
        <v>209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9</v>
      </c>
      <c r="BK111" s="169">
        <f>ROUND(I111*H111,0)</f>
        <v>0</v>
      </c>
      <c r="BL111" s="15" t="s">
        <v>278</v>
      </c>
      <c r="BM111" s="15" t="s">
        <v>1121</v>
      </c>
    </row>
    <row r="112" spans="2:12" s="1" customFormat="1" ht="6.75" customHeight="1">
      <c r="B112" s="46"/>
      <c r="C112" s="47"/>
      <c r="D112" s="47"/>
      <c r="E112" s="47"/>
      <c r="F112" s="47"/>
      <c r="G112" s="47"/>
      <c r="H112" s="47"/>
      <c r="I112" s="119"/>
      <c r="J112" s="47"/>
      <c r="K112" s="317"/>
      <c r="L112" s="31"/>
    </row>
  </sheetData>
  <autoFilter ref="C93:K9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"/>
  <sheetViews>
    <sheetView showGridLines="0" workbookViewId="0" topLeftCell="A1">
      <pane ySplit="1" topLeftCell="A118" activePane="bottomLeft" state="frozen"/>
      <selection pane="bottomLeft" activeCell="K129" sqref="K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99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1122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ROUND(J101,2)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ROUND(SUM(BE101:BE137),2)</f>
        <v>0</v>
      </c>
      <c r="G34" s="32"/>
      <c r="H34" s="32"/>
      <c r="I34" s="111">
        <v>0.21</v>
      </c>
      <c r="J34" s="110">
        <f>ROUND(ROUND((SUM(BE101:BE137)),2)*I34,2)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ROUND(SUM(BF101:BF137),2)</f>
        <v>0</v>
      </c>
      <c r="G35" s="32"/>
      <c r="H35" s="32"/>
      <c r="I35" s="111">
        <v>0.15</v>
      </c>
      <c r="J35" s="110">
        <f>ROUND(ROUND((SUM(BF101:BF137)),2)*I35,2)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ROUND(SUM(BG101:BG137),2)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ROUND(SUM(BH101:BH137),2)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ROUND(SUM(BI101:BI137),2)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142 - Vytápění - stavební část - kotelna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J101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J102</f>
        <v>0</v>
      </c>
      <c r="K65" s="314"/>
    </row>
    <row r="66" spans="2:11" s="11" customFormat="1" ht="19.95" customHeight="1">
      <c r="B66" s="185"/>
      <c r="C66" s="186"/>
      <c r="D66" s="187" t="s">
        <v>1123</v>
      </c>
      <c r="E66" s="188"/>
      <c r="F66" s="188"/>
      <c r="G66" s="188"/>
      <c r="H66" s="188"/>
      <c r="I66" s="189"/>
      <c r="J66" s="190">
        <f>J103</f>
        <v>0</v>
      </c>
      <c r="K66" s="318"/>
    </row>
    <row r="67" spans="2:11" s="11" customFormat="1" ht="19.95" customHeight="1">
      <c r="B67" s="185"/>
      <c r="C67" s="186"/>
      <c r="D67" s="187" t="s">
        <v>1075</v>
      </c>
      <c r="E67" s="188"/>
      <c r="F67" s="188"/>
      <c r="G67" s="188"/>
      <c r="H67" s="188"/>
      <c r="I67" s="189"/>
      <c r="J67" s="190">
        <f>J106</f>
        <v>0</v>
      </c>
      <c r="K67" s="318"/>
    </row>
    <row r="68" spans="2:11" s="11" customFormat="1" ht="19.95" customHeight="1">
      <c r="B68" s="185"/>
      <c r="C68" s="186"/>
      <c r="D68" s="187" t="s">
        <v>1076</v>
      </c>
      <c r="E68" s="188"/>
      <c r="F68" s="188"/>
      <c r="G68" s="188"/>
      <c r="H68" s="188"/>
      <c r="I68" s="189"/>
      <c r="J68" s="190">
        <f>J110</f>
        <v>0</v>
      </c>
      <c r="K68" s="318"/>
    </row>
    <row r="69" spans="2:11" s="11" customFormat="1" ht="19.95" customHeight="1">
      <c r="B69" s="185"/>
      <c r="C69" s="186"/>
      <c r="D69" s="187" t="s">
        <v>1077</v>
      </c>
      <c r="E69" s="188"/>
      <c r="F69" s="188"/>
      <c r="G69" s="188"/>
      <c r="H69" s="188"/>
      <c r="I69" s="189"/>
      <c r="J69" s="190">
        <f>J116</f>
        <v>0</v>
      </c>
      <c r="K69" s="318"/>
    </row>
    <row r="70" spans="2:11" s="11" customFormat="1" ht="19.95" customHeight="1">
      <c r="B70" s="185"/>
      <c r="C70" s="186"/>
      <c r="D70" s="187" t="s">
        <v>1124</v>
      </c>
      <c r="E70" s="188"/>
      <c r="F70" s="188"/>
      <c r="G70" s="188"/>
      <c r="H70" s="188"/>
      <c r="I70" s="189"/>
      <c r="J70" s="190">
        <f>J121</f>
        <v>0</v>
      </c>
      <c r="K70" s="318"/>
    </row>
    <row r="71" spans="2:11" s="8" customFormat="1" ht="24.9" customHeight="1">
      <c r="B71" s="127"/>
      <c r="C71" s="128"/>
      <c r="D71" s="129" t="s">
        <v>1078</v>
      </c>
      <c r="E71" s="130"/>
      <c r="F71" s="130"/>
      <c r="G71" s="130"/>
      <c r="H71" s="130"/>
      <c r="I71" s="131"/>
      <c r="J71" s="132">
        <f>J123</f>
        <v>0</v>
      </c>
      <c r="K71" s="314"/>
    </row>
    <row r="72" spans="2:11" s="11" customFormat="1" ht="19.95" customHeight="1">
      <c r="B72" s="185"/>
      <c r="C72" s="186"/>
      <c r="D72" s="187" t="s">
        <v>1125</v>
      </c>
      <c r="E72" s="188"/>
      <c r="F72" s="188"/>
      <c r="G72" s="188"/>
      <c r="H72" s="188"/>
      <c r="I72" s="189"/>
      <c r="J72" s="190">
        <f>J124</f>
        <v>0</v>
      </c>
      <c r="K72" s="318"/>
    </row>
    <row r="73" spans="2:11" s="11" customFormat="1" ht="19.95" customHeight="1">
      <c r="B73" s="185"/>
      <c r="C73" s="186"/>
      <c r="D73" s="187" t="s">
        <v>1126</v>
      </c>
      <c r="E73" s="188"/>
      <c r="F73" s="188"/>
      <c r="G73" s="188"/>
      <c r="H73" s="188"/>
      <c r="I73" s="189"/>
      <c r="J73" s="190">
        <f>J126</f>
        <v>0</v>
      </c>
      <c r="K73" s="318"/>
    </row>
    <row r="74" spans="2:11" s="11" customFormat="1" ht="19.95" customHeight="1">
      <c r="B74" s="185"/>
      <c r="C74" s="186"/>
      <c r="D74" s="187" t="s">
        <v>1127</v>
      </c>
      <c r="E74" s="188"/>
      <c r="F74" s="188"/>
      <c r="G74" s="188"/>
      <c r="H74" s="188"/>
      <c r="I74" s="189"/>
      <c r="J74" s="190">
        <f>J128</f>
        <v>0</v>
      </c>
      <c r="K74" s="318"/>
    </row>
    <row r="75" spans="2:11" s="11" customFormat="1" ht="19.95" customHeight="1">
      <c r="B75" s="185"/>
      <c r="C75" s="186"/>
      <c r="D75" s="187" t="s">
        <v>1128</v>
      </c>
      <c r="E75" s="188"/>
      <c r="F75" s="188"/>
      <c r="G75" s="188"/>
      <c r="H75" s="188"/>
      <c r="I75" s="189"/>
      <c r="J75" s="190">
        <f>J130</f>
        <v>0</v>
      </c>
      <c r="K75" s="318"/>
    </row>
    <row r="76" spans="2:11" s="11" customFormat="1" ht="19.95" customHeight="1">
      <c r="B76" s="185"/>
      <c r="C76" s="186"/>
      <c r="D76" s="187" t="s">
        <v>1129</v>
      </c>
      <c r="E76" s="188"/>
      <c r="F76" s="188"/>
      <c r="G76" s="188"/>
      <c r="H76" s="188"/>
      <c r="I76" s="189"/>
      <c r="J76" s="190">
        <f>J132</f>
        <v>0</v>
      </c>
      <c r="K76" s="318"/>
    </row>
    <row r="77" spans="2:11" s="11" customFormat="1" ht="19.95" customHeight="1">
      <c r="B77" s="185"/>
      <c r="C77" s="186"/>
      <c r="D77" s="187" t="s">
        <v>1079</v>
      </c>
      <c r="E77" s="188"/>
      <c r="F77" s="188"/>
      <c r="G77" s="188"/>
      <c r="H77" s="188"/>
      <c r="I77" s="189"/>
      <c r="J77" s="190">
        <f>J136</f>
        <v>0</v>
      </c>
      <c r="K77" s="318"/>
    </row>
    <row r="78" spans="2:11" s="1" customFormat="1" ht="21.75" customHeight="1">
      <c r="B78" s="31"/>
      <c r="C78" s="32"/>
      <c r="D78" s="32"/>
      <c r="E78" s="32"/>
      <c r="F78" s="32"/>
      <c r="G78" s="32"/>
      <c r="H78" s="32"/>
      <c r="I78" s="98"/>
      <c r="J78" s="32"/>
      <c r="K78" s="307"/>
    </row>
    <row r="79" spans="2:11" s="1" customFormat="1" ht="6.9" customHeight="1">
      <c r="B79" s="46"/>
      <c r="C79" s="47"/>
      <c r="D79" s="47"/>
      <c r="E79" s="47"/>
      <c r="F79" s="47"/>
      <c r="G79" s="47"/>
      <c r="H79" s="47"/>
      <c r="I79" s="119"/>
      <c r="J79" s="47"/>
      <c r="K79" s="311"/>
    </row>
    <row r="83" spans="2:12" s="1" customFormat="1" ht="6.9" customHeight="1">
      <c r="B83" s="49"/>
      <c r="C83" s="50"/>
      <c r="D83" s="50"/>
      <c r="E83" s="50"/>
      <c r="F83" s="50"/>
      <c r="G83" s="50"/>
      <c r="H83" s="50"/>
      <c r="I83" s="120"/>
      <c r="J83" s="50"/>
      <c r="K83" s="315"/>
      <c r="L83" s="31"/>
    </row>
    <row r="84" spans="2:12" s="1" customFormat="1" ht="36.9" customHeight="1">
      <c r="B84" s="31"/>
      <c r="C84" s="51" t="s">
        <v>193</v>
      </c>
      <c r="K84" s="316"/>
      <c r="L84" s="31"/>
    </row>
    <row r="85" spans="2:12" s="1" customFormat="1" ht="6.9" customHeight="1">
      <c r="B85" s="31"/>
      <c r="K85" s="316"/>
      <c r="L85" s="31"/>
    </row>
    <row r="86" spans="2:12" s="1" customFormat="1" ht="14.4" customHeight="1">
      <c r="B86" s="31"/>
      <c r="C86" s="53" t="s">
        <v>18</v>
      </c>
      <c r="K86" s="316"/>
      <c r="L86" s="31"/>
    </row>
    <row r="87" spans="2:12" s="1" customFormat="1" ht="22.5" customHeight="1">
      <c r="B87" s="31"/>
      <c r="E87" s="369" t="str">
        <f>E7</f>
        <v>Objekt školy a dílen, U Kapličky 761/II, Sušice, stavební úpravy - návrh úspor energie</v>
      </c>
      <c r="F87" s="343"/>
      <c r="G87" s="343"/>
      <c r="H87" s="343"/>
      <c r="K87" s="316"/>
      <c r="L87" s="31"/>
    </row>
    <row r="88" spans="2:12" ht="13.2">
      <c r="B88" s="19"/>
      <c r="C88" s="53" t="s">
        <v>165</v>
      </c>
      <c r="L88" s="19"/>
    </row>
    <row r="89" spans="2:12" ht="22.5" customHeight="1">
      <c r="B89" s="19"/>
      <c r="E89" s="369" t="s">
        <v>166</v>
      </c>
      <c r="F89" s="327"/>
      <c r="G89" s="327"/>
      <c r="H89" s="327"/>
      <c r="L89" s="19"/>
    </row>
    <row r="90" spans="2:12" ht="13.2">
      <c r="B90" s="19"/>
      <c r="C90" s="53" t="s">
        <v>167</v>
      </c>
      <c r="L90" s="19"/>
    </row>
    <row r="91" spans="2:12" s="1" customFormat="1" ht="22.5" customHeight="1">
      <c r="B91" s="31"/>
      <c r="E91" s="372" t="s">
        <v>1071</v>
      </c>
      <c r="F91" s="343"/>
      <c r="G91" s="343"/>
      <c r="H91" s="343"/>
      <c r="K91" s="316"/>
      <c r="L91" s="31"/>
    </row>
    <row r="92" spans="2:12" s="1" customFormat="1" ht="14.4" customHeight="1">
      <c r="B92" s="31"/>
      <c r="C92" s="53" t="s">
        <v>1072</v>
      </c>
      <c r="K92" s="316"/>
      <c r="L92" s="31"/>
    </row>
    <row r="93" spans="2:12" s="1" customFormat="1" ht="23.25" customHeight="1">
      <c r="B93" s="31"/>
      <c r="E93" s="340" t="str">
        <f>E13</f>
        <v>142 - Vytápění - stavební část - kotelna</v>
      </c>
      <c r="F93" s="343"/>
      <c r="G93" s="343"/>
      <c r="H93" s="343"/>
      <c r="K93" s="316"/>
      <c r="L93" s="31"/>
    </row>
    <row r="94" spans="2:12" s="1" customFormat="1" ht="6.9" customHeight="1">
      <c r="B94" s="31"/>
      <c r="K94" s="316"/>
      <c r="L94" s="31"/>
    </row>
    <row r="95" spans="2:12" s="1" customFormat="1" ht="18" customHeight="1">
      <c r="B95" s="31"/>
      <c r="C95" s="53" t="s">
        <v>23</v>
      </c>
      <c r="F95" s="134" t="str">
        <f>F16</f>
        <v>Sušice</v>
      </c>
      <c r="I95" s="135" t="s">
        <v>25</v>
      </c>
      <c r="J95" s="57">
        <f>IF(J16="","",J16)</f>
        <v>43063</v>
      </c>
      <c r="K95" s="316"/>
      <c r="L95" s="31"/>
    </row>
    <row r="96" spans="2:12" s="1" customFormat="1" ht="6.9" customHeight="1">
      <c r="B96" s="31"/>
      <c r="K96" s="316"/>
      <c r="L96" s="31"/>
    </row>
    <row r="97" spans="2:12" s="1" customFormat="1" ht="13.2">
      <c r="B97" s="31"/>
      <c r="C97" s="53" t="s">
        <v>28</v>
      </c>
      <c r="F97" s="134" t="str">
        <f>E19</f>
        <v xml:space="preserve"> SOŠ a SOU Sušice</v>
      </c>
      <c r="I97" s="135" t="s">
        <v>34</v>
      </c>
      <c r="J97" s="134" t="str">
        <f>E25</f>
        <v xml:space="preserve"> Ing. Lejsek Jiří</v>
      </c>
      <c r="K97" s="316"/>
      <c r="L97" s="31"/>
    </row>
    <row r="98" spans="2:12" s="1" customFormat="1" ht="14.4" customHeight="1">
      <c r="B98" s="31"/>
      <c r="C98" s="53" t="s">
        <v>32</v>
      </c>
      <c r="F98" s="134" t="str">
        <f>IF(E22="","",E22)</f>
        <v/>
      </c>
      <c r="K98" s="316"/>
      <c r="L98" s="31"/>
    </row>
    <row r="99" spans="2:12" s="1" customFormat="1" ht="10.35" customHeight="1">
      <c r="B99" s="31"/>
      <c r="K99" s="316"/>
      <c r="L99" s="31"/>
    </row>
    <row r="100" spans="2:20" s="9" customFormat="1" ht="29.25" customHeight="1">
      <c r="B100" s="136"/>
      <c r="C100" s="137" t="s">
        <v>194</v>
      </c>
      <c r="D100" s="138" t="s">
        <v>57</v>
      </c>
      <c r="E100" s="138" t="s">
        <v>53</v>
      </c>
      <c r="F100" s="138" t="s">
        <v>195</v>
      </c>
      <c r="G100" s="138" t="s">
        <v>196</v>
      </c>
      <c r="H100" s="138" t="s">
        <v>197</v>
      </c>
      <c r="I100" s="139" t="s">
        <v>198</v>
      </c>
      <c r="J100" s="138" t="s">
        <v>171</v>
      </c>
      <c r="K100" s="140" t="s">
        <v>199</v>
      </c>
      <c r="L100" s="136"/>
      <c r="M100" s="63" t="s">
        <v>200</v>
      </c>
      <c r="N100" s="64" t="s">
        <v>42</v>
      </c>
      <c r="O100" s="64" t="s">
        <v>201</v>
      </c>
      <c r="P100" s="64" t="s">
        <v>202</v>
      </c>
      <c r="Q100" s="64" t="s">
        <v>203</v>
      </c>
      <c r="R100" s="64" t="s">
        <v>204</v>
      </c>
      <c r="S100" s="64" t="s">
        <v>205</v>
      </c>
      <c r="T100" s="65" t="s">
        <v>206</v>
      </c>
    </row>
    <row r="101" spans="2:63" s="1" customFormat="1" ht="29.25" customHeight="1">
      <c r="B101" s="31"/>
      <c r="C101" s="67" t="s">
        <v>172</v>
      </c>
      <c r="J101" s="141">
        <f>BK101</f>
        <v>0</v>
      </c>
      <c r="K101" s="316"/>
      <c r="L101" s="31"/>
      <c r="M101" s="66"/>
      <c r="N101" s="58"/>
      <c r="O101" s="58"/>
      <c r="P101" s="142">
        <f>P102+P123</f>
        <v>0</v>
      </c>
      <c r="Q101" s="58"/>
      <c r="R101" s="142">
        <f>R102+R123</f>
        <v>4.0073</v>
      </c>
      <c r="S101" s="58"/>
      <c r="T101" s="143">
        <f>T102+T123</f>
        <v>3.1846</v>
      </c>
      <c r="AT101" s="15" t="s">
        <v>71</v>
      </c>
      <c r="AU101" s="15" t="s">
        <v>173</v>
      </c>
      <c r="BK101" s="144">
        <f>BK102+BK123</f>
        <v>0</v>
      </c>
    </row>
    <row r="102" spans="2:63" s="10" customFormat="1" ht="37.35" customHeight="1">
      <c r="B102" s="145"/>
      <c r="D102" s="154" t="s">
        <v>71</v>
      </c>
      <c r="E102" s="192" t="s">
        <v>1080</v>
      </c>
      <c r="F102" s="192" t="s">
        <v>1081</v>
      </c>
      <c r="I102" s="148"/>
      <c r="J102" s="193">
        <f>BK102</f>
        <v>0</v>
      </c>
      <c r="K102" s="155"/>
      <c r="L102" s="145"/>
      <c r="M102" s="150"/>
      <c r="N102" s="151"/>
      <c r="O102" s="151"/>
      <c r="P102" s="152">
        <f>P103+P106+P110+P116+P121</f>
        <v>0</v>
      </c>
      <c r="Q102" s="151"/>
      <c r="R102" s="152">
        <f>R103+R106+R110+R116+R121</f>
        <v>3.9339899999999997</v>
      </c>
      <c r="S102" s="151"/>
      <c r="T102" s="153">
        <f>T103+T106+T110+T116+T121</f>
        <v>3.1846</v>
      </c>
      <c r="AR102" s="154" t="s">
        <v>9</v>
      </c>
      <c r="AT102" s="155" t="s">
        <v>71</v>
      </c>
      <c r="AU102" s="155" t="s">
        <v>72</v>
      </c>
      <c r="AY102" s="154" t="s">
        <v>209</v>
      </c>
      <c r="BK102" s="156">
        <f>BK103+BK106+BK110+BK116+BK121</f>
        <v>0</v>
      </c>
    </row>
    <row r="103" spans="2:63" s="10" customFormat="1" ht="19.95" customHeight="1">
      <c r="B103" s="145"/>
      <c r="D103" s="146" t="s">
        <v>71</v>
      </c>
      <c r="E103" s="194" t="s">
        <v>95</v>
      </c>
      <c r="F103" s="194" t="s">
        <v>1130</v>
      </c>
      <c r="I103" s="148"/>
      <c r="J103" s="195">
        <f>BK103</f>
        <v>0</v>
      </c>
      <c r="K103" s="155"/>
      <c r="L103" s="145"/>
      <c r="M103" s="150"/>
      <c r="N103" s="151"/>
      <c r="O103" s="151"/>
      <c r="P103" s="152">
        <f>SUM(P104:P105)</f>
        <v>0</v>
      </c>
      <c r="Q103" s="151"/>
      <c r="R103" s="152">
        <f>SUM(R104:R105)</f>
        <v>0.17863600000000002</v>
      </c>
      <c r="S103" s="151"/>
      <c r="T103" s="153">
        <f>SUM(T104:T105)</f>
        <v>0</v>
      </c>
      <c r="AR103" s="154" t="s">
        <v>9</v>
      </c>
      <c r="AT103" s="155" t="s">
        <v>71</v>
      </c>
      <c r="AU103" s="155" t="s">
        <v>9</v>
      </c>
      <c r="AY103" s="154" t="s">
        <v>209</v>
      </c>
      <c r="BK103" s="156">
        <f>SUM(BK104:BK105)</f>
        <v>0</v>
      </c>
    </row>
    <row r="104" spans="2:65" s="1" customFormat="1" ht="22.5" customHeight="1">
      <c r="B104" s="157"/>
      <c r="C104" s="158" t="s">
        <v>9</v>
      </c>
      <c r="D104" s="158" t="s">
        <v>210</v>
      </c>
      <c r="E104" s="159" t="s">
        <v>1131</v>
      </c>
      <c r="F104" s="160" t="s">
        <v>1132</v>
      </c>
      <c r="G104" s="161" t="s">
        <v>213</v>
      </c>
      <c r="H104" s="162">
        <v>0.1</v>
      </c>
      <c r="I104" s="163"/>
      <c r="J104" s="164">
        <f>ROUND(I104*H104,0)</f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1.78636</v>
      </c>
      <c r="R104" s="167">
        <f>Q104*H104</f>
        <v>0.17863600000000002</v>
      </c>
      <c r="S104" s="167">
        <v>0</v>
      </c>
      <c r="T104" s="168">
        <f>S104*H104</f>
        <v>0</v>
      </c>
      <c r="AR104" s="15" t="s">
        <v>214</v>
      </c>
      <c r="AT104" s="15" t="s">
        <v>210</v>
      </c>
      <c r="AU104" s="15" t="s">
        <v>79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214</v>
      </c>
      <c r="BM104" s="15" t="s">
        <v>1133</v>
      </c>
    </row>
    <row r="105" spans="2:65" s="1" customFormat="1" ht="22.5" customHeight="1">
      <c r="B105" s="157"/>
      <c r="C105" s="158" t="s">
        <v>79</v>
      </c>
      <c r="D105" s="158" t="s">
        <v>210</v>
      </c>
      <c r="E105" s="159" t="s">
        <v>1134</v>
      </c>
      <c r="F105" s="160" t="s">
        <v>1135</v>
      </c>
      <c r="G105" s="161" t="s">
        <v>359</v>
      </c>
      <c r="H105" s="162">
        <v>1</v>
      </c>
      <c r="I105" s="163"/>
      <c r="J105" s="164">
        <f>ROUND(I105*H105,0)</f>
        <v>0</v>
      </c>
      <c r="K105" s="161" t="s">
        <v>3101</v>
      </c>
      <c r="L105" s="31"/>
      <c r="M105" s="165" t="s">
        <v>3</v>
      </c>
      <c r="N105" s="166" t="s">
        <v>43</v>
      </c>
      <c r="O105" s="32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5" t="s">
        <v>214</v>
      </c>
      <c r="AT105" s="15" t="s">
        <v>210</v>
      </c>
      <c r="AU105" s="15" t="s">
        <v>79</v>
      </c>
      <c r="AY105" s="15" t="s">
        <v>209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9</v>
      </c>
      <c r="BK105" s="169">
        <f>ROUND(I105*H105,0)</f>
        <v>0</v>
      </c>
      <c r="BL105" s="15" t="s">
        <v>214</v>
      </c>
      <c r="BM105" s="15" t="s">
        <v>1136</v>
      </c>
    </row>
    <row r="106" spans="2:63" s="10" customFormat="1" ht="29.85" customHeight="1">
      <c r="B106" s="145"/>
      <c r="D106" s="146" t="s">
        <v>71</v>
      </c>
      <c r="E106" s="194" t="s">
        <v>230</v>
      </c>
      <c r="F106" s="194" t="s">
        <v>1082</v>
      </c>
      <c r="I106" s="148"/>
      <c r="J106" s="195">
        <f>BK106</f>
        <v>0</v>
      </c>
      <c r="K106" s="155"/>
      <c r="L106" s="145"/>
      <c r="M106" s="150"/>
      <c r="N106" s="151"/>
      <c r="O106" s="151"/>
      <c r="P106" s="152">
        <f>SUM(P107:P109)</f>
        <v>0</v>
      </c>
      <c r="Q106" s="151"/>
      <c r="R106" s="152">
        <f>SUM(R107:R109)</f>
        <v>3.5311739999999996</v>
      </c>
      <c r="S106" s="151"/>
      <c r="T106" s="153">
        <f>SUM(T107:T109)</f>
        <v>0</v>
      </c>
      <c r="AR106" s="154" t="s">
        <v>9</v>
      </c>
      <c r="AT106" s="155" t="s">
        <v>71</v>
      </c>
      <c r="AU106" s="155" t="s">
        <v>9</v>
      </c>
      <c r="AY106" s="154" t="s">
        <v>209</v>
      </c>
      <c r="BK106" s="156">
        <f>SUM(BK107:BK109)</f>
        <v>0</v>
      </c>
    </row>
    <row r="107" spans="2:65" s="1" customFormat="1" ht="22.5" customHeight="1">
      <c r="B107" s="157"/>
      <c r="C107" s="158" t="s">
        <v>95</v>
      </c>
      <c r="D107" s="158" t="s">
        <v>210</v>
      </c>
      <c r="E107" s="159" t="s">
        <v>1137</v>
      </c>
      <c r="F107" s="160" t="s">
        <v>1138</v>
      </c>
      <c r="G107" s="161" t="s">
        <v>228</v>
      </c>
      <c r="H107" s="162">
        <v>95</v>
      </c>
      <c r="I107" s="163"/>
      <c r="J107" s="164">
        <f>ROUND(I107*H107,0)</f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>O107*H107</f>
        <v>0</v>
      </c>
      <c r="Q107" s="167">
        <v>0.0262</v>
      </c>
      <c r="R107" s="167">
        <f>Q107*H107</f>
        <v>2.489</v>
      </c>
      <c r="S107" s="167">
        <v>0</v>
      </c>
      <c r="T107" s="168">
        <f>S107*H107</f>
        <v>0</v>
      </c>
      <c r="AR107" s="15" t="s">
        <v>214</v>
      </c>
      <c r="AT107" s="15" t="s">
        <v>210</v>
      </c>
      <c r="AU107" s="15" t="s">
        <v>79</v>
      </c>
      <c r="AY107" s="15" t="s">
        <v>209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9</v>
      </c>
      <c r="BK107" s="169">
        <f>ROUND(I107*H107,0)</f>
        <v>0</v>
      </c>
      <c r="BL107" s="15" t="s">
        <v>214</v>
      </c>
      <c r="BM107" s="15" t="s">
        <v>1139</v>
      </c>
    </row>
    <row r="108" spans="2:65" s="1" customFormat="1" ht="22.5" customHeight="1">
      <c r="B108" s="157"/>
      <c r="C108" s="158" t="s">
        <v>214</v>
      </c>
      <c r="D108" s="158" t="s">
        <v>210</v>
      </c>
      <c r="E108" s="159" t="s">
        <v>1140</v>
      </c>
      <c r="F108" s="160" t="s">
        <v>1141</v>
      </c>
      <c r="G108" s="161" t="s">
        <v>213</v>
      </c>
      <c r="H108" s="162">
        <v>0.1</v>
      </c>
      <c r="I108" s="163"/>
      <c r="J108" s="164">
        <f>ROUND(I108*H108,0)</f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>O108*H108</f>
        <v>0</v>
      </c>
      <c r="Q108" s="167">
        <v>2.25634</v>
      </c>
      <c r="R108" s="167">
        <f>Q108*H108</f>
        <v>0.225634</v>
      </c>
      <c r="S108" s="167">
        <v>0</v>
      </c>
      <c r="T108" s="168">
        <f>S108*H108</f>
        <v>0</v>
      </c>
      <c r="AR108" s="15" t="s">
        <v>214</v>
      </c>
      <c r="AT108" s="15" t="s">
        <v>210</v>
      </c>
      <c r="AU108" s="15" t="s">
        <v>79</v>
      </c>
      <c r="AY108" s="15" t="s">
        <v>209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5" t="s">
        <v>9</v>
      </c>
      <c r="BK108" s="169">
        <f>ROUND(I108*H108,0)</f>
        <v>0</v>
      </c>
      <c r="BL108" s="15" t="s">
        <v>214</v>
      </c>
      <c r="BM108" s="15" t="s">
        <v>1142</v>
      </c>
    </row>
    <row r="109" spans="2:65" s="1" customFormat="1" ht="22.5" customHeight="1">
      <c r="B109" s="157"/>
      <c r="C109" s="158" t="s">
        <v>225</v>
      </c>
      <c r="D109" s="158" t="s">
        <v>210</v>
      </c>
      <c r="E109" s="159" t="s">
        <v>1143</v>
      </c>
      <c r="F109" s="160" t="s">
        <v>1144</v>
      </c>
      <c r="G109" s="161" t="s">
        <v>228</v>
      </c>
      <c r="H109" s="162">
        <v>31</v>
      </c>
      <c r="I109" s="163"/>
      <c r="J109" s="164">
        <f>ROUND(I109*H109,0)</f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>O109*H109</f>
        <v>0</v>
      </c>
      <c r="Q109" s="167">
        <v>0.02634</v>
      </c>
      <c r="R109" s="167">
        <f>Q109*H109</f>
        <v>0.8165399999999999</v>
      </c>
      <c r="S109" s="167">
        <v>0</v>
      </c>
      <c r="T109" s="168">
        <f>S109*H109</f>
        <v>0</v>
      </c>
      <c r="AR109" s="15" t="s">
        <v>214</v>
      </c>
      <c r="AT109" s="15" t="s">
        <v>210</v>
      </c>
      <c r="AU109" s="15" t="s">
        <v>79</v>
      </c>
      <c r="AY109" s="15" t="s">
        <v>209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9</v>
      </c>
      <c r="BK109" s="169">
        <f>ROUND(I109*H109,0)</f>
        <v>0</v>
      </c>
      <c r="BL109" s="15" t="s">
        <v>214</v>
      </c>
      <c r="BM109" s="15" t="s">
        <v>1145</v>
      </c>
    </row>
    <row r="110" spans="2:63" s="10" customFormat="1" ht="29.85" customHeight="1">
      <c r="B110" s="145"/>
      <c r="D110" s="146" t="s">
        <v>71</v>
      </c>
      <c r="E110" s="194" t="s">
        <v>244</v>
      </c>
      <c r="F110" s="194" t="s">
        <v>1086</v>
      </c>
      <c r="I110" s="148"/>
      <c r="J110" s="195">
        <f>BK110</f>
        <v>0</v>
      </c>
      <c r="K110" s="155"/>
      <c r="L110" s="145"/>
      <c r="M110" s="150"/>
      <c r="N110" s="151"/>
      <c r="O110" s="151"/>
      <c r="P110" s="152">
        <f>SUM(P111:P115)</f>
        <v>0</v>
      </c>
      <c r="Q110" s="151"/>
      <c r="R110" s="152">
        <f>SUM(R111:R115)</f>
        <v>0.22418</v>
      </c>
      <c r="S110" s="151"/>
      <c r="T110" s="153">
        <f>SUM(T111:T115)</f>
        <v>3.1846</v>
      </c>
      <c r="AR110" s="154" t="s">
        <v>9</v>
      </c>
      <c r="AT110" s="155" t="s">
        <v>71</v>
      </c>
      <c r="AU110" s="155" t="s">
        <v>9</v>
      </c>
      <c r="AY110" s="154" t="s">
        <v>209</v>
      </c>
      <c r="BK110" s="156">
        <f>SUM(BK111:BK115)</f>
        <v>0</v>
      </c>
    </row>
    <row r="111" spans="2:65" s="1" customFormat="1" ht="22.5" customHeight="1">
      <c r="B111" s="157"/>
      <c r="C111" s="158" t="s">
        <v>230</v>
      </c>
      <c r="D111" s="158" t="s">
        <v>210</v>
      </c>
      <c r="E111" s="159" t="s">
        <v>1087</v>
      </c>
      <c r="F111" s="160" t="s">
        <v>1088</v>
      </c>
      <c r="G111" s="161" t="s">
        <v>228</v>
      </c>
      <c r="H111" s="162">
        <v>100</v>
      </c>
      <c r="I111" s="163"/>
      <c r="J111" s="164">
        <f>ROUND(I111*H111,0)</f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5" t="s">
        <v>214</v>
      </c>
      <c r="AT111" s="15" t="s">
        <v>210</v>
      </c>
      <c r="AU111" s="15" t="s">
        <v>79</v>
      </c>
      <c r="AY111" s="15" t="s">
        <v>209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9</v>
      </c>
      <c r="BK111" s="169">
        <f>ROUND(I111*H111,0)</f>
        <v>0</v>
      </c>
      <c r="BL111" s="15" t="s">
        <v>214</v>
      </c>
      <c r="BM111" s="15" t="s">
        <v>1146</v>
      </c>
    </row>
    <row r="112" spans="2:65" s="1" customFormat="1" ht="22.5" customHeight="1">
      <c r="B112" s="157"/>
      <c r="C112" s="158" t="s">
        <v>236</v>
      </c>
      <c r="D112" s="158" t="s">
        <v>210</v>
      </c>
      <c r="E112" s="159" t="s">
        <v>1147</v>
      </c>
      <c r="F112" s="160" t="s">
        <v>1148</v>
      </c>
      <c r="G112" s="161" t="s">
        <v>359</v>
      </c>
      <c r="H112" s="162">
        <v>1</v>
      </c>
      <c r="I112" s="163"/>
      <c r="J112" s="164">
        <f>ROUND(I112*H112,0)</f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>O112*H112</f>
        <v>0</v>
      </c>
      <c r="Q112" s="167">
        <v>0.22418</v>
      </c>
      <c r="R112" s="167">
        <f>Q112*H112</f>
        <v>0.22418</v>
      </c>
      <c r="S112" s="167">
        <v>0.173</v>
      </c>
      <c r="T112" s="168">
        <f>S112*H112</f>
        <v>0.173</v>
      </c>
      <c r="AR112" s="15" t="s">
        <v>214</v>
      </c>
      <c r="AT112" s="15" t="s">
        <v>210</v>
      </c>
      <c r="AU112" s="15" t="s">
        <v>79</v>
      </c>
      <c r="AY112" s="15" t="s">
        <v>209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9</v>
      </c>
      <c r="BK112" s="169">
        <f>ROUND(I112*H112,0)</f>
        <v>0</v>
      </c>
      <c r="BL112" s="15" t="s">
        <v>214</v>
      </c>
      <c r="BM112" s="15" t="s">
        <v>1149</v>
      </c>
    </row>
    <row r="113" spans="2:65" s="1" customFormat="1" ht="22.5" customHeight="1">
      <c r="B113" s="157"/>
      <c r="C113" s="158" t="s">
        <v>240</v>
      </c>
      <c r="D113" s="158" t="s">
        <v>210</v>
      </c>
      <c r="E113" s="159" t="s">
        <v>1150</v>
      </c>
      <c r="F113" s="160" t="s">
        <v>1151</v>
      </c>
      <c r="G113" s="161" t="s">
        <v>213</v>
      </c>
      <c r="H113" s="162">
        <v>0.1</v>
      </c>
      <c r="I113" s="163"/>
      <c r="J113" s="164">
        <f>ROUND(I113*H113,0)</f>
        <v>0</v>
      </c>
      <c r="K113" s="161" t="s">
        <v>3101</v>
      </c>
      <c r="L113" s="31"/>
      <c r="M113" s="165" t="s">
        <v>3</v>
      </c>
      <c r="N113" s="166" t="s">
        <v>43</v>
      </c>
      <c r="O113" s="32"/>
      <c r="P113" s="167">
        <f>O113*H113</f>
        <v>0</v>
      </c>
      <c r="Q113" s="167">
        <v>0</v>
      </c>
      <c r="R113" s="167">
        <f>Q113*H113</f>
        <v>0</v>
      </c>
      <c r="S113" s="167">
        <v>2</v>
      </c>
      <c r="T113" s="168">
        <f>S113*H113</f>
        <v>0.2</v>
      </c>
      <c r="AR113" s="15" t="s">
        <v>214</v>
      </c>
      <c r="AT113" s="15" t="s">
        <v>210</v>
      </c>
      <c r="AU113" s="15" t="s">
        <v>79</v>
      </c>
      <c r="AY113" s="15" t="s">
        <v>209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9</v>
      </c>
      <c r="BK113" s="169">
        <f>ROUND(I113*H113,0)</f>
        <v>0</v>
      </c>
      <c r="BL113" s="15" t="s">
        <v>214</v>
      </c>
      <c r="BM113" s="15" t="s">
        <v>1152</v>
      </c>
    </row>
    <row r="114" spans="2:65" s="1" customFormat="1" ht="22.5" customHeight="1">
      <c r="B114" s="157"/>
      <c r="C114" s="158" t="s">
        <v>244</v>
      </c>
      <c r="D114" s="158" t="s">
        <v>210</v>
      </c>
      <c r="E114" s="159" t="s">
        <v>1153</v>
      </c>
      <c r="F114" s="160" t="s">
        <v>1154</v>
      </c>
      <c r="G114" s="161" t="s">
        <v>213</v>
      </c>
      <c r="H114" s="162">
        <v>0.162</v>
      </c>
      <c r="I114" s="163"/>
      <c r="J114" s="164">
        <f>ROUND(I114*H114,0)</f>
        <v>0</v>
      </c>
      <c r="K114" s="161" t="s">
        <v>3101</v>
      </c>
      <c r="L114" s="31"/>
      <c r="M114" s="165" t="s">
        <v>3</v>
      </c>
      <c r="N114" s="166" t="s">
        <v>43</v>
      </c>
      <c r="O114" s="32"/>
      <c r="P114" s="167">
        <f>O114*H114</f>
        <v>0</v>
      </c>
      <c r="Q114" s="167">
        <v>0</v>
      </c>
      <c r="R114" s="167">
        <f>Q114*H114</f>
        <v>0</v>
      </c>
      <c r="S114" s="167">
        <v>1.8</v>
      </c>
      <c r="T114" s="168">
        <f>S114*H114</f>
        <v>0.2916</v>
      </c>
      <c r="AR114" s="15" t="s">
        <v>214</v>
      </c>
      <c r="AT114" s="15" t="s">
        <v>210</v>
      </c>
      <c r="AU114" s="15" t="s">
        <v>79</v>
      </c>
      <c r="AY114" s="15" t="s">
        <v>209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9</v>
      </c>
      <c r="BK114" s="169">
        <f>ROUND(I114*H114,0)</f>
        <v>0</v>
      </c>
      <c r="BL114" s="15" t="s">
        <v>214</v>
      </c>
      <c r="BM114" s="15" t="s">
        <v>1155</v>
      </c>
    </row>
    <row r="115" spans="2:65" s="1" customFormat="1" ht="22.5" customHeight="1">
      <c r="B115" s="157"/>
      <c r="C115" s="158" t="s">
        <v>26</v>
      </c>
      <c r="D115" s="158" t="s">
        <v>210</v>
      </c>
      <c r="E115" s="159" t="s">
        <v>1156</v>
      </c>
      <c r="F115" s="160" t="s">
        <v>1157</v>
      </c>
      <c r="G115" s="161" t="s">
        <v>228</v>
      </c>
      <c r="H115" s="162">
        <v>40</v>
      </c>
      <c r="I115" s="163"/>
      <c r="J115" s="164">
        <f>ROUND(I115*H115,0)</f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>O115*H115</f>
        <v>0</v>
      </c>
      <c r="Q115" s="167">
        <v>0</v>
      </c>
      <c r="R115" s="167">
        <f>Q115*H115</f>
        <v>0</v>
      </c>
      <c r="S115" s="167">
        <v>0.063</v>
      </c>
      <c r="T115" s="168">
        <f>S115*H115</f>
        <v>2.52</v>
      </c>
      <c r="AR115" s="15" t="s">
        <v>214</v>
      </c>
      <c r="AT115" s="15" t="s">
        <v>210</v>
      </c>
      <c r="AU115" s="15" t="s">
        <v>79</v>
      </c>
      <c r="AY115" s="15" t="s">
        <v>209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9</v>
      </c>
      <c r="BK115" s="169">
        <f>ROUND(I115*H115,0)</f>
        <v>0</v>
      </c>
      <c r="BL115" s="15" t="s">
        <v>214</v>
      </c>
      <c r="BM115" s="15" t="s">
        <v>1158</v>
      </c>
    </row>
    <row r="116" spans="2:63" s="10" customFormat="1" ht="29.85" customHeight="1">
      <c r="B116" s="145"/>
      <c r="D116" s="146" t="s">
        <v>71</v>
      </c>
      <c r="E116" s="194" t="s">
        <v>1102</v>
      </c>
      <c r="F116" s="194" t="s">
        <v>1103</v>
      </c>
      <c r="I116" s="148"/>
      <c r="J116" s="195">
        <f>BK116</f>
        <v>0</v>
      </c>
      <c r="K116" s="155"/>
      <c r="L116" s="145"/>
      <c r="M116" s="150"/>
      <c r="N116" s="151"/>
      <c r="O116" s="151"/>
      <c r="P116" s="152">
        <f>SUM(P117:P120)</f>
        <v>0</v>
      </c>
      <c r="Q116" s="151"/>
      <c r="R116" s="152">
        <f>SUM(R117:R120)</f>
        <v>0</v>
      </c>
      <c r="S116" s="151"/>
      <c r="T116" s="153">
        <f>SUM(T117:T120)</f>
        <v>0</v>
      </c>
      <c r="AR116" s="154" t="s">
        <v>9</v>
      </c>
      <c r="AT116" s="155" t="s">
        <v>71</v>
      </c>
      <c r="AU116" s="155" t="s">
        <v>9</v>
      </c>
      <c r="AY116" s="154" t="s">
        <v>209</v>
      </c>
      <c r="BK116" s="156">
        <f>SUM(BK117:BK120)</f>
        <v>0</v>
      </c>
    </row>
    <row r="117" spans="2:65" s="1" customFormat="1" ht="31.5" customHeight="1">
      <c r="B117" s="157"/>
      <c r="C117" s="158" t="s">
        <v>255</v>
      </c>
      <c r="D117" s="158" t="s">
        <v>210</v>
      </c>
      <c r="E117" s="159" t="s">
        <v>1159</v>
      </c>
      <c r="F117" s="160" t="s">
        <v>1160</v>
      </c>
      <c r="G117" s="161" t="s">
        <v>247</v>
      </c>
      <c r="H117" s="162">
        <v>3.185</v>
      </c>
      <c r="I117" s="163"/>
      <c r="J117" s="164">
        <f>ROUND(I117*H117,0)</f>
        <v>0</v>
      </c>
      <c r="K117" s="161" t="s">
        <v>3101</v>
      </c>
      <c r="L117" s="31"/>
      <c r="M117" s="165" t="s">
        <v>3</v>
      </c>
      <c r="N117" s="166" t="s">
        <v>43</v>
      </c>
      <c r="O117" s="32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5" t="s">
        <v>214</v>
      </c>
      <c r="AT117" s="15" t="s">
        <v>210</v>
      </c>
      <c r="AU117" s="15" t="s">
        <v>79</v>
      </c>
      <c r="AY117" s="15" t="s">
        <v>209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5" t="s">
        <v>9</v>
      </c>
      <c r="BK117" s="169">
        <f>ROUND(I117*H117,0)</f>
        <v>0</v>
      </c>
      <c r="BL117" s="15" t="s">
        <v>214</v>
      </c>
      <c r="BM117" s="15" t="s">
        <v>1161</v>
      </c>
    </row>
    <row r="118" spans="2:65" s="1" customFormat="1" ht="22.5" customHeight="1">
      <c r="B118" s="157"/>
      <c r="C118" s="158" t="s">
        <v>259</v>
      </c>
      <c r="D118" s="158" t="s">
        <v>210</v>
      </c>
      <c r="E118" s="159" t="s">
        <v>1107</v>
      </c>
      <c r="F118" s="160" t="s">
        <v>1108</v>
      </c>
      <c r="G118" s="161" t="s">
        <v>247</v>
      </c>
      <c r="H118" s="162">
        <v>3.185</v>
      </c>
      <c r="I118" s="163"/>
      <c r="J118" s="164">
        <f>ROUND(I118*H118,0)</f>
        <v>0</v>
      </c>
      <c r="K118" s="161" t="s">
        <v>3101</v>
      </c>
      <c r="L118" s="31"/>
      <c r="M118" s="165" t="s">
        <v>3</v>
      </c>
      <c r="N118" s="166" t="s">
        <v>43</v>
      </c>
      <c r="O118" s="32"/>
      <c r="P118" s="167">
        <f>O118*H118</f>
        <v>0</v>
      </c>
      <c r="Q118" s="167">
        <v>0</v>
      </c>
      <c r="R118" s="167">
        <f>Q118*H118</f>
        <v>0</v>
      </c>
      <c r="S118" s="167">
        <v>0</v>
      </c>
      <c r="T118" s="168">
        <f>S118*H118</f>
        <v>0</v>
      </c>
      <c r="AR118" s="15" t="s">
        <v>214</v>
      </c>
      <c r="AT118" s="15" t="s">
        <v>210</v>
      </c>
      <c r="AU118" s="15" t="s">
        <v>79</v>
      </c>
      <c r="AY118" s="15" t="s">
        <v>209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9</v>
      </c>
      <c r="BK118" s="169">
        <f>ROUND(I118*H118,0)</f>
        <v>0</v>
      </c>
      <c r="BL118" s="15" t="s">
        <v>214</v>
      </c>
      <c r="BM118" s="15" t="s">
        <v>1162</v>
      </c>
    </row>
    <row r="119" spans="2:65" s="1" customFormat="1" ht="22.5" customHeight="1">
      <c r="B119" s="157"/>
      <c r="C119" s="158" t="s">
        <v>265</v>
      </c>
      <c r="D119" s="158" t="s">
        <v>210</v>
      </c>
      <c r="E119" s="159" t="s">
        <v>1110</v>
      </c>
      <c r="F119" s="160" t="s">
        <v>1111</v>
      </c>
      <c r="G119" s="161" t="s">
        <v>247</v>
      </c>
      <c r="H119" s="162">
        <v>3.185</v>
      </c>
      <c r="I119" s="163"/>
      <c r="J119" s="164">
        <f>ROUND(I119*H119,0)</f>
        <v>0</v>
      </c>
      <c r="K119" s="161" t="s">
        <v>3101</v>
      </c>
      <c r="L119" s="31"/>
      <c r="M119" s="165" t="s">
        <v>3</v>
      </c>
      <c r="N119" s="166" t="s">
        <v>43</v>
      </c>
      <c r="O119" s="32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5" t="s">
        <v>214</v>
      </c>
      <c r="AT119" s="15" t="s">
        <v>210</v>
      </c>
      <c r="AU119" s="15" t="s">
        <v>79</v>
      </c>
      <c r="AY119" s="15" t="s">
        <v>209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9</v>
      </c>
      <c r="BK119" s="169">
        <f>ROUND(I119*H119,0)</f>
        <v>0</v>
      </c>
      <c r="BL119" s="15" t="s">
        <v>214</v>
      </c>
      <c r="BM119" s="15" t="s">
        <v>1163</v>
      </c>
    </row>
    <row r="120" spans="2:65" s="1" customFormat="1" ht="22.5" customHeight="1">
      <c r="B120" s="157"/>
      <c r="C120" s="158" t="s">
        <v>269</v>
      </c>
      <c r="D120" s="158" t="s">
        <v>210</v>
      </c>
      <c r="E120" s="159" t="s">
        <v>1113</v>
      </c>
      <c r="F120" s="160" t="s">
        <v>1114</v>
      </c>
      <c r="G120" s="161" t="s">
        <v>247</v>
      </c>
      <c r="H120" s="162">
        <v>3.185</v>
      </c>
      <c r="I120" s="163"/>
      <c r="J120" s="164">
        <f>ROUND(I120*H120,0)</f>
        <v>0</v>
      </c>
      <c r="K120" s="161" t="s">
        <v>3101</v>
      </c>
      <c r="L120" s="31"/>
      <c r="M120" s="165" t="s">
        <v>3</v>
      </c>
      <c r="N120" s="166" t="s">
        <v>43</v>
      </c>
      <c r="O120" s="32"/>
      <c r="P120" s="167">
        <f>O120*H120</f>
        <v>0</v>
      </c>
      <c r="Q120" s="167">
        <v>0</v>
      </c>
      <c r="R120" s="167">
        <f>Q120*H120</f>
        <v>0</v>
      </c>
      <c r="S120" s="167">
        <v>0</v>
      </c>
      <c r="T120" s="168">
        <f>S120*H120</f>
        <v>0</v>
      </c>
      <c r="AR120" s="15" t="s">
        <v>214</v>
      </c>
      <c r="AT120" s="15" t="s">
        <v>210</v>
      </c>
      <c r="AU120" s="15" t="s">
        <v>79</v>
      </c>
      <c r="AY120" s="15" t="s">
        <v>209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5" t="s">
        <v>9</v>
      </c>
      <c r="BK120" s="169">
        <f>ROUND(I120*H120,0)</f>
        <v>0</v>
      </c>
      <c r="BL120" s="15" t="s">
        <v>214</v>
      </c>
      <c r="BM120" s="15" t="s">
        <v>1164</v>
      </c>
    </row>
    <row r="121" spans="2:63" s="10" customFormat="1" ht="29.85" customHeight="1">
      <c r="B121" s="145"/>
      <c r="D121" s="146" t="s">
        <v>71</v>
      </c>
      <c r="E121" s="194" t="s">
        <v>1165</v>
      </c>
      <c r="F121" s="194" t="s">
        <v>1166</v>
      </c>
      <c r="I121" s="148"/>
      <c r="J121" s="195">
        <f>BK121</f>
        <v>0</v>
      </c>
      <c r="K121" s="155"/>
      <c r="L121" s="145"/>
      <c r="M121" s="150"/>
      <c r="N121" s="151"/>
      <c r="O121" s="151"/>
      <c r="P121" s="152">
        <f>P122</f>
        <v>0</v>
      </c>
      <c r="Q121" s="151"/>
      <c r="R121" s="152">
        <f>R122</f>
        <v>0</v>
      </c>
      <c r="S121" s="151"/>
      <c r="T121" s="153">
        <f>T122</f>
        <v>0</v>
      </c>
      <c r="AR121" s="154" t="s">
        <v>9</v>
      </c>
      <c r="AT121" s="155" t="s">
        <v>71</v>
      </c>
      <c r="AU121" s="155" t="s">
        <v>9</v>
      </c>
      <c r="AY121" s="154" t="s">
        <v>209</v>
      </c>
      <c r="BK121" s="156">
        <f>BK122</f>
        <v>0</v>
      </c>
    </row>
    <row r="122" spans="2:65" s="1" customFormat="1" ht="22.5" customHeight="1">
      <c r="B122" s="157"/>
      <c r="C122" s="158" t="s">
        <v>10</v>
      </c>
      <c r="D122" s="158" t="s">
        <v>210</v>
      </c>
      <c r="E122" s="159" t="s">
        <v>1167</v>
      </c>
      <c r="F122" s="160" t="s">
        <v>1168</v>
      </c>
      <c r="G122" s="161" t="s">
        <v>247</v>
      </c>
      <c r="H122" s="162">
        <v>0.2</v>
      </c>
      <c r="I122" s="163"/>
      <c r="J122" s="164">
        <f>ROUND(I122*H122,0)</f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5" t="s">
        <v>214</v>
      </c>
      <c r="AT122" s="15" t="s">
        <v>210</v>
      </c>
      <c r="AU122" s="15" t="s">
        <v>79</v>
      </c>
      <c r="AY122" s="15" t="s">
        <v>209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9</v>
      </c>
      <c r="BK122" s="169">
        <f>ROUND(I122*H122,0)</f>
        <v>0</v>
      </c>
      <c r="BL122" s="15" t="s">
        <v>214</v>
      </c>
      <c r="BM122" s="15" t="s">
        <v>1169</v>
      </c>
    </row>
    <row r="123" spans="2:63" s="10" customFormat="1" ht="37.35" customHeight="1">
      <c r="B123" s="145"/>
      <c r="D123" s="154" t="s">
        <v>71</v>
      </c>
      <c r="E123" s="192" t="s">
        <v>1116</v>
      </c>
      <c r="F123" s="192" t="s">
        <v>1117</v>
      </c>
      <c r="I123" s="148"/>
      <c r="J123" s="193">
        <f>BK123</f>
        <v>0</v>
      </c>
      <c r="K123" s="155"/>
      <c r="L123" s="145"/>
      <c r="M123" s="150"/>
      <c r="N123" s="151"/>
      <c r="O123" s="151"/>
      <c r="P123" s="152">
        <f>P124+P126+P128+P130+P132+P136</f>
        <v>0</v>
      </c>
      <c r="Q123" s="151"/>
      <c r="R123" s="152">
        <f>R124+R126+R128+R130+R132+R136</f>
        <v>0.07331</v>
      </c>
      <c r="S123" s="151"/>
      <c r="T123" s="153">
        <f>T124+T126+T128+T130+T132+T136</f>
        <v>0</v>
      </c>
      <c r="AR123" s="154" t="s">
        <v>79</v>
      </c>
      <c r="AT123" s="155" t="s">
        <v>71</v>
      </c>
      <c r="AU123" s="155" t="s">
        <v>72</v>
      </c>
      <c r="AY123" s="154" t="s">
        <v>209</v>
      </c>
      <c r="BK123" s="156">
        <f>BK124+BK126+BK128+BK130+BK132+BK136</f>
        <v>0</v>
      </c>
    </row>
    <row r="124" spans="2:63" s="10" customFormat="1" ht="19.95" customHeight="1">
      <c r="B124" s="145"/>
      <c r="D124" s="146" t="s">
        <v>71</v>
      </c>
      <c r="E124" s="194" t="s">
        <v>1170</v>
      </c>
      <c r="F124" s="194" t="s">
        <v>1171</v>
      </c>
      <c r="I124" s="148"/>
      <c r="J124" s="195">
        <f>BK124</f>
        <v>0</v>
      </c>
      <c r="K124" s="155"/>
      <c r="L124" s="145"/>
      <c r="M124" s="150"/>
      <c r="N124" s="151"/>
      <c r="O124" s="151"/>
      <c r="P124" s="152">
        <f>P125</f>
        <v>0</v>
      </c>
      <c r="Q124" s="151"/>
      <c r="R124" s="152">
        <f>R125</f>
        <v>0</v>
      </c>
      <c r="S124" s="151"/>
      <c r="T124" s="153">
        <f>T125</f>
        <v>0</v>
      </c>
      <c r="AR124" s="154" t="s">
        <v>79</v>
      </c>
      <c r="AT124" s="155" t="s">
        <v>71</v>
      </c>
      <c r="AU124" s="155" t="s">
        <v>9</v>
      </c>
      <c r="AY124" s="154" t="s">
        <v>209</v>
      </c>
      <c r="BK124" s="156">
        <f>BK125</f>
        <v>0</v>
      </c>
    </row>
    <row r="125" spans="2:65" s="1" customFormat="1" ht="22.5" customHeight="1">
      <c r="B125" s="157"/>
      <c r="C125" s="158" t="s">
        <v>278</v>
      </c>
      <c r="D125" s="158" t="s">
        <v>210</v>
      </c>
      <c r="E125" s="159" t="s">
        <v>1172</v>
      </c>
      <c r="F125" s="160" t="s">
        <v>1173</v>
      </c>
      <c r="G125" s="161" t="s">
        <v>416</v>
      </c>
      <c r="H125" s="162">
        <v>2</v>
      </c>
      <c r="I125" s="163"/>
      <c r="J125" s="164">
        <f>ROUND(I125*H125,0)</f>
        <v>0</v>
      </c>
      <c r="K125" s="161" t="s">
        <v>3101</v>
      </c>
      <c r="L125" s="31"/>
      <c r="M125" s="165" t="s">
        <v>3</v>
      </c>
      <c r="N125" s="166" t="s">
        <v>43</v>
      </c>
      <c r="O125" s="32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5" t="s">
        <v>278</v>
      </c>
      <c r="AT125" s="15" t="s">
        <v>210</v>
      </c>
      <c r="AU125" s="15" t="s">
        <v>79</v>
      </c>
      <c r="AY125" s="15" t="s">
        <v>209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5" t="s">
        <v>9</v>
      </c>
      <c r="BK125" s="169">
        <f>ROUND(I125*H125,0)</f>
        <v>0</v>
      </c>
      <c r="BL125" s="15" t="s">
        <v>278</v>
      </c>
      <c r="BM125" s="15" t="s">
        <v>1174</v>
      </c>
    </row>
    <row r="126" spans="2:63" s="10" customFormat="1" ht="29.85" customHeight="1">
      <c r="B126" s="145"/>
      <c r="D126" s="146" t="s">
        <v>71</v>
      </c>
      <c r="E126" s="194" t="s">
        <v>1175</v>
      </c>
      <c r="F126" s="194" t="s">
        <v>1176</v>
      </c>
      <c r="I126" s="148"/>
      <c r="J126" s="195">
        <f>BK126</f>
        <v>0</v>
      </c>
      <c r="K126" s="155"/>
      <c r="L126" s="145"/>
      <c r="M126" s="150"/>
      <c r="N126" s="151"/>
      <c r="O126" s="151"/>
      <c r="P126" s="152">
        <f>P127</f>
        <v>0</v>
      </c>
      <c r="Q126" s="151"/>
      <c r="R126" s="152">
        <f>R127</f>
        <v>0</v>
      </c>
      <c r="S126" s="151"/>
      <c r="T126" s="153">
        <f>T127</f>
        <v>0</v>
      </c>
      <c r="AR126" s="154" t="s">
        <v>79</v>
      </c>
      <c r="AT126" s="155" t="s">
        <v>71</v>
      </c>
      <c r="AU126" s="155" t="s">
        <v>9</v>
      </c>
      <c r="AY126" s="154" t="s">
        <v>209</v>
      </c>
      <c r="BK126" s="156">
        <f>BK127</f>
        <v>0</v>
      </c>
    </row>
    <row r="127" spans="2:65" s="1" customFormat="1" ht="22.5" customHeight="1">
      <c r="B127" s="157"/>
      <c r="C127" s="158" t="s">
        <v>281</v>
      </c>
      <c r="D127" s="158" t="s">
        <v>210</v>
      </c>
      <c r="E127" s="159" t="s">
        <v>1177</v>
      </c>
      <c r="F127" s="160" t="s">
        <v>1178</v>
      </c>
      <c r="G127" s="161" t="s">
        <v>416</v>
      </c>
      <c r="H127" s="162">
        <v>1</v>
      </c>
      <c r="I127" s="163"/>
      <c r="J127" s="164">
        <f>ROUND(I127*H127,0)</f>
        <v>0</v>
      </c>
      <c r="K127" s="161" t="s">
        <v>3101</v>
      </c>
      <c r="L127" s="31"/>
      <c r="M127" s="165" t="s">
        <v>3</v>
      </c>
      <c r="N127" s="166" t="s">
        <v>43</v>
      </c>
      <c r="O127" s="32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5" t="s">
        <v>278</v>
      </c>
      <c r="AT127" s="15" t="s">
        <v>210</v>
      </c>
      <c r="AU127" s="15" t="s">
        <v>79</v>
      </c>
      <c r="AY127" s="15" t="s">
        <v>209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9</v>
      </c>
      <c r="BK127" s="169">
        <f>ROUND(I127*H127,0)</f>
        <v>0</v>
      </c>
      <c r="BL127" s="15" t="s">
        <v>278</v>
      </c>
      <c r="BM127" s="15" t="s">
        <v>1179</v>
      </c>
    </row>
    <row r="128" spans="2:63" s="10" customFormat="1" ht="29.85" customHeight="1">
      <c r="B128" s="145"/>
      <c r="D128" s="146" t="s">
        <v>71</v>
      </c>
      <c r="E128" s="194" t="s">
        <v>676</v>
      </c>
      <c r="F128" s="194" t="s">
        <v>1180</v>
      </c>
      <c r="I128" s="148"/>
      <c r="J128" s="195">
        <f>BK128</f>
        <v>0</v>
      </c>
      <c r="K128" s="155"/>
      <c r="L128" s="145"/>
      <c r="M128" s="150"/>
      <c r="N128" s="151"/>
      <c r="O128" s="151"/>
      <c r="P128" s="152">
        <f>P129</f>
        <v>0</v>
      </c>
      <c r="Q128" s="151"/>
      <c r="R128" s="152">
        <f>R129</f>
        <v>0</v>
      </c>
      <c r="S128" s="151"/>
      <c r="T128" s="153">
        <f>T129</f>
        <v>0</v>
      </c>
      <c r="AR128" s="154" t="s">
        <v>79</v>
      </c>
      <c r="AT128" s="155" t="s">
        <v>71</v>
      </c>
      <c r="AU128" s="155" t="s">
        <v>9</v>
      </c>
      <c r="AY128" s="154" t="s">
        <v>209</v>
      </c>
      <c r="BK128" s="156">
        <f>BK129</f>
        <v>0</v>
      </c>
    </row>
    <row r="129" spans="2:65" s="1" customFormat="1" ht="22.5" customHeight="1">
      <c r="B129" s="157"/>
      <c r="C129" s="158" t="s">
        <v>284</v>
      </c>
      <c r="D129" s="158" t="s">
        <v>210</v>
      </c>
      <c r="E129" s="159" t="s">
        <v>1181</v>
      </c>
      <c r="F129" s="160" t="s">
        <v>1182</v>
      </c>
      <c r="G129" s="161" t="s">
        <v>247</v>
      </c>
      <c r="H129" s="162">
        <v>0.01</v>
      </c>
      <c r="I129" s="163"/>
      <c r="J129" s="164">
        <f>ROUND(I129*H129,0)</f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15" t="s">
        <v>278</v>
      </c>
      <c r="AT129" s="15" t="s">
        <v>210</v>
      </c>
      <c r="AU129" s="15" t="s">
        <v>79</v>
      </c>
      <c r="AY129" s="15" t="s">
        <v>209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9</v>
      </c>
      <c r="BK129" s="169">
        <f>ROUND(I129*H129,0)</f>
        <v>0</v>
      </c>
      <c r="BL129" s="15" t="s">
        <v>278</v>
      </c>
      <c r="BM129" s="15" t="s">
        <v>1183</v>
      </c>
    </row>
    <row r="130" spans="2:63" s="10" customFormat="1" ht="29.85" customHeight="1">
      <c r="B130" s="145"/>
      <c r="D130" s="146" t="s">
        <v>71</v>
      </c>
      <c r="E130" s="194" t="s">
        <v>1184</v>
      </c>
      <c r="F130" s="194" t="s">
        <v>1185</v>
      </c>
      <c r="I130" s="148"/>
      <c r="J130" s="195">
        <f>BK130</f>
        <v>0</v>
      </c>
      <c r="K130" s="155"/>
      <c r="L130" s="145"/>
      <c r="M130" s="150"/>
      <c r="N130" s="151"/>
      <c r="O130" s="151"/>
      <c r="P130" s="152">
        <f>P131</f>
        <v>0</v>
      </c>
      <c r="Q130" s="151"/>
      <c r="R130" s="152">
        <f>R131</f>
        <v>0.038419999999999996</v>
      </c>
      <c r="S130" s="151"/>
      <c r="T130" s="153">
        <f>T131</f>
        <v>0</v>
      </c>
      <c r="AR130" s="154" t="s">
        <v>79</v>
      </c>
      <c r="AT130" s="155" t="s">
        <v>71</v>
      </c>
      <c r="AU130" s="155" t="s">
        <v>9</v>
      </c>
      <c r="AY130" s="154" t="s">
        <v>209</v>
      </c>
      <c r="BK130" s="156">
        <f>BK131</f>
        <v>0</v>
      </c>
    </row>
    <row r="131" spans="2:65" s="1" customFormat="1" ht="22.5" customHeight="1">
      <c r="B131" s="157"/>
      <c r="C131" s="158" t="s">
        <v>288</v>
      </c>
      <c r="D131" s="158" t="s">
        <v>210</v>
      </c>
      <c r="E131" s="159" t="s">
        <v>1186</v>
      </c>
      <c r="F131" s="160" t="s">
        <v>1187</v>
      </c>
      <c r="G131" s="161" t="s">
        <v>228</v>
      </c>
      <c r="H131" s="162">
        <v>34</v>
      </c>
      <c r="I131" s="163"/>
      <c r="J131" s="164">
        <f>ROUND(I131*H131,0)</f>
        <v>0</v>
      </c>
      <c r="K131" s="161" t="s">
        <v>3101</v>
      </c>
      <c r="L131" s="31"/>
      <c r="M131" s="165" t="s">
        <v>3</v>
      </c>
      <c r="N131" s="166" t="s">
        <v>43</v>
      </c>
      <c r="O131" s="32"/>
      <c r="P131" s="167">
        <f>O131*H131</f>
        <v>0</v>
      </c>
      <c r="Q131" s="167">
        <v>0.00113</v>
      </c>
      <c r="R131" s="167">
        <f>Q131*H131</f>
        <v>0.038419999999999996</v>
      </c>
      <c r="S131" s="167">
        <v>0</v>
      </c>
      <c r="T131" s="168">
        <f>S131*H131</f>
        <v>0</v>
      </c>
      <c r="AR131" s="15" t="s">
        <v>278</v>
      </c>
      <c r="AT131" s="15" t="s">
        <v>210</v>
      </c>
      <c r="AU131" s="15" t="s">
        <v>79</v>
      </c>
      <c r="AY131" s="15" t="s">
        <v>209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9</v>
      </c>
      <c r="BK131" s="169">
        <f>ROUND(I131*H131,0)</f>
        <v>0</v>
      </c>
      <c r="BL131" s="15" t="s">
        <v>278</v>
      </c>
      <c r="BM131" s="15" t="s">
        <v>1188</v>
      </c>
    </row>
    <row r="132" spans="2:63" s="10" customFormat="1" ht="29.85" customHeight="1">
      <c r="B132" s="145"/>
      <c r="D132" s="146" t="s">
        <v>71</v>
      </c>
      <c r="E132" s="194" t="s">
        <v>777</v>
      </c>
      <c r="F132" s="194" t="s">
        <v>1118</v>
      </c>
      <c r="I132" s="148"/>
      <c r="J132" s="195">
        <f>BK132</f>
        <v>0</v>
      </c>
      <c r="K132" s="155"/>
      <c r="L132" s="145"/>
      <c r="M132" s="150"/>
      <c r="N132" s="151"/>
      <c r="O132" s="151"/>
      <c r="P132" s="152">
        <f>SUM(P133:P135)</f>
        <v>0</v>
      </c>
      <c r="Q132" s="151"/>
      <c r="R132" s="152">
        <f>SUM(R133:R135)</f>
        <v>0.00114</v>
      </c>
      <c r="S132" s="151"/>
      <c r="T132" s="153">
        <f>SUM(T133:T135)</f>
        <v>0</v>
      </c>
      <c r="AR132" s="154" t="s">
        <v>79</v>
      </c>
      <c r="AT132" s="155" t="s">
        <v>71</v>
      </c>
      <c r="AU132" s="155" t="s">
        <v>9</v>
      </c>
      <c r="AY132" s="154" t="s">
        <v>209</v>
      </c>
      <c r="BK132" s="156">
        <f>SUM(BK133:BK135)</f>
        <v>0</v>
      </c>
    </row>
    <row r="133" spans="2:65" s="1" customFormat="1" ht="31.5" customHeight="1">
      <c r="B133" s="157"/>
      <c r="C133" s="158" t="s">
        <v>292</v>
      </c>
      <c r="D133" s="158" t="s">
        <v>210</v>
      </c>
      <c r="E133" s="159" t="s">
        <v>1189</v>
      </c>
      <c r="F133" s="160" t="s">
        <v>1190</v>
      </c>
      <c r="G133" s="161" t="s">
        <v>228</v>
      </c>
      <c r="H133" s="162">
        <v>1</v>
      </c>
      <c r="I133" s="163"/>
      <c r="J133" s="164">
        <f>ROUND(I133*H133,0)</f>
        <v>0</v>
      </c>
      <c r="K133" s="161" t="s">
        <v>3101</v>
      </c>
      <c r="L133" s="31"/>
      <c r="M133" s="165" t="s">
        <v>3</v>
      </c>
      <c r="N133" s="166" t="s">
        <v>43</v>
      </c>
      <c r="O133" s="32"/>
      <c r="P133" s="167">
        <f>O133*H133</f>
        <v>0</v>
      </c>
      <c r="Q133" s="167">
        <v>0.00099</v>
      </c>
      <c r="R133" s="167">
        <f>Q133*H133</f>
        <v>0.00099</v>
      </c>
      <c r="S133" s="167">
        <v>0</v>
      </c>
      <c r="T133" s="168">
        <f>S133*H133</f>
        <v>0</v>
      </c>
      <c r="AR133" s="15" t="s">
        <v>278</v>
      </c>
      <c r="AT133" s="15" t="s">
        <v>210</v>
      </c>
      <c r="AU133" s="15" t="s">
        <v>79</v>
      </c>
      <c r="AY133" s="15" t="s">
        <v>209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9</v>
      </c>
      <c r="BK133" s="169">
        <f>ROUND(I133*H133,0)</f>
        <v>0</v>
      </c>
      <c r="BL133" s="15" t="s">
        <v>278</v>
      </c>
      <c r="BM133" s="15" t="s">
        <v>1191</v>
      </c>
    </row>
    <row r="134" spans="2:65" s="1" customFormat="1" ht="22.5" customHeight="1">
      <c r="B134" s="157"/>
      <c r="C134" s="158" t="s">
        <v>8</v>
      </c>
      <c r="D134" s="158" t="s">
        <v>210</v>
      </c>
      <c r="E134" s="159" t="s">
        <v>1192</v>
      </c>
      <c r="F134" s="160" t="s">
        <v>1193</v>
      </c>
      <c r="G134" s="161" t="s">
        <v>228</v>
      </c>
      <c r="H134" s="162">
        <v>1</v>
      </c>
      <c r="I134" s="163"/>
      <c r="J134" s="164">
        <f>ROUND(I134*H134,0)</f>
        <v>0</v>
      </c>
      <c r="K134" s="161" t="s">
        <v>3101</v>
      </c>
      <c r="L134" s="31"/>
      <c r="M134" s="165" t="s">
        <v>3</v>
      </c>
      <c r="N134" s="166" t="s">
        <v>43</v>
      </c>
      <c r="O134" s="32"/>
      <c r="P134" s="167">
        <f>O134*H134</f>
        <v>0</v>
      </c>
      <c r="Q134" s="167">
        <v>7E-05</v>
      </c>
      <c r="R134" s="167">
        <f>Q134*H134</f>
        <v>7E-05</v>
      </c>
      <c r="S134" s="167">
        <v>0</v>
      </c>
      <c r="T134" s="168">
        <f>S134*H134</f>
        <v>0</v>
      </c>
      <c r="AR134" s="15" t="s">
        <v>278</v>
      </c>
      <c r="AT134" s="15" t="s">
        <v>210</v>
      </c>
      <c r="AU134" s="15" t="s">
        <v>79</v>
      </c>
      <c r="AY134" s="15" t="s">
        <v>209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9</v>
      </c>
      <c r="BK134" s="169">
        <f>ROUND(I134*H134,0)</f>
        <v>0</v>
      </c>
      <c r="BL134" s="15" t="s">
        <v>278</v>
      </c>
      <c r="BM134" s="15" t="s">
        <v>1194</v>
      </c>
    </row>
    <row r="135" spans="2:65" s="1" customFormat="1" ht="22.5" customHeight="1">
      <c r="B135" s="157"/>
      <c r="C135" s="158" t="s">
        <v>299</v>
      </c>
      <c r="D135" s="158" t="s">
        <v>210</v>
      </c>
      <c r="E135" s="159" t="s">
        <v>1195</v>
      </c>
      <c r="F135" s="160" t="s">
        <v>1196</v>
      </c>
      <c r="G135" s="161" t="s">
        <v>228</v>
      </c>
      <c r="H135" s="162">
        <v>1</v>
      </c>
      <c r="I135" s="163"/>
      <c r="J135" s="164">
        <f>ROUND(I135*H135,0)</f>
        <v>0</v>
      </c>
      <c r="K135" s="161" t="s">
        <v>3101</v>
      </c>
      <c r="L135" s="31"/>
      <c r="M135" s="165" t="s">
        <v>3</v>
      </c>
      <c r="N135" s="166" t="s">
        <v>43</v>
      </c>
      <c r="O135" s="32"/>
      <c r="P135" s="167">
        <f>O135*H135</f>
        <v>0</v>
      </c>
      <c r="Q135" s="167">
        <v>8E-05</v>
      </c>
      <c r="R135" s="167">
        <f>Q135*H135</f>
        <v>8E-05</v>
      </c>
      <c r="S135" s="167">
        <v>0</v>
      </c>
      <c r="T135" s="168">
        <f>S135*H135</f>
        <v>0</v>
      </c>
      <c r="AR135" s="15" t="s">
        <v>278</v>
      </c>
      <c r="AT135" s="15" t="s">
        <v>210</v>
      </c>
      <c r="AU135" s="15" t="s">
        <v>79</v>
      </c>
      <c r="AY135" s="15" t="s">
        <v>209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9</v>
      </c>
      <c r="BK135" s="169">
        <f>ROUND(I135*H135,0)</f>
        <v>0</v>
      </c>
      <c r="BL135" s="15" t="s">
        <v>278</v>
      </c>
      <c r="BM135" s="15" t="s">
        <v>1197</v>
      </c>
    </row>
    <row r="136" spans="2:63" s="10" customFormat="1" ht="29.85" customHeight="1">
      <c r="B136" s="145"/>
      <c r="D136" s="146" t="s">
        <v>71</v>
      </c>
      <c r="E136" s="194" t="s">
        <v>1050</v>
      </c>
      <c r="F136" s="194" t="s">
        <v>1118</v>
      </c>
      <c r="I136" s="148"/>
      <c r="J136" s="195">
        <f>BK136</f>
        <v>0</v>
      </c>
      <c r="K136" s="155"/>
      <c r="L136" s="145"/>
      <c r="M136" s="150"/>
      <c r="N136" s="151"/>
      <c r="O136" s="151"/>
      <c r="P136" s="152">
        <f>P137</f>
        <v>0</v>
      </c>
      <c r="Q136" s="151"/>
      <c r="R136" s="152">
        <f>R137</f>
        <v>0.03375</v>
      </c>
      <c r="S136" s="151"/>
      <c r="T136" s="153">
        <f>T137</f>
        <v>0</v>
      </c>
      <c r="AR136" s="154" t="s">
        <v>79</v>
      </c>
      <c r="AT136" s="155" t="s">
        <v>71</v>
      </c>
      <c r="AU136" s="155" t="s">
        <v>9</v>
      </c>
      <c r="AY136" s="154" t="s">
        <v>209</v>
      </c>
      <c r="BK136" s="156">
        <f>BK137</f>
        <v>0</v>
      </c>
    </row>
    <row r="137" spans="2:65" s="1" customFormat="1" ht="31.5" customHeight="1">
      <c r="B137" s="157"/>
      <c r="C137" s="158" t="s">
        <v>303</v>
      </c>
      <c r="D137" s="158" t="s">
        <v>210</v>
      </c>
      <c r="E137" s="159" t="s">
        <v>1119</v>
      </c>
      <c r="F137" s="160" t="s">
        <v>1120</v>
      </c>
      <c r="G137" s="161" t="s">
        <v>228</v>
      </c>
      <c r="H137" s="162">
        <v>125</v>
      </c>
      <c r="I137" s="163"/>
      <c r="J137" s="164">
        <f>ROUND(I137*H137,0)</f>
        <v>0</v>
      </c>
      <c r="K137" s="161" t="s">
        <v>3101</v>
      </c>
      <c r="L137" s="31"/>
      <c r="M137" s="165" t="s">
        <v>3</v>
      </c>
      <c r="N137" s="181" t="s">
        <v>43</v>
      </c>
      <c r="O137" s="182"/>
      <c r="P137" s="183">
        <f>O137*H137</f>
        <v>0</v>
      </c>
      <c r="Q137" s="183">
        <v>0.00027</v>
      </c>
      <c r="R137" s="183">
        <f>Q137*H137</f>
        <v>0.03375</v>
      </c>
      <c r="S137" s="183">
        <v>0</v>
      </c>
      <c r="T137" s="184">
        <f>S137*H137</f>
        <v>0</v>
      </c>
      <c r="AR137" s="15" t="s">
        <v>278</v>
      </c>
      <c r="AT137" s="15" t="s">
        <v>210</v>
      </c>
      <c r="AU137" s="15" t="s">
        <v>79</v>
      </c>
      <c r="AY137" s="15" t="s">
        <v>209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9</v>
      </c>
      <c r="BK137" s="169">
        <f>ROUND(I137*H137,0)</f>
        <v>0</v>
      </c>
      <c r="BL137" s="15" t="s">
        <v>278</v>
      </c>
      <c r="BM137" s="15" t="s">
        <v>1198</v>
      </c>
    </row>
    <row r="138" spans="2:12" s="1" customFormat="1" ht="6.9" customHeight="1">
      <c r="B138" s="46"/>
      <c r="C138" s="47"/>
      <c r="D138" s="47"/>
      <c r="E138" s="47"/>
      <c r="F138" s="47"/>
      <c r="G138" s="47"/>
      <c r="H138" s="47"/>
      <c r="I138" s="119"/>
      <c r="J138" s="47"/>
      <c r="K138" s="317"/>
      <c r="L138" s="31"/>
    </row>
  </sheetData>
  <autoFilter ref="C100:K100"/>
  <mergeCells count="15">
    <mergeCell ref="E91:H91"/>
    <mergeCell ref="E89:H89"/>
    <mergeCell ref="E93:H93"/>
    <mergeCell ref="G1:H1"/>
    <mergeCell ref="L2:V2"/>
    <mergeCell ref="E49:H49"/>
    <mergeCell ref="E53:H53"/>
    <mergeCell ref="E51:H51"/>
    <mergeCell ref="E55:H55"/>
    <mergeCell ref="E87:H87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10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showGridLines="0" workbookViewId="0" topLeftCell="A1">
      <pane ySplit="1" topLeftCell="A137" activePane="bottomLeft" state="frozen"/>
      <selection pane="bottomLeft" activeCell="K159" sqref="K1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102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1199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ROUND(J100,2)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ROUND(SUM(BE100:BE183),2)</f>
        <v>0</v>
      </c>
      <c r="G34" s="32"/>
      <c r="H34" s="32"/>
      <c r="I34" s="111">
        <v>0.21</v>
      </c>
      <c r="J34" s="110">
        <f>ROUND(ROUND((SUM(BE100:BE183)),2)*I34,2)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ROUND(SUM(BF100:BF183),2)</f>
        <v>0</v>
      </c>
      <c r="G35" s="32"/>
      <c r="H35" s="32"/>
      <c r="I35" s="111">
        <v>0.15</v>
      </c>
      <c r="J35" s="110">
        <f>ROUND(ROUND((SUM(BF100:BF183)),2)*I35,2)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ROUND(SUM(BG100:BG183),2)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ROUND(SUM(BH100:BH183),2)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ROUND(SUM(BI100:BI183),2)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143 - Vytápění  PK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J100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J101</f>
        <v>0</v>
      </c>
      <c r="K65" s="314"/>
    </row>
    <row r="66" spans="2:11" s="11" customFormat="1" ht="19.95" customHeight="1">
      <c r="B66" s="185"/>
      <c r="C66" s="186"/>
      <c r="D66" s="187" t="s">
        <v>1076</v>
      </c>
      <c r="E66" s="188"/>
      <c r="F66" s="188"/>
      <c r="G66" s="188"/>
      <c r="H66" s="188"/>
      <c r="I66" s="189"/>
      <c r="J66" s="190">
        <f>J102</f>
        <v>0</v>
      </c>
      <c r="K66" s="318"/>
    </row>
    <row r="67" spans="2:11" s="8" customFormat="1" ht="24.9" customHeight="1">
      <c r="B67" s="127"/>
      <c r="C67" s="128"/>
      <c r="D67" s="129" t="s">
        <v>1078</v>
      </c>
      <c r="E67" s="130"/>
      <c r="F67" s="130"/>
      <c r="G67" s="130"/>
      <c r="H67" s="130"/>
      <c r="I67" s="131"/>
      <c r="J67" s="132">
        <f>J105</f>
        <v>0</v>
      </c>
      <c r="K67" s="314"/>
    </row>
    <row r="68" spans="2:11" s="11" customFormat="1" ht="19.95" customHeight="1">
      <c r="B68" s="185"/>
      <c r="C68" s="186"/>
      <c r="D68" s="187" t="s">
        <v>1200</v>
      </c>
      <c r="E68" s="188"/>
      <c r="F68" s="188"/>
      <c r="G68" s="188"/>
      <c r="H68" s="188"/>
      <c r="I68" s="189"/>
      <c r="J68" s="190">
        <f>J106</f>
        <v>0</v>
      </c>
      <c r="K68" s="318"/>
    </row>
    <row r="69" spans="2:11" s="11" customFormat="1" ht="19.95" customHeight="1">
      <c r="B69" s="185"/>
      <c r="C69" s="186"/>
      <c r="D69" s="187" t="s">
        <v>1125</v>
      </c>
      <c r="E69" s="188"/>
      <c r="F69" s="188"/>
      <c r="G69" s="188"/>
      <c r="H69" s="188"/>
      <c r="I69" s="189"/>
      <c r="J69" s="190">
        <f>J119</f>
        <v>0</v>
      </c>
      <c r="K69" s="318"/>
    </row>
    <row r="70" spans="2:11" s="11" customFormat="1" ht="19.95" customHeight="1">
      <c r="B70" s="185"/>
      <c r="C70" s="186"/>
      <c r="D70" s="187" t="s">
        <v>1201</v>
      </c>
      <c r="E70" s="188"/>
      <c r="F70" s="188"/>
      <c r="G70" s="188"/>
      <c r="H70" s="188"/>
      <c r="I70" s="189"/>
      <c r="J70" s="190">
        <f>J123</f>
        <v>0</v>
      </c>
      <c r="K70" s="318"/>
    </row>
    <row r="71" spans="2:11" s="11" customFormat="1" ht="19.95" customHeight="1">
      <c r="B71" s="185"/>
      <c r="C71" s="186"/>
      <c r="D71" s="187" t="s">
        <v>1202</v>
      </c>
      <c r="E71" s="188"/>
      <c r="F71" s="188"/>
      <c r="G71" s="188"/>
      <c r="H71" s="188"/>
      <c r="I71" s="189"/>
      <c r="J71" s="190">
        <f>J132</f>
        <v>0</v>
      </c>
      <c r="K71" s="318"/>
    </row>
    <row r="72" spans="2:11" s="11" customFormat="1" ht="19.95" customHeight="1">
      <c r="B72" s="185"/>
      <c r="C72" s="186"/>
      <c r="D72" s="187" t="s">
        <v>1203</v>
      </c>
      <c r="E72" s="188"/>
      <c r="F72" s="188"/>
      <c r="G72" s="188"/>
      <c r="H72" s="188"/>
      <c r="I72" s="189"/>
      <c r="J72" s="190">
        <f>J138</f>
        <v>0</v>
      </c>
      <c r="K72" s="318"/>
    </row>
    <row r="73" spans="2:11" s="11" customFormat="1" ht="19.95" customHeight="1">
      <c r="B73" s="185"/>
      <c r="C73" s="186"/>
      <c r="D73" s="187" t="s">
        <v>1204</v>
      </c>
      <c r="E73" s="188"/>
      <c r="F73" s="188"/>
      <c r="G73" s="188"/>
      <c r="H73" s="188"/>
      <c r="I73" s="189"/>
      <c r="J73" s="190">
        <f>J151</f>
        <v>0</v>
      </c>
      <c r="K73" s="318"/>
    </row>
    <row r="74" spans="2:11" s="11" customFormat="1" ht="19.95" customHeight="1">
      <c r="B74" s="185"/>
      <c r="C74" s="186"/>
      <c r="D74" s="187" t="s">
        <v>1205</v>
      </c>
      <c r="E74" s="188"/>
      <c r="F74" s="188"/>
      <c r="G74" s="188"/>
      <c r="H74" s="188"/>
      <c r="I74" s="189"/>
      <c r="J74" s="190">
        <f>J165</f>
        <v>0</v>
      </c>
      <c r="K74" s="318"/>
    </row>
    <row r="75" spans="2:11" s="11" customFormat="1" ht="19.95" customHeight="1">
      <c r="B75" s="185"/>
      <c r="C75" s="186"/>
      <c r="D75" s="187" t="s">
        <v>1127</v>
      </c>
      <c r="E75" s="188"/>
      <c r="F75" s="188"/>
      <c r="G75" s="188"/>
      <c r="H75" s="188"/>
      <c r="I75" s="189"/>
      <c r="J75" s="190">
        <f>J172</f>
        <v>0</v>
      </c>
      <c r="K75" s="318"/>
    </row>
    <row r="76" spans="2:11" s="11" customFormat="1" ht="19.95" customHeight="1">
      <c r="B76" s="185"/>
      <c r="C76" s="186"/>
      <c r="D76" s="187" t="s">
        <v>1129</v>
      </c>
      <c r="E76" s="188"/>
      <c r="F76" s="188"/>
      <c r="G76" s="188"/>
      <c r="H76" s="188"/>
      <c r="I76" s="189"/>
      <c r="J76" s="190">
        <f>J176</f>
        <v>0</v>
      </c>
      <c r="K76" s="318"/>
    </row>
    <row r="77" spans="2:11" s="1" customFormat="1" ht="21.75" customHeight="1">
      <c r="B77" s="31"/>
      <c r="C77" s="32"/>
      <c r="D77" s="32"/>
      <c r="E77" s="32"/>
      <c r="F77" s="32"/>
      <c r="G77" s="32"/>
      <c r="H77" s="32"/>
      <c r="I77" s="98"/>
      <c r="J77" s="32"/>
      <c r="K77" s="307"/>
    </row>
    <row r="78" spans="2:11" s="1" customFormat="1" ht="6.9" customHeight="1">
      <c r="B78" s="46"/>
      <c r="C78" s="47"/>
      <c r="D78" s="47"/>
      <c r="E78" s="47"/>
      <c r="F78" s="47"/>
      <c r="G78" s="47"/>
      <c r="H78" s="47"/>
      <c r="I78" s="119"/>
      <c r="J78" s="47"/>
      <c r="K78" s="311"/>
    </row>
    <row r="82" spans="2:12" s="1" customFormat="1" ht="6.9" customHeight="1">
      <c r="B82" s="49"/>
      <c r="C82" s="50"/>
      <c r="D82" s="50"/>
      <c r="E82" s="50"/>
      <c r="F82" s="50"/>
      <c r="G82" s="50"/>
      <c r="H82" s="50"/>
      <c r="I82" s="120"/>
      <c r="J82" s="50"/>
      <c r="K82" s="315"/>
      <c r="L82" s="31"/>
    </row>
    <row r="83" spans="2:12" s="1" customFormat="1" ht="36.9" customHeight="1">
      <c r="B83" s="31"/>
      <c r="C83" s="51" t="s">
        <v>193</v>
      </c>
      <c r="K83" s="316"/>
      <c r="L83" s="31"/>
    </row>
    <row r="84" spans="2:12" s="1" customFormat="1" ht="6.9" customHeight="1">
      <c r="B84" s="31"/>
      <c r="K84" s="316"/>
      <c r="L84" s="31"/>
    </row>
    <row r="85" spans="2:12" s="1" customFormat="1" ht="14.4" customHeight="1">
      <c r="B85" s="31"/>
      <c r="C85" s="53" t="s">
        <v>18</v>
      </c>
      <c r="K85" s="316"/>
      <c r="L85" s="31"/>
    </row>
    <row r="86" spans="2:12" s="1" customFormat="1" ht="22.5" customHeight="1">
      <c r="B86" s="31"/>
      <c r="E86" s="369" t="str">
        <f>E7</f>
        <v>Objekt školy a dílen, U Kapličky 761/II, Sušice, stavební úpravy - návrh úspor energie</v>
      </c>
      <c r="F86" s="343"/>
      <c r="G86" s="343"/>
      <c r="H86" s="343"/>
      <c r="K86" s="316"/>
      <c r="L86" s="31"/>
    </row>
    <row r="87" spans="2:12" ht="13.2">
      <c r="B87" s="19"/>
      <c r="C87" s="53" t="s">
        <v>165</v>
      </c>
      <c r="L87" s="19"/>
    </row>
    <row r="88" spans="2:12" ht="22.5" customHeight="1">
      <c r="B88" s="19"/>
      <c r="E88" s="369" t="s">
        <v>166</v>
      </c>
      <c r="F88" s="327"/>
      <c r="G88" s="327"/>
      <c r="H88" s="327"/>
      <c r="L88" s="19"/>
    </row>
    <row r="89" spans="2:12" ht="13.2">
      <c r="B89" s="19"/>
      <c r="C89" s="53" t="s">
        <v>167</v>
      </c>
      <c r="L89" s="19"/>
    </row>
    <row r="90" spans="2:12" s="1" customFormat="1" ht="22.5" customHeight="1">
      <c r="B90" s="31"/>
      <c r="E90" s="372" t="s">
        <v>1071</v>
      </c>
      <c r="F90" s="343"/>
      <c r="G90" s="343"/>
      <c r="H90" s="343"/>
      <c r="K90" s="316"/>
      <c r="L90" s="31"/>
    </row>
    <row r="91" spans="2:12" s="1" customFormat="1" ht="14.4" customHeight="1">
      <c r="B91" s="31"/>
      <c r="C91" s="53" t="s">
        <v>1072</v>
      </c>
      <c r="K91" s="316"/>
      <c r="L91" s="31"/>
    </row>
    <row r="92" spans="2:12" s="1" customFormat="1" ht="23.25" customHeight="1">
      <c r="B92" s="31"/>
      <c r="E92" s="340" t="str">
        <f>E13</f>
        <v>143 - Vytápění  PK</v>
      </c>
      <c r="F92" s="343"/>
      <c r="G92" s="343"/>
      <c r="H92" s="343"/>
      <c r="K92" s="316"/>
      <c r="L92" s="31"/>
    </row>
    <row r="93" spans="2:12" s="1" customFormat="1" ht="6.9" customHeight="1">
      <c r="B93" s="31"/>
      <c r="K93" s="316"/>
      <c r="L93" s="31"/>
    </row>
    <row r="94" spans="2:12" s="1" customFormat="1" ht="18" customHeight="1">
      <c r="B94" s="31"/>
      <c r="C94" s="53" t="s">
        <v>23</v>
      </c>
      <c r="F94" s="134" t="str">
        <f>F16</f>
        <v>Sušice</v>
      </c>
      <c r="I94" s="135" t="s">
        <v>25</v>
      </c>
      <c r="J94" s="57">
        <f>IF(J16="","",J16)</f>
        <v>43063</v>
      </c>
      <c r="K94" s="316"/>
      <c r="L94" s="31"/>
    </row>
    <row r="95" spans="2:12" s="1" customFormat="1" ht="6.9" customHeight="1">
      <c r="B95" s="31"/>
      <c r="K95" s="316"/>
      <c r="L95" s="31"/>
    </row>
    <row r="96" spans="2:12" s="1" customFormat="1" ht="13.2">
      <c r="B96" s="31"/>
      <c r="C96" s="53" t="s">
        <v>28</v>
      </c>
      <c r="F96" s="134" t="str">
        <f>E19</f>
        <v xml:space="preserve"> SOŠ a SOU Sušice</v>
      </c>
      <c r="I96" s="135" t="s">
        <v>34</v>
      </c>
      <c r="J96" s="134" t="str">
        <f>E25</f>
        <v xml:space="preserve"> Ing. Lejsek Jiří</v>
      </c>
      <c r="K96" s="316"/>
      <c r="L96" s="31"/>
    </row>
    <row r="97" spans="2:12" s="1" customFormat="1" ht="14.4" customHeight="1">
      <c r="B97" s="31"/>
      <c r="C97" s="53" t="s">
        <v>32</v>
      </c>
      <c r="F97" s="134" t="str">
        <f>IF(E22="","",E22)</f>
        <v/>
      </c>
      <c r="K97" s="316"/>
      <c r="L97" s="31"/>
    </row>
    <row r="98" spans="2:12" s="1" customFormat="1" ht="10.35" customHeight="1">
      <c r="B98" s="31"/>
      <c r="K98" s="316"/>
      <c r="L98" s="31"/>
    </row>
    <row r="99" spans="2:20" s="9" customFormat="1" ht="29.25" customHeight="1">
      <c r="B99" s="136"/>
      <c r="C99" s="137" t="s">
        <v>194</v>
      </c>
      <c r="D99" s="138" t="s">
        <v>57</v>
      </c>
      <c r="E99" s="138" t="s">
        <v>53</v>
      </c>
      <c r="F99" s="138" t="s">
        <v>195</v>
      </c>
      <c r="G99" s="138" t="s">
        <v>196</v>
      </c>
      <c r="H99" s="138" t="s">
        <v>197</v>
      </c>
      <c r="I99" s="139" t="s">
        <v>198</v>
      </c>
      <c r="J99" s="138" t="s">
        <v>171</v>
      </c>
      <c r="K99" s="140" t="s">
        <v>199</v>
      </c>
      <c r="L99" s="136"/>
      <c r="M99" s="63" t="s">
        <v>200</v>
      </c>
      <c r="N99" s="64" t="s">
        <v>42</v>
      </c>
      <c r="O99" s="64" t="s">
        <v>201</v>
      </c>
      <c r="P99" s="64" t="s">
        <v>202</v>
      </c>
      <c r="Q99" s="64" t="s">
        <v>203</v>
      </c>
      <c r="R99" s="64" t="s">
        <v>204</v>
      </c>
      <c r="S99" s="64" t="s">
        <v>205</v>
      </c>
      <c r="T99" s="65" t="s">
        <v>206</v>
      </c>
    </row>
    <row r="100" spans="2:63" s="1" customFormat="1" ht="29.25" customHeight="1">
      <c r="B100" s="31"/>
      <c r="C100" s="67" t="s">
        <v>172</v>
      </c>
      <c r="J100" s="141">
        <f>BK100+J184</f>
        <v>0</v>
      </c>
      <c r="K100" s="316"/>
      <c r="L100" s="31"/>
      <c r="M100" s="66"/>
      <c r="N100" s="58"/>
      <c r="O100" s="58"/>
      <c r="P100" s="142">
        <f>P101+P105</f>
        <v>0</v>
      </c>
      <c r="Q100" s="58"/>
      <c r="R100" s="142">
        <f>R101+R105</f>
        <v>2.3159300000000003</v>
      </c>
      <c r="S100" s="58"/>
      <c r="T100" s="143">
        <f>T101+T105</f>
        <v>0</v>
      </c>
      <c r="AT100" s="15" t="s">
        <v>71</v>
      </c>
      <c r="AU100" s="15" t="s">
        <v>173</v>
      </c>
      <c r="BK100" s="144">
        <f>BK101+BK105</f>
        <v>0</v>
      </c>
    </row>
    <row r="101" spans="2:63" s="10" customFormat="1" ht="37.35" customHeight="1">
      <c r="B101" s="145"/>
      <c r="D101" s="154" t="s">
        <v>71</v>
      </c>
      <c r="E101" s="192" t="s">
        <v>1080</v>
      </c>
      <c r="F101" s="192" t="s">
        <v>1081</v>
      </c>
      <c r="I101" s="148"/>
      <c r="J101" s="193">
        <f>BK101</f>
        <v>0</v>
      </c>
      <c r="K101" s="155"/>
      <c r="L101" s="145"/>
      <c r="M101" s="150"/>
      <c r="N101" s="151"/>
      <c r="O101" s="151"/>
      <c r="P101" s="152">
        <f>P102</f>
        <v>0</v>
      </c>
      <c r="Q101" s="151"/>
      <c r="R101" s="152">
        <f>R102</f>
        <v>8E-05</v>
      </c>
      <c r="S101" s="151"/>
      <c r="T101" s="153">
        <f>T102</f>
        <v>0</v>
      </c>
      <c r="AR101" s="154" t="s">
        <v>9</v>
      </c>
      <c r="AT101" s="155" t="s">
        <v>71</v>
      </c>
      <c r="AU101" s="155" t="s">
        <v>72</v>
      </c>
      <c r="AY101" s="154" t="s">
        <v>209</v>
      </c>
      <c r="BK101" s="156">
        <f>BK102</f>
        <v>0</v>
      </c>
    </row>
    <row r="102" spans="2:63" s="10" customFormat="1" ht="19.95" customHeight="1">
      <c r="B102" s="145"/>
      <c r="D102" s="146" t="s">
        <v>71</v>
      </c>
      <c r="E102" s="194" t="s">
        <v>244</v>
      </c>
      <c r="F102" s="194" t="s">
        <v>1086</v>
      </c>
      <c r="I102" s="148"/>
      <c r="J102" s="195">
        <f>BK102</f>
        <v>0</v>
      </c>
      <c r="K102" s="155"/>
      <c r="L102" s="145"/>
      <c r="M102" s="150"/>
      <c r="N102" s="151"/>
      <c r="O102" s="151"/>
      <c r="P102" s="152">
        <f>SUM(P103:P104)</f>
        <v>0</v>
      </c>
      <c r="Q102" s="151"/>
      <c r="R102" s="152">
        <f>SUM(R103:R104)</f>
        <v>8E-05</v>
      </c>
      <c r="S102" s="151"/>
      <c r="T102" s="153">
        <f>SUM(T103:T104)</f>
        <v>0</v>
      </c>
      <c r="AR102" s="154" t="s">
        <v>9</v>
      </c>
      <c r="AT102" s="155" t="s">
        <v>71</v>
      </c>
      <c r="AU102" s="155" t="s">
        <v>9</v>
      </c>
      <c r="AY102" s="154" t="s">
        <v>209</v>
      </c>
      <c r="BK102" s="156">
        <f>SUM(BK103:BK104)</f>
        <v>0</v>
      </c>
    </row>
    <row r="103" spans="2:65" s="1" customFormat="1" ht="22.5" customHeight="1">
      <c r="B103" s="157"/>
      <c r="C103" s="158" t="s">
        <v>9</v>
      </c>
      <c r="D103" s="158" t="s">
        <v>210</v>
      </c>
      <c r="E103" s="159" t="s">
        <v>1206</v>
      </c>
      <c r="F103" s="160" t="s">
        <v>1207</v>
      </c>
      <c r="G103" s="161" t="s">
        <v>1208</v>
      </c>
      <c r="H103" s="162">
        <v>8</v>
      </c>
      <c r="I103" s="163"/>
      <c r="J103" s="164">
        <f>ROUND(I103*H103,0)</f>
        <v>0</v>
      </c>
      <c r="K103" s="161" t="s">
        <v>3</v>
      </c>
      <c r="L103" s="31"/>
      <c r="M103" s="165" t="s">
        <v>3</v>
      </c>
      <c r="N103" s="166" t="s">
        <v>43</v>
      </c>
      <c r="O103" s="32"/>
      <c r="P103" s="167">
        <f>O103*H103</f>
        <v>0</v>
      </c>
      <c r="Q103" s="167">
        <v>1E-05</v>
      </c>
      <c r="R103" s="167">
        <f>Q103*H103</f>
        <v>8E-05</v>
      </c>
      <c r="S103" s="167">
        <v>0</v>
      </c>
      <c r="T103" s="168">
        <f>S103*H103</f>
        <v>0</v>
      </c>
      <c r="AR103" s="15" t="s">
        <v>214</v>
      </c>
      <c r="AT103" s="15" t="s">
        <v>210</v>
      </c>
      <c r="AU103" s="15" t="s">
        <v>79</v>
      </c>
      <c r="AY103" s="15" t="s">
        <v>209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9</v>
      </c>
      <c r="BK103" s="169">
        <f>ROUND(I103*H103,0)</f>
        <v>0</v>
      </c>
      <c r="BL103" s="15" t="s">
        <v>214</v>
      </c>
      <c r="BM103" s="15" t="s">
        <v>1209</v>
      </c>
    </row>
    <row r="104" spans="2:65" s="1" customFormat="1" ht="22.5" customHeight="1">
      <c r="B104" s="157"/>
      <c r="C104" s="158" t="s">
        <v>79</v>
      </c>
      <c r="D104" s="158" t="s">
        <v>210</v>
      </c>
      <c r="E104" s="159" t="s">
        <v>1087</v>
      </c>
      <c r="F104" s="160" t="s">
        <v>1088</v>
      </c>
      <c r="G104" s="161" t="s">
        <v>228</v>
      </c>
      <c r="H104" s="162">
        <v>235</v>
      </c>
      <c r="I104" s="163"/>
      <c r="J104" s="164">
        <f>ROUND(I104*H104,0)</f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214</v>
      </c>
      <c r="AT104" s="15" t="s">
        <v>210</v>
      </c>
      <c r="AU104" s="15" t="s">
        <v>79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214</v>
      </c>
      <c r="BM104" s="15" t="s">
        <v>1210</v>
      </c>
    </row>
    <row r="105" spans="2:63" s="10" customFormat="1" ht="37.35" customHeight="1">
      <c r="B105" s="145"/>
      <c r="D105" s="154" t="s">
        <v>71</v>
      </c>
      <c r="E105" s="192" t="s">
        <v>1116</v>
      </c>
      <c r="F105" s="192" t="s">
        <v>1117</v>
      </c>
      <c r="I105" s="148"/>
      <c r="J105" s="193">
        <f>BK105</f>
        <v>0</v>
      </c>
      <c r="K105" s="155"/>
      <c r="L105" s="145"/>
      <c r="M105" s="150"/>
      <c r="N105" s="151"/>
      <c r="O105" s="151"/>
      <c r="P105" s="152">
        <f>P106+P119+P123+P132+P138+P151+P165+P172+P176</f>
        <v>0</v>
      </c>
      <c r="Q105" s="151"/>
      <c r="R105" s="152">
        <f>R106+R119+R123+R132+R138+R151+R165+R172+R176</f>
        <v>2.31585</v>
      </c>
      <c r="S105" s="151"/>
      <c r="T105" s="153">
        <f>T106+T119+T123+T132+T138+T151+T165+T172+T176</f>
        <v>0</v>
      </c>
      <c r="AR105" s="154" t="s">
        <v>79</v>
      </c>
      <c r="AT105" s="155" t="s">
        <v>71</v>
      </c>
      <c r="AU105" s="155" t="s">
        <v>72</v>
      </c>
      <c r="AY105" s="154" t="s">
        <v>209</v>
      </c>
      <c r="BK105" s="156">
        <f>BK106+BK119+BK123+BK132+BK138+BK151+BK165+BK172+BK176</f>
        <v>0</v>
      </c>
    </row>
    <row r="106" spans="2:63" s="10" customFormat="1" ht="19.95" customHeight="1">
      <c r="B106" s="145"/>
      <c r="D106" s="146" t="s">
        <v>71</v>
      </c>
      <c r="E106" s="194" t="s">
        <v>594</v>
      </c>
      <c r="F106" s="194" t="s">
        <v>1211</v>
      </c>
      <c r="I106" s="148"/>
      <c r="J106" s="195">
        <f>BK106</f>
        <v>0</v>
      </c>
      <c r="K106" s="155"/>
      <c r="L106" s="145"/>
      <c r="M106" s="150"/>
      <c r="N106" s="151"/>
      <c r="O106" s="151"/>
      <c r="P106" s="152">
        <f>SUM(P107:P118)</f>
        <v>0</v>
      </c>
      <c r="Q106" s="151"/>
      <c r="R106" s="152">
        <f>SUM(R107:R118)</f>
        <v>0.16303000000000004</v>
      </c>
      <c r="S106" s="151"/>
      <c r="T106" s="153">
        <f>SUM(T107:T118)</f>
        <v>0</v>
      </c>
      <c r="AR106" s="154" t="s">
        <v>79</v>
      </c>
      <c r="AT106" s="155" t="s">
        <v>71</v>
      </c>
      <c r="AU106" s="155" t="s">
        <v>9</v>
      </c>
      <c r="AY106" s="154" t="s">
        <v>209</v>
      </c>
      <c r="BK106" s="156">
        <f>SUM(BK107:BK118)</f>
        <v>0</v>
      </c>
    </row>
    <row r="107" spans="2:65" s="1" customFormat="1" ht="22.5" customHeight="1">
      <c r="B107" s="157"/>
      <c r="C107" s="158" t="s">
        <v>95</v>
      </c>
      <c r="D107" s="158" t="s">
        <v>210</v>
      </c>
      <c r="E107" s="159" t="s">
        <v>1212</v>
      </c>
      <c r="F107" s="160" t="s">
        <v>1213</v>
      </c>
      <c r="G107" s="161" t="s">
        <v>416</v>
      </c>
      <c r="H107" s="162">
        <v>10</v>
      </c>
      <c r="I107" s="163"/>
      <c r="J107" s="164">
        <f aca="true" t="shared" si="0" ref="J107:J118">ROUND(I107*H107,0)</f>
        <v>0</v>
      </c>
      <c r="K107" s="161" t="s">
        <v>3101</v>
      </c>
      <c r="L107" s="31"/>
      <c r="M107" s="165" t="s">
        <v>3</v>
      </c>
      <c r="N107" s="166" t="s">
        <v>43</v>
      </c>
      <c r="O107" s="32"/>
      <c r="P107" s="167">
        <f aca="true" t="shared" si="1" ref="P107:P118">O107*H107</f>
        <v>0</v>
      </c>
      <c r="Q107" s="167">
        <v>0</v>
      </c>
      <c r="R107" s="167">
        <f aca="true" t="shared" si="2" ref="R107:R118">Q107*H107</f>
        <v>0</v>
      </c>
      <c r="S107" s="167">
        <v>0</v>
      </c>
      <c r="T107" s="168">
        <f aca="true" t="shared" si="3" ref="T107:T118">S107*H107</f>
        <v>0</v>
      </c>
      <c r="AR107" s="15" t="s">
        <v>278</v>
      </c>
      <c r="AT107" s="15" t="s">
        <v>210</v>
      </c>
      <c r="AU107" s="15" t="s">
        <v>79</v>
      </c>
      <c r="AY107" s="15" t="s">
        <v>209</v>
      </c>
      <c r="BE107" s="169">
        <f aca="true" t="shared" si="4" ref="BE107:BE118">IF(N107="základní",J107,0)</f>
        <v>0</v>
      </c>
      <c r="BF107" s="169">
        <f aca="true" t="shared" si="5" ref="BF107:BF118">IF(N107="snížená",J107,0)</f>
        <v>0</v>
      </c>
      <c r="BG107" s="169">
        <f aca="true" t="shared" si="6" ref="BG107:BG118">IF(N107="zákl. přenesená",J107,0)</f>
        <v>0</v>
      </c>
      <c r="BH107" s="169">
        <f aca="true" t="shared" si="7" ref="BH107:BH118">IF(N107="sníž. přenesená",J107,0)</f>
        <v>0</v>
      </c>
      <c r="BI107" s="169">
        <f aca="true" t="shared" si="8" ref="BI107:BI118">IF(N107="nulová",J107,0)</f>
        <v>0</v>
      </c>
      <c r="BJ107" s="15" t="s">
        <v>9</v>
      </c>
      <c r="BK107" s="169">
        <f aca="true" t="shared" si="9" ref="BK107:BK118">ROUND(I107*H107,0)</f>
        <v>0</v>
      </c>
      <c r="BL107" s="15" t="s">
        <v>278</v>
      </c>
      <c r="BM107" s="15" t="s">
        <v>1214</v>
      </c>
    </row>
    <row r="108" spans="2:65" s="1" customFormat="1" ht="31.5" customHeight="1">
      <c r="B108" s="157"/>
      <c r="C108" s="158" t="s">
        <v>214</v>
      </c>
      <c r="D108" s="158" t="s">
        <v>210</v>
      </c>
      <c r="E108" s="159" t="s">
        <v>1215</v>
      </c>
      <c r="F108" s="160" t="s">
        <v>1216</v>
      </c>
      <c r="G108" s="161" t="s">
        <v>253</v>
      </c>
      <c r="H108" s="162">
        <v>127</v>
      </c>
      <c r="I108" s="163"/>
      <c r="J108" s="164">
        <f t="shared" si="0"/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0.0002</v>
      </c>
      <c r="R108" s="167">
        <f t="shared" si="2"/>
        <v>0.025400000000000002</v>
      </c>
      <c r="S108" s="167">
        <v>0</v>
      </c>
      <c r="T108" s="168">
        <f t="shared" si="3"/>
        <v>0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1217</v>
      </c>
    </row>
    <row r="109" spans="2:65" s="1" customFormat="1" ht="44.25" customHeight="1">
      <c r="B109" s="157"/>
      <c r="C109" s="170" t="s">
        <v>225</v>
      </c>
      <c r="D109" s="170" t="s">
        <v>565</v>
      </c>
      <c r="E109" s="171" t="s">
        <v>1218</v>
      </c>
      <c r="F109" s="172" t="s">
        <v>1219</v>
      </c>
      <c r="G109" s="173" t="s">
        <v>253</v>
      </c>
      <c r="H109" s="174">
        <v>30</v>
      </c>
      <c r="I109" s="175"/>
      <c r="J109" s="176">
        <f t="shared" si="0"/>
        <v>0</v>
      </c>
      <c r="K109" s="173" t="s">
        <v>3101</v>
      </c>
      <c r="L109" s="177"/>
      <c r="M109" s="178" t="s">
        <v>3</v>
      </c>
      <c r="N109" s="179" t="s">
        <v>43</v>
      </c>
      <c r="O109" s="32"/>
      <c r="P109" s="167">
        <f t="shared" si="1"/>
        <v>0</v>
      </c>
      <c r="Q109" s="167">
        <v>0.00032</v>
      </c>
      <c r="R109" s="167">
        <f t="shared" si="2"/>
        <v>0.009600000000000001</v>
      </c>
      <c r="S109" s="167">
        <v>0</v>
      </c>
      <c r="T109" s="168">
        <f t="shared" si="3"/>
        <v>0</v>
      </c>
      <c r="AR109" s="15" t="s">
        <v>336</v>
      </c>
      <c r="AT109" s="15" t="s">
        <v>565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1220</v>
      </c>
    </row>
    <row r="110" spans="2:65" s="1" customFormat="1" ht="44.25" customHeight="1">
      <c r="B110" s="157"/>
      <c r="C110" s="170" t="s">
        <v>230</v>
      </c>
      <c r="D110" s="170" t="s">
        <v>565</v>
      </c>
      <c r="E110" s="171" t="s">
        <v>1221</v>
      </c>
      <c r="F110" s="172" t="s">
        <v>1222</v>
      </c>
      <c r="G110" s="173" t="s">
        <v>253</v>
      </c>
      <c r="H110" s="174">
        <v>9</v>
      </c>
      <c r="I110" s="175"/>
      <c r="J110" s="176">
        <f t="shared" si="0"/>
        <v>0</v>
      </c>
      <c r="K110" s="173" t="s">
        <v>3101</v>
      </c>
      <c r="L110" s="177"/>
      <c r="M110" s="178" t="s">
        <v>3</v>
      </c>
      <c r="N110" s="179" t="s">
        <v>43</v>
      </c>
      <c r="O110" s="32"/>
      <c r="P110" s="167">
        <f t="shared" si="1"/>
        <v>0</v>
      </c>
      <c r="Q110" s="167">
        <v>0.00072</v>
      </c>
      <c r="R110" s="167">
        <f t="shared" si="2"/>
        <v>0.0064800000000000005</v>
      </c>
      <c r="S110" s="167">
        <v>0</v>
      </c>
      <c r="T110" s="168">
        <f t="shared" si="3"/>
        <v>0</v>
      </c>
      <c r="AR110" s="15" t="s">
        <v>336</v>
      </c>
      <c r="AT110" s="15" t="s">
        <v>565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1223</v>
      </c>
    </row>
    <row r="111" spans="2:65" s="1" customFormat="1" ht="44.25" customHeight="1">
      <c r="B111" s="157"/>
      <c r="C111" s="170" t="s">
        <v>236</v>
      </c>
      <c r="D111" s="170" t="s">
        <v>565</v>
      </c>
      <c r="E111" s="171" t="s">
        <v>1224</v>
      </c>
      <c r="F111" s="172" t="s">
        <v>1225</v>
      </c>
      <c r="G111" s="173" t="s">
        <v>253</v>
      </c>
      <c r="H111" s="174">
        <v>18</v>
      </c>
      <c r="I111" s="175"/>
      <c r="J111" s="176">
        <f t="shared" si="0"/>
        <v>0</v>
      </c>
      <c r="K111" s="173" t="s">
        <v>3101</v>
      </c>
      <c r="L111" s="177"/>
      <c r="M111" s="178" t="s">
        <v>3</v>
      </c>
      <c r="N111" s="179" t="s">
        <v>43</v>
      </c>
      <c r="O111" s="32"/>
      <c r="P111" s="167">
        <f t="shared" si="1"/>
        <v>0</v>
      </c>
      <c r="Q111" s="167">
        <v>0.00109</v>
      </c>
      <c r="R111" s="167">
        <f t="shared" si="2"/>
        <v>0.019620000000000002</v>
      </c>
      <c r="S111" s="167">
        <v>0</v>
      </c>
      <c r="T111" s="168">
        <f t="shared" si="3"/>
        <v>0</v>
      </c>
      <c r="AR111" s="15" t="s">
        <v>336</v>
      </c>
      <c r="AT111" s="15" t="s">
        <v>565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1226</v>
      </c>
    </row>
    <row r="112" spans="2:65" s="1" customFormat="1" ht="44.25" customHeight="1">
      <c r="B112" s="157"/>
      <c r="C112" s="170" t="s">
        <v>240</v>
      </c>
      <c r="D112" s="170" t="s">
        <v>565</v>
      </c>
      <c r="E112" s="171" t="s">
        <v>1227</v>
      </c>
      <c r="F112" s="172" t="s">
        <v>1228</v>
      </c>
      <c r="G112" s="173" t="s">
        <v>253</v>
      </c>
      <c r="H112" s="174">
        <v>42</v>
      </c>
      <c r="I112" s="175"/>
      <c r="J112" s="176">
        <f t="shared" si="0"/>
        <v>0</v>
      </c>
      <c r="K112" s="173" t="s">
        <v>3101</v>
      </c>
      <c r="L112" s="177"/>
      <c r="M112" s="178" t="s">
        <v>3</v>
      </c>
      <c r="N112" s="179" t="s">
        <v>43</v>
      </c>
      <c r="O112" s="32"/>
      <c r="P112" s="167">
        <f t="shared" si="1"/>
        <v>0</v>
      </c>
      <c r="Q112" s="167">
        <v>0.00065</v>
      </c>
      <c r="R112" s="167">
        <f t="shared" si="2"/>
        <v>0.027299999999999998</v>
      </c>
      <c r="S112" s="167">
        <v>0</v>
      </c>
      <c r="T112" s="168">
        <f t="shared" si="3"/>
        <v>0</v>
      </c>
      <c r="AR112" s="15" t="s">
        <v>336</v>
      </c>
      <c r="AT112" s="15" t="s">
        <v>565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1229</v>
      </c>
    </row>
    <row r="113" spans="2:65" s="1" customFormat="1" ht="22.5" customHeight="1">
      <c r="B113" s="157"/>
      <c r="C113" s="170" t="s">
        <v>244</v>
      </c>
      <c r="D113" s="170" t="s">
        <v>565</v>
      </c>
      <c r="E113" s="171" t="s">
        <v>1230</v>
      </c>
      <c r="F113" s="172" t="s">
        <v>1231</v>
      </c>
      <c r="G113" s="173" t="s">
        <v>416</v>
      </c>
      <c r="H113" s="174">
        <v>2</v>
      </c>
      <c r="I113" s="175"/>
      <c r="J113" s="176">
        <f t="shared" si="0"/>
        <v>0</v>
      </c>
      <c r="K113" s="173" t="s">
        <v>3101</v>
      </c>
      <c r="L113" s="177"/>
      <c r="M113" s="178" t="s">
        <v>3</v>
      </c>
      <c r="N113" s="179" t="s">
        <v>43</v>
      </c>
      <c r="O113" s="32"/>
      <c r="P113" s="167">
        <f t="shared" si="1"/>
        <v>0</v>
      </c>
      <c r="Q113" s="167">
        <v>0.0047</v>
      </c>
      <c r="R113" s="167">
        <f t="shared" si="2"/>
        <v>0.0094</v>
      </c>
      <c r="S113" s="167">
        <v>0</v>
      </c>
      <c r="T113" s="168">
        <f t="shared" si="3"/>
        <v>0</v>
      </c>
      <c r="AR113" s="15" t="s">
        <v>336</v>
      </c>
      <c r="AT113" s="15" t="s">
        <v>565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1232</v>
      </c>
    </row>
    <row r="114" spans="2:65" s="1" customFormat="1" ht="44.25" customHeight="1">
      <c r="B114" s="157"/>
      <c r="C114" s="170" t="s">
        <v>26</v>
      </c>
      <c r="D114" s="170" t="s">
        <v>565</v>
      </c>
      <c r="E114" s="171" t="s">
        <v>1233</v>
      </c>
      <c r="F114" s="172" t="s">
        <v>1234</v>
      </c>
      <c r="G114" s="173" t="s">
        <v>253</v>
      </c>
      <c r="H114" s="174">
        <v>28</v>
      </c>
      <c r="I114" s="175"/>
      <c r="J114" s="176">
        <f t="shared" si="0"/>
        <v>0</v>
      </c>
      <c r="K114" s="173" t="s">
        <v>3101</v>
      </c>
      <c r="L114" s="177"/>
      <c r="M114" s="178" t="s">
        <v>3</v>
      </c>
      <c r="N114" s="179" t="s">
        <v>43</v>
      </c>
      <c r="O114" s="32"/>
      <c r="P114" s="167">
        <f t="shared" si="1"/>
        <v>0</v>
      </c>
      <c r="Q114" s="167">
        <v>0.00029</v>
      </c>
      <c r="R114" s="167">
        <f t="shared" si="2"/>
        <v>0.00812</v>
      </c>
      <c r="S114" s="167">
        <v>0</v>
      </c>
      <c r="T114" s="168">
        <f t="shared" si="3"/>
        <v>0</v>
      </c>
      <c r="AR114" s="15" t="s">
        <v>336</v>
      </c>
      <c r="AT114" s="15" t="s">
        <v>565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1235</v>
      </c>
    </row>
    <row r="115" spans="2:65" s="1" customFormat="1" ht="31.5" customHeight="1">
      <c r="B115" s="157"/>
      <c r="C115" s="158" t="s">
        <v>255</v>
      </c>
      <c r="D115" s="158" t="s">
        <v>210</v>
      </c>
      <c r="E115" s="159" t="s">
        <v>1236</v>
      </c>
      <c r="F115" s="160" t="s">
        <v>1237</v>
      </c>
      <c r="G115" s="161" t="s">
        <v>253</v>
      </c>
      <c r="H115" s="162">
        <v>39</v>
      </c>
      <c r="I115" s="163"/>
      <c r="J115" s="164">
        <f t="shared" si="0"/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 t="shared" si="1"/>
        <v>0</v>
      </c>
      <c r="Q115" s="167">
        <v>0.00028</v>
      </c>
      <c r="R115" s="167">
        <f t="shared" si="2"/>
        <v>0.01092</v>
      </c>
      <c r="S115" s="167">
        <v>0</v>
      </c>
      <c r="T115" s="168">
        <f t="shared" si="3"/>
        <v>0</v>
      </c>
      <c r="AR115" s="15" t="s">
        <v>278</v>
      </c>
      <c r="AT115" s="15" t="s">
        <v>210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1238</v>
      </c>
    </row>
    <row r="116" spans="2:65" s="1" customFormat="1" ht="44.25" customHeight="1">
      <c r="B116" s="157"/>
      <c r="C116" s="170" t="s">
        <v>259</v>
      </c>
      <c r="D116" s="170" t="s">
        <v>565</v>
      </c>
      <c r="E116" s="171" t="s">
        <v>1239</v>
      </c>
      <c r="F116" s="172" t="s">
        <v>1240</v>
      </c>
      <c r="G116" s="173" t="s">
        <v>253</v>
      </c>
      <c r="H116" s="174">
        <v>9</v>
      </c>
      <c r="I116" s="175"/>
      <c r="J116" s="176">
        <f t="shared" si="0"/>
        <v>0</v>
      </c>
      <c r="K116" s="173" t="s">
        <v>3101</v>
      </c>
      <c r="L116" s="177"/>
      <c r="M116" s="178" t="s">
        <v>3</v>
      </c>
      <c r="N116" s="179" t="s">
        <v>43</v>
      </c>
      <c r="O116" s="32"/>
      <c r="P116" s="167">
        <f t="shared" si="1"/>
        <v>0</v>
      </c>
      <c r="Q116" s="167">
        <v>0.00121</v>
      </c>
      <c r="R116" s="167">
        <f t="shared" si="2"/>
        <v>0.010889999999999999</v>
      </c>
      <c r="S116" s="167">
        <v>0</v>
      </c>
      <c r="T116" s="168">
        <f t="shared" si="3"/>
        <v>0</v>
      </c>
      <c r="AR116" s="15" t="s">
        <v>336</v>
      </c>
      <c r="AT116" s="15" t="s">
        <v>565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1241</v>
      </c>
    </row>
    <row r="117" spans="2:65" s="1" customFormat="1" ht="44.25" customHeight="1">
      <c r="B117" s="157"/>
      <c r="C117" s="170" t="s">
        <v>265</v>
      </c>
      <c r="D117" s="170" t="s">
        <v>565</v>
      </c>
      <c r="E117" s="171" t="s">
        <v>1242</v>
      </c>
      <c r="F117" s="172" t="s">
        <v>1243</v>
      </c>
      <c r="G117" s="173" t="s">
        <v>253</v>
      </c>
      <c r="H117" s="174">
        <v>30</v>
      </c>
      <c r="I117" s="175"/>
      <c r="J117" s="176">
        <f t="shared" si="0"/>
        <v>0</v>
      </c>
      <c r="K117" s="173" t="s">
        <v>3101</v>
      </c>
      <c r="L117" s="177"/>
      <c r="M117" s="178" t="s">
        <v>3</v>
      </c>
      <c r="N117" s="179" t="s">
        <v>43</v>
      </c>
      <c r="O117" s="32"/>
      <c r="P117" s="167">
        <f t="shared" si="1"/>
        <v>0</v>
      </c>
      <c r="Q117" s="167">
        <v>0.00102</v>
      </c>
      <c r="R117" s="167">
        <f t="shared" si="2"/>
        <v>0.030600000000000002</v>
      </c>
      <c r="S117" s="167">
        <v>0</v>
      </c>
      <c r="T117" s="168">
        <f t="shared" si="3"/>
        <v>0</v>
      </c>
      <c r="AR117" s="15" t="s">
        <v>336</v>
      </c>
      <c r="AT117" s="15" t="s">
        <v>565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1244</v>
      </c>
    </row>
    <row r="118" spans="2:65" s="1" customFormat="1" ht="22.5" customHeight="1">
      <c r="B118" s="157"/>
      <c r="C118" s="170" t="s">
        <v>269</v>
      </c>
      <c r="D118" s="170" t="s">
        <v>565</v>
      </c>
      <c r="E118" s="171" t="s">
        <v>1230</v>
      </c>
      <c r="F118" s="172" t="s">
        <v>1231</v>
      </c>
      <c r="G118" s="173" t="s">
        <v>416</v>
      </c>
      <c r="H118" s="174">
        <v>1</v>
      </c>
      <c r="I118" s="175"/>
      <c r="J118" s="176">
        <f t="shared" si="0"/>
        <v>0</v>
      </c>
      <c r="K118" s="173" t="s">
        <v>3101</v>
      </c>
      <c r="L118" s="177"/>
      <c r="M118" s="178" t="s">
        <v>3</v>
      </c>
      <c r="N118" s="179" t="s">
        <v>43</v>
      </c>
      <c r="O118" s="32"/>
      <c r="P118" s="167">
        <f t="shared" si="1"/>
        <v>0</v>
      </c>
      <c r="Q118" s="167">
        <v>0.0047</v>
      </c>
      <c r="R118" s="167">
        <f t="shared" si="2"/>
        <v>0.0047</v>
      </c>
      <c r="S118" s="167">
        <v>0</v>
      </c>
      <c r="T118" s="168">
        <f t="shared" si="3"/>
        <v>0</v>
      </c>
      <c r="AR118" s="15" t="s">
        <v>336</v>
      </c>
      <c r="AT118" s="15" t="s">
        <v>565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1245</v>
      </c>
    </row>
    <row r="119" spans="2:63" s="10" customFormat="1" ht="29.85" customHeight="1">
      <c r="B119" s="145"/>
      <c r="D119" s="146" t="s">
        <v>71</v>
      </c>
      <c r="E119" s="194" t="s">
        <v>1170</v>
      </c>
      <c r="F119" s="194" t="s">
        <v>1171</v>
      </c>
      <c r="I119" s="148"/>
      <c r="J119" s="195">
        <f>BK119</f>
        <v>0</v>
      </c>
      <c r="K119" s="155"/>
      <c r="L119" s="145"/>
      <c r="M119" s="150"/>
      <c r="N119" s="151"/>
      <c r="O119" s="151"/>
      <c r="P119" s="152">
        <f>SUM(P120:P122)</f>
        <v>0</v>
      </c>
      <c r="Q119" s="151"/>
      <c r="R119" s="152">
        <f>SUM(R120:R122)</f>
        <v>0.0029</v>
      </c>
      <c r="S119" s="151"/>
      <c r="T119" s="153">
        <f>SUM(T120:T122)</f>
        <v>0</v>
      </c>
      <c r="AR119" s="154" t="s">
        <v>79</v>
      </c>
      <c r="AT119" s="155" t="s">
        <v>71</v>
      </c>
      <c r="AU119" s="155" t="s">
        <v>9</v>
      </c>
      <c r="AY119" s="154" t="s">
        <v>209</v>
      </c>
      <c r="BK119" s="156">
        <f>SUM(BK120:BK122)</f>
        <v>0</v>
      </c>
    </row>
    <row r="120" spans="2:65" s="1" customFormat="1" ht="22.5" customHeight="1">
      <c r="B120" s="157"/>
      <c r="C120" s="158" t="s">
        <v>10</v>
      </c>
      <c r="D120" s="158" t="s">
        <v>210</v>
      </c>
      <c r="E120" s="159" t="s">
        <v>1246</v>
      </c>
      <c r="F120" s="160" t="s">
        <v>1247</v>
      </c>
      <c r="G120" s="161" t="s">
        <v>253</v>
      </c>
      <c r="H120" s="162">
        <v>10</v>
      </c>
      <c r="I120" s="163"/>
      <c r="J120" s="164">
        <f>ROUND(I120*H120,0)</f>
        <v>0</v>
      </c>
      <c r="K120" s="161" t="s">
        <v>3101</v>
      </c>
      <c r="L120" s="31"/>
      <c r="M120" s="165" t="s">
        <v>3</v>
      </c>
      <c r="N120" s="166" t="s">
        <v>43</v>
      </c>
      <c r="O120" s="32"/>
      <c r="P120" s="167">
        <f>O120*H120</f>
        <v>0</v>
      </c>
      <c r="Q120" s="167">
        <v>0.00029</v>
      </c>
      <c r="R120" s="167">
        <f>Q120*H120</f>
        <v>0.0029</v>
      </c>
      <c r="S120" s="167">
        <v>0</v>
      </c>
      <c r="T120" s="168">
        <f>S120*H120</f>
        <v>0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5" t="s">
        <v>9</v>
      </c>
      <c r="BK120" s="169">
        <f>ROUND(I120*H120,0)</f>
        <v>0</v>
      </c>
      <c r="BL120" s="15" t="s">
        <v>278</v>
      </c>
      <c r="BM120" s="15" t="s">
        <v>1248</v>
      </c>
    </row>
    <row r="121" spans="2:65" s="1" customFormat="1" ht="22.5" customHeight="1">
      <c r="B121" s="157"/>
      <c r="C121" s="158" t="s">
        <v>278</v>
      </c>
      <c r="D121" s="158" t="s">
        <v>210</v>
      </c>
      <c r="E121" s="159" t="s">
        <v>1172</v>
      </c>
      <c r="F121" s="160" t="s">
        <v>1173</v>
      </c>
      <c r="G121" s="161" t="s">
        <v>416</v>
      </c>
      <c r="H121" s="162">
        <v>2</v>
      </c>
      <c r="I121" s="163"/>
      <c r="J121" s="164">
        <f>ROUND(I121*H121,0)</f>
        <v>0</v>
      </c>
      <c r="K121" s="161" t="s">
        <v>3101</v>
      </c>
      <c r="L121" s="31"/>
      <c r="M121" s="165" t="s">
        <v>3</v>
      </c>
      <c r="N121" s="166" t="s">
        <v>43</v>
      </c>
      <c r="O121" s="32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5" t="s">
        <v>278</v>
      </c>
      <c r="AT121" s="15" t="s">
        <v>210</v>
      </c>
      <c r="AU121" s="15" t="s">
        <v>79</v>
      </c>
      <c r="AY121" s="15" t="s">
        <v>209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9</v>
      </c>
      <c r="BK121" s="169">
        <f>ROUND(I121*H121,0)</f>
        <v>0</v>
      </c>
      <c r="BL121" s="15" t="s">
        <v>278</v>
      </c>
      <c r="BM121" s="15" t="s">
        <v>1249</v>
      </c>
    </row>
    <row r="122" spans="2:65" s="1" customFormat="1" ht="22.5" customHeight="1">
      <c r="B122" s="157"/>
      <c r="C122" s="158" t="s">
        <v>281</v>
      </c>
      <c r="D122" s="158" t="s">
        <v>210</v>
      </c>
      <c r="E122" s="159" t="s">
        <v>1250</v>
      </c>
      <c r="F122" s="160" t="s">
        <v>1251</v>
      </c>
      <c r="G122" s="161" t="s">
        <v>247</v>
      </c>
      <c r="H122" s="162">
        <v>0.003</v>
      </c>
      <c r="I122" s="163"/>
      <c r="J122" s="164">
        <f>ROUND(I122*H122,0)</f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5" t="s">
        <v>278</v>
      </c>
      <c r="AT122" s="15" t="s">
        <v>210</v>
      </c>
      <c r="AU122" s="15" t="s">
        <v>79</v>
      </c>
      <c r="AY122" s="15" t="s">
        <v>209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9</v>
      </c>
      <c r="BK122" s="169">
        <f>ROUND(I122*H122,0)</f>
        <v>0</v>
      </c>
      <c r="BL122" s="15" t="s">
        <v>278</v>
      </c>
      <c r="BM122" s="15" t="s">
        <v>1252</v>
      </c>
    </row>
    <row r="123" spans="2:63" s="10" customFormat="1" ht="29.85" customHeight="1">
      <c r="B123" s="145"/>
      <c r="D123" s="146" t="s">
        <v>71</v>
      </c>
      <c r="E123" s="194" t="s">
        <v>1253</v>
      </c>
      <c r="F123" s="194" t="s">
        <v>1171</v>
      </c>
      <c r="I123" s="148"/>
      <c r="J123" s="195">
        <f>BK123</f>
        <v>0</v>
      </c>
      <c r="K123" s="155"/>
      <c r="L123" s="145"/>
      <c r="M123" s="150"/>
      <c r="N123" s="151"/>
      <c r="O123" s="151"/>
      <c r="P123" s="152">
        <f>SUM(P124:P131)</f>
        <v>0</v>
      </c>
      <c r="Q123" s="151"/>
      <c r="R123" s="152">
        <f>SUM(R124:R131)</f>
        <v>0.10543000000000001</v>
      </c>
      <c r="S123" s="151"/>
      <c r="T123" s="153">
        <f>SUM(T124:T131)</f>
        <v>0</v>
      </c>
      <c r="AR123" s="154" t="s">
        <v>79</v>
      </c>
      <c r="AT123" s="155" t="s">
        <v>71</v>
      </c>
      <c r="AU123" s="155" t="s">
        <v>9</v>
      </c>
      <c r="AY123" s="154" t="s">
        <v>209</v>
      </c>
      <c r="BK123" s="156">
        <f>SUM(BK124:BK131)</f>
        <v>0</v>
      </c>
    </row>
    <row r="124" spans="2:65" s="1" customFormat="1" ht="22.5" customHeight="1">
      <c r="B124" s="157"/>
      <c r="C124" s="158" t="s">
        <v>284</v>
      </c>
      <c r="D124" s="158" t="s">
        <v>210</v>
      </c>
      <c r="E124" s="159" t="s">
        <v>1254</v>
      </c>
      <c r="F124" s="160" t="s">
        <v>1255</v>
      </c>
      <c r="G124" s="161" t="s">
        <v>253</v>
      </c>
      <c r="H124" s="162">
        <v>28</v>
      </c>
      <c r="I124" s="163"/>
      <c r="J124" s="164">
        <f aca="true" t="shared" si="10" ref="J124:J131">ROUND(I124*H124,0)</f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aca="true" t="shared" si="11" ref="P124:P131">O124*H124</f>
        <v>0</v>
      </c>
      <c r="Q124" s="167">
        <v>0.00091</v>
      </c>
      <c r="R124" s="167">
        <f aca="true" t="shared" si="12" ref="R124:R131">Q124*H124</f>
        <v>0.02548</v>
      </c>
      <c r="S124" s="167">
        <v>0</v>
      </c>
      <c r="T124" s="168">
        <f aca="true" t="shared" si="13" ref="T124:T131">S124*H124</f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aca="true" t="shared" si="14" ref="BE124:BE131">IF(N124="základní",J124,0)</f>
        <v>0</v>
      </c>
      <c r="BF124" s="169">
        <f aca="true" t="shared" si="15" ref="BF124:BF131">IF(N124="snížená",J124,0)</f>
        <v>0</v>
      </c>
      <c r="BG124" s="169">
        <f aca="true" t="shared" si="16" ref="BG124:BG131">IF(N124="zákl. přenesená",J124,0)</f>
        <v>0</v>
      </c>
      <c r="BH124" s="169">
        <f aca="true" t="shared" si="17" ref="BH124:BH131">IF(N124="sníž. přenesená",J124,0)</f>
        <v>0</v>
      </c>
      <c r="BI124" s="169">
        <f aca="true" t="shared" si="18" ref="BI124:BI131">IF(N124="nulová",J124,0)</f>
        <v>0</v>
      </c>
      <c r="BJ124" s="15" t="s">
        <v>9</v>
      </c>
      <c r="BK124" s="169">
        <f aca="true" t="shared" si="19" ref="BK124:BK131">ROUND(I124*H124,0)</f>
        <v>0</v>
      </c>
      <c r="BL124" s="15" t="s">
        <v>278</v>
      </c>
      <c r="BM124" s="15" t="s">
        <v>1256</v>
      </c>
    </row>
    <row r="125" spans="2:65" s="1" customFormat="1" ht="22.5" customHeight="1">
      <c r="B125" s="157"/>
      <c r="C125" s="158" t="s">
        <v>288</v>
      </c>
      <c r="D125" s="158" t="s">
        <v>210</v>
      </c>
      <c r="E125" s="159" t="s">
        <v>1257</v>
      </c>
      <c r="F125" s="160" t="s">
        <v>1258</v>
      </c>
      <c r="G125" s="161" t="s">
        <v>253</v>
      </c>
      <c r="H125" s="162">
        <v>53</v>
      </c>
      <c r="I125" s="163"/>
      <c r="J125" s="164">
        <f t="shared" si="10"/>
        <v>0</v>
      </c>
      <c r="K125" s="161" t="s">
        <v>3101</v>
      </c>
      <c r="L125" s="31"/>
      <c r="M125" s="165" t="s">
        <v>3</v>
      </c>
      <c r="N125" s="166" t="s">
        <v>43</v>
      </c>
      <c r="O125" s="32"/>
      <c r="P125" s="167">
        <f t="shared" si="11"/>
        <v>0</v>
      </c>
      <c r="Q125" s="167">
        <v>0.00119</v>
      </c>
      <c r="R125" s="167">
        <f t="shared" si="12"/>
        <v>0.06307</v>
      </c>
      <c r="S125" s="167">
        <v>0</v>
      </c>
      <c r="T125" s="168">
        <f t="shared" si="13"/>
        <v>0</v>
      </c>
      <c r="AR125" s="15" t="s">
        <v>278</v>
      </c>
      <c r="AT125" s="15" t="s">
        <v>210</v>
      </c>
      <c r="AU125" s="15" t="s">
        <v>79</v>
      </c>
      <c r="AY125" s="15" t="s">
        <v>209</v>
      </c>
      <c r="BE125" s="169">
        <f t="shared" si="14"/>
        <v>0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5" t="s">
        <v>9</v>
      </c>
      <c r="BK125" s="169">
        <f t="shared" si="19"/>
        <v>0</v>
      </c>
      <c r="BL125" s="15" t="s">
        <v>278</v>
      </c>
      <c r="BM125" s="15" t="s">
        <v>1259</v>
      </c>
    </row>
    <row r="126" spans="2:65" s="1" customFormat="1" ht="22.5" customHeight="1">
      <c r="B126" s="157"/>
      <c r="C126" s="158" t="s">
        <v>292</v>
      </c>
      <c r="D126" s="158" t="s">
        <v>210</v>
      </c>
      <c r="E126" s="159" t="s">
        <v>1260</v>
      </c>
      <c r="F126" s="160" t="s">
        <v>1261</v>
      </c>
      <c r="G126" s="161" t="s">
        <v>416</v>
      </c>
      <c r="H126" s="162">
        <v>1</v>
      </c>
      <c r="I126" s="163"/>
      <c r="J126" s="164">
        <f t="shared" si="10"/>
        <v>0</v>
      </c>
      <c r="K126" s="161" t="s">
        <v>3101</v>
      </c>
      <c r="L126" s="31"/>
      <c r="M126" s="165" t="s">
        <v>3</v>
      </c>
      <c r="N126" s="166" t="s">
        <v>43</v>
      </c>
      <c r="O126" s="32"/>
      <c r="P126" s="167">
        <f t="shared" si="11"/>
        <v>0</v>
      </c>
      <c r="Q126" s="167">
        <v>0.0001</v>
      </c>
      <c r="R126" s="167">
        <f t="shared" si="12"/>
        <v>0.0001</v>
      </c>
      <c r="S126" s="167">
        <v>0</v>
      </c>
      <c r="T126" s="168">
        <f t="shared" si="13"/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t="shared" si="14"/>
        <v>0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5" t="s">
        <v>9</v>
      </c>
      <c r="BK126" s="169">
        <f t="shared" si="19"/>
        <v>0</v>
      </c>
      <c r="BL126" s="15" t="s">
        <v>278</v>
      </c>
      <c r="BM126" s="15" t="s">
        <v>1262</v>
      </c>
    </row>
    <row r="127" spans="2:65" s="1" customFormat="1" ht="22.5" customHeight="1">
      <c r="B127" s="157"/>
      <c r="C127" s="158" t="s">
        <v>8</v>
      </c>
      <c r="D127" s="158" t="s">
        <v>210</v>
      </c>
      <c r="E127" s="159" t="s">
        <v>1263</v>
      </c>
      <c r="F127" s="160" t="s">
        <v>1264</v>
      </c>
      <c r="G127" s="161" t="s">
        <v>416</v>
      </c>
      <c r="H127" s="162">
        <v>2</v>
      </c>
      <c r="I127" s="163"/>
      <c r="J127" s="164">
        <f t="shared" si="10"/>
        <v>0</v>
      </c>
      <c r="K127" s="161" t="s">
        <v>3101</v>
      </c>
      <c r="L127" s="31"/>
      <c r="M127" s="165" t="s">
        <v>3</v>
      </c>
      <c r="N127" s="166" t="s">
        <v>43</v>
      </c>
      <c r="O127" s="32"/>
      <c r="P127" s="167">
        <f t="shared" si="11"/>
        <v>0</v>
      </c>
      <c r="Q127" s="167">
        <v>0.00018</v>
      </c>
      <c r="R127" s="167">
        <f t="shared" si="12"/>
        <v>0.00036</v>
      </c>
      <c r="S127" s="167">
        <v>0</v>
      </c>
      <c r="T127" s="168">
        <f t="shared" si="13"/>
        <v>0</v>
      </c>
      <c r="AR127" s="15" t="s">
        <v>278</v>
      </c>
      <c r="AT127" s="15" t="s">
        <v>210</v>
      </c>
      <c r="AU127" s="15" t="s">
        <v>79</v>
      </c>
      <c r="AY127" s="15" t="s">
        <v>209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5" t="s">
        <v>9</v>
      </c>
      <c r="BK127" s="169">
        <f t="shared" si="19"/>
        <v>0</v>
      </c>
      <c r="BL127" s="15" t="s">
        <v>278</v>
      </c>
      <c r="BM127" s="15" t="s">
        <v>1265</v>
      </c>
    </row>
    <row r="128" spans="2:65" s="1" customFormat="1" ht="22.5" customHeight="1">
      <c r="B128" s="157"/>
      <c r="C128" s="158" t="s">
        <v>299</v>
      </c>
      <c r="D128" s="158" t="s">
        <v>210</v>
      </c>
      <c r="E128" s="159" t="s">
        <v>1266</v>
      </c>
      <c r="F128" s="160" t="s">
        <v>1267</v>
      </c>
      <c r="G128" s="161" t="s">
        <v>416</v>
      </c>
      <c r="H128" s="162">
        <v>1</v>
      </c>
      <c r="I128" s="163"/>
      <c r="J128" s="164">
        <f t="shared" si="10"/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 t="shared" si="11"/>
        <v>0</v>
      </c>
      <c r="Q128" s="167">
        <v>0.00022</v>
      </c>
      <c r="R128" s="167">
        <f t="shared" si="12"/>
        <v>0.00022</v>
      </c>
      <c r="S128" s="167">
        <v>0</v>
      </c>
      <c r="T128" s="168">
        <f t="shared" si="13"/>
        <v>0</v>
      </c>
      <c r="AR128" s="15" t="s">
        <v>278</v>
      </c>
      <c r="AT128" s="15" t="s">
        <v>210</v>
      </c>
      <c r="AU128" s="15" t="s">
        <v>79</v>
      </c>
      <c r="AY128" s="15" t="s">
        <v>209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5" t="s">
        <v>9</v>
      </c>
      <c r="BK128" s="169">
        <f t="shared" si="19"/>
        <v>0</v>
      </c>
      <c r="BL128" s="15" t="s">
        <v>278</v>
      </c>
      <c r="BM128" s="15" t="s">
        <v>1268</v>
      </c>
    </row>
    <row r="129" spans="2:65" s="1" customFormat="1" ht="22.5" customHeight="1">
      <c r="B129" s="157"/>
      <c r="C129" s="158" t="s">
        <v>303</v>
      </c>
      <c r="D129" s="158" t="s">
        <v>210</v>
      </c>
      <c r="E129" s="159" t="s">
        <v>1269</v>
      </c>
      <c r="F129" s="160" t="s">
        <v>1270</v>
      </c>
      <c r="G129" s="161" t="s">
        <v>253</v>
      </c>
      <c r="H129" s="162">
        <v>81</v>
      </c>
      <c r="I129" s="163"/>
      <c r="J129" s="164">
        <f t="shared" si="10"/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 t="shared" si="11"/>
        <v>0</v>
      </c>
      <c r="Q129" s="167">
        <v>0.00019</v>
      </c>
      <c r="R129" s="167">
        <f t="shared" si="12"/>
        <v>0.015390000000000001</v>
      </c>
      <c r="S129" s="167">
        <v>0</v>
      </c>
      <c r="T129" s="168">
        <f t="shared" si="13"/>
        <v>0</v>
      </c>
      <c r="AR129" s="15" t="s">
        <v>278</v>
      </c>
      <c r="AT129" s="15" t="s">
        <v>210</v>
      </c>
      <c r="AU129" s="15" t="s">
        <v>79</v>
      </c>
      <c r="AY129" s="15" t="s">
        <v>209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5" t="s">
        <v>9</v>
      </c>
      <c r="BK129" s="169">
        <f t="shared" si="19"/>
        <v>0</v>
      </c>
      <c r="BL129" s="15" t="s">
        <v>278</v>
      </c>
      <c r="BM129" s="15" t="s">
        <v>1271</v>
      </c>
    </row>
    <row r="130" spans="2:65" s="1" customFormat="1" ht="22.5" customHeight="1">
      <c r="B130" s="157"/>
      <c r="C130" s="158" t="s">
        <v>306</v>
      </c>
      <c r="D130" s="158" t="s">
        <v>210</v>
      </c>
      <c r="E130" s="159" t="s">
        <v>1272</v>
      </c>
      <c r="F130" s="160" t="s">
        <v>1273</v>
      </c>
      <c r="G130" s="161" t="s">
        <v>253</v>
      </c>
      <c r="H130" s="162">
        <v>81</v>
      </c>
      <c r="I130" s="163"/>
      <c r="J130" s="164">
        <f t="shared" si="10"/>
        <v>0</v>
      </c>
      <c r="K130" s="161" t="s">
        <v>3101</v>
      </c>
      <c r="L130" s="31"/>
      <c r="M130" s="165" t="s">
        <v>3</v>
      </c>
      <c r="N130" s="166" t="s">
        <v>43</v>
      </c>
      <c r="O130" s="32"/>
      <c r="P130" s="167">
        <f t="shared" si="11"/>
        <v>0</v>
      </c>
      <c r="Q130" s="167">
        <v>1E-05</v>
      </c>
      <c r="R130" s="167">
        <f t="shared" si="12"/>
        <v>0.0008100000000000001</v>
      </c>
      <c r="S130" s="167">
        <v>0</v>
      </c>
      <c r="T130" s="168">
        <f t="shared" si="13"/>
        <v>0</v>
      </c>
      <c r="AR130" s="15" t="s">
        <v>278</v>
      </c>
      <c r="AT130" s="15" t="s">
        <v>210</v>
      </c>
      <c r="AU130" s="15" t="s">
        <v>79</v>
      </c>
      <c r="AY130" s="15" t="s">
        <v>209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5" t="s">
        <v>9</v>
      </c>
      <c r="BK130" s="169">
        <f t="shared" si="19"/>
        <v>0</v>
      </c>
      <c r="BL130" s="15" t="s">
        <v>278</v>
      </c>
      <c r="BM130" s="15" t="s">
        <v>1274</v>
      </c>
    </row>
    <row r="131" spans="2:65" s="1" customFormat="1" ht="22.5" customHeight="1">
      <c r="B131" s="157"/>
      <c r="C131" s="158" t="s">
        <v>309</v>
      </c>
      <c r="D131" s="158" t="s">
        <v>210</v>
      </c>
      <c r="E131" s="159" t="s">
        <v>1275</v>
      </c>
      <c r="F131" s="160" t="s">
        <v>1276</v>
      </c>
      <c r="G131" s="161" t="s">
        <v>247</v>
      </c>
      <c r="H131" s="162">
        <v>0.105</v>
      </c>
      <c r="I131" s="163"/>
      <c r="J131" s="164">
        <f t="shared" si="10"/>
        <v>0</v>
      </c>
      <c r="K131" s="161" t="s">
        <v>3101</v>
      </c>
      <c r="L131" s="31"/>
      <c r="M131" s="165" t="s">
        <v>3</v>
      </c>
      <c r="N131" s="166" t="s">
        <v>43</v>
      </c>
      <c r="O131" s="32"/>
      <c r="P131" s="167">
        <f t="shared" si="11"/>
        <v>0</v>
      </c>
      <c r="Q131" s="167">
        <v>0</v>
      </c>
      <c r="R131" s="167">
        <f t="shared" si="12"/>
        <v>0</v>
      </c>
      <c r="S131" s="167">
        <v>0</v>
      </c>
      <c r="T131" s="168">
        <f t="shared" si="13"/>
        <v>0</v>
      </c>
      <c r="AR131" s="15" t="s">
        <v>278</v>
      </c>
      <c r="AT131" s="15" t="s">
        <v>210</v>
      </c>
      <c r="AU131" s="15" t="s">
        <v>79</v>
      </c>
      <c r="AY131" s="15" t="s">
        <v>209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5" t="s">
        <v>9</v>
      </c>
      <c r="BK131" s="169">
        <f t="shared" si="19"/>
        <v>0</v>
      </c>
      <c r="BL131" s="15" t="s">
        <v>278</v>
      </c>
      <c r="BM131" s="15" t="s">
        <v>1277</v>
      </c>
    </row>
    <row r="132" spans="2:63" s="10" customFormat="1" ht="29.85" customHeight="1">
      <c r="B132" s="145"/>
      <c r="D132" s="146" t="s">
        <v>71</v>
      </c>
      <c r="E132" s="194" t="s">
        <v>1278</v>
      </c>
      <c r="F132" s="194" t="s">
        <v>1279</v>
      </c>
      <c r="I132" s="148"/>
      <c r="J132" s="195">
        <f>BK132</f>
        <v>0</v>
      </c>
      <c r="K132" s="155"/>
      <c r="L132" s="145"/>
      <c r="M132" s="150"/>
      <c r="N132" s="151"/>
      <c r="O132" s="151"/>
      <c r="P132" s="152">
        <f>SUM(P133:P137)</f>
        <v>0</v>
      </c>
      <c r="Q132" s="151"/>
      <c r="R132" s="152">
        <f>SUM(R133:R137)</f>
        <v>0.30490000000000006</v>
      </c>
      <c r="S132" s="151"/>
      <c r="T132" s="153">
        <f>SUM(T133:T137)</f>
        <v>0</v>
      </c>
      <c r="AR132" s="154" t="s">
        <v>79</v>
      </c>
      <c r="AT132" s="155" t="s">
        <v>71</v>
      </c>
      <c r="AU132" s="155" t="s">
        <v>9</v>
      </c>
      <c r="AY132" s="154" t="s">
        <v>209</v>
      </c>
      <c r="BK132" s="156">
        <f>SUM(BK133:BK137)</f>
        <v>0</v>
      </c>
    </row>
    <row r="133" spans="2:65" s="1" customFormat="1" ht="31.5" customHeight="1">
      <c r="B133" s="157"/>
      <c r="C133" s="158" t="s">
        <v>312</v>
      </c>
      <c r="D133" s="158" t="s">
        <v>210</v>
      </c>
      <c r="E133" s="159" t="s">
        <v>1280</v>
      </c>
      <c r="F133" s="160" t="s">
        <v>1281</v>
      </c>
      <c r="G133" s="161" t="s">
        <v>359</v>
      </c>
      <c r="H133" s="162">
        <v>1</v>
      </c>
      <c r="I133" s="163"/>
      <c r="J133" s="164">
        <f>ROUND(I133*H133,0)</f>
        <v>0</v>
      </c>
      <c r="K133" s="161"/>
      <c r="L133" s="31"/>
      <c r="M133" s="165" t="s">
        <v>3</v>
      </c>
      <c r="N133" s="166" t="s">
        <v>43</v>
      </c>
      <c r="O133" s="32"/>
      <c r="P133" s="167">
        <f>O133*H133</f>
        <v>0</v>
      </c>
      <c r="Q133" s="167">
        <v>0.202</v>
      </c>
      <c r="R133" s="167">
        <f>Q133*H133</f>
        <v>0.202</v>
      </c>
      <c r="S133" s="167">
        <v>0</v>
      </c>
      <c r="T133" s="168">
        <f>S133*H133</f>
        <v>0</v>
      </c>
      <c r="AR133" s="15" t="s">
        <v>278</v>
      </c>
      <c r="AT133" s="15" t="s">
        <v>210</v>
      </c>
      <c r="AU133" s="15" t="s">
        <v>79</v>
      </c>
      <c r="AY133" s="15" t="s">
        <v>209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9</v>
      </c>
      <c r="BK133" s="169">
        <f>ROUND(I133*H133,0)</f>
        <v>0</v>
      </c>
      <c r="BL133" s="15" t="s">
        <v>278</v>
      </c>
      <c r="BM133" s="15" t="s">
        <v>1282</v>
      </c>
    </row>
    <row r="134" spans="2:65" s="1" customFormat="1" ht="22.5" customHeight="1">
      <c r="B134" s="157"/>
      <c r="C134" s="170" t="s">
        <v>316</v>
      </c>
      <c r="D134" s="170" t="s">
        <v>565</v>
      </c>
      <c r="E134" s="171" t="s">
        <v>1283</v>
      </c>
      <c r="F134" s="172" t="s">
        <v>1284</v>
      </c>
      <c r="G134" s="173" t="s">
        <v>416</v>
      </c>
      <c r="H134" s="174">
        <v>1</v>
      </c>
      <c r="I134" s="175"/>
      <c r="J134" s="176">
        <f>ROUND(I134*H134,0)</f>
        <v>0</v>
      </c>
      <c r="K134" s="173"/>
      <c r="L134" s="177"/>
      <c r="M134" s="178" t="s">
        <v>3</v>
      </c>
      <c r="N134" s="179" t="s">
        <v>43</v>
      </c>
      <c r="O134" s="32"/>
      <c r="P134" s="167">
        <f>O134*H134</f>
        <v>0</v>
      </c>
      <c r="Q134" s="167">
        <v>0.011</v>
      </c>
      <c r="R134" s="167">
        <f>Q134*H134</f>
        <v>0.011</v>
      </c>
      <c r="S134" s="167">
        <v>0</v>
      </c>
      <c r="T134" s="168">
        <f>S134*H134</f>
        <v>0</v>
      </c>
      <c r="AR134" s="15" t="s">
        <v>336</v>
      </c>
      <c r="AT134" s="15" t="s">
        <v>565</v>
      </c>
      <c r="AU134" s="15" t="s">
        <v>79</v>
      </c>
      <c r="AY134" s="15" t="s">
        <v>209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9</v>
      </c>
      <c r="BK134" s="169">
        <f>ROUND(I134*H134,0)</f>
        <v>0</v>
      </c>
      <c r="BL134" s="15" t="s">
        <v>278</v>
      </c>
      <c r="BM134" s="15" t="s">
        <v>1285</v>
      </c>
    </row>
    <row r="135" spans="2:65" s="1" customFormat="1" ht="22.5" customHeight="1">
      <c r="B135" s="157"/>
      <c r="C135" s="170" t="s">
        <v>320</v>
      </c>
      <c r="D135" s="170" t="s">
        <v>565</v>
      </c>
      <c r="E135" s="171" t="s">
        <v>1286</v>
      </c>
      <c r="F135" s="172" t="s">
        <v>1287</v>
      </c>
      <c r="G135" s="173" t="s">
        <v>416</v>
      </c>
      <c r="H135" s="174">
        <v>1</v>
      </c>
      <c r="I135" s="175"/>
      <c r="J135" s="176">
        <f>ROUND(I135*H135,0)</f>
        <v>0</v>
      </c>
      <c r="K135" s="173"/>
      <c r="L135" s="177"/>
      <c r="M135" s="178" t="s">
        <v>3</v>
      </c>
      <c r="N135" s="179" t="s">
        <v>43</v>
      </c>
      <c r="O135" s="32"/>
      <c r="P135" s="167">
        <f>O135*H135</f>
        <v>0</v>
      </c>
      <c r="Q135" s="167">
        <v>0.088</v>
      </c>
      <c r="R135" s="167">
        <f>Q135*H135</f>
        <v>0.088</v>
      </c>
      <c r="S135" s="167">
        <v>0</v>
      </c>
      <c r="T135" s="168">
        <f>S135*H135</f>
        <v>0</v>
      </c>
      <c r="AR135" s="15" t="s">
        <v>336</v>
      </c>
      <c r="AT135" s="15" t="s">
        <v>565</v>
      </c>
      <c r="AU135" s="15" t="s">
        <v>79</v>
      </c>
      <c r="AY135" s="15" t="s">
        <v>209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9</v>
      </c>
      <c r="BK135" s="169">
        <f>ROUND(I135*H135,0)</f>
        <v>0</v>
      </c>
      <c r="BL135" s="15" t="s">
        <v>278</v>
      </c>
      <c r="BM135" s="15" t="s">
        <v>1288</v>
      </c>
    </row>
    <row r="136" spans="2:65" s="1" customFormat="1" ht="22.5" customHeight="1">
      <c r="B136" s="157"/>
      <c r="C136" s="158" t="s">
        <v>324</v>
      </c>
      <c r="D136" s="158" t="s">
        <v>210</v>
      </c>
      <c r="E136" s="159" t="s">
        <v>1289</v>
      </c>
      <c r="F136" s="160" t="s">
        <v>1290</v>
      </c>
      <c r="G136" s="161" t="s">
        <v>253</v>
      </c>
      <c r="H136" s="162">
        <v>10</v>
      </c>
      <c r="I136" s="163"/>
      <c r="J136" s="164">
        <f>ROUND(I136*H136,0)</f>
        <v>0</v>
      </c>
      <c r="K136" s="161" t="s">
        <v>3101</v>
      </c>
      <c r="L136" s="31"/>
      <c r="M136" s="165" t="s">
        <v>3</v>
      </c>
      <c r="N136" s="166" t="s">
        <v>43</v>
      </c>
      <c r="O136" s="32"/>
      <c r="P136" s="167">
        <f>O136*H136</f>
        <v>0</v>
      </c>
      <c r="Q136" s="167">
        <v>0.00039</v>
      </c>
      <c r="R136" s="167">
        <f>Q136*H136</f>
        <v>0.0039</v>
      </c>
      <c r="S136" s="167">
        <v>0</v>
      </c>
      <c r="T136" s="168">
        <f>S136*H136</f>
        <v>0</v>
      </c>
      <c r="AR136" s="15" t="s">
        <v>278</v>
      </c>
      <c r="AT136" s="15" t="s">
        <v>210</v>
      </c>
      <c r="AU136" s="15" t="s">
        <v>79</v>
      </c>
      <c r="AY136" s="15" t="s">
        <v>209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5" t="s">
        <v>9</v>
      </c>
      <c r="BK136" s="169">
        <f>ROUND(I136*H136,0)</f>
        <v>0</v>
      </c>
      <c r="BL136" s="15" t="s">
        <v>278</v>
      </c>
      <c r="BM136" s="15" t="s">
        <v>1291</v>
      </c>
    </row>
    <row r="137" spans="2:65" s="1" customFormat="1" ht="22.5" customHeight="1">
      <c r="B137" s="157"/>
      <c r="C137" s="158" t="s">
        <v>328</v>
      </c>
      <c r="D137" s="158" t="s">
        <v>210</v>
      </c>
      <c r="E137" s="159" t="s">
        <v>1292</v>
      </c>
      <c r="F137" s="160" t="s">
        <v>1293</v>
      </c>
      <c r="G137" s="161" t="s">
        <v>247</v>
      </c>
      <c r="H137" s="162">
        <v>0.305</v>
      </c>
      <c r="I137" s="163"/>
      <c r="J137" s="164">
        <f>ROUND(I137*H137,0)</f>
        <v>0</v>
      </c>
      <c r="K137" s="161" t="s">
        <v>3101</v>
      </c>
      <c r="L137" s="31"/>
      <c r="M137" s="165" t="s">
        <v>3</v>
      </c>
      <c r="N137" s="166" t="s">
        <v>43</v>
      </c>
      <c r="O137" s="32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5" t="s">
        <v>278</v>
      </c>
      <c r="AT137" s="15" t="s">
        <v>210</v>
      </c>
      <c r="AU137" s="15" t="s">
        <v>79</v>
      </c>
      <c r="AY137" s="15" t="s">
        <v>209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9</v>
      </c>
      <c r="BK137" s="169">
        <f>ROUND(I137*H137,0)</f>
        <v>0</v>
      </c>
      <c r="BL137" s="15" t="s">
        <v>278</v>
      </c>
      <c r="BM137" s="15" t="s">
        <v>1294</v>
      </c>
    </row>
    <row r="138" spans="2:63" s="10" customFormat="1" ht="29.85" customHeight="1">
      <c r="B138" s="145"/>
      <c r="D138" s="146" t="s">
        <v>71</v>
      </c>
      <c r="E138" s="194" t="s">
        <v>1295</v>
      </c>
      <c r="F138" s="194" t="s">
        <v>1279</v>
      </c>
      <c r="I138" s="148"/>
      <c r="J138" s="195">
        <f>BK138</f>
        <v>0</v>
      </c>
      <c r="K138" s="155"/>
      <c r="L138" s="145"/>
      <c r="M138" s="150"/>
      <c r="N138" s="151"/>
      <c r="O138" s="151"/>
      <c r="P138" s="152">
        <f>SUM(P139:P150)</f>
        <v>0</v>
      </c>
      <c r="Q138" s="151"/>
      <c r="R138" s="152">
        <f>SUM(R139:R150)</f>
        <v>1.06965</v>
      </c>
      <c r="S138" s="151"/>
      <c r="T138" s="153">
        <f>SUM(T139:T150)</f>
        <v>0</v>
      </c>
      <c r="AR138" s="154" t="s">
        <v>79</v>
      </c>
      <c r="AT138" s="155" t="s">
        <v>71</v>
      </c>
      <c r="AU138" s="155" t="s">
        <v>9</v>
      </c>
      <c r="AY138" s="154" t="s">
        <v>209</v>
      </c>
      <c r="BK138" s="156">
        <f>SUM(BK139:BK150)</f>
        <v>0</v>
      </c>
    </row>
    <row r="139" spans="2:65" s="1" customFormat="1" ht="22.5" customHeight="1">
      <c r="B139" s="157"/>
      <c r="C139" s="158" t="s">
        <v>332</v>
      </c>
      <c r="D139" s="158" t="s">
        <v>210</v>
      </c>
      <c r="E139" s="159" t="s">
        <v>1296</v>
      </c>
      <c r="F139" s="160" t="s">
        <v>1297</v>
      </c>
      <c r="G139" s="161" t="s">
        <v>1298</v>
      </c>
      <c r="H139" s="162">
        <v>72</v>
      </c>
      <c r="I139" s="163"/>
      <c r="J139" s="164">
        <f aca="true" t="shared" si="20" ref="J139:J150">ROUND(I139*H139,0)</f>
        <v>0</v>
      </c>
      <c r="K139" s="161"/>
      <c r="L139" s="31"/>
      <c r="M139" s="165" t="s">
        <v>3</v>
      </c>
      <c r="N139" s="166" t="s">
        <v>43</v>
      </c>
      <c r="O139" s="32"/>
      <c r="P139" s="167">
        <f aca="true" t="shared" si="21" ref="P139:P150">O139*H139</f>
        <v>0</v>
      </c>
      <c r="Q139" s="167">
        <v>0</v>
      </c>
      <c r="R139" s="167">
        <f aca="true" t="shared" si="22" ref="R139:R150">Q139*H139</f>
        <v>0</v>
      </c>
      <c r="S139" s="167">
        <v>0</v>
      </c>
      <c r="T139" s="168">
        <f aca="true" t="shared" si="23" ref="T139:T150">S139*H139</f>
        <v>0</v>
      </c>
      <c r="AR139" s="15" t="s">
        <v>278</v>
      </c>
      <c r="AT139" s="15" t="s">
        <v>210</v>
      </c>
      <c r="AU139" s="15" t="s">
        <v>79</v>
      </c>
      <c r="AY139" s="15" t="s">
        <v>209</v>
      </c>
      <c r="BE139" s="169">
        <f aca="true" t="shared" si="24" ref="BE139:BE150">IF(N139="základní",J139,0)</f>
        <v>0</v>
      </c>
      <c r="BF139" s="169">
        <f aca="true" t="shared" si="25" ref="BF139:BF150">IF(N139="snížená",J139,0)</f>
        <v>0</v>
      </c>
      <c r="BG139" s="169">
        <f aca="true" t="shared" si="26" ref="BG139:BG150">IF(N139="zákl. přenesená",J139,0)</f>
        <v>0</v>
      </c>
      <c r="BH139" s="169">
        <f aca="true" t="shared" si="27" ref="BH139:BH150">IF(N139="sníž. přenesená",J139,0)</f>
        <v>0</v>
      </c>
      <c r="BI139" s="169">
        <f aca="true" t="shared" si="28" ref="BI139:BI150">IF(N139="nulová",J139,0)</f>
        <v>0</v>
      </c>
      <c r="BJ139" s="15" t="s">
        <v>9</v>
      </c>
      <c r="BK139" s="169">
        <f aca="true" t="shared" si="29" ref="BK139:BK150">ROUND(I139*H139,0)</f>
        <v>0</v>
      </c>
      <c r="BL139" s="15" t="s">
        <v>278</v>
      </c>
      <c r="BM139" s="15" t="s">
        <v>1299</v>
      </c>
    </row>
    <row r="140" spans="2:65" s="1" customFormat="1" ht="22.5" customHeight="1">
      <c r="B140" s="157"/>
      <c r="C140" s="158" t="s">
        <v>336</v>
      </c>
      <c r="D140" s="158" t="s">
        <v>210</v>
      </c>
      <c r="E140" s="159" t="s">
        <v>1300</v>
      </c>
      <c r="F140" s="160" t="s">
        <v>1301</v>
      </c>
      <c r="G140" s="161" t="s">
        <v>1298</v>
      </c>
      <c r="H140" s="162">
        <v>8</v>
      </c>
      <c r="I140" s="163"/>
      <c r="J140" s="164">
        <f t="shared" si="20"/>
        <v>0</v>
      </c>
      <c r="K140" s="161"/>
      <c r="L140" s="31"/>
      <c r="M140" s="165" t="s">
        <v>3</v>
      </c>
      <c r="N140" s="166" t="s">
        <v>43</v>
      </c>
      <c r="O140" s="32"/>
      <c r="P140" s="167">
        <f t="shared" si="21"/>
        <v>0</v>
      </c>
      <c r="Q140" s="167">
        <v>0</v>
      </c>
      <c r="R140" s="167">
        <f t="shared" si="22"/>
        <v>0</v>
      </c>
      <c r="S140" s="167">
        <v>0</v>
      </c>
      <c r="T140" s="168">
        <f t="shared" si="23"/>
        <v>0</v>
      </c>
      <c r="AR140" s="15" t="s">
        <v>278</v>
      </c>
      <c r="AT140" s="15" t="s">
        <v>210</v>
      </c>
      <c r="AU140" s="15" t="s">
        <v>79</v>
      </c>
      <c r="AY140" s="15" t="s">
        <v>209</v>
      </c>
      <c r="BE140" s="169">
        <f t="shared" si="24"/>
        <v>0</v>
      </c>
      <c r="BF140" s="169">
        <f t="shared" si="25"/>
        <v>0</v>
      </c>
      <c r="BG140" s="169">
        <f t="shared" si="26"/>
        <v>0</v>
      </c>
      <c r="BH140" s="169">
        <f t="shared" si="27"/>
        <v>0</v>
      </c>
      <c r="BI140" s="169">
        <f t="shared" si="28"/>
        <v>0</v>
      </c>
      <c r="BJ140" s="15" t="s">
        <v>9</v>
      </c>
      <c r="BK140" s="169">
        <f t="shared" si="29"/>
        <v>0</v>
      </c>
      <c r="BL140" s="15" t="s">
        <v>278</v>
      </c>
      <c r="BM140" s="15" t="s">
        <v>1302</v>
      </c>
    </row>
    <row r="141" spans="2:65" s="1" customFormat="1" ht="22.5" customHeight="1">
      <c r="B141" s="157"/>
      <c r="C141" s="158" t="s">
        <v>340</v>
      </c>
      <c r="D141" s="158" t="s">
        <v>210</v>
      </c>
      <c r="E141" s="159" t="s">
        <v>1303</v>
      </c>
      <c r="F141" s="160" t="s">
        <v>1304</v>
      </c>
      <c r="G141" s="161" t="s">
        <v>1298</v>
      </c>
      <c r="H141" s="162">
        <v>8</v>
      </c>
      <c r="I141" s="163"/>
      <c r="J141" s="164">
        <f t="shared" si="20"/>
        <v>0</v>
      </c>
      <c r="K141" s="161"/>
      <c r="L141" s="31"/>
      <c r="M141" s="165" t="s">
        <v>3</v>
      </c>
      <c r="N141" s="166" t="s">
        <v>43</v>
      </c>
      <c r="O141" s="32"/>
      <c r="P141" s="167">
        <f t="shared" si="21"/>
        <v>0</v>
      </c>
      <c r="Q141" s="167">
        <v>0</v>
      </c>
      <c r="R141" s="167">
        <f t="shared" si="22"/>
        <v>0</v>
      </c>
      <c r="S141" s="167">
        <v>0</v>
      </c>
      <c r="T141" s="168">
        <f t="shared" si="23"/>
        <v>0</v>
      </c>
      <c r="AR141" s="15" t="s">
        <v>278</v>
      </c>
      <c r="AT141" s="15" t="s">
        <v>210</v>
      </c>
      <c r="AU141" s="15" t="s">
        <v>79</v>
      </c>
      <c r="AY141" s="15" t="s">
        <v>209</v>
      </c>
      <c r="BE141" s="169">
        <f t="shared" si="24"/>
        <v>0</v>
      </c>
      <c r="BF141" s="169">
        <f t="shared" si="25"/>
        <v>0</v>
      </c>
      <c r="BG141" s="169">
        <f t="shared" si="26"/>
        <v>0</v>
      </c>
      <c r="BH141" s="169">
        <f t="shared" si="27"/>
        <v>0</v>
      </c>
      <c r="BI141" s="169">
        <f t="shared" si="28"/>
        <v>0</v>
      </c>
      <c r="BJ141" s="15" t="s">
        <v>9</v>
      </c>
      <c r="BK141" s="169">
        <f t="shared" si="29"/>
        <v>0</v>
      </c>
      <c r="BL141" s="15" t="s">
        <v>278</v>
      </c>
      <c r="BM141" s="15" t="s">
        <v>1305</v>
      </c>
    </row>
    <row r="142" spans="2:65" s="1" customFormat="1" ht="22.5" customHeight="1">
      <c r="B142" s="157"/>
      <c r="C142" s="158" t="s">
        <v>344</v>
      </c>
      <c r="D142" s="158" t="s">
        <v>210</v>
      </c>
      <c r="E142" s="159" t="s">
        <v>1306</v>
      </c>
      <c r="F142" s="160" t="s">
        <v>1307</v>
      </c>
      <c r="G142" s="161" t="s">
        <v>1298</v>
      </c>
      <c r="H142" s="162">
        <v>2</v>
      </c>
      <c r="I142" s="163"/>
      <c r="J142" s="164">
        <f t="shared" si="20"/>
        <v>0</v>
      </c>
      <c r="K142" s="161"/>
      <c r="L142" s="31"/>
      <c r="M142" s="165" t="s">
        <v>3</v>
      </c>
      <c r="N142" s="166" t="s">
        <v>43</v>
      </c>
      <c r="O142" s="32"/>
      <c r="P142" s="167">
        <f t="shared" si="21"/>
        <v>0</v>
      </c>
      <c r="Q142" s="167">
        <v>0</v>
      </c>
      <c r="R142" s="167">
        <f t="shared" si="22"/>
        <v>0</v>
      </c>
      <c r="S142" s="167">
        <v>0</v>
      </c>
      <c r="T142" s="168">
        <f t="shared" si="23"/>
        <v>0</v>
      </c>
      <c r="AR142" s="15" t="s">
        <v>278</v>
      </c>
      <c r="AT142" s="15" t="s">
        <v>210</v>
      </c>
      <c r="AU142" s="15" t="s">
        <v>79</v>
      </c>
      <c r="AY142" s="15" t="s">
        <v>209</v>
      </c>
      <c r="BE142" s="169">
        <f t="shared" si="24"/>
        <v>0</v>
      </c>
      <c r="BF142" s="169">
        <f t="shared" si="25"/>
        <v>0</v>
      </c>
      <c r="BG142" s="169">
        <f t="shared" si="26"/>
        <v>0</v>
      </c>
      <c r="BH142" s="169">
        <f t="shared" si="27"/>
        <v>0</v>
      </c>
      <c r="BI142" s="169">
        <f t="shared" si="28"/>
        <v>0</v>
      </c>
      <c r="BJ142" s="15" t="s">
        <v>9</v>
      </c>
      <c r="BK142" s="169">
        <f t="shared" si="29"/>
        <v>0</v>
      </c>
      <c r="BL142" s="15" t="s">
        <v>278</v>
      </c>
      <c r="BM142" s="15" t="s">
        <v>1308</v>
      </c>
    </row>
    <row r="143" spans="2:65" s="1" customFormat="1" ht="22.5" customHeight="1">
      <c r="B143" s="157"/>
      <c r="C143" s="158" t="s">
        <v>348</v>
      </c>
      <c r="D143" s="158" t="s">
        <v>210</v>
      </c>
      <c r="E143" s="159" t="s">
        <v>1309</v>
      </c>
      <c r="F143" s="160" t="s">
        <v>1310</v>
      </c>
      <c r="G143" s="161" t="s">
        <v>1298</v>
      </c>
      <c r="H143" s="162">
        <v>2</v>
      </c>
      <c r="I143" s="163"/>
      <c r="J143" s="164">
        <f t="shared" si="20"/>
        <v>0</v>
      </c>
      <c r="K143" s="161"/>
      <c r="L143" s="31"/>
      <c r="M143" s="165" t="s">
        <v>3</v>
      </c>
      <c r="N143" s="166" t="s">
        <v>43</v>
      </c>
      <c r="O143" s="32"/>
      <c r="P143" s="167">
        <f t="shared" si="21"/>
        <v>0</v>
      </c>
      <c r="Q143" s="167">
        <v>0</v>
      </c>
      <c r="R143" s="167">
        <f t="shared" si="22"/>
        <v>0</v>
      </c>
      <c r="S143" s="167">
        <v>0</v>
      </c>
      <c r="T143" s="168">
        <f t="shared" si="23"/>
        <v>0</v>
      </c>
      <c r="AR143" s="15" t="s">
        <v>278</v>
      </c>
      <c r="AT143" s="15" t="s">
        <v>210</v>
      </c>
      <c r="AU143" s="15" t="s">
        <v>79</v>
      </c>
      <c r="AY143" s="15" t="s">
        <v>209</v>
      </c>
      <c r="BE143" s="169">
        <f t="shared" si="24"/>
        <v>0</v>
      </c>
      <c r="BF143" s="169">
        <f t="shared" si="25"/>
        <v>0</v>
      </c>
      <c r="BG143" s="169">
        <f t="shared" si="26"/>
        <v>0</v>
      </c>
      <c r="BH143" s="169">
        <f t="shared" si="27"/>
        <v>0</v>
      </c>
      <c r="BI143" s="169">
        <f t="shared" si="28"/>
        <v>0</v>
      </c>
      <c r="BJ143" s="15" t="s">
        <v>9</v>
      </c>
      <c r="BK143" s="169">
        <f t="shared" si="29"/>
        <v>0</v>
      </c>
      <c r="BL143" s="15" t="s">
        <v>278</v>
      </c>
      <c r="BM143" s="15" t="s">
        <v>1311</v>
      </c>
    </row>
    <row r="144" spans="2:65" s="1" customFormat="1" ht="22.5" customHeight="1">
      <c r="B144" s="157"/>
      <c r="C144" s="158" t="s">
        <v>352</v>
      </c>
      <c r="D144" s="158" t="s">
        <v>210</v>
      </c>
      <c r="E144" s="159" t="s">
        <v>1312</v>
      </c>
      <c r="F144" s="160" t="s">
        <v>1313</v>
      </c>
      <c r="G144" s="161" t="s">
        <v>359</v>
      </c>
      <c r="H144" s="162">
        <v>40</v>
      </c>
      <c r="I144" s="163"/>
      <c r="J144" s="164">
        <f t="shared" si="20"/>
        <v>0</v>
      </c>
      <c r="K144" s="161" t="s">
        <v>3101</v>
      </c>
      <c r="L144" s="31"/>
      <c r="M144" s="165" t="s">
        <v>3</v>
      </c>
      <c r="N144" s="166" t="s">
        <v>43</v>
      </c>
      <c r="O144" s="32"/>
      <c r="P144" s="167">
        <f t="shared" si="21"/>
        <v>0</v>
      </c>
      <c r="Q144" s="167">
        <v>0.00113</v>
      </c>
      <c r="R144" s="167">
        <f t="shared" si="22"/>
        <v>0.0452</v>
      </c>
      <c r="S144" s="167">
        <v>0</v>
      </c>
      <c r="T144" s="168">
        <f t="shared" si="23"/>
        <v>0</v>
      </c>
      <c r="AR144" s="15" t="s">
        <v>278</v>
      </c>
      <c r="AT144" s="15" t="s">
        <v>210</v>
      </c>
      <c r="AU144" s="15" t="s">
        <v>79</v>
      </c>
      <c r="AY144" s="15" t="s">
        <v>209</v>
      </c>
      <c r="BE144" s="169">
        <f t="shared" si="24"/>
        <v>0</v>
      </c>
      <c r="BF144" s="169">
        <f t="shared" si="25"/>
        <v>0</v>
      </c>
      <c r="BG144" s="169">
        <f t="shared" si="26"/>
        <v>0</v>
      </c>
      <c r="BH144" s="169">
        <f t="shared" si="27"/>
        <v>0</v>
      </c>
      <c r="BI144" s="169">
        <f t="shared" si="28"/>
        <v>0</v>
      </c>
      <c r="BJ144" s="15" t="s">
        <v>9</v>
      </c>
      <c r="BK144" s="169">
        <f t="shared" si="29"/>
        <v>0</v>
      </c>
      <c r="BL144" s="15" t="s">
        <v>278</v>
      </c>
      <c r="BM144" s="15" t="s">
        <v>1314</v>
      </c>
    </row>
    <row r="145" spans="2:65" s="1" customFormat="1" ht="22.5" customHeight="1">
      <c r="B145" s="157"/>
      <c r="C145" s="170" t="s">
        <v>356</v>
      </c>
      <c r="D145" s="170" t="s">
        <v>565</v>
      </c>
      <c r="E145" s="171" t="s">
        <v>1315</v>
      </c>
      <c r="F145" s="172" t="s">
        <v>1316</v>
      </c>
      <c r="G145" s="173" t="s">
        <v>416</v>
      </c>
      <c r="H145" s="174">
        <v>40</v>
      </c>
      <c r="I145" s="175"/>
      <c r="J145" s="176">
        <f t="shared" si="20"/>
        <v>0</v>
      </c>
      <c r="K145" s="173" t="s">
        <v>3101</v>
      </c>
      <c r="L145" s="177"/>
      <c r="M145" s="178" t="s">
        <v>3</v>
      </c>
      <c r="N145" s="179" t="s">
        <v>43</v>
      </c>
      <c r="O145" s="32"/>
      <c r="P145" s="167">
        <f t="shared" si="21"/>
        <v>0</v>
      </c>
      <c r="Q145" s="167">
        <v>0.001</v>
      </c>
      <c r="R145" s="167">
        <f t="shared" si="22"/>
        <v>0.04</v>
      </c>
      <c r="S145" s="167">
        <v>0</v>
      </c>
      <c r="T145" s="168">
        <f t="shared" si="23"/>
        <v>0</v>
      </c>
      <c r="AR145" s="15" t="s">
        <v>336</v>
      </c>
      <c r="AT145" s="15" t="s">
        <v>565</v>
      </c>
      <c r="AU145" s="15" t="s">
        <v>79</v>
      </c>
      <c r="AY145" s="15" t="s">
        <v>209</v>
      </c>
      <c r="BE145" s="169">
        <f t="shared" si="24"/>
        <v>0</v>
      </c>
      <c r="BF145" s="169">
        <f t="shared" si="25"/>
        <v>0</v>
      </c>
      <c r="BG145" s="169">
        <f t="shared" si="26"/>
        <v>0</v>
      </c>
      <c r="BH145" s="169">
        <f t="shared" si="27"/>
        <v>0</v>
      </c>
      <c r="BI145" s="169">
        <f t="shared" si="28"/>
        <v>0</v>
      </c>
      <c r="BJ145" s="15" t="s">
        <v>9</v>
      </c>
      <c r="BK145" s="169">
        <f t="shared" si="29"/>
        <v>0</v>
      </c>
      <c r="BL145" s="15" t="s">
        <v>278</v>
      </c>
      <c r="BM145" s="15" t="s">
        <v>1317</v>
      </c>
    </row>
    <row r="146" spans="2:65" s="1" customFormat="1" ht="22.5" customHeight="1">
      <c r="B146" s="157"/>
      <c r="C146" s="158" t="s">
        <v>363</v>
      </c>
      <c r="D146" s="158" t="s">
        <v>210</v>
      </c>
      <c r="E146" s="159" t="s">
        <v>1318</v>
      </c>
      <c r="F146" s="160" t="s">
        <v>1319</v>
      </c>
      <c r="G146" s="161" t="s">
        <v>359</v>
      </c>
      <c r="H146" s="162">
        <v>1</v>
      </c>
      <c r="I146" s="163"/>
      <c r="J146" s="164">
        <f t="shared" si="20"/>
        <v>0</v>
      </c>
      <c r="K146" s="161" t="s">
        <v>3</v>
      </c>
      <c r="L146" s="31"/>
      <c r="M146" s="165" t="s">
        <v>3</v>
      </c>
      <c r="N146" s="166" t="s">
        <v>43</v>
      </c>
      <c r="O146" s="32"/>
      <c r="P146" s="167">
        <f t="shared" si="21"/>
        <v>0</v>
      </c>
      <c r="Q146" s="167">
        <v>0.5</v>
      </c>
      <c r="R146" s="167">
        <f t="shared" si="22"/>
        <v>0.5</v>
      </c>
      <c r="S146" s="167">
        <v>0</v>
      </c>
      <c r="T146" s="168">
        <f t="shared" si="23"/>
        <v>0</v>
      </c>
      <c r="AR146" s="15" t="s">
        <v>278</v>
      </c>
      <c r="AT146" s="15" t="s">
        <v>210</v>
      </c>
      <c r="AU146" s="15" t="s">
        <v>79</v>
      </c>
      <c r="AY146" s="15" t="s">
        <v>209</v>
      </c>
      <c r="BE146" s="169">
        <f t="shared" si="24"/>
        <v>0</v>
      </c>
      <c r="BF146" s="169">
        <f t="shared" si="25"/>
        <v>0</v>
      </c>
      <c r="BG146" s="169">
        <f t="shared" si="26"/>
        <v>0</v>
      </c>
      <c r="BH146" s="169">
        <f t="shared" si="27"/>
        <v>0</v>
      </c>
      <c r="BI146" s="169">
        <f t="shared" si="28"/>
        <v>0</v>
      </c>
      <c r="BJ146" s="15" t="s">
        <v>9</v>
      </c>
      <c r="BK146" s="169">
        <f t="shared" si="29"/>
        <v>0</v>
      </c>
      <c r="BL146" s="15" t="s">
        <v>278</v>
      </c>
      <c r="BM146" s="15" t="s">
        <v>1320</v>
      </c>
    </row>
    <row r="147" spans="2:65" s="1" customFormat="1" ht="22.5" customHeight="1">
      <c r="B147" s="157"/>
      <c r="C147" s="158" t="s">
        <v>367</v>
      </c>
      <c r="D147" s="158" t="s">
        <v>210</v>
      </c>
      <c r="E147" s="159" t="s">
        <v>1321</v>
      </c>
      <c r="F147" s="160" t="s">
        <v>1322</v>
      </c>
      <c r="G147" s="161" t="s">
        <v>359</v>
      </c>
      <c r="H147" s="162">
        <v>1</v>
      </c>
      <c r="I147" s="163"/>
      <c r="J147" s="164">
        <f t="shared" si="20"/>
        <v>0</v>
      </c>
      <c r="K147" s="161" t="s">
        <v>3</v>
      </c>
      <c r="L147" s="31"/>
      <c r="M147" s="165" t="s">
        <v>3</v>
      </c>
      <c r="N147" s="166" t="s">
        <v>43</v>
      </c>
      <c r="O147" s="32"/>
      <c r="P147" s="167">
        <f t="shared" si="21"/>
        <v>0</v>
      </c>
      <c r="Q147" s="167">
        <v>0.09975</v>
      </c>
      <c r="R147" s="167">
        <f t="shared" si="22"/>
        <v>0.09975</v>
      </c>
      <c r="S147" s="167">
        <v>0</v>
      </c>
      <c r="T147" s="168">
        <f t="shared" si="23"/>
        <v>0</v>
      </c>
      <c r="AR147" s="15" t="s">
        <v>278</v>
      </c>
      <c r="AT147" s="15" t="s">
        <v>210</v>
      </c>
      <c r="AU147" s="15" t="s">
        <v>79</v>
      </c>
      <c r="AY147" s="15" t="s">
        <v>209</v>
      </c>
      <c r="BE147" s="169">
        <f t="shared" si="24"/>
        <v>0</v>
      </c>
      <c r="BF147" s="169">
        <f t="shared" si="25"/>
        <v>0</v>
      </c>
      <c r="BG147" s="169">
        <f t="shared" si="26"/>
        <v>0</v>
      </c>
      <c r="BH147" s="169">
        <f t="shared" si="27"/>
        <v>0</v>
      </c>
      <c r="BI147" s="169">
        <f t="shared" si="28"/>
        <v>0</v>
      </c>
      <c r="BJ147" s="15" t="s">
        <v>9</v>
      </c>
      <c r="BK147" s="169">
        <f t="shared" si="29"/>
        <v>0</v>
      </c>
      <c r="BL147" s="15" t="s">
        <v>278</v>
      </c>
      <c r="BM147" s="15" t="s">
        <v>1323</v>
      </c>
    </row>
    <row r="148" spans="2:65" s="1" customFormat="1" ht="22.5" customHeight="1">
      <c r="B148" s="157"/>
      <c r="C148" s="170" t="s">
        <v>371</v>
      </c>
      <c r="D148" s="170" t="s">
        <v>565</v>
      </c>
      <c r="E148" s="171" t="s">
        <v>1324</v>
      </c>
      <c r="F148" s="172" t="s">
        <v>1325</v>
      </c>
      <c r="G148" s="173" t="s">
        <v>416</v>
      </c>
      <c r="H148" s="174">
        <v>1</v>
      </c>
      <c r="I148" s="175"/>
      <c r="J148" s="176">
        <f t="shared" si="20"/>
        <v>0</v>
      </c>
      <c r="K148" s="173" t="s">
        <v>3</v>
      </c>
      <c r="L148" s="177"/>
      <c r="M148" s="178" t="s">
        <v>3</v>
      </c>
      <c r="N148" s="179" t="s">
        <v>43</v>
      </c>
      <c r="O148" s="32"/>
      <c r="P148" s="167">
        <f t="shared" si="21"/>
        <v>0</v>
      </c>
      <c r="Q148" s="167">
        <v>0.38</v>
      </c>
      <c r="R148" s="167">
        <f t="shared" si="22"/>
        <v>0.38</v>
      </c>
      <c r="S148" s="167">
        <v>0</v>
      </c>
      <c r="T148" s="168">
        <f t="shared" si="23"/>
        <v>0</v>
      </c>
      <c r="AR148" s="15" t="s">
        <v>336</v>
      </c>
      <c r="AT148" s="15" t="s">
        <v>565</v>
      </c>
      <c r="AU148" s="15" t="s">
        <v>79</v>
      </c>
      <c r="AY148" s="15" t="s">
        <v>209</v>
      </c>
      <c r="BE148" s="169">
        <f t="shared" si="24"/>
        <v>0</v>
      </c>
      <c r="BF148" s="169">
        <f t="shared" si="25"/>
        <v>0</v>
      </c>
      <c r="BG148" s="169">
        <f t="shared" si="26"/>
        <v>0</v>
      </c>
      <c r="BH148" s="169">
        <f t="shared" si="27"/>
        <v>0</v>
      </c>
      <c r="BI148" s="169">
        <f t="shared" si="28"/>
        <v>0</v>
      </c>
      <c r="BJ148" s="15" t="s">
        <v>9</v>
      </c>
      <c r="BK148" s="169">
        <f t="shared" si="29"/>
        <v>0</v>
      </c>
      <c r="BL148" s="15" t="s">
        <v>278</v>
      </c>
      <c r="BM148" s="15" t="s">
        <v>1326</v>
      </c>
    </row>
    <row r="149" spans="2:65" s="1" customFormat="1" ht="22.5" customHeight="1">
      <c r="B149" s="157"/>
      <c r="C149" s="170" t="s">
        <v>375</v>
      </c>
      <c r="D149" s="170" t="s">
        <v>565</v>
      </c>
      <c r="E149" s="171" t="s">
        <v>1327</v>
      </c>
      <c r="F149" s="172" t="s">
        <v>1328</v>
      </c>
      <c r="G149" s="173" t="s">
        <v>416</v>
      </c>
      <c r="H149" s="174">
        <v>1</v>
      </c>
      <c r="I149" s="175"/>
      <c r="J149" s="176">
        <f t="shared" si="20"/>
        <v>0</v>
      </c>
      <c r="K149" s="173" t="s">
        <v>3</v>
      </c>
      <c r="L149" s="177"/>
      <c r="M149" s="178" t="s">
        <v>3</v>
      </c>
      <c r="N149" s="179" t="s">
        <v>43</v>
      </c>
      <c r="O149" s="32"/>
      <c r="P149" s="167">
        <f t="shared" si="21"/>
        <v>0</v>
      </c>
      <c r="Q149" s="167">
        <v>0.0047</v>
      </c>
      <c r="R149" s="167">
        <f t="shared" si="22"/>
        <v>0.0047</v>
      </c>
      <c r="S149" s="167">
        <v>0</v>
      </c>
      <c r="T149" s="168">
        <f t="shared" si="23"/>
        <v>0</v>
      </c>
      <c r="AR149" s="15" t="s">
        <v>336</v>
      </c>
      <c r="AT149" s="15" t="s">
        <v>565</v>
      </c>
      <c r="AU149" s="15" t="s">
        <v>79</v>
      </c>
      <c r="AY149" s="15" t="s">
        <v>209</v>
      </c>
      <c r="BE149" s="169">
        <f t="shared" si="24"/>
        <v>0</v>
      </c>
      <c r="BF149" s="169">
        <f t="shared" si="25"/>
        <v>0</v>
      </c>
      <c r="BG149" s="169">
        <f t="shared" si="26"/>
        <v>0</v>
      </c>
      <c r="BH149" s="169">
        <f t="shared" si="27"/>
        <v>0</v>
      </c>
      <c r="BI149" s="169">
        <f t="shared" si="28"/>
        <v>0</v>
      </c>
      <c r="BJ149" s="15" t="s">
        <v>9</v>
      </c>
      <c r="BK149" s="169">
        <f t="shared" si="29"/>
        <v>0</v>
      </c>
      <c r="BL149" s="15" t="s">
        <v>278</v>
      </c>
      <c r="BM149" s="15" t="s">
        <v>1329</v>
      </c>
    </row>
    <row r="150" spans="2:65" s="1" customFormat="1" ht="22.5" customHeight="1">
      <c r="B150" s="157"/>
      <c r="C150" s="158" t="s">
        <v>379</v>
      </c>
      <c r="D150" s="158" t="s">
        <v>210</v>
      </c>
      <c r="E150" s="159" t="s">
        <v>1330</v>
      </c>
      <c r="F150" s="160" t="s">
        <v>1331</v>
      </c>
      <c r="G150" s="161" t="s">
        <v>247</v>
      </c>
      <c r="H150" s="162">
        <v>1.07</v>
      </c>
      <c r="I150" s="163"/>
      <c r="J150" s="164">
        <f t="shared" si="20"/>
        <v>0</v>
      </c>
      <c r="K150" s="161" t="s">
        <v>3101</v>
      </c>
      <c r="L150" s="31"/>
      <c r="M150" s="165" t="s">
        <v>3</v>
      </c>
      <c r="N150" s="166" t="s">
        <v>43</v>
      </c>
      <c r="O150" s="32"/>
      <c r="P150" s="167">
        <f t="shared" si="21"/>
        <v>0</v>
      </c>
      <c r="Q150" s="167">
        <v>0</v>
      </c>
      <c r="R150" s="167">
        <f t="shared" si="22"/>
        <v>0</v>
      </c>
      <c r="S150" s="167">
        <v>0</v>
      </c>
      <c r="T150" s="168">
        <f t="shared" si="23"/>
        <v>0</v>
      </c>
      <c r="AR150" s="15" t="s">
        <v>278</v>
      </c>
      <c r="AT150" s="15" t="s">
        <v>210</v>
      </c>
      <c r="AU150" s="15" t="s">
        <v>79</v>
      </c>
      <c r="AY150" s="15" t="s">
        <v>209</v>
      </c>
      <c r="BE150" s="169">
        <f t="shared" si="24"/>
        <v>0</v>
      </c>
      <c r="BF150" s="169">
        <f t="shared" si="25"/>
        <v>0</v>
      </c>
      <c r="BG150" s="169">
        <f t="shared" si="26"/>
        <v>0</v>
      </c>
      <c r="BH150" s="169">
        <f t="shared" si="27"/>
        <v>0</v>
      </c>
      <c r="BI150" s="169">
        <f t="shared" si="28"/>
        <v>0</v>
      </c>
      <c r="BJ150" s="15" t="s">
        <v>9</v>
      </c>
      <c r="BK150" s="169">
        <f t="shared" si="29"/>
        <v>0</v>
      </c>
      <c r="BL150" s="15" t="s">
        <v>278</v>
      </c>
      <c r="BM150" s="15" t="s">
        <v>1332</v>
      </c>
    </row>
    <row r="151" spans="2:63" s="10" customFormat="1" ht="29.85" customHeight="1">
      <c r="B151" s="145"/>
      <c r="D151" s="146" t="s">
        <v>71</v>
      </c>
      <c r="E151" s="194" t="s">
        <v>1333</v>
      </c>
      <c r="F151" s="194" t="s">
        <v>1279</v>
      </c>
      <c r="I151" s="148"/>
      <c r="J151" s="195">
        <f>BK151</f>
        <v>0</v>
      </c>
      <c r="K151" s="155"/>
      <c r="L151" s="145"/>
      <c r="M151" s="150"/>
      <c r="N151" s="151"/>
      <c r="O151" s="151"/>
      <c r="P151" s="152">
        <f>SUM(P152:P164)</f>
        <v>0</v>
      </c>
      <c r="Q151" s="151"/>
      <c r="R151" s="152">
        <f>SUM(R152:R164)</f>
        <v>0.51264</v>
      </c>
      <c r="S151" s="151"/>
      <c r="T151" s="153">
        <f>SUM(T152:T164)</f>
        <v>0</v>
      </c>
      <c r="AR151" s="154" t="s">
        <v>79</v>
      </c>
      <c r="AT151" s="155" t="s">
        <v>71</v>
      </c>
      <c r="AU151" s="155" t="s">
        <v>9</v>
      </c>
      <c r="AY151" s="154" t="s">
        <v>209</v>
      </c>
      <c r="BK151" s="156">
        <f>SUM(BK152:BK164)</f>
        <v>0</v>
      </c>
    </row>
    <row r="152" spans="2:65" s="1" customFormat="1" ht="22.5" customHeight="1">
      <c r="B152" s="157"/>
      <c r="C152" s="158" t="s">
        <v>383</v>
      </c>
      <c r="D152" s="158" t="s">
        <v>210</v>
      </c>
      <c r="E152" s="159" t="s">
        <v>1334</v>
      </c>
      <c r="F152" s="160" t="s">
        <v>1335</v>
      </c>
      <c r="G152" s="161" t="s">
        <v>253</v>
      </c>
      <c r="H152" s="162">
        <v>9</v>
      </c>
      <c r="I152" s="163"/>
      <c r="J152" s="164">
        <f aca="true" t="shared" si="30" ref="J152:J164">ROUND(I152*H152,0)</f>
        <v>0</v>
      </c>
      <c r="K152" s="161" t="s">
        <v>3101</v>
      </c>
      <c r="L152" s="31"/>
      <c r="M152" s="165" t="s">
        <v>3</v>
      </c>
      <c r="N152" s="166" t="s">
        <v>43</v>
      </c>
      <c r="O152" s="32"/>
      <c r="P152" s="167">
        <f aca="true" t="shared" si="31" ref="P152:P164">O152*H152</f>
        <v>0</v>
      </c>
      <c r="Q152" s="167">
        <v>0.00199</v>
      </c>
      <c r="R152" s="167">
        <f aca="true" t="shared" si="32" ref="R152:R164">Q152*H152</f>
        <v>0.01791</v>
      </c>
      <c r="S152" s="167">
        <v>0</v>
      </c>
      <c r="T152" s="168">
        <f aca="true" t="shared" si="33" ref="T152:T164">S152*H152</f>
        <v>0</v>
      </c>
      <c r="AR152" s="15" t="s">
        <v>278</v>
      </c>
      <c r="AT152" s="15" t="s">
        <v>210</v>
      </c>
      <c r="AU152" s="15" t="s">
        <v>79</v>
      </c>
      <c r="AY152" s="15" t="s">
        <v>209</v>
      </c>
      <c r="BE152" s="169">
        <f aca="true" t="shared" si="34" ref="BE152:BE164">IF(N152="základní",J152,0)</f>
        <v>0</v>
      </c>
      <c r="BF152" s="169">
        <f aca="true" t="shared" si="35" ref="BF152:BF164">IF(N152="snížená",J152,0)</f>
        <v>0</v>
      </c>
      <c r="BG152" s="169">
        <f aca="true" t="shared" si="36" ref="BG152:BG164">IF(N152="zákl. přenesená",J152,0)</f>
        <v>0</v>
      </c>
      <c r="BH152" s="169">
        <f aca="true" t="shared" si="37" ref="BH152:BH164">IF(N152="sníž. přenesená",J152,0)</f>
        <v>0</v>
      </c>
      <c r="BI152" s="169">
        <f aca="true" t="shared" si="38" ref="BI152:BI164">IF(N152="nulová",J152,0)</f>
        <v>0</v>
      </c>
      <c r="BJ152" s="15" t="s">
        <v>9</v>
      </c>
      <c r="BK152" s="169">
        <f aca="true" t="shared" si="39" ref="BK152:BK164">ROUND(I152*H152,0)</f>
        <v>0</v>
      </c>
      <c r="BL152" s="15" t="s">
        <v>278</v>
      </c>
      <c r="BM152" s="15" t="s">
        <v>1336</v>
      </c>
    </row>
    <row r="153" spans="2:65" s="1" customFormat="1" ht="22.5" customHeight="1">
      <c r="B153" s="157"/>
      <c r="C153" s="158" t="s">
        <v>387</v>
      </c>
      <c r="D153" s="158" t="s">
        <v>210</v>
      </c>
      <c r="E153" s="159" t="s">
        <v>1337</v>
      </c>
      <c r="F153" s="160" t="s">
        <v>1338</v>
      </c>
      <c r="G153" s="161" t="s">
        <v>253</v>
      </c>
      <c r="H153" s="162">
        <v>40</v>
      </c>
      <c r="I153" s="163"/>
      <c r="J153" s="164">
        <f t="shared" si="30"/>
        <v>0</v>
      </c>
      <c r="K153" s="161" t="s">
        <v>3101</v>
      </c>
      <c r="L153" s="31"/>
      <c r="M153" s="165" t="s">
        <v>3</v>
      </c>
      <c r="N153" s="166" t="s">
        <v>43</v>
      </c>
      <c r="O153" s="32"/>
      <c r="P153" s="167">
        <f t="shared" si="31"/>
        <v>0</v>
      </c>
      <c r="Q153" s="167">
        <v>0.00296</v>
      </c>
      <c r="R153" s="167">
        <f t="shared" si="32"/>
        <v>0.1184</v>
      </c>
      <c r="S153" s="167">
        <v>0</v>
      </c>
      <c r="T153" s="168">
        <f t="shared" si="33"/>
        <v>0</v>
      </c>
      <c r="AR153" s="15" t="s">
        <v>278</v>
      </c>
      <c r="AT153" s="15" t="s">
        <v>210</v>
      </c>
      <c r="AU153" s="15" t="s">
        <v>79</v>
      </c>
      <c r="AY153" s="15" t="s">
        <v>209</v>
      </c>
      <c r="BE153" s="169">
        <f t="shared" si="34"/>
        <v>0</v>
      </c>
      <c r="BF153" s="169">
        <f t="shared" si="35"/>
        <v>0</v>
      </c>
      <c r="BG153" s="169">
        <f t="shared" si="36"/>
        <v>0</v>
      </c>
      <c r="BH153" s="169">
        <f t="shared" si="37"/>
        <v>0</v>
      </c>
      <c r="BI153" s="169">
        <f t="shared" si="38"/>
        <v>0</v>
      </c>
      <c r="BJ153" s="15" t="s">
        <v>9</v>
      </c>
      <c r="BK153" s="169">
        <f t="shared" si="39"/>
        <v>0</v>
      </c>
      <c r="BL153" s="15" t="s">
        <v>278</v>
      </c>
      <c r="BM153" s="15" t="s">
        <v>1339</v>
      </c>
    </row>
    <row r="154" spans="2:65" s="1" customFormat="1" ht="22.5" customHeight="1">
      <c r="B154" s="157"/>
      <c r="C154" s="158" t="s">
        <v>391</v>
      </c>
      <c r="D154" s="158" t="s">
        <v>210</v>
      </c>
      <c r="E154" s="159" t="s">
        <v>1340</v>
      </c>
      <c r="F154" s="160" t="s">
        <v>1341</v>
      </c>
      <c r="G154" s="161" t="s">
        <v>253</v>
      </c>
      <c r="H154" s="162">
        <v>9</v>
      </c>
      <c r="I154" s="163"/>
      <c r="J154" s="164">
        <f t="shared" si="30"/>
        <v>0</v>
      </c>
      <c r="K154" s="161" t="s">
        <v>3101</v>
      </c>
      <c r="L154" s="31"/>
      <c r="M154" s="165" t="s">
        <v>3</v>
      </c>
      <c r="N154" s="166" t="s">
        <v>43</v>
      </c>
      <c r="O154" s="32"/>
      <c r="P154" s="167">
        <f t="shared" si="31"/>
        <v>0</v>
      </c>
      <c r="Q154" s="167">
        <v>0.00376</v>
      </c>
      <c r="R154" s="167">
        <f t="shared" si="32"/>
        <v>0.03384</v>
      </c>
      <c r="S154" s="167">
        <v>0</v>
      </c>
      <c r="T154" s="168">
        <f t="shared" si="33"/>
        <v>0</v>
      </c>
      <c r="AR154" s="15" t="s">
        <v>278</v>
      </c>
      <c r="AT154" s="15" t="s">
        <v>210</v>
      </c>
      <c r="AU154" s="15" t="s">
        <v>79</v>
      </c>
      <c r="AY154" s="15" t="s">
        <v>209</v>
      </c>
      <c r="BE154" s="169">
        <f t="shared" si="34"/>
        <v>0</v>
      </c>
      <c r="BF154" s="169">
        <f t="shared" si="35"/>
        <v>0</v>
      </c>
      <c r="BG154" s="169">
        <f t="shared" si="36"/>
        <v>0</v>
      </c>
      <c r="BH154" s="169">
        <f t="shared" si="37"/>
        <v>0</v>
      </c>
      <c r="BI154" s="169">
        <f t="shared" si="38"/>
        <v>0</v>
      </c>
      <c r="BJ154" s="15" t="s">
        <v>9</v>
      </c>
      <c r="BK154" s="169">
        <f t="shared" si="39"/>
        <v>0</v>
      </c>
      <c r="BL154" s="15" t="s">
        <v>278</v>
      </c>
      <c r="BM154" s="15" t="s">
        <v>1342</v>
      </c>
    </row>
    <row r="155" spans="2:65" s="1" customFormat="1" ht="22.5" customHeight="1">
      <c r="B155" s="157"/>
      <c r="C155" s="158" t="s">
        <v>395</v>
      </c>
      <c r="D155" s="158" t="s">
        <v>210</v>
      </c>
      <c r="E155" s="159" t="s">
        <v>1343</v>
      </c>
      <c r="F155" s="160" t="s">
        <v>1344</v>
      </c>
      <c r="G155" s="161" t="s">
        <v>253</v>
      </c>
      <c r="H155" s="162">
        <v>18</v>
      </c>
      <c r="I155" s="163"/>
      <c r="J155" s="164">
        <f t="shared" si="30"/>
        <v>0</v>
      </c>
      <c r="K155" s="161" t="s">
        <v>3101</v>
      </c>
      <c r="L155" s="31"/>
      <c r="M155" s="165" t="s">
        <v>3</v>
      </c>
      <c r="N155" s="166" t="s">
        <v>43</v>
      </c>
      <c r="O155" s="32"/>
      <c r="P155" s="167">
        <f t="shared" si="31"/>
        <v>0</v>
      </c>
      <c r="Q155" s="167">
        <v>0.0044</v>
      </c>
      <c r="R155" s="167">
        <f t="shared" si="32"/>
        <v>0.0792</v>
      </c>
      <c r="S155" s="167">
        <v>0</v>
      </c>
      <c r="T155" s="168">
        <f t="shared" si="33"/>
        <v>0</v>
      </c>
      <c r="AR155" s="15" t="s">
        <v>278</v>
      </c>
      <c r="AT155" s="15" t="s">
        <v>210</v>
      </c>
      <c r="AU155" s="15" t="s">
        <v>79</v>
      </c>
      <c r="AY155" s="15" t="s">
        <v>209</v>
      </c>
      <c r="BE155" s="169">
        <f t="shared" si="34"/>
        <v>0</v>
      </c>
      <c r="BF155" s="169">
        <f t="shared" si="35"/>
        <v>0</v>
      </c>
      <c r="BG155" s="169">
        <f t="shared" si="36"/>
        <v>0</v>
      </c>
      <c r="BH155" s="169">
        <f t="shared" si="37"/>
        <v>0</v>
      </c>
      <c r="BI155" s="169">
        <f t="shared" si="38"/>
        <v>0</v>
      </c>
      <c r="BJ155" s="15" t="s">
        <v>9</v>
      </c>
      <c r="BK155" s="169">
        <f t="shared" si="39"/>
        <v>0</v>
      </c>
      <c r="BL155" s="15" t="s">
        <v>278</v>
      </c>
      <c r="BM155" s="15" t="s">
        <v>1345</v>
      </c>
    </row>
    <row r="156" spans="2:65" s="1" customFormat="1" ht="22.5" customHeight="1">
      <c r="B156" s="157"/>
      <c r="C156" s="158" t="s">
        <v>399</v>
      </c>
      <c r="D156" s="158" t="s">
        <v>210</v>
      </c>
      <c r="E156" s="159" t="s">
        <v>1346</v>
      </c>
      <c r="F156" s="160" t="s">
        <v>1347</v>
      </c>
      <c r="G156" s="161" t="s">
        <v>253</v>
      </c>
      <c r="H156" s="162">
        <v>9</v>
      </c>
      <c r="I156" s="163"/>
      <c r="J156" s="164">
        <f t="shared" si="30"/>
        <v>0</v>
      </c>
      <c r="K156" s="161" t="s">
        <v>3101</v>
      </c>
      <c r="L156" s="31"/>
      <c r="M156" s="165" t="s">
        <v>3</v>
      </c>
      <c r="N156" s="166" t="s">
        <v>43</v>
      </c>
      <c r="O156" s="32"/>
      <c r="P156" s="167">
        <f t="shared" si="31"/>
        <v>0</v>
      </c>
      <c r="Q156" s="167">
        <v>0.00629</v>
      </c>
      <c r="R156" s="167">
        <f t="shared" si="32"/>
        <v>0.056609999999999994</v>
      </c>
      <c r="S156" s="167">
        <v>0</v>
      </c>
      <c r="T156" s="168">
        <f t="shared" si="33"/>
        <v>0</v>
      </c>
      <c r="AR156" s="15" t="s">
        <v>278</v>
      </c>
      <c r="AT156" s="15" t="s">
        <v>210</v>
      </c>
      <c r="AU156" s="15" t="s">
        <v>79</v>
      </c>
      <c r="AY156" s="15" t="s">
        <v>209</v>
      </c>
      <c r="BE156" s="169">
        <f t="shared" si="34"/>
        <v>0</v>
      </c>
      <c r="BF156" s="169">
        <f t="shared" si="35"/>
        <v>0</v>
      </c>
      <c r="BG156" s="169">
        <f t="shared" si="36"/>
        <v>0</v>
      </c>
      <c r="BH156" s="169">
        <f t="shared" si="37"/>
        <v>0</v>
      </c>
      <c r="BI156" s="169">
        <f t="shared" si="38"/>
        <v>0</v>
      </c>
      <c r="BJ156" s="15" t="s">
        <v>9</v>
      </c>
      <c r="BK156" s="169">
        <f t="shared" si="39"/>
        <v>0</v>
      </c>
      <c r="BL156" s="15" t="s">
        <v>278</v>
      </c>
      <c r="BM156" s="15" t="s">
        <v>1348</v>
      </c>
    </row>
    <row r="157" spans="2:65" s="1" customFormat="1" ht="31.5" customHeight="1">
      <c r="B157" s="157"/>
      <c r="C157" s="158" t="s">
        <v>403</v>
      </c>
      <c r="D157" s="158" t="s">
        <v>210</v>
      </c>
      <c r="E157" s="159" t="s">
        <v>1349</v>
      </c>
      <c r="F157" s="160" t="s">
        <v>1350</v>
      </c>
      <c r="G157" s="161" t="s">
        <v>416</v>
      </c>
      <c r="H157" s="162">
        <v>2</v>
      </c>
      <c r="I157" s="163"/>
      <c r="J157" s="164">
        <f t="shared" si="30"/>
        <v>0</v>
      </c>
      <c r="K157" s="161" t="s">
        <v>3101</v>
      </c>
      <c r="L157" s="31"/>
      <c r="M157" s="165" t="s">
        <v>3</v>
      </c>
      <c r="N157" s="166" t="s">
        <v>43</v>
      </c>
      <c r="O157" s="32"/>
      <c r="P157" s="167">
        <f t="shared" si="31"/>
        <v>0</v>
      </c>
      <c r="Q157" s="167">
        <v>0</v>
      </c>
      <c r="R157" s="167">
        <f t="shared" si="32"/>
        <v>0</v>
      </c>
      <c r="S157" s="167">
        <v>0</v>
      </c>
      <c r="T157" s="168">
        <f t="shared" si="33"/>
        <v>0</v>
      </c>
      <c r="AR157" s="15" t="s">
        <v>278</v>
      </c>
      <c r="AT157" s="15" t="s">
        <v>210</v>
      </c>
      <c r="AU157" s="15" t="s">
        <v>79</v>
      </c>
      <c r="AY157" s="15" t="s">
        <v>209</v>
      </c>
      <c r="BE157" s="169">
        <f t="shared" si="34"/>
        <v>0</v>
      </c>
      <c r="BF157" s="169">
        <f t="shared" si="35"/>
        <v>0</v>
      </c>
      <c r="BG157" s="169">
        <f t="shared" si="36"/>
        <v>0</v>
      </c>
      <c r="BH157" s="169">
        <f t="shared" si="37"/>
        <v>0</v>
      </c>
      <c r="BI157" s="169">
        <f t="shared" si="38"/>
        <v>0</v>
      </c>
      <c r="BJ157" s="15" t="s">
        <v>9</v>
      </c>
      <c r="BK157" s="169">
        <f t="shared" si="39"/>
        <v>0</v>
      </c>
      <c r="BL157" s="15" t="s">
        <v>278</v>
      </c>
      <c r="BM157" s="15" t="s">
        <v>1351</v>
      </c>
    </row>
    <row r="158" spans="2:65" s="1" customFormat="1" ht="22.5" customHeight="1">
      <c r="B158" s="157"/>
      <c r="C158" s="158" t="s">
        <v>407</v>
      </c>
      <c r="D158" s="158" t="s">
        <v>210</v>
      </c>
      <c r="E158" s="159" t="s">
        <v>1352</v>
      </c>
      <c r="F158" s="160" t="s">
        <v>1353</v>
      </c>
      <c r="G158" s="161" t="s">
        <v>253</v>
      </c>
      <c r="H158" s="162">
        <v>30</v>
      </c>
      <c r="I158" s="163"/>
      <c r="J158" s="164">
        <f t="shared" si="30"/>
        <v>0</v>
      </c>
      <c r="K158" s="161" t="s">
        <v>3101</v>
      </c>
      <c r="L158" s="31"/>
      <c r="M158" s="165" t="s">
        <v>3</v>
      </c>
      <c r="N158" s="166" t="s">
        <v>43</v>
      </c>
      <c r="O158" s="32"/>
      <c r="P158" s="167">
        <f t="shared" si="31"/>
        <v>0</v>
      </c>
      <c r="Q158" s="167">
        <v>0.00667</v>
      </c>
      <c r="R158" s="167">
        <f t="shared" si="32"/>
        <v>0.2001</v>
      </c>
      <c r="S158" s="167">
        <v>0</v>
      </c>
      <c r="T158" s="168">
        <f t="shared" si="33"/>
        <v>0</v>
      </c>
      <c r="AR158" s="15" t="s">
        <v>278</v>
      </c>
      <c r="AT158" s="15" t="s">
        <v>210</v>
      </c>
      <c r="AU158" s="15" t="s">
        <v>79</v>
      </c>
      <c r="AY158" s="15" t="s">
        <v>209</v>
      </c>
      <c r="BE158" s="169">
        <f t="shared" si="34"/>
        <v>0</v>
      </c>
      <c r="BF158" s="169">
        <f t="shared" si="35"/>
        <v>0</v>
      </c>
      <c r="BG158" s="169">
        <f t="shared" si="36"/>
        <v>0</v>
      </c>
      <c r="BH158" s="169">
        <f t="shared" si="37"/>
        <v>0</v>
      </c>
      <c r="BI158" s="169">
        <f t="shared" si="38"/>
        <v>0</v>
      </c>
      <c r="BJ158" s="15" t="s">
        <v>9</v>
      </c>
      <c r="BK158" s="169">
        <f t="shared" si="39"/>
        <v>0</v>
      </c>
      <c r="BL158" s="15" t="s">
        <v>278</v>
      </c>
      <c r="BM158" s="15" t="s">
        <v>1354</v>
      </c>
    </row>
    <row r="159" spans="2:65" s="1" customFormat="1" ht="31.5" customHeight="1">
      <c r="B159" s="157"/>
      <c r="C159" s="158" t="s">
        <v>413</v>
      </c>
      <c r="D159" s="158" t="s">
        <v>210</v>
      </c>
      <c r="E159" s="159" t="s">
        <v>1355</v>
      </c>
      <c r="F159" s="160" t="s">
        <v>1356</v>
      </c>
      <c r="G159" s="161" t="s">
        <v>416</v>
      </c>
      <c r="H159" s="162">
        <v>2</v>
      </c>
      <c r="I159" s="163"/>
      <c r="J159" s="164">
        <f t="shared" si="30"/>
        <v>0</v>
      </c>
      <c r="K159" s="161" t="s">
        <v>3101</v>
      </c>
      <c r="L159" s="31"/>
      <c r="M159" s="165" t="s">
        <v>3</v>
      </c>
      <c r="N159" s="166" t="s">
        <v>43</v>
      </c>
      <c r="O159" s="32"/>
      <c r="P159" s="167">
        <f t="shared" si="31"/>
        <v>0</v>
      </c>
      <c r="Q159" s="167">
        <v>0.00101</v>
      </c>
      <c r="R159" s="167">
        <f t="shared" si="32"/>
        <v>0.00202</v>
      </c>
      <c r="S159" s="167">
        <v>0</v>
      </c>
      <c r="T159" s="168">
        <f t="shared" si="33"/>
        <v>0</v>
      </c>
      <c r="AR159" s="15" t="s">
        <v>278</v>
      </c>
      <c r="AT159" s="15" t="s">
        <v>210</v>
      </c>
      <c r="AU159" s="15" t="s">
        <v>79</v>
      </c>
      <c r="AY159" s="15" t="s">
        <v>209</v>
      </c>
      <c r="BE159" s="169">
        <f t="shared" si="34"/>
        <v>0</v>
      </c>
      <c r="BF159" s="169">
        <f t="shared" si="35"/>
        <v>0</v>
      </c>
      <c r="BG159" s="169">
        <f t="shared" si="36"/>
        <v>0</v>
      </c>
      <c r="BH159" s="169">
        <f t="shared" si="37"/>
        <v>0</v>
      </c>
      <c r="BI159" s="169">
        <f t="shared" si="38"/>
        <v>0</v>
      </c>
      <c r="BJ159" s="15" t="s">
        <v>9</v>
      </c>
      <c r="BK159" s="169">
        <f t="shared" si="39"/>
        <v>0</v>
      </c>
      <c r="BL159" s="15" t="s">
        <v>278</v>
      </c>
      <c r="BM159" s="15" t="s">
        <v>1357</v>
      </c>
    </row>
    <row r="160" spans="2:65" s="1" customFormat="1" ht="31.5" customHeight="1">
      <c r="B160" s="157"/>
      <c r="C160" s="158" t="s">
        <v>418</v>
      </c>
      <c r="D160" s="158" t="s">
        <v>210</v>
      </c>
      <c r="E160" s="159" t="s">
        <v>1358</v>
      </c>
      <c r="F160" s="160" t="s">
        <v>1359</v>
      </c>
      <c r="G160" s="161" t="s">
        <v>416</v>
      </c>
      <c r="H160" s="162">
        <v>4</v>
      </c>
      <c r="I160" s="163"/>
      <c r="J160" s="164">
        <f t="shared" si="30"/>
        <v>0</v>
      </c>
      <c r="K160" s="161" t="s">
        <v>3101</v>
      </c>
      <c r="L160" s="31"/>
      <c r="M160" s="165" t="s">
        <v>3</v>
      </c>
      <c r="N160" s="166" t="s">
        <v>43</v>
      </c>
      <c r="O160" s="32"/>
      <c r="P160" s="167">
        <f t="shared" si="31"/>
        <v>0</v>
      </c>
      <c r="Q160" s="167">
        <v>0.00114</v>
      </c>
      <c r="R160" s="167">
        <f t="shared" si="32"/>
        <v>0.00456</v>
      </c>
      <c r="S160" s="167">
        <v>0</v>
      </c>
      <c r="T160" s="168">
        <f t="shared" si="33"/>
        <v>0</v>
      </c>
      <c r="AR160" s="15" t="s">
        <v>278</v>
      </c>
      <c r="AT160" s="15" t="s">
        <v>210</v>
      </c>
      <c r="AU160" s="15" t="s">
        <v>79</v>
      </c>
      <c r="AY160" s="15" t="s">
        <v>209</v>
      </c>
      <c r="BE160" s="169">
        <f t="shared" si="34"/>
        <v>0</v>
      </c>
      <c r="BF160" s="169">
        <f t="shared" si="35"/>
        <v>0</v>
      </c>
      <c r="BG160" s="169">
        <f t="shared" si="36"/>
        <v>0</v>
      </c>
      <c r="BH160" s="169">
        <f t="shared" si="37"/>
        <v>0</v>
      </c>
      <c r="BI160" s="169">
        <f t="shared" si="38"/>
        <v>0</v>
      </c>
      <c r="BJ160" s="15" t="s">
        <v>9</v>
      </c>
      <c r="BK160" s="169">
        <f t="shared" si="39"/>
        <v>0</v>
      </c>
      <c r="BL160" s="15" t="s">
        <v>278</v>
      </c>
      <c r="BM160" s="15" t="s">
        <v>1360</v>
      </c>
    </row>
    <row r="161" spans="2:65" s="1" customFormat="1" ht="22.5" customHeight="1">
      <c r="B161" s="157"/>
      <c r="C161" s="158" t="s">
        <v>424</v>
      </c>
      <c r="D161" s="158" t="s">
        <v>210</v>
      </c>
      <c r="E161" s="159" t="s">
        <v>1361</v>
      </c>
      <c r="F161" s="160" t="s">
        <v>1362</v>
      </c>
      <c r="G161" s="161" t="s">
        <v>253</v>
      </c>
      <c r="H161" s="162">
        <v>76</v>
      </c>
      <c r="I161" s="163"/>
      <c r="J161" s="164">
        <f t="shared" si="30"/>
        <v>0</v>
      </c>
      <c r="K161" s="161" t="s">
        <v>3101</v>
      </c>
      <c r="L161" s="31"/>
      <c r="M161" s="165" t="s">
        <v>3</v>
      </c>
      <c r="N161" s="166" t="s">
        <v>43</v>
      </c>
      <c r="O161" s="32"/>
      <c r="P161" s="167">
        <f t="shared" si="31"/>
        <v>0</v>
      </c>
      <c r="Q161" s="167">
        <v>0</v>
      </c>
      <c r="R161" s="167">
        <f t="shared" si="32"/>
        <v>0</v>
      </c>
      <c r="S161" s="167">
        <v>0</v>
      </c>
      <c r="T161" s="168">
        <f t="shared" si="33"/>
        <v>0</v>
      </c>
      <c r="AR161" s="15" t="s">
        <v>278</v>
      </c>
      <c r="AT161" s="15" t="s">
        <v>210</v>
      </c>
      <c r="AU161" s="15" t="s">
        <v>79</v>
      </c>
      <c r="AY161" s="15" t="s">
        <v>209</v>
      </c>
      <c r="BE161" s="169">
        <f t="shared" si="34"/>
        <v>0</v>
      </c>
      <c r="BF161" s="169">
        <f t="shared" si="35"/>
        <v>0</v>
      </c>
      <c r="BG161" s="169">
        <f t="shared" si="36"/>
        <v>0</v>
      </c>
      <c r="BH161" s="169">
        <f t="shared" si="37"/>
        <v>0</v>
      </c>
      <c r="BI161" s="169">
        <f t="shared" si="38"/>
        <v>0</v>
      </c>
      <c r="BJ161" s="15" t="s">
        <v>9</v>
      </c>
      <c r="BK161" s="169">
        <f t="shared" si="39"/>
        <v>0</v>
      </c>
      <c r="BL161" s="15" t="s">
        <v>278</v>
      </c>
      <c r="BM161" s="15" t="s">
        <v>1363</v>
      </c>
    </row>
    <row r="162" spans="2:65" s="1" customFormat="1" ht="22.5" customHeight="1">
      <c r="B162" s="157"/>
      <c r="C162" s="158" t="s">
        <v>428</v>
      </c>
      <c r="D162" s="158" t="s">
        <v>210</v>
      </c>
      <c r="E162" s="159" t="s">
        <v>1364</v>
      </c>
      <c r="F162" s="160" t="s">
        <v>1365</v>
      </c>
      <c r="G162" s="161" t="s">
        <v>253</v>
      </c>
      <c r="H162" s="162">
        <v>9</v>
      </c>
      <c r="I162" s="163"/>
      <c r="J162" s="164">
        <f t="shared" si="30"/>
        <v>0</v>
      </c>
      <c r="K162" s="161" t="s">
        <v>3101</v>
      </c>
      <c r="L162" s="31"/>
      <c r="M162" s="165" t="s">
        <v>3</v>
      </c>
      <c r="N162" s="166" t="s">
        <v>43</v>
      </c>
      <c r="O162" s="32"/>
      <c r="P162" s="167">
        <f t="shared" si="31"/>
        <v>0</v>
      </c>
      <c r="Q162" s="167">
        <v>0</v>
      </c>
      <c r="R162" s="167">
        <f t="shared" si="32"/>
        <v>0</v>
      </c>
      <c r="S162" s="167">
        <v>0</v>
      </c>
      <c r="T162" s="168">
        <f t="shared" si="33"/>
        <v>0</v>
      </c>
      <c r="AR162" s="15" t="s">
        <v>278</v>
      </c>
      <c r="AT162" s="15" t="s">
        <v>210</v>
      </c>
      <c r="AU162" s="15" t="s">
        <v>79</v>
      </c>
      <c r="AY162" s="15" t="s">
        <v>209</v>
      </c>
      <c r="BE162" s="169">
        <f t="shared" si="34"/>
        <v>0</v>
      </c>
      <c r="BF162" s="169">
        <f t="shared" si="35"/>
        <v>0</v>
      </c>
      <c r="BG162" s="169">
        <f t="shared" si="36"/>
        <v>0</v>
      </c>
      <c r="BH162" s="169">
        <f t="shared" si="37"/>
        <v>0</v>
      </c>
      <c r="BI162" s="169">
        <f t="shared" si="38"/>
        <v>0</v>
      </c>
      <c r="BJ162" s="15" t="s">
        <v>9</v>
      </c>
      <c r="BK162" s="169">
        <f t="shared" si="39"/>
        <v>0</v>
      </c>
      <c r="BL162" s="15" t="s">
        <v>278</v>
      </c>
      <c r="BM162" s="15" t="s">
        <v>1366</v>
      </c>
    </row>
    <row r="163" spans="2:65" s="1" customFormat="1" ht="22.5" customHeight="1">
      <c r="B163" s="157"/>
      <c r="C163" s="158" t="s">
        <v>432</v>
      </c>
      <c r="D163" s="158" t="s">
        <v>210</v>
      </c>
      <c r="E163" s="159" t="s">
        <v>1367</v>
      </c>
      <c r="F163" s="160" t="s">
        <v>1368</v>
      </c>
      <c r="G163" s="161" t="s">
        <v>253</v>
      </c>
      <c r="H163" s="162">
        <v>30</v>
      </c>
      <c r="I163" s="163"/>
      <c r="J163" s="164">
        <f t="shared" si="30"/>
        <v>0</v>
      </c>
      <c r="K163" s="161" t="s">
        <v>3101</v>
      </c>
      <c r="L163" s="31"/>
      <c r="M163" s="165" t="s">
        <v>3</v>
      </c>
      <c r="N163" s="166" t="s">
        <v>43</v>
      </c>
      <c r="O163" s="32"/>
      <c r="P163" s="167">
        <f t="shared" si="31"/>
        <v>0</v>
      </c>
      <c r="Q163" s="167">
        <v>0</v>
      </c>
      <c r="R163" s="167">
        <f t="shared" si="32"/>
        <v>0</v>
      </c>
      <c r="S163" s="167">
        <v>0</v>
      </c>
      <c r="T163" s="168">
        <f t="shared" si="33"/>
        <v>0</v>
      </c>
      <c r="AR163" s="15" t="s">
        <v>278</v>
      </c>
      <c r="AT163" s="15" t="s">
        <v>210</v>
      </c>
      <c r="AU163" s="15" t="s">
        <v>79</v>
      </c>
      <c r="AY163" s="15" t="s">
        <v>209</v>
      </c>
      <c r="BE163" s="169">
        <f t="shared" si="34"/>
        <v>0</v>
      </c>
      <c r="BF163" s="169">
        <f t="shared" si="35"/>
        <v>0</v>
      </c>
      <c r="BG163" s="169">
        <f t="shared" si="36"/>
        <v>0</v>
      </c>
      <c r="BH163" s="169">
        <f t="shared" si="37"/>
        <v>0</v>
      </c>
      <c r="BI163" s="169">
        <f t="shared" si="38"/>
        <v>0</v>
      </c>
      <c r="BJ163" s="15" t="s">
        <v>9</v>
      </c>
      <c r="BK163" s="169">
        <f t="shared" si="39"/>
        <v>0</v>
      </c>
      <c r="BL163" s="15" t="s">
        <v>278</v>
      </c>
      <c r="BM163" s="15" t="s">
        <v>1369</v>
      </c>
    </row>
    <row r="164" spans="2:65" s="1" customFormat="1" ht="22.5" customHeight="1">
      <c r="B164" s="157"/>
      <c r="C164" s="158" t="s">
        <v>436</v>
      </c>
      <c r="D164" s="158" t="s">
        <v>210</v>
      </c>
      <c r="E164" s="159" t="s">
        <v>1370</v>
      </c>
      <c r="F164" s="160" t="s">
        <v>1371</v>
      </c>
      <c r="G164" s="161" t="s">
        <v>247</v>
      </c>
      <c r="H164" s="162">
        <v>0.513</v>
      </c>
      <c r="I164" s="163"/>
      <c r="J164" s="164">
        <f t="shared" si="30"/>
        <v>0</v>
      </c>
      <c r="K164" s="161" t="s">
        <v>3101</v>
      </c>
      <c r="L164" s="31"/>
      <c r="M164" s="165" t="s">
        <v>3</v>
      </c>
      <c r="N164" s="166" t="s">
        <v>43</v>
      </c>
      <c r="O164" s="32"/>
      <c r="P164" s="167">
        <f t="shared" si="31"/>
        <v>0</v>
      </c>
      <c r="Q164" s="167">
        <v>0</v>
      </c>
      <c r="R164" s="167">
        <f t="shared" si="32"/>
        <v>0</v>
      </c>
      <c r="S164" s="167">
        <v>0</v>
      </c>
      <c r="T164" s="168">
        <f t="shared" si="33"/>
        <v>0</v>
      </c>
      <c r="AR164" s="15" t="s">
        <v>278</v>
      </c>
      <c r="AT164" s="15" t="s">
        <v>210</v>
      </c>
      <c r="AU164" s="15" t="s">
        <v>79</v>
      </c>
      <c r="AY164" s="15" t="s">
        <v>209</v>
      </c>
      <c r="BE164" s="169">
        <f t="shared" si="34"/>
        <v>0</v>
      </c>
      <c r="BF164" s="169">
        <f t="shared" si="35"/>
        <v>0</v>
      </c>
      <c r="BG164" s="169">
        <f t="shared" si="36"/>
        <v>0</v>
      </c>
      <c r="BH164" s="169">
        <f t="shared" si="37"/>
        <v>0</v>
      </c>
      <c r="BI164" s="169">
        <f t="shared" si="38"/>
        <v>0</v>
      </c>
      <c r="BJ164" s="15" t="s">
        <v>9</v>
      </c>
      <c r="BK164" s="169">
        <f t="shared" si="39"/>
        <v>0</v>
      </c>
      <c r="BL164" s="15" t="s">
        <v>278</v>
      </c>
      <c r="BM164" s="15" t="s">
        <v>1372</v>
      </c>
    </row>
    <row r="165" spans="2:63" s="10" customFormat="1" ht="29.85" customHeight="1">
      <c r="B165" s="145"/>
      <c r="D165" s="146" t="s">
        <v>71</v>
      </c>
      <c r="E165" s="194" t="s">
        <v>1373</v>
      </c>
      <c r="F165" s="194" t="s">
        <v>1279</v>
      </c>
      <c r="I165" s="148"/>
      <c r="J165" s="195">
        <f>BK165</f>
        <v>0</v>
      </c>
      <c r="K165" s="155"/>
      <c r="L165" s="145"/>
      <c r="M165" s="150"/>
      <c r="N165" s="151"/>
      <c r="O165" s="151"/>
      <c r="P165" s="152">
        <f>SUM(P166:P171)</f>
        <v>0</v>
      </c>
      <c r="Q165" s="151"/>
      <c r="R165" s="152">
        <f>SUM(R166:R171)</f>
        <v>0.03492000000000001</v>
      </c>
      <c r="S165" s="151"/>
      <c r="T165" s="153">
        <f>SUM(T166:T171)</f>
        <v>0</v>
      </c>
      <c r="AR165" s="154" t="s">
        <v>79</v>
      </c>
      <c r="AT165" s="155" t="s">
        <v>71</v>
      </c>
      <c r="AU165" s="155" t="s">
        <v>9</v>
      </c>
      <c r="AY165" s="154" t="s">
        <v>209</v>
      </c>
      <c r="BK165" s="156">
        <f>SUM(BK166:BK171)</f>
        <v>0</v>
      </c>
    </row>
    <row r="166" spans="2:65" s="1" customFormat="1" ht="22.5" customHeight="1">
      <c r="B166" s="157"/>
      <c r="C166" s="158" t="s">
        <v>440</v>
      </c>
      <c r="D166" s="158" t="s">
        <v>210</v>
      </c>
      <c r="E166" s="159" t="s">
        <v>1374</v>
      </c>
      <c r="F166" s="160" t="s">
        <v>1375</v>
      </c>
      <c r="G166" s="161" t="s">
        <v>359</v>
      </c>
      <c r="H166" s="162">
        <v>4</v>
      </c>
      <c r="I166" s="163"/>
      <c r="J166" s="164">
        <f aca="true" t="shared" si="40" ref="J166:J171">ROUND(I166*H166,0)</f>
        <v>0</v>
      </c>
      <c r="K166" s="161" t="s">
        <v>3101</v>
      </c>
      <c r="L166" s="31"/>
      <c r="M166" s="165" t="s">
        <v>3</v>
      </c>
      <c r="N166" s="166" t="s">
        <v>43</v>
      </c>
      <c r="O166" s="32"/>
      <c r="P166" s="167">
        <f aca="true" t="shared" si="41" ref="P166:P171">O166*H166</f>
        <v>0</v>
      </c>
      <c r="Q166" s="167">
        <v>0.00427</v>
      </c>
      <c r="R166" s="167">
        <f aca="true" t="shared" si="42" ref="R166:R171">Q166*H166</f>
        <v>0.01708</v>
      </c>
      <c r="S166" s="167">
        <v>0</v>
      </c>
      <c r="T166" s="168">
        <f aca="true" t="shared" si="43" ref="T166:T171">S166*H166</f>
        <v>0</v>
      </c>
      <c r="AR166" s="15" t="s">
        <v>278</v>
      </c>
      <c r="AT166" s="15" t="s">
        <v>210</v>
      </c>
      <c r="AU166" s="15" t="s">
        <v>79</v>
      </c>
      <c r="AY166" s="15" t="s">
        <v>209</v>
      </c>
      <c r="BE166" s="169">
        <f aca="true" t="shared" si="44" ref="BE166:BE171">IF(N166="základní",J166,0)</f>
        <v>0</v>
      </c>
      <c r="BF166" s="169">
        <f aca="true" t="shared" si="45" ref="BF166:BF171">IF(N166="snížená",J166,0)</f>
        <v>0</v>
      </c>
      <c r="BG166" s="169">
        <f aca="true" t="shared" si="46" ref="BG166:BG171">IF(N166="zákl. přenesená",J166,0)</f>
        <v>0</v>
      </c>
      <c r="BH166" s="169">
        <f aca="true" t="shared" si="47" ref="BH166:BH171">IF(N166="sníž. přenesená",J166,0)</f>
        <v>0</v>
      </c>
      <c r="BI166" s="169">
        <f aca="true" t="shared" si="48" ref="BI166:BI171">IF(N166="nulová",J166,0)</f>
        <v>0</v>
      </c>
      <c r="BJ166" s="15" t="s">
        <v>9</v>
      </c>
      <c r="BK166" s="169">
        <f aca="true" t="shared" si="49" ref="BK166:BK171">ROUND(I166*H166,0)</f>
        <v>0</v>
      </c>
      <c r="BL166" s="15" t="s">
        <v>278</v>
      </c>
      <c r="BM166" s="15" t="s">
        <v>1376</v>
      </c>
    </row>
    <row r="167" spans="2:65" s="1" customFormat="1" ht="22.5" customHeight="1">
      <c r="B167" s="157"/>
      <c r="C167" s="158" t="s">
        <v>446</v>
      </c>
      <c r="D167" s="158" t="s">
        <v>210</v>
      </c>
      <c r="E167" s="159" t="s">
        <v>1377</v>
      </c>
      <c r="F167" s="160" t="s">
        <v>1378</v>
      </c>
      <c r="G167" s="161" t="s">
        <v>416</v>
      </c>
      <c r="H167" s="162">
        <v>17</v>
      </c>
      <c r="I167" s="163"/>
      <c r="J167" s="164">
        <f t="shared" si="40"/>
        <v>0</v>
      </c>
      <c r="K167" s="161" t="s">
        <v>3101</v>
      </c>
      <c r="L167" s="31"/>
      <c r="M167" s="165" t="s">
        <v>3</v>
      </c>
      <c r="N167" s="166" t="s">
        <v>43</v>
      </c>
      <c r="O167" s="32"/>
      <c r="P167" s="167">
        <f t="shared" si="41"/>
        <v>0</v>
      </c>
      <c r="Q167" s="167">
        <v>0.00027</v>
      </c>
      <c r="R167" s="167">
        <f t="shared" si="42"/>
        <v>0.00459</v>
      </c>
      <c r="S167" s="167">
        <v>0</v>
      </c>
      <c r="T167" s="168">
        <f t="shared" si="43"/>
        <v>0</v>
      </c>
      <c r="AR167" s="15" t="s">
        <v>278</v>
      </c>
      <c r="AT167" s="15" t="s">
        <v>210</v>
      </c>
      <c r="AU167" s="15" t="s">
        <v>79</v>
      </c>
      <c r="AY167" s="15" t="s">
        <v>209</v>
      </c>
      <c r="BE167" s="169">
        <f t="shared" si="44"/>
        <v>0</v>
      </c>
      <c r="BF167" s="169">
        <f t="shared" si="45"/>
        <v>0</v>
      </c>
      <c r="BG167" s="169">
        <f t="shared" si="46"/>
        <v>0</v>
      </c>
      <c r="BH167" s="169">
        <f t="shared" si="47"/>
        <v>0</v>
      </c>
      <c r="BI167" s="169">
        <f t="shared" si="48"/>
        <v>0</v>
      </c>
      <c r="BJ167" s="15" t="s">
        <v>9</v>
      </c>
      <c r="BK167" s="169">
        <f t="shared" si="49"/>
        <v>0</v>
      </c>
      <c r="BL167" s="15" t="s">
        <v>278</v>
      </c>
      <c r="BM167" s="15" t="s">
        <v>1379</v>
      </c>
    </row>
    <row r="168" spans="2:65" s="1" customFormat="1" ht="22.5" customHeight="1">
      <c r="B168" s="157"/>
      <c r="C168" s="158" t="s">
        <v>450</v>
      </c>
      <c r="D168" s="158" t="s">
        <v>210</v>
      </c>
      <c r="E168" s="159" t="s">
        <v>1380</v>
      </c>
      <c r="F168" s="160" t="s">
        <v>1381</v>
      </c>
      <c r="G168" s="161" t="s">
        <v>416</v>
      </c>
      <c r="H168" s="162">
        <v>3</v>
      </c>
      <c r="I168" s="163"/>
      <c r="J168" s="164">
        <f t="shared" si="40"/>
        <v>0</v>
      </c>
      <c r="K168" s="161" t="s">
        <v>3101</v>
      </c>
      <c r="L168" s="31"/>
      <c r="M168" s="165" t="s">
        <v>3</v>
      </c>
      <c r="N168" s="166" t="s">
        <v>43</v>
      </c>
      <c r="O168" s="32"/>
      <c r="P168" s="167">
        <f t="shared" si="41"/>
        <v>0</v>
      </c>
      <c r="Q168" s="167">
        <v>0.00045</v>
      </c>
      <c r="R168" s="167">
        <f t="shared" si="42"/>
        <v>0.00135</v>
      </c>
      <c r="S168" s="167">
        <v>0</v>
      </c>
      <c r="T168" s="168">
        <f t="shared" si="43"/>
        <v>0</v>
      </c>
      <c r="AR168" s="15" t="s">
        <v>278</v>
      </c>
      <c r="AT168" s="15" t="s">
        <v>210</v>
      </c>
      <c r="AU168" s="15" t="s">
        <v>79</v>
      </c>
      <c r="AY168" s="15" t="s">
        <v>209</v>
      </c>
      <c r="BE168" s="169">
        <f t="shared" si="44"/>
        <v>0</v>
      </c>
      <c r="BF168" s="169">
        <f t="shared" si="45"/>
        <v>0</v>
      </c>
      <c r="BG168" s="169">
        <f t="shared" si="46"/>
        <v>0</v>
      </c>
      <c r="BH168" s="169">
        <f t="shared" si="47"/>
        <v>0</v>
      </c>
      <c r="BI168" s="169">
        <f t="shared" si="48"/>
        <v>0</v>
      </c>
      <c r="BJ168" s="15" t="s">
        <v>9</v>
      </c>
      <c r="BK168" s="169">
        <f t="shared" si="49"/>
        <v>0</v>
      </c>
      <c r="BL168" s="15" t="s">
        <v>278</v>
      </c>
      <c r="BM168" s="15" t="s">
        <v>1382</v>
      </c>
    </row>
    <row r="169" spans="2:65" s="1" customFormat="1" ht="22.5" customHeight="1">
      <c r="B169" s="157"/>
      <c r="C169" s="158" t="s">
        <v>454</v>
      </c>
      <c r="D169" s="158" t="s">
        <v>210</v>
      </c>
      <c r="E169" s="159" t="s">
        <v>1383</v>
      </c>
      <c r="F169" s="160" t="s">
        <v>1384</v>
      </c>
      <c r="G169" s="161" t="s">
        <v>416</v>
      </c>
      <c r="H169" s="162">
        <v>17</v>
      </c>
      <c r="I169" s="163"/>
      <c r="J169" s="164">
        <f t="shared" si="40"/>
        <v>0</v>
      </c>
      <c r="K169" s="161" t="s">
        <v>3101</v>
      </c>
      <c r="L169" s="31"/>
      <c r="M169" s="165" t="s">
        <v>3</v>
      </c>
      <c r="N169" s="166" t="s">
        <v>43</v>
      </c>
      <c r="O169" s="32"/>
      <c r="P169" s="167">
        <f t="shared" si="41"/>
        <v>0</v>
      </c>
      <c r="Q169" s="167">
        <v>0.00022</v>
      </c>
      <c r="R169" s="167">
        <f t="shared" si="42"/>
        <v>0.0037400000000000003</v>
      </c>
      <c r="S169" s="167">
        <v>0</v>
      </c>
      <c r="T169" s="168">
        <f t="shared" si="43"/>
        <v>0</v>
      </c>
      <c r="AR169" s="15" t="s">
        <v>278</v>
      </c>
      <c r="AT169" s="15" t="s">
        <v>210</v>
      </c>
      <c r="AU169" s="15" t="s">
        <v>79</v>
      </c>
      <c r="AY169" s="15" t="s">
        <v>209</v>
      </c>
      <c r="BE169" s="169">
        <f t="shared" si="44"/>
        <v>0</v>
      </c>
      <c r="BF169" s="169">
        <f t="shared" si="45"/>
        <v>0</v>
      </c>
      <c r="BG169" s="169">
        <f t="shared" si="46"/>
        <v>0</v>
      </c>
      <c r="BH169" s="169">
        <f t="shared" si="47"/>
        <v>0</v>
      </c>
      <c r="BI169" s="169">
        <f t="shared" si="48"/>
        <v>0</v>
      </c>
      <c r="BJ169" s="15" t="s">
        <v>9</v>
      </c>
      <c r="BK169" s="169">
        <f t="shared" si="49"/>
        <v>0</v>
      </c>
      <c r="BL169" s="15" t="s">
        <v>278</v>
      </c>
      <c r="BM169" s="15" t="s">
        <v>1385</v>
      </c>
    </row>
    <row r="170" spans="2:65" s="1" customFormat="1" ht="22.5" customHeight="1">
      <c r="B170" s="157"/>
      <c r="C170" s="158" t="s">
        <v>458</v>
      </c>
      <c r="D170" s="158" t="s">
        <v>210</v>
      </c>
      <c r="E170" s="159" t="s">
        <v>1386</v>
      </c>
      <c r="F170" s="160" t="s">
        <v>1387</v>
      </c>
      <c r="G170" s="161" t="s">
        <v>416</v>
      </c>
      <c r="H170" s="162">
        <v>34</v>
      </c>
      <c r="I170" s="163"/>
      <c r="J170" s="164">
        <f t="shared" si="40"/>
        <v>0</v>
      </c>
      <c r="K170" s="161" t="s">
        <v>3101</v>
      </c>
      <c r="L170" s="31"/>
      <c r="M170" s="165" t="s">
        <v>3</v>
      </c>
      <c r="N170" s="166" t="s">
        <v>43</v>
      </c>
      <c r="O170" s="32"/>
      <c r="P170" s="167">
        <f t="shared" si="41"/>
        <v>0</v>
      </c>
      <c r="Q170" s="167">
        <v>0.00024</v>
      </c>
      <c r="R170" s="167">
        <f t="shared" si="42"/>
        <v>0.00816</v>
      </c>
      <c r="S170" s="167">
        <v>0</v>
      </c>
      <c r="T170" s="168">
        <f t="shared" si="43"/>
        <v>0</v>
      </c>
      <c r="AR170" s="15" t="s">
        <v>278</v>
      </c>
      <c r="AT170" s="15" t="s">
        <v>210</v>
      </c>
      <c r="AU170" s="15" t="s">
        <v>79</v>
      </c>
      <c r="AY170" s="15" t="s">
        <v>209</v>
      </c>
      <c r="BE170" s="169">
        <f t="shared" si="44"/>
        <v>0</v>
      </c>
      <c r="BF170" s="169">
        <f t="shared" si="45"/>
        <v>0</v>
      </c>
      <c r="BG170" s="169">
        <f t="shared" si="46"/>
        <v>0</v>
      </c>
      <c r="BH170" s="169">
        <f t="shared" si="47"/>
        <v>0</v>
      </c>
      <c r="BI170" s="169">
        <f t="shared" si="48"/>
        <v>0</v>
      </c>
      <c r="BJ170" s="15" t="s">
        <v>9</v>
      </c>
      <c r="BK170" s="169">
        <f t="shared" si="49"/>
        <v>0</v>
      </c>
      <c r="BL170" s="15" t="s">
        <v>278</v>
      </c>
      <c r="BM170" s="15" t="s">
        <v>1388</v>
      </c>
    </row>
    <row r="171" spans="2:65" s="1" customFormat="1" ht="22.5" customHeight="1">
      <c r="B171" s="157"/>
      <c r="C171" s="158" t="s">
        <v>462</v>
      </c>
      <c r="D171" s="158" t="s">
        <v>210</v>
      </c>
      <c r="E171" s="159" t="s">
        <v>1389</v>
      </c>
      <c r="F171" s="160" t="s">
        <v>1390</v>
      </c>
      <c r="G171" s="161" t="s">
        <v>247</v>
      </c>
      <c r="H171" s="162">
        <v>0.035</v>
      </c>
      <c r="I171" s="163"/>
      <c r="J171" s="164">
        <f t="shared" si="40"/>
        <v>0</v>
      </c>
      <c r="K171" s="161" t="s">
        <v>3101</v>
      </c>
      <c r="L171" s="31"/>
      <c r="M171" s="165" t="s">
        <v>3</v>
      </c>
      <c r="N171" s="166" t="s">
        <v>43</v>
      </c>
      <c r="O171" s="32"/>
      <c r="P171" s="167">
        <f t="shared" si="41"/>
        <v>0</v>
      </c>
      <c r="Q171" s="167">
        <v>0</v>
      </c>
      <c r="R171" s="167">
        <f t="shared" si="42"/>
        <v>0</v>
      </c>
      <c r="S171" s="167">
        <v>0</v>
      </c>
      <c r="T171" s="168">
        <f t="shared" si="43"/>
        <v>0</v>
      </c>
      <c r="AR171" s="15" t="s">
        <v>278</v>
      </c>
      <c r="AT171" s="15" t="s">
        <v>210</v>
      </c>
      <c r="AU171" s="15" t="s">
        <v>79</v>
      </c>
      <c r="AY171" s="15" t="s">
        <v>209</v>
      </c>
      <c r="BE171" s="169">
        <f t="shared" si="44"/>
        <v>0</v>
      </c>
      <c r="BF171" s="169">
        <f t="shared" si="45"/>
        <v>0</v>
      </c>
      <c r="BG171" s="169">
        <f t="shared" si="46"/>
        <v>0</v>
      </c>
      <c r="BH171" s="169">
        <f t="shared" si="47"/>
        <v>0</v>
      </c>
      <c r="BI171" s="169">
        <f t="shared" si="48"/>
        <v>0</v>
      </c>
      <c r="BJ171" s="15" t="s">
        <v>9</v>
      </c>
      <c r="BK171" s="169">
        <f t="shared" si="49"/>
        <v>0</v>
      </c>
      <c r="BL171" s="15" t="s">
        <v>278</v>
      </c>
      <c r="BM171" s="15" t="s">
        <v>1391</v>
      </c>
    </row>
    <row r="172" spans="2:63" s="10" customFormat="1" ht="29.85" customHeight="1">
      <c r="B172" s="145"/>
      <c r="D172" s="146" t="s">
        <v>71</v>
      </c>
      <c r="E172" s="194" t="s">
        <v>676</v>
      </c>
      <c r="F172" s="194" t="s">
        <v>1180</v>
      </c>
      <c r="I172" s="148"/>
      <c r="J172" s="195">
        <f>BK172</f>
        <v>0</v>
      </c>
      <c r="K172" s="155"/>
      <c r="L172" s="145"/>
      <c r="M172" s="150"/>
      <c r="N172" s="151"/>
      <c r="O172" s="151"/>
      <c r="P172" s="152">
        <f>SUM(P173:P175)</f>
        <v>0</v>
      </c>
      <c r="Q172" s="151"/>
      <c r="R172" s="152">
        <f>SUM(R173:R175)</f>
        <v>0.11137999999999999</v>
      </c>
      <c r="S172" s="151"/>
      <c r="T172" s="153">
        <f>SUM(T173:T175)</f>
        <v>0</v>
      </c>
      <c r="AR172" s="154" t="s">
        <v>79</v>
      </c>
      <c r="AT172" s="155" t="s">
        <v>71</v>
      </c>
      <c r="AU172" s="155" t="s">
        <v>9</v>
      </c>
      <c r="AY172" s="154" t="s">
        <v>209</v>
      </c>
      <c r="BK172" s="156">
        <f>SUM(BK173:BK175)</f>
        <v>0</v>
      </c>
    </row>
    <row r="173" spans="2:65" s="1" customFormat="1" ht="22.5" customHeight="1">
      <c r="B173" s="157"/>
      <c r="C173" s="158" t="s">
        <v>466</v>
      </c>
      <c r="D173" s="158" t="s">
        <v>210</v>
      </c>
      <c r="E173" s="159" t="s">
        <v>1392</v>
      </c>
      <c r="F173" s="160" t="s">
        <v>1393</v>
      </c>
      <c r="G173" s="161" t="s">
        <v>1394</v>
      </c>
      <c r="H173" s="162">
        <v>14</v>
      </c>
      <c r="I173" s="163"/>
      <c r="J173" s="164">
        <f>ROUND(I173*H173,0)</f>
        <v>0</v>
      </c>
      <c r="K173" s="161" t="s">
        <v>3101</v>
      </c>
      <c r="L173" s="31"/>
      <c r="M173" s="165" t="s">
        <v>3</v>
      </c>
      <c r="N173" s="166" t="s">
        <v>43</v>
      </c>
      <c r="O173" s="32"/>
      <c r="P173" s="167">
        <f>O173*H173</f>
        <v>0</v>
      </c>
      <c r="Q173" s="167">
        <v>7E-05</v>
      </c>
      <c r="R173" s="167">
        <f>Q173*H173</f>
        <v>0.00098</v>
      </c>
      <c r="S173" s="167">
        <v>0</v>
      </c>
      <c r="T173" s="168">
        <f>S173*H173</f>
        <v>0</v>
      </c>
      <c r="AR173" s="15" t="s">
        <v>278</v>
      </c>
      <c r="AT173" s="15" t="s">
        <v>210</v>
      </c>
      <c r="AU173" s="15" t="s">
        <v>79</v>
      </c>
      <c r="AY173" s="15" t="s">
        <v>209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5" t="s">
        <v>9</v>
      </c>
      <c r="BK173" s="169">
        <f>ROUND(I173*H173,0)</f>
        <v>0</v>
      </c>
      <c r="BL173" s="15" t="s">
        <v>278</v>
      </c>
      <c r="BM173" s="15" t="s">
        <v>1395</v>
      </c>
    </row>
    <row r="174" spans="2:65" s="1" customFormat="1" ht="22.5" customHeight="1">
      <c r="B174" s="157"/>
      <c r="C174" s="170" t="s">
        <v>470</v>
      </c>
      <c r="D174" s="170" t="s">
        <v>565</v>
      </c>
      <c r="E174" s="171" t="s">
        <v>1396</v>
      </c>
      <c r="F174" s="172" t="s">
        <v>1397</v>
      </c>
      <c r="G174" s="173" t="s">
        <v>416</v>
      </c>
      <c r="H174" s="174">
        <v>48</v>
      </c>
      <c r="I174" s="175"/>
      <c r="J174" s="176">
        <f>ROUND(I174*H174,0)</f>
        <v>0</v>
      </c>
      <c r="K174" s="173" t="s">
        <v>3</v>
      </c>
      <c r="L174" s="177"/>
      <c r="M174" s="178" t="s">
        <v>3</v>
      </c>
      <c r="N174" s="179" t="s">
        <v>43</v>
      </c>
      <c r="O174" s="32"/>
      <c r="P174" s="167">
        <f>O174*H174</f>
        <v>0</v>
      </c>
      <c r="Q174" s="167">
        <v>0.0023</v>
      </c>
      <c r="R174" s="167">
        <f>Q174*H174</f>
        <v>0.1104</v>
      </c>
      <c r="S174" s="167">
        <v>0</v>
      </c>
      <c r="T174" s="168">
        <f>S174*H174</f>
        <v>0</v>
      </c>
      <c r="AR174" s="15" t="s">
        <v>336</v>
      </c>
      <c r="AT174" s="15" t="s">
        <v>565</v>
      </c>
      <c r="AU174" s="15" t="s">
        <v>79</v>
      </c>
      <c r="AY174" s="15" t="s">
        <v>209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5" t="s">
        <v>9</v>
      </c>
      <c r="BK174" s="169">
        <f>ROUND(I174*H174,0)</f>
        <v>0</v>
      </c>
      <c r="BL174" s="15" t="s">
        <v>278</v>
      </c>
      <c r="BM174" s="15" t="s">
        <v>1398</v>
      </c>
    </row>
    <row r="175" spans="2:65" s="1" customFormat="1" ht="22.5" customHeight="1">
      <c r="B175" s="157"/>
      <c r="C175" s="158" t="s">
        <v>474</v>
      </c>
      <c r="D175" s="158" t="s">
        <v>210</v>
      </c>
      <c r="E175" s="159" t="s">
        <v>1181</v>
      </c>
      <c r="F175" s="160" t="s">
        <v>1182</v>
      </c>
      <c r="G175" s="161" t="s">
        <v>247</v>
      </c>
      <c r="H175" s="162">
        <v>0.111</v>
      </c>
      <c r="I175" s="163"/>
      <c r="J175" s="164">
        <f>ROUND(I175*H175,0)</f>
        <v>0</v>
      </c>
      <c r="K175" s="161" t="s">
        <v>3101</v>
      </c>
      <c r="L175" s="31"/>
      <c r="M175" s="165" t="s">
        <v>3</v>
      </c>
      <c r="N175" s="166" t="s">
        <v>43</v>
      </c>
      <c r="O175" s="3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AR175" s="15" t="s">
        <v>278</v>
      </c>
      <c r="AT175" s="15" t="s">
        <v>210</v>
      </c>
      <c r="AU175" s="15" t="s">
        <v>79</v>
      </c>
      <c r="AY175" s="15" t="s">
        <v>209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5" t="s">
        <v>9</v>
      </c>
      <c r="BK175" s="169">
        <f>ROUND(I175*H175,0)</f>
        <v>0</v>
      </c>
      <c r="BL175" s="15" t="s">
        <v>278</v>
      </c>
      <c r="BM175" s="15" t="s">
        <v>1399</v>
      </c>
    </row>
    <row r="176" spans="2:63" s="10" customFormat="1" ht="29.85" customHeight="1">
      <c r="B176" s="145"/>
      <c r="D176" s="146" t="s">
        <v>71</v>
      </c>
      <c r="E176" s="194" t="s">
        <v>777</v>
      </c>
      <c r="F176" s="194" t="s">
        <v>1118</v>
      </c>
      <c r="I176" s="148"/>
      <c r="J176" s="195">
        <f>BK176</f>
        <v>0</v>
      </c>
      <c r="K176" s="155"/>
      <c r="L176" s="145"/>
      <c r="M176" s="150"/>
      <c r="N176" s="151"/>
      <c r="O176" s="151"/>
      <c r="P176" s="152">
        <f>SUM(P177:P183)</f>
        <v>0</v>
      </c>
      <c r="Q176" s="151"/>
      <c r="R176" s="152">
        <f>SUM(R177:R183)</f>
        <v>0.011</v>
      </c>
      <c r="S176" s="151"/>
      <c r="T176" s="153">
        <f>SUM(T177:T183)</f>
        <v>0</v>
      </c>
      <c r="AR176" s="154" t="s">
        <v>79</v>
      </c>
      <c r="AT176" s="155" t="s">
        <v>71</v>
      </c>
      <c r="AU176" s="155" t="s">
        <v>9</v>
      </c>
      <c r="AY176" s="154" t="s">
        <v>209</v>
      </c>
      <c r="BK176" s="156">
        <f>SUM(BK177:BK183)</f>
        <v>0</v>
      </c>
    </row>
    <row r="177" spans="2:65" s="1" customFormat="1" ht="22.5" customHeight="1">
      <c r="B177" s="157"/>
      <c r="C177" s="158" t="s">
        <v>478</v>
      </c>
      <c r="D177" s="158" t="s">
        <v>210</v>
      </c>
      <c r="E177" s="159" t="s">
        <v>1192</v>
      </c>
      <c r="F177" s="160" t="s">
        <v>1193</v>
      </c>
      <c r="G177" s="161" t="s">
        <v>228</v>
      </c>
      <c r="H177" s="162">
        <v>5</v>
      </c>
      <c r="I177" s="163"/>
      <c r="J177" s="164">
        <f aca="true" t="shared" si="50" ref="J177:J183">ROUND(I177*H177,0)</f>
        <v>0</v>
      </c>
      <c r="K177" s="161" t="s">
        <v>3101</v>
      </c>
      <c r="L177" s="31"/>
      <c r="M177" s="165" t="s">
        <v>3</v>
      </c>
      <c r="N177" s="166" t="s">
        <v>43</v>
      </c>
      <c r="O177" s="32"/>
      <c r="P177" s="167">
        <f aca="true" t="shared" si="51" ref="P177:P183">O177*H177</f>
        <v>0</v>
      </c>
      <c r="Q177" s="167">
        <v>7E-05</v>
      </c>
      <c r="R177" s="167">
        <f aca="true" t="shared" si="52" ref="R177:R183">Q177*H177</f>
        <v>0.00034999999999999994</v>
      </c>
      <c r="S177" s="167">
        <v>0</v>
      </c>
      <c r="T177" s="168">
        <f aca="true" t="shared" si="53" ref="T177:T183">S177*H177</f>
        <v>0</v>
      </c>
      <c r="AR177" s="15" t="s">
        <v>278</v>
      </c>
      <c r="AT177" s="15" t="s">
        <v>210</v>
      </c>
      <c r="AU177" s="15" t="s">
        <v>79</v>
      </c>
      <c r="AY177" s="15" t="s">
        <v>209</v>
      </c>
      <c r="BE177" s="169">
        <f aca="true" t="shared" si="54" ref="BE177:BE183">IF(N177="základní",J177,0)</f>
        <v>0</v>
      </c>
      <c r="BF177" s="169">
        <f aca="true" t="shared" si="55" ref="BF177:BF183">IF(N177="snížená",J177,0)</f>
        <v>0</v>
      </c>
      <c r="BG177" s="169">
        <f aca="true" t="shared" si="56" ref="BG177:BG183">IF(N177="zákl. přenesená",J177,0)</f>
        <v>0</v>
      </c>
      <c r="BH177" s="169">
        <f aca="true" t="shared" si="57" ref="BH177:BH183">IF(N177="sníž. přenesená",J177,0)</f>
        <v>0</v>
      </c>
      <c r="BI177" s="169">
        <f aca="true" t="shared" si="58" ref="BI177:BI183">IF(N177="nulová",J177,0)</f>
        <v>0</v>
      </c>
      <c r="BJ177" s="15" t="s">
        <v>9</v>
      </c>
      <c r="BK177" s="169">
        <f aca="true" t="shared" si="59" ref="BK177:BK183">ROUND(I177*H177,0)</f>
        <v>0</v>
      </c>
      <c r="BL177" s="15" t="s">
        <v>278</v>
      </c>
      <c r="BM177" s="15" t="s">
        <v>1400</v>
      </c>
    </row>
    <row r="178" spans="2:65" s="1" customFormat="1" ht="22.5" customHeight="1">
      <c r="B178" s="157"/>
      <c r="C178" s="158" t="s">
        <v>482</v>
      </c>
      <c r="D178" s="158" t="s">
        <v>210</v>
      </c>
      <c r="E178" s="159" t="s">
        <v>1401</v>
      </c>
      <c r="F178" s="160" t="s">
        <v>1402</v>
      </c>
      <c r="G178" s="161" t="s">
        <v>228</v>
      </c>
      <c r="H178" s="162">
        <v>5</v>
      </c>
      <c r="I178" s="163"/>
      <c r="J178" s="164">
        <f t="shared" si="50"/>
        <v>0</v>
      </c>
      <c r="K178" s="161" t="s">
        <v>3101</v>
      </c>
      <c r="L178" s="31"/>
      <c r="M178" s="165" t="s">
        <v>3</v>
      </c>
      <c r="N178" s="166" t="s">
        <v>43</v>
      </c>
      <c r="O178" s="32"/>
      <c r="P178" s="167">
        <f t="shared" si="51"/>
        <v>0</v>
      </c>
      <c r="Q178" s="167">
        <v>0.00014</v>
      </c>
      <c r="R178" s="167">
        <f t="shared" si="52"/>
        <v>0.0006999999999999999</v>
      </c>
      <c r="S178" s="167">
        <v>0</v>
      </c>
      <c r="T178" s="168">
        <f t="shared" si="53"/>
        <v>0</v>
      </c>
      <c r="AR178" s="15" t="s">
        <v>278</v>
      </c>
      <c r="AT178" s="15" t="s">
        <v>210</v>
      </c>
      <c r="AU178" s="15" t="s">
        <v>79</v>
      </c>
      <c r="AY178" s="15" t="s">
        <v>209</v>
      </c>
      <c r="BE178" s="169">
        <f t="shared" si="54"/>
        <v>0</v>
      </c>
      <c r="BF178" s="169">
        <f t="shared" si="55"/>
        <v>0</v>
      </c>
      <c r="BG178" s="169">
        <f t="shared" si="56"/>
        <v>0</v>
      </c>
      <c r="BH178" s="169">
        <f t="shared" si="57"/>
        <v>0</v>
      </c>
      <c r="BI178" s="169">
        <f t="shared" si="58"/>
        <v>0</v>
      </c>
      <c r="BJ178" s="15" t="s">
        <v>9</v>
      </c>
      <c r="BK178" s="169">
        <f t="shared" si="59"/>
        <v>0</v>
      </c>
      <c r="BL178" s="15" t="s">
        <v>278</v>
      </c>
      <c r="BM178" s="15" t="s">
        <v>1403</v>
      </c>
    </row>
    <row r="179" spans="2:65" s="1" customFormat="1" ht="31.5" customHeight="1">
      <c r="B179" s="157"/>
      <c r="C179" s="158" t="s">
        <v>486</v>
      </c>
      <c r="D179" s="158" t="s">
        <v>210</v>
      </c>
      <c r="E179" s="159" t="s">
        <v>1404</v>
      </c>
      <c r="F179" s="160" t="s">
        <v>1405</v>
      </c>
      <c r="G179" s="161" t="s">
        <v>228</v>
      </c>
      <c r="H179" s="162">
        <v>5</v>
      </c>
      <c r="I179" s="163"/>
      <c r="J179" s="164">
        <f t="shared" si="50"/>
        <v>0</v>
      </c>
      <c r="K179" s="161" t="s">
        <v>3101</v>
      </c>
      <c r="L179" s="31"/>
      <c r="M179" s="165" t="s">
        <v>3</v>
      </c>
      <c r="N179" s="166" t="s">
        <v>43</v>
      </c>
      <c r="O179" s="32"/>
      <c r="P179" s="167">
        <f t="shared" si="51"/>
        <v>0</v>
      </c>
      <c r="Q179" s="167">
        <v>8E-05</v>
      </c>
      <c r="R179" s="167">
        <f t="shared" si="52"/>
        <v>0.0004</v>
      </c>
      <c r="S179" s="167">
        <v>0</v>
      </c>
      <c r="T179" s="168">
        <f t="shared" si="53"/>
        <v>0</v>
      </c>
      <c r="AR179" s="15" t="s">
        <v>278</v>
      </c>
      <c r="AT179" s="15" t="s">
        <v>210</v>
      </c>
      <c r="AU179" s="15" t="s">
        <v>79</v>
      </c>
      <c r="AY179" s="15" t="s">
        <v>209</v>
      </c>
      <c r="BE179" s="169">
        <f t="shared" si="54"/>
        <v>0</v>
      </c>
      <c r="BF179" s="169">
        <f t="shared" si="55"/>
        <v>0</v>
      </c>
      <c r="BG179" s="169">
        <f t="shared" si="56"/>
        <v>0</v>
      </c>
      <c r="BH179" s="169">
        <f t="shared" si="57"/>
        <v>0</v>
      </c>
      <c r="BI179" s="169">
        <f t="shared" si="58"/>
        <v>0</v>
      </c>
      <c r="BJ179" s="15" t="s">
        <v>9</v>
      </c>
      <c r="BK179" s="169">
        <f t="shared" si="59"/>
        <v>0</v>
      </c>
      <c r="BL179" s="15" t="s">
        <v>278</v>
      </c>
      <c r="BM179" s="15" t="s">
        <v>1406</v>
      </c>
    </row>
    <row r="180" spans="2:65" s="1" customFormat="1" ht="22.5" customHeight="1">
      <c r="B180" s="157"/>
      <c r="C180" s="158" t="s">
        <v>490</v>
      </c>
      <c r="D180" s="158" t="s">
        <v>210</v>
      </c>
      <c r="E180" s="159" t="s">
        <v>1407</v>
      </c>
      <c r="F180" s="160" t="s">
        <v>1408</v>
      </c>
      <c r="G180" s="161" t="s">
        <v>253</v>
      </c>
      <c r="H180" s="162">
        <v>85</v>
      </c>
      <c r="I180" s="163"/>
      <c r="J180" s="164">
        <f t="shared" si="50"/>
        <v>0</v>
      </c>
      <c r="K180" s="161" t="s">
        <v>3101</v>
      </c>
      <c r="L180" s="31"/>
      <c r="M180" s="165" t="s">
        <v>3</v>
      </c>
      <c r="N180" s="166" t="s">
        <v>43</v>
      </c>
      <c r="O180" s="32"/>
      <c r="P180" s="167">
        <f t="shared" si="51"/>
        <v>0</v>
      </c>
      <c r="Q180" s="167">
        <v>2E-05</v>
      </c>
      <c r="R180" s="167">
        <f t="shared" si="52"/>
        <v>0.0017000000000000001</v>
      </c>
      <c r="S180" s="167">
        <v>0</v>
      </c>
      <c r="T180" s="168">
        <f t="shared" si="53"/>
        <v>0</v>
      </c>
      <c r="AR180" s="15" t="s">
        <v>278</v>
      </c>
      <c r="AT180" s="15" t="s">
        <v>210</v>
      </c>
      <c r="AU180" s="15" t="s">
        <v>79</v>
      </c>
      <c r="AY180" s="15" t="s">
        <v>209</v>
      </c>
      <c r="BE180" s="169">
        <f t="shared" si="54"/>
        <v>0</v>
      </c>
      <c r="BF180" s="169">
        <f t="shared" si="55"/>
        <v>0</v>
      </c>
      <c r="BG180" s="169">
        <f t="shared" si="56"/>
        <v>0</v>
      </c>
      <c r="BH180" s="169">
        <f t="shared" si="57"/>
        <v>0</v>
      </c>
      <c r="BI180" s="169">
        <f t="shared" si="58"/>
        <v>0</v>
      </c>
      <c r="BJ180" s="15" t="s">
        <v>9</v>
      </c>
      <c r="BK180" s="169">
        <f t="shared" si="59"/>
        <v>0</v>
      </c>
      <c r="BL180" s="15" t="s">
        <v>278</v>
      </c>
      <c r="BM180" s="15" t="s">
        <v>1409</v>
      </c>
    </row>
    <row r="181" spans="2:65" s="1" customFormat="1" ht="22.5" customHeight="1">
      <c r="B181" s="157"/>
      <c r="C181" s="158" t="s">
        <v>494</v>
      </c>
      <c r="D181" s="158" t="s">
        <v>210</v>
      </c>
      <c r="E181" s="159" t="s">
        <v>1410</v>
      </c>
      <c r="F181" s="160" t="s">
        <v>1411</v>
      </c>
      <c r="G181" s="161" t="s">
        <v>253</v>
      </c>
      <c r="H181" s="162">
        <v>30</v>
      </c>
      <c r="I181" s="163"/>
      <c r="J181" s="164">
        <f t="shared" si="50"/>
        <v>0</v>
      </c>
      <c r="K181" s="161" t="s">
        <v>3101</v>
      </c>
      <c r="L181" s="31"/>
      <c r="M181" s="165" t="s">
        <v>3</v>
      </c>
      <c r="N181" s="166" t="s">
        <v>43</v>
      </c>
      <c r="O181" s="32"/>
      <c r="P181" s="167">
        <f t="shared" si="51"/>
        <v>0</v>
      </c>
      <c r="Q181" s="167">
        <v>3E-05</v>
      </c>
      <c r="R181" s="167">
        <f t="shared" si="52"/>
        <v>0.0009</v>
      </c>
      <c r="S181" s="167">
        <v>0</v>
      </c>
      <c r="T181" s="168">
        <f t="shared" si="53"/>
        <v>0</v>
      </c>
      <c r="AR181" s="15" t="s">
        <v>278</v>
      </c>
      <c r="AT181" s="15" t="s">
        <v>210</v>
      </c>
      <c r="AU181" s="15" t="s">
        <v>79</v>
      </c>
      <c r="AY181" s="15" t="s">
        <v>209</v>
      </c>
      <c r="BE181" s="169">
        <f t="shared" si="54"/>
        <v>0</v>
      </c>
      <c r="BF181" s="169">
        <f t="shared" si="55"/>
        <v>0</v>
      </c>
      <c r="BG181" s="169">
        <f t="shared" si="56"/>
        <v>0</v>
      </c>
      <c r="BH181" s="169">
        <f t="shared" si="57"/>
        <v>0</v>
      </c>
      <c r="BI181" s="169">
        <f t="shared" si="58"/>
        <v>0</v>
      </c>
      <c r="BJ181" s="15" t="s">
        <v>9</v>
      </c>
      <c r="BK181" s="169">
        <f t="shared" si="59"/>
        <v>0</v>
      </c>
      <c r="BL181" s="15" t="s">
        <v>278</v>
      </c>
      <c r="BM181" s="15" t="s">
        <v>1412</v>
      </c>
    </row>
    <row r="182" spans="2:65" s="1" customFormat="1" ht="22.5" customHeight="1">
      <c r="B182" s="157"/>
      <c r="C182" s="158" t="s">
        <v>498</v>
      </c>
      <c r="D182" s="158" t="s">
        <v>210</v>
      </c>
      <c r="E182" s="159" t="s">
        <v>1413</v>
      </c>
      <c r="F182" s="160" t="s">
        <v>1414</v>
      </c>
      <c r="G182" s="161" t="s">
        <v>253</v>
      </c>
      <c r="H182" s="162">
        <v>85</v>
      </c>
      <c r="I182" s="163"/>
      <c r="J182" s="164">
        <f t="shared" si="50"/>
        <v>0</v>
      </c>
      <c r="K182" s="161" t="s">
        <v>3101</v>
      </c>
      <c r="L182" s="31"/>
      <c r="M182" s="165" t="s">
        <v>3</v>
      </c>
      <c r="N182" s="166" t="s">
        <v>43</v>
      </c>
      <c r="O182" s="32"/>
      <c r="P182" s="167">
        <f t="shared" si="51"/>
        <v>0</v>
      </c>
      <c r="Q182" s="167">
        <v>5E-05</v>
      </c>
      <c r="R182" s="167">
        <f t="shared" si="52"/>
        <v>0.00425</v>
      </c>
      <c r="S182" s="167">
        <v>0</v>
      </c>
      <c r="T182" s="168">
        <f t="shared" si="53"/>
        <v>0</v>
      </c>
      <c r="AR182" s="15" t="s">
        <v>278</v>
      </c>
      <c r="AT182" s="15" t="s">
        <v>210</v>
      </c>
      <c r="AU182" s="15" t="s">
        <v>79</v>
      </c>
      <c r="AY182" s="15" t="s">
        <v>209</v>
      </c>
      <c r="BE182" s="169">
        <f t="shared" si="54"/>
        <v>0</v>
      </c>
      <c r="BF182" s="169">
        <f t="shared" si="55"/>
        <v>0</v>
      </c>
      <c r="BG182" s="169">
        <f t="shared" si="56"/>
        <v>0</v>
      </c>
      <c r="BH182" s="169">
        <f t="shared" si="57"/>
        <v>0</v>
      </c>
      <c r="BI182" s="169">
        <f t="shared" si="58"/>
        <v>0</v>
      </c>
      <c r="BJ182" s="15" t="s">
        <v>9</v>
      </c>
      <c r="BK182" s="169">
        <f t="shared" si="59"/>
        <v>0</v>
      </c>
      <c r="BL182" s="15" t="s">
        <v>278</v>
      </c>
      <c r="BM182" s="15" t="s">
        <v>1415</v>
      </c>
    </row>
    <row r="183" spans="2:65" s="1" customFormat="1" ht="22.5" customHeight="1">
      <c r="B183" s="157"/>
      <c r="C183" s="158" t="s">
        <v>502</v>
      </c>
      <c r="D183" s="158" t="s">
        <v>210</v>
      </c>
      <c r="E183" s="159" t="s">
        <v>1416</v>
      </c>
      <c r="F183" s="160" t="s">
        <v>1417</v>
      </c>
      <c r="G183" s="161" t="s">
        <v>253</v>
      </c>
      <c r="H183" s="162">
        <v>30</v>
      </c>
      <c r="I183" s="163"/>
      <c r="J183" s="164">
        <f t="shared" si="50"/>
        <v>0</v>
      </c>
      <c r="K183" s="161" t="s">
        <v>3101</v>
      </c>
      <c r="L183" s="31"/>
      <c r="M183" s="165" t="s">
        <v>3</v>
      </c>
      <c r="N183" s="181" t="s">
        <v>43</v>
      </c>
      <c r="O183" s="182"/>
      <c r="P183" s="183">
        <f t="shared" si="51"/>
        <v>0</v>
      </c>
      <c r="Q183" s="183">
        <v>9E-05</v>
      </c>
      <c r="R183" s="183">
        <f t="shared" si="52"/>
        <v>0.0027</v>
      </c>
      <c r="S183" s="183">
        <v>0</v>
      </c>
      <c r="T183" s="184">
        <f t="shared" si="53"/>
        <v>0</v>
      </c>
      <c r="AR183" s="15" t="s">
        <v>278</v>
      </c>
      <c r="AT183" s="15" t="s">
        <v>210</v>
      </c>
      <c r="AU183" s="15" t="s">
        <v>79</v>
      </c>
      <c r="AY183" s="15" t="s">
        <v>209</v>
      </c>
      <c r="BE183" s="169">
        <f t="shared" si="54"/>
        <v>0</v>
      </c>
      <c r="BF183" s="169">
        <f t="shared" si="55"/>
        <v>0</v>
      </c>
      <c r="BG183" s="169">
        <f t="shared" si="56"/>
        <v>0</v>
      </c>
      <c r="BH183" s="169">
        <f t="shared" si="57"/>
        <v>0</v>
      </c>
      <c r="BI183" s="169">
        <f t="shared" si="58"/>
        <v>0</v>
      </c>
      <c r="BJ183" s="15" t="s">
        <v>9</v>
      </c>
      <c r="BK183" s="169">
        <f t="shared" si="59"/>
        <v>0</v>
      </c>
      <c r="BL183" s="15" t="s">
        <v>278</v>
      </c>
      <c r="BM183" s="15" t="s">
        <v>1418</v>
      </c>
    </row>
    <row r="184" spans="2:65" s="286" customFormat="1" ht="22.5" customHeight="1">
      <c r="B184" s="157"/>
      <c r="C184" s="290"/>
      <c r="D184" s="291" t="s">
        <v>71</v>
      </c>
      <c r="E184" s="292" t="s">
        <v>799</v>
      </c>
      <c r="F184" s="292" t="s">
        <v>800</v>
      </c>
      <c r="G184" s="290"/>
      <c r="H184" s="290"/>
      <c r="I184" s="293"/>
      <c r="J184" s="294">
        <f>J185</f>
        <v>0</v>
      </c>
      <c r="K184" s="319" t="s">
        <v>3101</v>
      </c>
      <c r="L184" s="31"/>
      <c r="M184" s="299"/>
      <c r="N184" s="166"/>
      <c r="O184" s="287"/>
      <c r="P184" s="167"/>
      <c r="Q184" s="167"/>
      <c r="R184" s="167"/>
      <c r="S184" s="167"/>
      <c r="T184" s="167"/>
      <c r="AR184" s="15"/>
      <c r="AT184" s="15"/>
      <c r="AU184" s="15"/>
      <c r="AY184" s="15"/>
      <c r="BE184" s="169"/>
      <c r="BF184" s="169"/>
      <c r="BG184" s="169"/>
      <c r="BH184" s="169"/>
      <c r="BI184" s="169"/>
      <c r="BJ184" s="15"/>
      <c r="BK184" s="169"/>
      <c r="BL184" s="15"/>
      <c r="BM184" s="15"/>
    </row>
    <row r="185" spans="2:65" s="286" customFormat="1" ht="22.5" customHeight="1">
      <c r="B185" s="157"/>
      <c r="C185" s="290"/>
      <c r="D185" s="295" t="s">
        <v>71</v>
      </c>
      <c r="E185" s="296" t="s">
        <v>3077</v>
      </c>
      <c r="F185" s="296" t="s">
        <v>3078</v>
      </c>
      <c r="G185" s="290"/>
      <c r="H185" s="290"/>
      <c r="I185" s="293"/>
      <c r="J185" s="297">
        <f>SUM(J186:J187)</f>
        <v>0</v>
      </c>
      <c r="K185" s="319"/>
      <c r="L185" s="31"/>
      <c r="M185" s="299"/>
      <c r="N185" s="166"/>
      <c r="O185" s="287"/>
      <c r="P185" s="167"/>
      <c r="Q185" s="167"/>
      <c r="R185" s="167"/>
      <c r="S185" s="167"/>
      <c r="T185" s="167"/>
      <c r="AR185" s="15"/>
      <c r="AT185" s="15"/>
      <c r="AU185" s="15"/>
      <c r="AY185" s="15"/>
      <c r="BE185" s="169"/>
      <c r="BF185" s="169"/>
      <c r="BG185" s="169"/>
      <c r="BH185" s="169"/>
      <c r="BI185" s="169"/>
      <c r="BJ185" s="15"/>
      <c r="BK185" s="169"/>
      <c r="BL185" s="15"/>
      <c r="BM185" s="15"/>
    </row>
    <row r="186" spans="2:65" s="286" customFormat="1" ht="27.75" customHeight="1">
      <c r="B186" s="157"/>
      <c r="C186" s="158" t="s">
        <v>79</v>
      </c>
      <c r="D186" s="158" t="s">
        <v>210</v>
      </c>
      <c r="E186" s="159" t="s">
        <v>3079</v>
      </c>
      <c r="F186" s="160" t="s">
        <v>3080</v>
      </c>
      <c r="G186" s="161" t="s">
        <v>3081</v>
      </c>
      <c r="H186" s="162">
        <v>1</v>
      </c>
      <c r="I186" s="163"/>
      <c r="J186" s="164">
        <f>ROUND(I186*H186,2)</f>
        <v>0</v>
      </c>
      <c r="K186" s="319"/>
      <c r="L186" s="31"/>
      <c r="M186" s="299"/>
      <c r="N186" s="166"/>
      <c r="O186" s="287"/>
      <c r="P186" s="167"/>
      <c r="Q186" s="167"/>
      <c r="R186" s="167"/>
      <c r="S186" s="167"/>
      <c r="T186" s="167"/>
      <c r="AR186" s="15"/>
      <c r="AT186" s="15"/>
      <c r="AU186" s="15"/>
      <c r="AY186" s="15"/>
      <c r="BE186" s="169"/>
      <c r="BF186" s="169"/>
      <c r="BG186" s="169"/>
      <c r="BH186" s="169"/>
      <c r="BI186" s="169"/>
      <c r="BJ186" s="15"/>
      <c r="BK186" s="169"/>
      <c r="BL186" s="15"/>
      <c r="BM186" s="15"/>
    </row>
    <row r="187" spans="2:65" s="286" customFormat="1" ht="27.75" customHeight="1">
      <c r="B187" s="157"/>
      <c r="C187" s="158" t="s">
        <v>9</v>
      </c>
      <c r="D187" s="158" t="s">
        <v>210</v>
      </c>
      <c r="E187" s="159" t="s">
        <v>3082</v>
      </c>
      <c r="F187" s="160" t="s">
        <v>3083</v>
      </c>
      <c r="G187" s="161" t="s">
        <v>3081</v>
      </c>
      <c r="H187" s="162">
        <v>1</v>
      </c>
      <c r="I187" s="163"/>
      <c r="J187" s="164">
        <f>ROUND(I187*H187,2)</f>
        <v>0</v>
      </c>
      <c r="K187" s="319"/>
      <c r="L187" s="31"/>
      <c r="M187" s="299"/>
      <c r="N187" s="166"/>
      <c r="O187" s="287"/>
      <c r="P187" s="167"/>
      <c r="Q187" s="167"/>
      <c r="R187" s="167"/>
      <c r="S187" s="167"/>
      <c r="T187" s="167"/>
      <c r="AR187" s="15"/>
      <c r="AT187" s="15"/>
      <c r="AU187" s="15"/>
      <c r="AY187" s="15"/>
      <c r="BE187" s="169"/>
      <c r="BF187" s="169"/>
      <c r="BG187" s="169"/>
      <c r="BH187" s="169"/>
      <c r="BI187" s="169"/>
      <c r="BJ187" s="15"/>
      <c r="BK187" s="169"/>
      <c r="BL187" s="15"/>
      <c r="BM187" s="15"/>
    </row>
    <row r="188" spans="2:12" s="1" customFormat="1" ht="6.9" customHeight="1">
      <c r="B188" s="46"/>
      <c r="C188" s="47"/>
      <c r="D188" s="47"/>
      <c r="E188" s="47"/>
      <c r="F188" s="47"/>
      <c r="G188" s="47"/>
      <c r="H188" s="47"/>
      <c r="I188" s="119"/>
      <c r="J188" s="47"/>
      <c r="K188" s="317"/>
      <c r="L188" s="31"/>
    </row>
    <row r="189" spans="2:12" s="286" customFormat="1" ht="6.9" customHeight="1">
      <c r="B189" s="287"/>
      <c r="C189" s="287"/>
      <c r="D189" s="287"/>
      <c r="E189" s="287"/>
      <c r="F189" s="287"/>
      <c r="G189" s="287"/>
      <c r="H189" s="287"/>
      <c r="I189" s="98"/>
      <c r="J189" s="287"/>
      <c r="K189" s="320"/>
      <c r="L189" s="287"/>
    </row>
  </sheetData>
  <autoFilter ref="C99:K99"/>
  <mergeCells count="15">
    <mergeCell ref="E90:H90"/>
    <mergeCell ref="E88:H88"/>
    <mergeCell ref="E92:H92"/>
    <mergeCell ref="G1:H1"/>
    <mergeCell ref="L2:V2"/>
    <mergeCell ref="E49:H49"/>
    <mergeCell ref="E53:H53"/>
    <mergeCell ref="E51:H51"/>
    <mergeCell ref="E55:H55"/>
    <mergeCell ref="E86:H86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workbookViewId="0" topLeftCell="A1">
      <pane ySplit="1" topLeftCell="A97" activePane="bottomLeft" state="frozen"/>
      <selection pane="bottomLeft" activeCell="K108" sqref="K1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105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1419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ROUND(J96,2)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ROUND(SUM(BE96:BE154),2)</f>
        <v>0</v>
      </c>
      <c r="G34" s="32"/>
      <c r="H34" s="32"/>
      <c r="I34" s="111">
        <v>0.21</v>
      </c>
      <c r="J34" s="110">
        <f>ROUND(ROUND((SUM(BE96:BE154)),2)*I34,2)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ROUND(SUM(BF96:BF154),2)</f>
        <v>0</v>
      </c>
      <c r="G35" s="32"/>
      <c r="H35" s="32"/>
      <c r="I35" s="111">
        <v>0.15</v>
      </c>
      <c r="J35" s="110">
        <f>ROUND(ROUND((SUM(BF96:BF154)),2)*I35,2)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ROUND(SUM(BG96:BG154),2)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ROUND(SUM(BH96:BH154),2)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ROUND(SUM(BI96:BI154),2)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144 - Technologie vytápění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J96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1074</v>
      </c>
      <c r="E65" s="130"/>
      <c r="F65" s="130"/>
      <c r="G65" s="130"/>
      <c r="H65" s="130"/>
      <c r="I65" s="131"/>
      <c r="J65" s="132">
        <f>J97</f>
        <v>0</v>
      </c>
      <c r="K65" s="314"/>
    </row>
    <row r="66" spans="2:11" s="11" customFormat="1" ht="19.95" customHeight="1">
      <c r="B66" s="185"/>
      <c r="C66" s="186"/>
      <c r="D66" s="187" t="s">
        <v>1075</v>
      </c>
      <c r="E66" s="188"/>
      <c r="F66" s="188"/>
      <c r="G66" s="188"/>
      <c r="H66" s="188"/>
      <c r="I66" s="189"/>
      <c r="J66" s="190">
        <f>J98</f>
        <v>0</v>
      </c>
      <c r="K66" s="318"/>
    </row>
    <row r="67" spans="2:11" s="11" customFormat="1" ht="19.95" customHeight="1">
      <c r="B67" s="185"/>
      <c r="C67" s="186"/>
      <c r="D67" s="187" t="s">
        <v>1076</v>
      </c>
      <c r="E67" s="188"/>
      <c r="F67" s="188"/>
      <c r="G67" s="188"/>
      <c r="H67" s="188"/>
      <c r="I67" s="189"/>
      <c r="J67" s="190">
        <f>J100</f>
        <v>0</v>
      </c>
      <c r="K67" s="318"/>
    </row>
    <row r="68" spans="2:11" s="8" customFormat="1" ht="24.9" customHeight="1">
      <c r="B68" s="127"/>
      <c r="C68" s="128"/>
      <c r="D68" s="129" t="s">
        <v>1078</v>
      </c>
      <c r="E68" s="130"/>
      <c r="F68" s="130"/>
      <c r="G68" s="130"/>
      <c r="H68" s="130"/>
      <c r="I68" s="131"/>
      <c r="J68" s="132">
        <f>J102</f>
        <v>0</v>
      </c>
      <c r="K68" s="314"/>
    </row>
    <row r="69" spans="2:11" s="11" customFormat="1" ht="19.95" customHeight="1">
      <c r="B69" s="185"/>
      <c r="C69" s="186"/>
      <c r="D69" s="187" t="s">
        <v>1203</v>
      </c>
      <c r="E69" s="188"/>
      <c r="F69" s="188"/>
      <c r="G69" s="188"/>
      <c r="H69" s="188"/>
      <c r="I69" s="189"/>
      <c r="J69" s="190">
        <f>J103</f>
        <v>0</v>
      </c>
      <c r="K69" s="318"/>
    </row>
    <row r="70" spans="2:11" s="11" customFormat="1" ht="19.95" customHeight="1">
      <c r="B70" s="185"/>
      <c r="C70" s="186"/>
      <c r="D70" s="187" t="s">
        <v>1204</v>
      </c>
      <c r="E70" s="188"/>
      <c r="F70" s="188"/>
      <c r="G70" s="188"/>
      <c r="H70" s="188"/>
      <c r="I70" s="189"/>
      <c r="J70" s="190">
        <f>J107</f>
        <v>0</v>
      </c>
      <c r="K70" s="318"/>
    </row>
    <row r="71" spans="2:11" s="11" customFormat="1" ht="19.95" customHeight="1">
      <c r="B71" s="185"/>
      <c r="C71" s="186"/>
      <c r="D71" s="187" t="s">
        <v>1205</v>
      </c>
      <c r="E71" s="188"/>
      <c r="F71" s="188"/>
      <c r="G71" s="188"/>
      <c r="H71" s="188"/>
      <c r="I71" s="189"/>
      <c r="J71" s="190">
        <f>J118</f>
        <v>0</v>
      </c>
      <c r="K71" s="318"/>
    </row>
    <row r="72" spans="2:11" s="11" customFormat="1" ht="19.95" customHeight="1">
      <c r="B72" s="185"/>
      <c r="C72" s="186"/>
      <c r="D72" s="187" t="s">
        <v>1420</v>
      </c>
      <c r="E72" s="188"/>
      <c r="F72" s="188"/>
      <c r="G72" s="188"/>
      <c r="H72" s="188"/>
      <c r="I72" s="189"/>
      <c r="J72" s="190">
        <f>J142</f>
        <v>0</v>
      </c>
      <c r="K72" s="318"/>
    </row>
    <row r="73" spans="2:11" s="1" customFormat="1" ht="21.75" customHeight="1">
      <c r="B73" s="31"/>
      <c r="C73" s="32"/>
      <c r="D73" s="32"/>
      <c r="E73" s="32"/>
      <c r="F73" s="32"/>
      <c r="G73" s="32"/>
      <c r="H73" s="32"/>
      <c r="I73" s="98"/>
      <c r="J73" s="32"/>
      <c r="K73" s="307"/>
    </row>
    <row r="74" spans="2:11" s="1" customFormat="1" ht="6.9" customHeight="1">
      <c r="B74" s="46"/>
      <c r="C74" s="47"/>
      <c r="D74" s="47"/>
      <c r="E74" s="47"/>
      <c r="F74" s="47"/>
      <c r="G74" s="47"/>
      <c r="H74" s="47"/>
      <c r="I74" s="119"/>
      <c r="J74" s="47"/>
      <c r="K74" s="311"/>
    </row>
    <row r="78" spans="2:12" s="1" customFormat="1" ht="6.9" customHeight="1">
      <c r="B78" s="49"/>
      <c r="C78" s="50"/>
      <c r="D78" s="50"/>
      <c r="E78" s="50"/>
      <c r="F78" s="50"/>
      <c r="G78" s="50"/>
      <c r="H78" s="50"/>
      <c r="I78" s="120"/>
      <c r="J78" s="50"/>
      <c r="K78" s="315"/>
      <c r="L78" s="31"/>
    </row>
    <row r="79" spans="2:12" s="1" customFormat="1" ht="36.9" customHeight="1">
      <c r="B79" s="31"/>
      <c r="C79" s="51" t="s">
        <v>193</v>
      </c>
      <c r="K79" s="316"/>
      <c r="L79" s="31"/>
    </row>
    <row r="80" spans="2:12" s="1" customFormat="1" ht="6.9" customHeight="1">
      <c r="B80" s="31"/>
      <c r="K80" s="316"/>
      <c r="L80" s="31"/>
    </row>
    <row r="81" spans="2:12" s="1" customFormat="1" ht="14.4" customHeight="1">
      <c r="B81" s="31"/>
      <c r="C81" s="53" t="s">
        <v>18</v>
      </c>
      <c r="K81" s="316"/>
      <c r="L81" s="31"/>
    </row>
    <row r="82" spans="2:12" s="1" customFormat="1" ht="22.5" customHeight="1">
      <c r="B82" s="31"/>
      <c r="E82" s="369" t="str">
        <f>E7</f>
        <v>Objekt školy a dílen, U Kapličky 761/II, Sušice, stavební úpravy - návrh úspor energie</v>
      </c>
      <c r="F82" s="343"/>
      <c r="G82" s="343"/>
      <c r="H82" s="343"/>
      <c r="K82" s="316"/>
      <c r="L82" s="31"/>
    </row>
    <row r="83" spans="2:12" ht="13.2">
      <c r="B83" s="19"/>
      <c r="C83" s="53" t="s">
        <v>165</v>
      </c>
      <c r="L83" s="19"/>
    </row>
    <row r="84" spans="2:12" ht="22.5" customHeight="1">
      <c r="B84" s="19"/>
      <c r="E84" s="369" t="s">
        <v>166</v>
      </c>
      <c r="F84" s="327"/>
      <c r="G84" s="327"/>
      <c r="H84" s="327"/>
      <c r="L84" s="19"/>
    </row>
    <row r="85" spans="2:12" ht="13.2">
      <c r="B85" s="19"/>
      <c r="C85" s="53" t="s">
        <v>167</v>
      </c>
      <c r="L85" s="19"/>
    </row>
    <row r="86" spans="2:12" s="1" customFormat="1" ht="22.5" customHeight="1">
      <c r="B86" s="31"/>
      <c r="E86" s="372" t="s">
        <v>1071</v>
      </c>
      <c r="F86" s="343"/>
      <c r="G86" s="343"/>
      <c r="H86" s="343"/>
      <c r="K86" s="316"/>
      <c r="L86" s="31"/>
    </row>
    <row r="87" spans="2:12" s="1" customFormat="1" ht="14.4" customHeight="1">
      <c r="B87" s="31"/>
      <c r="C87" s="53" t="s">
        <v>1072</v>
      </c>
      <c r="K87" s="316"/>
      <c r="L87" s="31"/>
    </row>
    <row r="88" spans="2:12" s="1" customFormat="1" ht="23.25" customHeight="1">
      <c r="B88" s="31"/>
      <c r="E88" s="340" t="str">
        <f>E13</f>
        <v>144 - Technologie vytápění</v>
      </c>
      <c r="F88" s="343"/>
      <c r="G88" s="343"/>
      <c r="H88" s="343"/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8" customHeight="1">
      <c r="B90" s="31"/>
      <c r="C90" s="53" t="s">
        <v>23</v>
      </c>
      <c r="F90" s="134" t="str">
        <f>F16</f>
        <v>Sušice</v>
      </c>
      <c r="I90" s="135" t="s">
        <v>25</v>
      </c>
      <c r="J90" s="57">
        <f>IF(J16="","",J16)</f>
        <v>43063</v>
      </c>
      <c r="K90" s="316"/>
      <c r="L90" s="31"/>
    </row>
    <row r="91" spans="2:12" s="1" customFormat="1" ht="6.9" customHeight="1">
      <c r="B91" s="31"/>
      <c r="K91" s="316"/>
      <c r="L91" s="31"/>
    </row>
    <row r="92" spans="2:12" s="1" customFormat="1" ht="13.2">
      <c r="B92" s="31"/>
      <c r="C92" s="53" t="s">
        <v>28</v>
      </c>
      <c r="F92" s="134" t="str">
        <f>E19</f>
        <v xml:space="preserve"> SOŠ a SOU Sušice</v>
      </c>
      <c r="I92" s="135" t="s">
        <v>34</v>
      </c>
      <c r="J92" s="134" t="str">
        <f>E25</f>
        <v xml:space="preserve"> Ing. Lejsek Jiří</v>
      </c>
      <c r="K92" s="316"/>
      <c r="L92" s="31"/>
    </row>
    <row r="93" spans="2:12" s="1" customFormat="1" ht="14.4" customHeight="1">
      <c r="B93" s="31"/>
      <c r="C93" s="53" t="s">
        <v>32</v>
      </c>
      <c r="F93" s="134" t="str">
        <f>IF(E22="","",E22)</f>
        <v/>
      </c>
      <c r="K93" s="316"/>
      <c r="L93" s="31"/>
    </row>
    <row r="94" spans="2:12" s="1" customFormat="1" ht="10.35" customHeight="1">
      <c r="B94" s="31"/>
      <c r="K94" s="316"/>
      <c r="L94" s="31"/>
    </row>
    <row r="95" spans="2:20" s="9" customFormat="1" ht="29.25" customHeight="1">
      <c r="B95" s="136"/>
      <c r="C95" s="137" t="s">
        <v>194</v>
      </c>
      <c r="D95" s="138" t="s">
        <v>57</v>
      </c>
      <c r="E95" s="138" t="s">
        <v>53</v>
      </c>
      <c r="F95" s="138" t="s">
        <v>195</v>
      </c>
      <c r="G95" s="138" t="s">
        <v>196</v>
      </c>
      <c r="H95" s="138" t="s">
        <v>197</v>
      </c>
      <c r="I95" s="139" t="s">
        <v>198</v>
      </c>
      <c r="J95" s="138" t="s">
        <v>171</v>
      </c>
      <c r="K95" s="140" t="s">
        <v>199</v>
      </c>
      <c r="L95" s="136"/>
      <c r="M95" s="63" t="s">
        <v>200</v>
      </c>
      <c r="N95" s="64" t="s">
        <v>42</v>
      </c>
      <c r="O95" s="64" t="s">
        <v>201</v>
      </c>
      <c r="P95" s="64" t="s">
        <v>202</v>
      </c>
      <c r="Q95" s="64" t="s">
        <v>203</v>
      </c>
      <c r="R95" s="64" t="s">
        <v>204</v>
      </c>
      <c r="S95" s="64" t="s">
        <v>205</v>
      </c>
      <c r="T95" s="65" t="s">
        <v>206</v>
      </c>
    </row>
    <row r="96" spans="2:63" s="1" customFormat="1" ht="29.25" customHeight="1">
      <c r="B96" s="31"/>
      <c r="C96" s="67" t="s">
        <v>172</v>
      </c>
      <c r="J96" s="141">
        <f>BK96+J155</f>
        <v>0</v>
      </c>
      <c r="K96" s="316"/>
      <c r="L96" s="31"/>
      <c r="M96" s="66"/>
      <c r="N96" s="58"/>
      <c r="O96" s="58"/>
      <c r="P96" s="142">
        <f>P97+P102</f>
        <v>0</v>
      </c>
      <c r="Q96" s="58"/>
      <c r="R96" s="142">
        <f>R97+R102</f>
        <v>0.67873</v>
      </c>
      <c r="S96" s="58"/>
      <c r="T96" s="143">
        <f>T97+T102</f>
        <v>0.494606</v>
      </c>
      <c r="AT96" s="15" t="s">
        <v>71</v>
      </c>
      <c r="AU96" s="15" t="s">
        <v>173</v>
      </c>
      <c r="BK96" s="144">
        <f>BK97+BK102</f>
        <v>0</v>
      </c>
    </row>
    <row r="97" spans="2:63" s="10" customFormat="1" ht="37.35" customHeight="1">
      <c r="B97" s="145"/>
      <c r="D97" s="154" t="s">
        <v>71</v>
      </c>
      <c r="E97" s="192" t="s">
        <v>1080</v>
      </c>
      <c r="F97" s="192" t="s">
        <v>1081</v>
      </c>
      <c r="I97" s="148"/>
      <c r="J97" s="193">
        <f>BK97</f>
        <v>0</v>
      </c>
      <c r="K97" s="155"/>
      <c r="L97" s="145"/>
      <c r="M97" s="150"/>
      <c r="N97" s="151"/>
      <c r="O97" s="151"/>
      <c r="P97" s="152">
        <f>P98+P100</f>
        <v>0</v>
      </c>
      <c r="Q97" s="151"/>
      <c r="R97" s="152">
        <f>R98+R100</f>
        <v>0.00576</v>
      </c>
      <c r="S97" s="151"/>
      <c r="T97" s="153">
        <f>T98+T100</f>
        <v>0</v>
      </c>
      <c r="AR97" s="154" t="s">
        <v>9</v>
      </c>
      <c r="AT97" s="155" t="s">
        <v>71</v>
      </c>
      <c r="AU97" s="155" t="s">
        <v>72</v>
      </c>
      <c r="AY97" s="154" t="s">
        <v>209</v>
      </c>
      <c r="BK97" s="156">
        <f>BK98+BK100</f>
        <v>0</v>
      </c>
    </row>
    <row r="98" spans="2:63" s="10" customFormat="1" ht="19.95" customHeight="1">
      <c r="B98" s="145"/>
      <c r="D98" s="146" t="s">
        <v>71</v>
      </c>
      <c r="E98" s="194" t="s">
        <v>230</v>
      </c>
      <c r="F98" s="194" t="s">
        <v>1082</v>
      </c>
      <c r="I98" s="148"/>
      <c r="J98" s="195">
        <f>BK98</f>
        <v>0</v>
      </c>
      <c r="K98" s="155"/>
      <c r="L98" s="145"/>
      <c r="M98" s="150"/>
      <c r="N98" s="151"/>
      <c r="O98" s="151"/>
      <c r="P98" s="152">
        <f>P99</f>
        <v>0</v>
      </c>
      <c r="Q98" s="151"/>
      <c r="R98" s="152">
        <f>R99</f>
        <v>0.00576</v>
      </c>
      <c r="S98" s="151"/>
      <c r="T98" s="153">
        <f>T99</f>
        <v>0</v>
      </c>
      <c r="AR98" s="154" t="s">
        <v>9</v>
      </c>
      <c r="AT98" s="155" t="s">
        <v>71</v>
      </c>
      <c r="AU98" s="155" t="s">
        <v>9</v>
      </c>
      <c r="AY98" s="154" t="s">
        <v>209</v>
      </c>
      <c r="BK98" s="156">
        <f>BK99</f>
        <v>0</v>
      </c>
    </row>
    <row r="99" spans="2:65" s="1" customFormat="1" ht="22.5" customHeight="1">
      <c r="B99" s="157"/>
      <c r="C99" s="158" t="s">
        <v>9</v>
      </c>
      <c r="D99" s="158" t="s">
        <v>210</v>
      </c>
      <c r="E99" s="159" t="s">
        <v>1421</v>
      </c>
      <c r="F99" s="160" t="s">
        <v>1422</v>
      </c>
      <c r="G99" s="161" t="s">
        <v>228</v>
      </c>
      <c r="H99" s="162">
        <v>2</v>
      </c>
      <c r="I99" s="163"/>
      <c r="J99" s="164">
        <f>ROUND(I99*H99,0)</f>
        <v>0</v>
      </c>
      <c r="K99" s="161" t="s">
        <v>3</v>
      </c>
      <c r="L99" s="31"/>
      <c r="M99" s="165" t="s">
        <v>3</v>
      </c>
      <c r="N99" s="166" t="s">
        <v>43</v>
      </c>
      <c r="O99" s="32"/>
      <c r="P99" s="167">
        <f>O99*H99</f>
        <v>0</v>
      </c>
      <c r="Q99" s="167">
        <v>0.00288</v>
      </c>
      <c r="R99" s="167">
        <f>Q99*H99</f>
        <v>0.00576</v>
      </c>
      <c r="S99" s="167">
        <v>0</v>
      </c>
      <c r="T99" s="168">
        <f>S99*H99</f>
        <v>0</v>
      </c>
      <c r="AR99" s="15" t="s">
        <v>214</v>
      </c>
      <c r="AT99" s="15" t="s">
        <v>210</v>
      </c>
      <c r="AU99" s="15" t="s">
        <v>79</v>
      </c>
      <c r="AY99" s="15" t="s">
        <v>209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9</v>
      </c>
      <c r="BK99" s="169">
        <f>ROUND(I99*H99,0)</f>
        <v>0</v>
      </c>
      <c r="BL99" s="15" t="s">
        <v>214</v>
      </c>
      <c r="BM99" s="15" t="s">
        <v>1423</v>
      </c>
    </row>
    <row r="100" spans="2:63" s="10" customFormat="1" ht="29.85" customHeight="1">
      <c r="B100" s="145"/>
      <c r="D100" s="146" t="s">
        <v>71</v>
      </c>
      <c r="E100" s="194" t="s">
        <v>244</v>
      </c>
      <c r="F100" s="194" t="s">
        <v>1086</v>
      </c>
      <c r="I100" s="148"/>
      <c r="J100" s="195">
        <f>BK100</f>
        <v>0</v>
      </c>
      <c r="K100" s="155"/>
      <c r="L100" s="145"/>
      <c r="M100" s="150"/>
      <c r="N100" s="151"/>
      <c r="O100" s="151"/>
      <c r="P100" s="152">
        <f>P101</f>
        <v>0</v>
      </c>
      <c r="Q100" s="151"/>
      <c r="R100" s="152">
        <f>R101</f>
        <v>0</v>
      </c>
      <c r="S100" s="151"/>
      <c r="T100" s="153">
        <f>T101</f>
        <v>0</v>
      </c>
      <c r="AR100" s="154" t="s">
        <v>9</v>
      </c>
      <c r="AT100" s="155" t="s">
        <v>71</v>
      </c>
      <c r="AU100" s="155" t="s">
        <v>9</v>
      </c>
      <c r="AY100" s="154" t="s">
        <v>209</v>
      </c>
      <c r="BK100" s="156">
        <f>BK101</f>
        <v>0</v>
      </c>
    </row>
    <row r="101" spans="2:65" s="1" customFormat="1" ht="22.5" customHeight="1">
      <c r="B101" s="157"/>
      <c r="C101" s="158" t="s">
        <v>79</v>
      </c>
      <c r="D101" s="158" t="s">
        <v>210</v>
      </c>
      <c r="E101" s="159" t="s">
        <v>1087</v>
      </c>
      <c r="F101" s="160" t="s">
        <v>1088</v>
      </c>
      <c r="G101" s="161" t="s">
        <v>228</v>
      </c>
      <c r="H101" s="162">
        <v>540</v>
      </c>
      <c r="I101" s="163"/>
      <c r="J101" s="164">
        <f>ROUND(I101*H101,0)</f>
        <v>0</v>
      </c>
      <c r="K101" s="161" t="s">
        <v>3101</v>
      </c>
      <c r="L101" s="31"/>
      <c r="M101" s="165" t="s">
        <v>3</v>
      </c>
      <c r="N101" s="166" t="s">
        <v>43</v>
      </c>
      <c r="O101" s="32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214</v>
      </c>
      <c r="AT101" s="15" t="s">
        <v>210</v>
      </c>
      <c r="AU101" s="15" t="s">
        <v>79</v>
      </c>
      <c r="AY101" s="15" t="s">
        <v>209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9</v>
      </c>
      <c r="BK101" s="169">
        <f>ROUND(I101*H101,0)</f>
        <v>0</v>
      </c>
      <c r="BL101" s="15" t="s">
        <v>214</v>
      </c>
      <c r="BM101" s="15" t="s">
        <v>1424</v>
      </c>
    </row>
    <row r="102" spans="2:63" s="10" customFormat="1" ht="37.35" customHeight="1">
      <c r="B102" s="145"/>
      <c r="D102" s="154" t="s">
        <v>71</v>
      </c>
      <c r="E102" s="192" t="s">
        <v>1116</v>
      </c>
      <c r="F102" s="192" t="s">
        <v>1117</v>
      </c>
      <c r="I102" s="148"/>
      <c r="J102" s="193">
        <f>BK102</f>
        <v>0</v>
      </c>
      <c r="K102" s="155"/>
      <c r="L102" s="145"/>
      <c r="M102" s="150"/>
      <c r="N102" s="151"/>
      <c r="O102" s="151"/>
      <c r="P102" s="152">
        <f>P103+P107+P118+P142</f>
        <v>0</v>
      </c>
      <c r="Q102" s="151"/>
      <c r="R102" s="152">
        <f>R103+R107+R118+R142</f>
        <v>0.6729700000000001</v>
      </c>
      <c r="S102" s="151"/>
      <c r="T102" s="153">
        <f>T103+T107+T118+T142</f>
        <v>0.494606</v>
      </c>
      <c r="AR102" s="154" t="s">
        <v>79</v>
      </c>
      <c r="AT102" s="155" t="s">
        <v>71</v>
      </c>
      <c r="AU102" s="155" t="s">
        <v>72</v>
      </c>
      <c r="AY102" s="154" t="s">
        <v>209</v>
      </c>
      <c r="BK102" s="156">
        <f>BK103+BK107+BK118+BK142</f>
        <v>0</v>
      </c>
    </row>
    <row r="103" spans="2:63" s="10" customFormat="1" ht="19.95" customHeight="1">
      <c r="B103" s="145"/>
      <c r="D103" s="146" t="s">
        <v>71</v>
      </c>
      <c r="E103" s="194" t="s">
        <v>1295</v>
      </c>
      <c r="F103" s="194" t="s">
        <v>1279</v>
      </c>
      <c r="I103" s="148"/>
      <c r="J103" s="195">
        <f>BK103</f>
        <v>0</v>
      </c>
      <c r="K103" s="155"/>
      <c r="L103" s="145"/>
      <c r="M103" s="150"/>
      <c r="N103" s="151"/>
      <c r="O103" s="151"/>
      <c r="P103" s="152">
        <f>SUM(P104:P106)</f>
        <v>0</v>
      </c>
      <c r="Q103" s="151"/>
      <c r="R103" s="152">
        <f>SUM(R104:R106)</f>
        <v>0</v>
      </c>
      <c r="S103" s="151"/>
      <c r="T103" s="153">
        <f>SUM(T104:T106)</f>
        <v>0</v>
      </c>
      <c r="AR103" s="154" t="s">
        <v>79</v>
      </c>
      <c r="AT103" s="155" t="s">
        <v>71</v>
      </c>
      <c r="AU103" s="155" t="s">
        <v>9</v>
      </c>
      <c r="AY103" s="154" t="s">
        <v>209</v>
      </c>
      <c r="BK103" s="156">
        <f>SUM(BK104:BK106)</f>
        <v>0</v>
      </c>
    </row>
    <row r="104" spans="2:65" s="1" customFormat="1" ht="22.5" customHeight="1">
      <c r="B104" s="157"/>
      <c r="C104" s="158" t="s">
        <v>95</v>
      </c>
      <c r="D104" s="158" t="s">
        <v>210</v>
      </c>
      <c r="E104" s="159" t="s">
        <v>1296</v>
      </c>
      <c r="F104" s="160" t="s">
        <v>1297</v>
      </c>
      <c r="G104" s="161" t="s">
        <v>1298</v>
      </c>
      <c r="H104" s="162">
        <v>24</v>
      </c>
      <c r="I104" s="163"/>
      <c r="J104" s="164">
        <f>ROUND(I104*H104,0)</f>
        <v>0</v>
      </c>
      <c r="K104" s="161" t="s">
        <v>3</v>
      </c>
      <c r="L104" s="31"/>
      <c r="M104" s="165" t="s">
        <v>3</v>
      </c>
      <c r="N104" s="166" t="s">
        <v>43</v>
      </c>
      <c r="O104" s="32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9</v>
      </c>
      <c r="BK104" s="169">
        <f>ROUND(I104*H104,0)</f>
        <v>0</v>
      </c>
      <c r="BL104" s="15" t="s">
        <v>278</v>
      </c>
      <c r="BM104" s="15" t="s">
        <v>1425</v>
      </c>
    </row>
    <row r="105" spans="2:65" s="1" customFormat="1" ht="22.5" customHeight="1">
      <c r="B105" s="157"/>
      <c r="C105" s="158" t="s">
        <v>214</v>
      </c>
      <c r="D105" s="158" t="s">
        <v>210</v>
      </c>
      <c r="E105" s="159" t="s">
        <v>1300</v>
      </c>
      <c r="F105" s="160" t="s">
        <v>1301</v>
      </c>
      <c r="G105" s="161" t="s">
        <v>1298</v>
      </c>
      <c r="H105" s="162">
        <v>8</v>
      </c>
      <c r="I105" s="163"/>
      <c r="J105" s="164">
        <f>ROUND(I105*H105,0)</f>
        <v>0</v>
      </c>
      <c r="K105" s="161" t="s">
        <v>3</v>
      </c>
      <c r="L105" s="31"/>
      <c r="M105" s="165" t="s">
        <v>3</v>
      </c>
      <c r="N105" s="166" t="s">
        <v>43</v>
      </c>
      <c r="O105" s="32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5" t="s">
        <v>278</v>
      </c>
      <c r="AT105" s="15" t="s">
        <v>210</v>
      </c>
      <c r="AU105" s="15" t="s">
        <v>79</v>
      </c>
      <c r="AY105" s="15" t="s">
        <v>209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5" t="s">
        <v>9</v>
      </c>
      <c r="BK105" s="169">
        <f>ROUND(I105*H105,0)</f>
        <v>0</v>
      </c>
      <c r="BL105" s="15" t="s">
        <v>278</v>
      </c>
      <c r="BM105" s="15" t="s">
        <v>1426</v>
      </c>
    </row>
    <row r="106" spans="2:65" s="1" customFormat="1" ht="22.5" customHeight="1">
      <c r="B106" s="157"/>
      <c r="C106" s="158" t="s">
        <v>225</v>
      </c>
      <c r="D106" s="158" t="s">
        <v>210</v>
      </c>
      <c r="E106" s="159" t="s">
        <v>1303</v>
      </c>
      <c r="F106" s="160" t="s">
        <v>1304</v>
      </c>
      <c r="G106" s="161" t="s">
        <v>1298</v>
      </c>
      <c r="H106" s="162">
        <v>8</v>
      </c>
      <c r="I106" s="163"/>
      <c r="J106" s="164">
        <f>ROUND(I106*H106,0)</f>
        <v>0</v>
      </c>
      <c r="K106" s="161" t="s">
        <v>3</v>
      </c>
      <c r="L106" s="31"/>
      <c r="M106" s="165" t="s">
        <v>3</v>
      </c>
      <c r="N106" s="166" t="s">
        <v>43</v>
      </c>
      <c r="O106" s="32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9</v>
      </c>
      <c r="BK106" s="169">
        <f>ROUND(I106*H106,0)</f>
        <v>0</v>
      </c>
      <c r="BL106" s="15" t="s">
        <v>278</v>
      </c>
      <c r="BM106" s="15" t="s">
        <v>1427</v>
      </c>
    </row>
    <row r="107" spans="2:63" s="10" customFormat="1" ht="29.85" customHeight="1">
      <c r="B107" s="145"/>
      <c r="D107" s="146" t="s">
        <v>71</v>
      </c>
      <c r="E107" s="194" t="s">
        <v>1333</v>
      </c>
      <c r="F107" s="194" t="s">
        <v>1279</v>
      </c>
      <c r="I107" s="148"/>
      <c r="J107" s="195">
        <f>BK107</f>
        <v>0</v>
      </c>
      <c r="K107" s="155"/>
      <c r="L107" s="145"/>
      <c r="M107" s="150"/>
      <c r="N107" s="151"/>
      <c r="O107" s="151"/>
      <c r="P107" s="152">
        <f>SUM(P108:P117)</f>
        <v>0</v>
      </c>
      <c r="Q107" s="151"/>
      <c r="R107" s="152">
        <f>SUM(R108:R117)</f>
        <v>0.07569</v>
      </c>
      <c r="S107" s="151"/>
      <c r="T107" s="153">
        <f>SUM(T108:T117)</f>
        <v>0.087</v>
      </c>
      <c r="AR107" s="154" t="s">
        <v>79</v>
      </c>
      <c r="AT107" s="155" t="s">
        <v>71</v>
      </c>
      <c r="AU107" s="155" t="s">
        <v>9</v>
      </c>
      <c r="AY107" s="154" t="s">
        <v>209</v>
      </c>
      <c r="BK107" s="156">
        <f>SUM(BK108:BK117)</f>
        <v>0</v>
      </c>
    </row>
    <row r="108" spans="2:65" s="1" customFormat="1" ht="22.5" customHeight="1">
      <c r="B108" s="157"/>
      <c r="C108" s="158" t="s">
        <v>230</v>
      </c>
      <c r="D108" s="158" t="s">
        <v>210</v>
      </c>
      <c r="E108" s="159" t="s">
        <v>1428</v>
      </c>
      <c r="F108" s="160" t="s">
        <v>1429</v>
      </c>
      <c r="G108" s="161" t="s">
        <v>253</v>
      </c>
      <c r="H108" s="162">
        <v>55</v>
      </c>
      <c r="I108" s="163"/>
      <c r="J108" s="164">
        <f aca="true" t="shared" si="0" ref="J108:J117">ROUND(I108*H108,0)</f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 aca="true" t="shared" si="1" ref="P108:P117">O108*H108</f>
        <v>0</v>
      </c>
      <c r="Q108" s="167">
        <v>2E-05</v>
      </c>
      <c r="R108" s="167">
        <f aca="true" t="shared" si="2" ref="R108:R117">Q108*H108</f>
        <v>0.0011</v>
      </c>
      <c r="S108" s="167">
        <v>0.001</v>
      </c>
      <c r="T108" s="168">
        <f aca="true" t="shared" si="3" ref="T108:T117">S108*H108</f>
        <v>0.055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aca="true" t="shared" si="4" ref="BE108:BE117">IF(N108="základní",J108,0)</f>
        <v>0</v>
      </c>
      <c r="BF108" s="169">
        <f aca="true" t="shared" si="5" ref="BF108:BF117">IF(N108="snížená",J108,0)</f>
        <v>0</v>
      </c>
      <c r="BG108" s="169">
        <f aca="true" t="shared" si="6" ref="BG108:BG117">IF(N108="zákl. přenesená",J108,0)</f>
        <v>0</v>
      </c>
      <c r="BH108" s="169">
        <f aca="true" t="shared" si="7" ref="BH108:BH117">IF(N108="sníž. přenesená",J108,0)</f>
        <v>0</v>
      </c>
      <c r="BI108" s="169">
        <f aca="true" t="shared" si="8" ref="BI108:BI117">IF(N108="nulová",J108,0)</f>
        <v>0</v>
      </c>
      <c r="BJ108" s="15" t="s">
        <v>9</v>
      </c>
      <c r="BK108" s="169">
        <f aca="true" t="shared" si="9" ref="BK108:BK117">ROUND(I108*H108,0)</f>
        <v>0</v>
      </c>
      <c r="BL108" s="15" t="s">
        <v>278</v>
      </c>
      <c r="BM108" s="15" t="s">
        <v>1430</v>
      </c>
    </row>
    <row r="109" spans="2:65" s="1" customFormat="1" ht="22.5" customHeight="1">
      <c r="B109" s="157"/>
      <c r="C109" s="158" t="s">
        <v>236</v>
      </c>
      <c r="D109" s="158" t="s">
        <v>210</v>
      </c>
      <c r="E109" s="159" t="s">
        <v>1431</v>
      </c>
      <c r="F109" s="160" t="s">
        <v>1432</v>
      </c>
      <c r="G109" s="161" t="s">
        <v>253</v>
      </c>
      <c r="H109" s="162">
        <v>10</v>
      </c>
      <c r="I109" s="163"/>
      <c r="J109" s="164">
        <f t="shared" si="0"/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 t="shared" si="1"/>
        <v>0</v>
      </c>
      <c r="Q109" s="167">
        <v>2E-05</v>
      </c>
      <c r="R109" s="167">
        <f t="shared" si="2"/>
        <v>0.0002</v>
      </c>
      <c r="S109" s="167">
        <v>0.0032</v>
      </c>
      <c r="T109" s="168">
        <f t="shared" si="3"/>
        <v>0.032</v>
      </c>
      <c r="AR109" s="15" t="s">
        <v>278</v>
      </c>
      <c r="AT109" s="15" t="s">
        <v>210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1433</v>
      </c>
    </row>
    <row r="110" spans="2:65" s="1" customFormat="1" ht="22.5" customHeight="1">
      <c r="B110" s="157"/>
      <c r="C110" s="158" t="s">
        <v>240</v>
      </c>
      <c r="D110" s="158" t="s">
        <v>210</v>
      </c>
      <c r="E110" s="159" t="s">
        <v>1434</v>
      </c>
      <c r="F110" s="160" t="s">
        <v>1435</v>
      </c>
      <c r="G110" s="161" t="s">
        <v>253</v>
      </c>
      <c r="H110" s="162">
        <v>24</v>
      </c>
      <c r="I110" s="163"/>
      <c r="J110" s="164">
        <f t="shared" si="0"/>
        <v>0</v>
      </c>
      <c r="K110" s="161" t="s">
        <v>3101</v>
      </c>
      <c r="L110" s="31"/>
      <c r="M110" s="165" t="s">
        <v>3</v>
      </c>
      <c r="N110" s="166" t="s">
        <v>43</v>
      </c>
      <c r="O110" s="32"/>
      <c r="P110" s="167">
        <f t="shared" si="1"/>
        <v>0</v>
      </c>
      <c r="Q110" s="167">
        <v>0.00049</v>
      </c>
      <c r="R110" s="167">
        <f t="shared" si="2"/>
        <v>0.01176</v>
      </c>
      <c r="S110" s="167">
        <v>0</v>
      </c>
      <c r="T110" s="168">
        <f t="shared" si="3"/>
        <v>0</v>
      </c>
      <c r="AR110" s="15" t="s">
        <v>278</v>
      </c>
      <c r="AT110" s="15" t="s">
        <v>210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1436</v>
      </c>
    </row>
    <row r="111" spans="2:65" s="1" customFormat="1" ht="22.5" customHeight="1">
      <c r="B111" s="157"/>
      <c r="C111" s="158" t="s">
        <v>244</v>
      </c>
      <c r="D111" s="158" t="s">
        <v>210</v>
      </c>
      <c r="E111" s="159" t="s">
        <v>1437</v>
      </c>
      <c r="F111" s="160" t="s">
        <v>1438</v>
      </c>
      <c r="G111" s="161" t="s">
        <v>253</v>
      </c>
      <c r="H111" s="162">
        <v>44</v>
      </c>
      <c r="I111" s="163"/>
      <c r="J111" s="164">
        <f t="shared" si="0"/>
        <v>0</v>
      </c>
      <c r="K111" s="161" t="s">
        <v>3101</v>
      </c>
      <c r="L111" s="31"/>
      <c r="M111" s="165" t="s">
        <v>3</v>
      </c>
      <c r="N111" s="166" t="s">
        <v>43</v>
      </c>
      <c r="O111" s="32"/>
      <c r="P111" s="167">
        <f t="shared" si="1"/>
        <v>0</v>
      </c>
      <c r="Q111" s="167">
        <v>0.0006</v>
      </c>
      <c r="R111" s="167">
        <f t="shared" si="2"/>
        <v>0.026399999999999996</v>
      </c>
      <c r="S111" s="167">
        <v>0</v>
      </c>
      <c r="T111" s="168">
        <f t="shared" si="3"/>
        <v>0</v>
      </c>
      <c r="AR111" s="15" t="s">
        <v>278</v>
      </c>
      <c r="AT111" s="15" t="s">
        <v>210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1439</v>
      </c>
    </row>
    <row r="112" spans="2:65" s="1" customFormat="1" ht="22.5" customHeight="1">
      <c r="B112" s="157"/>
      <c r="C112" s="158" t="s">
        <v>26</v>
      </c>
      <c r="D112" s="158" t="s">
        <v>210</v>
      </c>
      <c r="E112" s="159" t="s">
        <v>1440</v>
      </c>
      <c r="F112" s="160" t="s">
        <v>1441</v>
      </c>
      <c r="G112" s="161" t="s">
        <v>253</v>
      </c>
      <c r="H112" s="162">
        <v>7</v>
      </c>
      <c r="I112" s="163"/>
      <c r="J112" s="164">
        <f t="shared" si="0"/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0.00091</v>
      </c>
      <c r="R112" s="167">
        <f t="shared" si="2"/>
        <v>0.00637</v>
      </c>
      <c r="S112" s="167">
        <v>0</v>
      </c>
      <c r="T112" s="168">
        <f t="shared" si="3"/>
        <v>0</v>
      </c>
      <c r="AR112" s="15" t="s">
        <v>278</v>
      </c>
      <c r="AT112" s="15" t="s">
        <v>210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1442</v>
      </c>
    </row>
    <row r="113" spans="2:65" s="1" customFormat="1" ht="22.5" customHeight="1">
      <c r="B113" s="157"/>
      <c r="C113" s="158" t="s">
        <v>255</v>
      </c>
      <c r="D113" s="158" t="s">
        <v>210</v>
      </c>
      <c r="E113" s="159" t="s">
        <v>1443</v>
      </c>
      <c r="F113" s="160" t="s">
        <v>1444</v>
      </c>
      <c r="G113" s="161" t="s">
        <v>253</v>
      </c>
      <c r="H113" s="162">
        <v>20</v>
      </c>
      <c r="I113" s="163"/>
      <c r="J113" s="164">
        <f t="shared" si="0"/>
        <v>0</v>
      </c>
      <c r="K113" s="161" t="s">
        <v>3101</v>
      </c>
      <c r="L113" s="31"/>
      <c r="M113" s="165" t="s">
        <v>3</v>
      </c>
      <c r="N113" s="166" t="s">
        <v>43</v>
      </c>
      <c r="O113" s="32"/>
      <c r="P113" s="167">
        <f t="shared" si="1"/>
        <v>0</v>
      </c>
      <c r="Q113" s="167">
        <v>0.00118</v>
      </c>
      <c r="R113" s="167">
        <f t="shared" si="2"/>
        <v>0.023600000000000003</v>
      </c>
      <c r="S113" s="167">
        <v>0</v>
      </c>
      <c r="T113" s="168">
        <f t="shared" si="3"/>
        <v>0</v>
      </c>
      <c r="AR113" s="15" t="s">
        <v>278</v>
      </c>
      <c r="AT113" s="15" t="s">
        <v>210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1445</v>
      </c>
    </row>
    <row r="114" spans="2:65" s="1" customFormat="1" ht="22.5" customHeight="1">
      <c r="B114" s="157"/>
      <c r="C114" s="158" t="s">
        <v>259</v>
      </c>
      <c r="D114" s="158" t="s">
        <v>210</v>
      </c>
      <c r="E114" s="159" t="s">
        <v>1361</v>
      </c>
      <c r="F114" s="160" t="s">
        <v>1362</v>
      </c>
      <c r="G114" s="161" t="s">
        <v>253</v>
      </c>
      <c r="H114" s="162">
        <v>95</v>
      </c>
      <c r="I114" s="163"/>
      <c r="J114" s="164">
        <f t="shared" si="0"/>
        <v>0</v>
      </c>
      <c r="K114" s="161" t="s">
        <v>3101</v>
      </c>
      <c r="L114" s="31"/>
      <c r="M114" s="165" t="s">
        <v>3</v>
      </c>
      <c r="N114" s="166" t="s">
        <v>43</v>
      </c>
      <c r="O114" s="32"/>
      <c r="P114" s="167">
        <f t="shared" si="1"/>
        <v>0</v>
      </c>
      <c r="Q114" s="167">
        <v>0</v>
      </c>
      <c r="R114" s="167">
        <f t="shared" si="2"/>
        <v>0</v>
      </c>
      <c r="S114" s="167">
        <v>0</v>
      </c>
      <c r="T114" s="168">
        <f t="shared" si="3"/>
        <v>0</v>
      </c>
      <c r="AR114" s="15" t="s">
        <v>278</v>
      </c>
      <c r="AT114" s="15" t="s">
        <v>210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1446</v>
      </c>
    </row>
    <row r="115" spans="2:65" s="1" customFormat="1" ht="22.5" customHeight="1">
      <c r="B115" s="157"/>
      <c r="C115" s="158" t="s">
        <v>265</v>
      </c>
      <c r="D115" s="158" t="s">
        <v>210</v>
      </c>
      <c r="E115" s="159" t="s">
        <v>1447</v>
      </c>
      <c r="F115" s="160" t="s">
        <v>1448</v>
      </c>
      <c r="G115" s="161" t="s">
        <v>416</v>
      </c>
      <c r="H115" s="162">
        <v>2</v>
      </c>
      <c r="I115" s="163"/>
      <c r="J115" s="164">
        <f t="shared" si="0"/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 t="shared" si="1"/>
        <v>0</v>
      </c>
      <c r="Q115" s="167">
        <v>0.00125</v>
      </c>
      <c r="R115" s="167">
        <f t="shared" si="2"/>
        <v>0.0025</v>
      </c>
      <c r="S115" s="167">
        <v>0</v>
      </c>
      <c r="T115" s="168">
        <f t="shared" si="3"/>
        <v>0</v>
      </c>
      <c r="AR115" s="15" t="s">
        <v>278</v>
      </c>
      <c r="AT115" s="15" t="s">
        <v>210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1449</v>
      </c>
    </row>
    <row r="116" spans="2:65" s="1" customFormat="1" ht="22.5" customHeight="1">
      <c r="B116" s="157"/>
      <c r="C116" s="158" t="s">
        <v>269</v>
      </c>
      <c r="D116" s="158" t="s">
        <v>210</v>
      </c>
      <c r="E116" s="159" t="s">
        <v>1450</v>
      </c>
      <c r="F116" s="160" t="s">
        <v>1451</v>
      </c>
      <c r="G116" s="161" t="s">
        <v>416</v>
      </c>
      <c r="H116" s="162">
        <v>2</v>
      </c>
      <c r="I116" s="163"/>
      <c r="J116" s="164">
        <f t="shared" si="0"/>
        <v>0</v>
      </c>
      <c r="K116" s="161" t="s">
        <v>3101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0.00188</v>
      </c>
      <c r="R116" s="167">
        <f t="shared" si="2"/>
        <v>0.00376</v>
      </c>
      <c r="S116" s="167">
        <v>0</v>
      </c>
      <c r="T116" s="168">
        <f t="shared" si="3"/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1452</v>
      </c>
    </row>
    <row r="117" spans="2:65" s="1" customFormat="1" ht="22.5" customHeight="1">
      <c r="B117" s="157"/>
      <c r="C117" s="158" t="s">
        <v>10</v>
      </c>
      <c r="D117" s="158" t="s">
        <v>210</v>
      </c>
      <c r="E117" s="159" t="s">
        <v>1370</v>
      </c>
      <c r="F117" s="160" t="s">
        <v>1371</v>
      </c>
      <c r="G117" s="161" t="s">
        <v>247</v>
      </c>
      <c r="H117" s="162">
        <v>0.076</v>
      </c>
      <c r="I117" s="163"/>
      <c r="J117" s="164">
        <f t="shared" si="0"/>
        <v>0</v>
      </c>
      <c r="K117" s="161" t="s">
        <v>3101</v>
      </c>
      <c r="L117" s="31"/>
      <c r="M117" s="165" t="s">
        <v>3</v>
      </c>
      <c r="N117" s="166" t="s">
        <v>43</v>
      </c>
      <c r="O117" s="32"/>
      <c r="P117" s="167">
        <f t="shared" si="1"/>
        <v>0</v>
      </c>
      <c r="Q117" s="167">
        <v>0</v>
      </c>
      <c r="R117" s="167">
        <f t="shared" si="2"/>
        <v>0</v>
      </c>
      <c r="S117" s="167">
        <v>0</v>
      </c>
      <c r="T117" s="168">
        <f t="shared" si="3"/>
        <v>0</v>
      </c>
      <c r="AR117" s="15" t="s">
        <v>278</v>
      </c>
      <c r="AT117" s="15" t="s">
        <v>210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1453</v>
      </c>
    </row>
    <row r="118" spans="2:63" s="10" customFormat="1" ht="29.85" customHeight="1">
      <c r="B118" s="145"/>
      <c r="D118" s="146" t="s">
        <v>71</v>
      </c>
      <c r="E118" s="194" t="s">
        <v>1373</v>
      </c>
      <c r="F118" s="194" t="s">
        <v>1279</v>
      </c>
      <c r="I118" s="148"/>
      <c r="J118" s="195">
        <f>BK118</f>
        <v>0</v>
      </c>
      <c r="K118" s="155"/>
      <c r="L118" s="145"/>
      <c r="M118" s="150"/>
      <c r="N118" s="151"/>
      <c r="O118" s="151"/>
      <c r="P118" s="152">
        <f>SUM(P119:P141)</f>
        <v>0</v>
      </c>
      <c r="Q118" s="151"/>
      <c r="R118" s="152">
        <f>SUM(R119:R141)</f>
        <v>0.13011999999999999</v>
      </c>
      <c r="S118" s="151"/>
      <c r="T118" s="153">
        <f>SUM(T119:T141)</f>
        <v>0.12945</v>
      </c>
      <c r="AR118" s="154" t="s">
        <v>79</v>
      </c>
      <c r="AT118" s="155" t="s">
        <v>71</v>
      </c>
      <c r="AU118" s="155" t="s">
        <v>9</v>
      </c>
      <c r="AY118" s="154" t="s">
        <v>209</v>
      </c>
      <c r="BK118" s="156">
        <f>SUM(BK119:BK141)</f>
        <v>0</v>
      </c>
    </row>
    <row r="119" spans="2:65" s="1" customFormat="1" ht="22.5" customHeight="1">
      <c r="B119" s="157"/>
      <c r="C119" s="158" t="s">
        <v>278</v>
      </c>
      <c r="D119" s="158" t="s">
        <v>210</v>
      </c>
      <c r="E119" s="159" t="s">
        <v>1454</v>
      </c>
      <c r="F119" s="160" t="s">
        <v>1455</v>
      </c>
      <c r="G119" s="161" t="s">
        <v>416</v>
      </c>
      <c r="H119" s="162">
        <v>22</v>
      </c>
      <c r="I119" s="163"/>
      <c r="J119" s="164">
        <f aca="true" t="shared" si="10" ref="J119:J141">ROUND(I119*H119,0)</f>
        <v>0</v>
      </c>
      <c r="K119" s="161" t="s">
        <v>3101</v>
      </c>
      <c r="L119" s="31"/>
      <c r="M119" s="165" t="s">
        <v>3</v>
      </c>
      <c r="N119" s="166" t="s">
        <v>43</v>
      </c>
      <c r="O119" s="32"/>
      <c r="P119" s="167">
        <f aca="true" t="shared" si="11" ref="P119:P141">O119*H119</f>
        <v>0</v>
      </c>
      <c r="Q119" s="167">
        <v>4E-05</v>
      </c>
      <c r="R119" s="167">
        <f aca="true" t="shared" si="12" ref="R119:R141">Q119*H119</f>
        <v>0.00088</v>
      </c>
      <c r="S119" s="167">
        <v>0.00045</v>
      </c>
      <c r="T119" s="168">
        <f aca="true" t="shared" si="13" ref="T119:T141">S119*H119</f>
        <v>0.009899999999999999</v>
      </c>
      <c r="AR119" s="15" t="s">
        <v>278</v>
      </c>
      <c r="AT119" s="15" t="s">
        <v>210</v>
      </c>
      <c r="AU119" s="15" t="s">
        <v>79</v>
      </c>
      <c r="AY119" s="15" t="s">
        <v>209</v>
      </c>
      <c r="BE119" s="169">
        <f aca="true" t="shared" si="14" ref="BE119:BE141">IF(N119="základní",J119,0)</f>
        <v>0</v>
      </c>
      <c r="BF119" s="169">
        <f aca="true" t="shared" si="15" ref="BF119:BF141">IF(N119="snížená",J119,0)</f>
        <v>0</v>
      </c>
      <c r="BG119" s="169">
        <f aca="true" t="shared" si="16" ref="BG119:BG141">IF(N119="zákl. přenesená",J119,0)</f>
        <v>0</v>
      </c>
      <c r="BH119" s="169">
        <f aca="true" t="shared" si="17" ref="BH119:BH141">IF(N119="sníž. přenesená",J119,0)</f>
        <v>0</v>
      </c>
      <c r="BI119" s="169">
        <f aca="true" t="shared" si="18" ref="BI119:BI141">IF(N119="nulová",J119,0)</f>
        <v>0</v>
      </c>
      <c r="BJ119" s="15" t="s">
        <v>9</v>
      </c>
      <c r="BK119" s="169">
        <f aca="true" t="shared" si="19" ref="BK119:BK141">ROUND(I119*H119,0)</f>
        <v>0</v>
      </c>
      <c r="BL119" s="15" t="s">
        <v>278</v>
      </c>
      <c r="BM119" s="15" t="s">
        <v>1456</v>
      </c>
    </row>
    <row r="120" spans="2:65" s="1" customFormat="1" ht="22.5" customHeight="1">
      <c r="B120" s="157"/>
      <c r="C120" s="158" t="s">
        <v>281</v>
      </c>
      <c r="D120" s="158" t="s">
        <v>210</v>
      </c>
      <c r="E120" s="159" t="s">
        <v>1457</v>
      </c>
      <c r="F120" s="160" t="s">
        <v>1458</v>
      </c>
      <c r="G120" s="161" t="s">
        <v>416</v>
      </c>
      <c r="H120" s="162">
        <v>97</v>
      </c>
      <c r="I120" s="163"/>
      <c r="J120" s="164">
        <f t="shared" si="10"/>
        <v>0</v>
      </c>
      <c r="K120" s="161" t="s">
        <v>3101</v>
      </c>
      <c r="L120" s="31"/>
      <c r="M120" s="165" t="s">
        <v>3</v>
      </c>
      <c r="N120" s="166" t="s">
        <v>43</v>
      </c>
      <c r="O120" s="32"/>
      <c r="P120" s="167">
        <f t="shared" si="11"/>
        <v>0</v>
      </c>
      <c r="Q120" s="167">
        <v>9E-05</v>
      </c>
      <c r="R120" s="167">
        <f t="shared" si="12"/>
        <v>0.00873</v>
      </c>
      <c r="S120" s="167">
        <v>0.00045</v>
      </c>
      <c r="T120" s="168">
        <f t="shared" si="13"/>
        <v>0.04365</v>
      </c>
      <c r="AR120" s="15" t="s">
        <v>278</v>
      </c>
      <c r="AT120" s="15" t="s">
        <v>210</v>
      </c>
      <c r="AU120" s="15" t="s">
        <v>79</v>
      </c>
      <c r="AY120" s="15" t="s">
        <v>209</v>
      </c>
      <c r="BE120" s="169">
        <f t="shared" si="14"/>
        <v>0</v>
      </c>
      <c r="BF120" s="169">
        <f t="shared" si="15"/>
        <v>0</v>
      </c>
      <c r="BG120" s="169">
        <f t="shared" si="16"/>
        <v>0</v>
      </c>
      <c r="BH120" s="169">
        <f t="shared" si="17"/>
        <v>0</v>
      </c>
      <c r="BI120" s="169">
        <f t="shared" si="18"/>
        <v>0</v>
      </c>
      <c r="BJ120" s="15" t="s">
        <v>9</v>
      </c>
      <c r="BK120" s="169">
        <f t="shared" si="19"/>
        <v>0</v>
      </c>
      <c r="BL120" s="15" t="s">
        <v>278</v>
      </c>
      <c r="BM120" s="15" t="s">
        <v>1459</v>
      </c>
    </row>
    <row r="121" spans="2:65" s="1" customFormat="1" ht="22.5" customHeight="1">
      <c r="B121" s="157"/>
      <c r="C121" s="158" t="s">
        <v>284</v>
      </c>
      <c r="D121" s="158" t="s">
        <v>210</v>
      </c>
      <c r="E121" s="159" t="s">
        <v>1460</v>
      </c>
      <c r="F121" s="160" t="s">
        <v>1461</v>
      </c>
      <c r="G121" s="161" t="s">
        <v>416</v>
      </c>
      <c r="H121" s="162">
        <v>49</v>
      </c>
      <c r="I121" s="163"/>
      <c r="J121" s="164">
        <f t="shared" si="10"/>
        <v>0</v>
      </c>
      <c r="K121" s="161" t="s">
        <v>3101</v>
      </c>
      <c r="L121" s="31"/>
      <c r="M121" s="165" t="s">
        <v>3</v>
      </c>
      <c r="N121" s="166" t="s">
        <v>43</v>
      </c>
      <c r="O121" s="32"/>
      <c r="P121" s="167">
        <f t="shared" si="11"/>
        <v>0</v>
      </c>
      <c r="Q121" s="167">
        <v>0.00013</v>
      </c>
      <c r="R121" s="167">
        <f t="shared" si="12"/>
        <v>0.00637</v>
      </c>
      <c r="S121" s="167">
        <v>0.0011</v>
      </c>
      <c r="T121" s="168">
        <f t="shared" si="13"/>
        <v>0.0539</v>
      </c>
      <c r="AR121" s="15" t="s">
        <v>278</v>
      </c>
      <c r="AT121" s="15" t="s">
        <v>210</v>
      </c>
      <c r="AU121" s="15" t="s">
        <v>79</v>
      </c>
      <c r="AY121" s="15" t="s">
        <v>209</v>
      </c>
      <c r="BE121" s="169">
        <f t="shared" si="14"/>
        <v>0</v>
      </c>
      <c r="BF121" s="169">
        <f t="shared" si="15"/>
        <v>0</v>
      </c>
      <c r="BG121" s="169">
        <f t="shared" si="16"/>
        <v>0</v>
      </c>
      <c r="BH121" s="169">
        <f t="shared" si="17"/>
        <v>0</v>
      </c>
      <c r="BI121" s="169">
        <f t="shared" si="18"/>
        <v>0</v>
      </c>
      <c r="BJ121" s="15" t="s">
        <v>9</v>
      </c>
      <c r="BK121" s="169">
        <f t="shared" si="19"/>
        <v>0</v>
      </c>
      <c r="BL121" s="15" t="s">
        <v>278</v>
      </c>
      <c r="BM121" s="15" t="s">
        <v>1462</v>
      </c>
    </row>
    <row r="122" spans="2:65" s="1" customFormat="1" ht="22.5" customHeight="1">
      <c r="B122" s="157"/>
      <c r="C122" s="158" t="s">
        <v>288</v>
      </c>
      <c r="D122" s="158" t="s">
        <v>210</v>
      </c>
      <c r="E122" s="159" t="s">
        <v>1463</v>
      </c>
      <c r="F122" s="160" t="s">
        <v>1464</v>
      </c>
      <c r="G122" s="161" t="s">
        <v>416</v>
      </c>
      <c r="H122" s="162">
        <v>10</v>
      </c>
      <c r="I122" s="163"/>
      <c r="J122" s="164">
        <f t="shared" si="10"/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 t="shared" si="11"/>
        <v>0</v>
      </c>
      <c r="Q122" s="167">
        <v>0.00017</v>
      </c>
      <c r="R122" s="167">
        <f t="shared" si="12"/>
        <v>0.0017000000000000001</v>
      </c>
      <c r="S122" s="167">
        <v>0.0022</v>
      </c>
      <c r="T122" s="168">
        <f t="shared" si="13"/>
        <v>0.022000000000000002</v>
      </c>
      <c r="AR122" s="15" t="s">
        <v>278</v>
      </c>
      <c r="AT122" s="15" t="s">
        <v>210</v>
      </c>
      <c r="AU122" s="15" t="s">
        <v>79</v>
      </c>
      <c r="AY122" s="15" t="s">
        <v>209</v>
      </c>
      <c r="BE122" s="169">
        <f t="shared" si="14"/>
        <v>0</v>
      </c>
      <c r="BF122" s="169">
        <f t="shared" si="15"/>
        <v>0</v>
      </c>
      <c r="BG122" s="169">
        <f t="shared" si="16"/>
        <v>0</v>
      </c>
      <c r="BH122" s="169">
        <f t="shared" si="17"/>
        <v>0</v>
      </c>
      <c r="BI122" s="169">
        <f t="shared" si="18"/>
        <v>0</v>
      </c>
      <c r="BJ122" s="15" t="s">
        <v>9</v>
      </c>
      <c r="BK122" s="169">
        <f t="shared" si="19"/>
        <v>0</v>
      </c>
      <c r="BL122" s="15" t="s">
        <v>278</v>
      </c>
      <c r="BM122" s="15" t="s">
        <v>1465</v>
      </c>
    </row>
    <row r="123" spans="2:65" s="1" customFormat="1" ht="22.5" customHeight="1">
      <c r="B123" s="157"/>
      <c r="C123" s="158" t="s">
        <v>292</v>
      </c>
      <c r="D123" s="158" t="s">
        <v>210</v>
      </c>
      <c r="E123" s="159" t="s">
        <v>1466</v>
      </c>
      <c r="F123" s="160" t="s">
        <v>1467</v>
      </c>
      <c r="G123" s="161" t="s">
        <v>416</v>
      </c>
      <c r="H123" s="162">
        <v>2</v>
      </c>
      <c r="I123" s="163"/>
      <c r="J123" s="164">
        <f t="shared" si="10"/>
        <v>0</v>
      </c>
      <c r="K123" s="161" t="s">
        <v>3101</v>
      </c>
      <c r="L123" s="31"/>
      <c r="M123" s="165" t="s">
        <v>3</v>
      </c>
      <c r="N123" s="166" t="s">
        <v>43</v>
      </c>
      <c r="O123" s="32"/>
      <c r="P123" s="167">
        <f t="shared" si="11"/>
        <v>0</v>
      </c>
      <c r="Q123" s="167">
        <v>0.00035</v>
      </c>
      <c r="R123" s="167">
        <f t="shared" si="12"/>
        <v>0.0007</v>
      </c>
      <c r="S123" s="167">
        <v>0</v>
      </c>
      <c r="T123" s="168">
        <f t="shared" si="13"/>
        <v>0</v>
      </c>
      <c r="AR123" s="15" t="s">
        <v>278</v>
      </c>
      <c r="AT123" s="15" t="s">
        <v>210</v>
      </c>
      <c r="AU123" s="15" t="s">
        <v>79</v>
      </c>
      <c r="AY123" s="15" t="s">
        <v>209</v>
      </c>
      <c r="BE123" s="169">
        <f t="shared" si="14"/>
        <v>0</v>
      </c>
      <c r="BF123" s="169">
        <f t="shared" si="15"/>
        <v>0</v>
      </c>
      <c r="BG123" s="169">
        <f t="shared" si="16"/>
        <v>0</v>
      </c>
      <c r="BH123" s="169">
        <f t="shared" si="17"/>
        <v>0</v>
      </c>
      <c r="BI123" s="169">
        <f t="shared" si="18"/>
        <v>0</v>
      </c>
      <c r="BJ123" s="15" t="s">
        <v>9</v>
      </c>
      <c r="BK123" s="169">
        <f t="shared" si="19"/>
        <v>0</v>
      </c>
      <c r="BL123" s="15" t="s">
        <v>278</v>
      </c>
      <c r="BM123" s="15" t="s">
        <v>1468</v>
      </c>
    </row>
    <row r="124" spans="2:65" s="1" customFormat="1" ht="22.5" customHeight="1">
      <c r="B124" s="157"/>
      <c r="C124" s="158" t="s">
        <v>8</v>
      </c>
      <c r="D124" s="158" t="s">
        <v>210</v>
      </c>
      <c r="E124" s="159" t="s">
        <v>1469</v>
      </c>
      <c r="F124" s="160" t="s">
        <v>1470</v>
      </c>
      <c r="G124" s="161" t="s">
        <v>416</v>
      </c>
      <c r="H124" s="162">
        <v>58</v>
      </c>
      <c r="I124" s="163"/>
      <c r="J124" s="164">
        <f t="shared" si="10"/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t="shared" si="11"/>
        <v>0</v>
      </c>
      <c r="Q124" s="167">
        <v>0.00049</v>
      </c>
      <c r="R124" s="167">
        <f t="shared" si="12"/>
        <v>0.02842</v>
      </c>
      <c r="S124" s="167">
        <v>0</v>
      </c>
      <c r="T124" s="168">
        <f t="shared" si="13"/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t="shared" si="14"/>
        <v>0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5" t="s">
        <v>9</v>
      </c>
      <c r="BK124" s="169">
        <f t="shared" si="19"/>
        <v>0</v>
      </c>
      <c r="BL124" s="15" t="s">
        <v>278</v>
      </c>
      <c r="BM124" s="15" t="s">
        <v>1471</v>
      </c>
    </row>
    <row r="125" spans="2:65" s="1" customFormat="1" ht="22.5" customHeight="1">
      <c r="B125" s="157"/>
      <c r="C125" s="158" t="s">
        <v>299</v>
      </c>
      <c r="D125" s="158" t="s">
        <v>210</v>
      </c>
      <c r="E125" s="159" t="s">
        <v>1472</v>
      </c>
      <c r="F125" s="160" t="s">
        <v>1473</v>
      </c>
      <c r="G125" s="161" t="s">
        <v>416</v>
      </c>
      <c r="H125" s="162">
        <v>24</v>
      </c>
      <c r="I125" s="163"/>
      <c r="J125" s="164">
        <f t="shared" si="10"/>
        <v>0</v>
      </c>
      <c r="K125" s="161" t="s">
        <v>3101</v>
      </c>
      <c r="L125" s="31"/>
      <c r="M125" s="165" t="s">
        <v>3</v>
      </c>
      <c r="N125" s="166" t="s">
        <v>43</v>
      </c>
      <c r="O125" s="32"/>
      <c r="P125" s="167">
        <f t="shared" si="11"/>
        <v>0</v>
      </c>
      <c r="Q125" s="167">
        <v>0.00076</v>
      </c>
      <c r="R125" s="167">
        <f t="shared" si="12"/>
        <v>0.01824</v>
      </c>
      <c r="S125" s="167">
        <v>0</v>
      </c>
      <c r="T125" s="168">
        <f t="shared" si="13"/>
        <v>0</v>
      </c>
      <c r="AR125" s="15" t="s">
        <v>278</v>
      </c>
      <c r="AT125" s="15" t="s">
        <v>210</v>
      </c>
      <c r="AU125" s="15" t="s">
        <v>79</v>
      </c>
      <c r="AY125" s="15" t="s">
        <v>209</v>
      </c>
      <c r="BE125" s="169">
        <f t="shared" si="14"/>
        <v>0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5" t="s">
        <v>9</v>
      </c>
      <c r="BK125" s="169">
        <f t="shared" si="19"/>
        <v>0</v>
      </c>
      <c r="BL125" s="15" t="s">
        <v>278</v>
      </c>
      <c r="BM125" s="15" t="s">
        <v>1474</v>
      </c>
    </row>
    <row r="126" spans="2:65" s="1" customFormat="1" ht="22.5" customHeight="1">
      <c r="B126" s="157"/>
      <c r="C126" s="158" t="s">
        <v>303</v>
      </c>
      <c r="D126" s="158" t="s">
        <v>210</v>
      </c>
      <c r="E126" s="159" t="s">
        <v>1475</v>
      </c>
      <c r="F126" s="160" t="s">
        <v>1476</v>
      </c>
      <c r="G126" s="161" t="s">
        <v>416</v>
      </c>
      <c r="H126" s="162">
        <v>2</v>
      </c>
      <c r="I126" s="163"/>
      <c r="J126" s="164">
        <f t="shared" si="10"/>
        <v>0</v>
      </c>
      <c r="K126" s="161" t="s">
        <v>3101</v>
      </c>
      <c r="L126" s="31"/>
      <c r="M126" s="165" t="s">
        <v>3</v>
      </c>
      <c r="N126" s="166" t="s">
        <v>43</v>
      </c>
      <c r="O126" s="32"/>
      <c r="P126" s="167">
        <f t="shared" si="11"/>
        <v>0</v>
      </c>
      <c r="Q126" s="167">
        <v>0.00034</v>
      </c>
      <c r="R126" s="167">
        <f t="shared" si="12"/>
        <v>0.00068</v>
      </c>
      <c r="S126" s="167">
        <v>0</v>
      </c>
      <c r="T126" s="168">
        <f t="shared" si="13"/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t="shared" si="14"/>
        <v>0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5" t="s">
        <v>9</v>
      </c>
      <c r="BK126" s="169">
        <f t="shared" si="19"/>
        <v>0</v>
      </c>
      <c r="BL126" s="15" t="s">
        <v>278</v>
      </c>
      <c r="BM126" s="15" t="s">
        <v>1477</v>
      </c>
    </row>
    <row r="127" spans="2:65" s="1" customFormat="1" ht="22.5" customHeight="1">
      <c r="B127" s="157"/>
      <c r="C127" s="158" t="s">
        <v>306</v>
      </c>
      <c r="D127" s="158" t="s">
        <v>210</v>
      </c>
      <c r="E127" s="159" t="s">
        <v>1478</v>
      </c>
      <c r="F127" s="160" t="s">
        <v>1479</v>
      </c>
      <c r="G127" s="161" t="s">
        <v>416</v>
      </c>
      <c r="H127" s="162">
        <v>30</v>
      </c>
      <c r="I127" s="163"/>
      <c r="J127" s="164">
        <f t="shared" si="10"/>
        <v>0</v>
      </c>
      <c r="K127" s="161" t="s">
        <v>3101</v>
      </c>
      <c r="L127" s="31"/>
      <c r="M127" s="165" t="s">
        <v>3</v>
      </c>
      <c r="N127" s="166" t="s">
        <v>43</v>
      </c>
      <c r="O127" s="32"/>
      <c r="P127" s="167">
        <f t="shared" si="11"/>
        <v>0</v>
      </c>
      <c r="Q127" s="167">
        <v>0.00039</v>
      </c>
      <c r="R127" s="167">
        <f t="shared" si="12"/>
        <v>0.0117</v>
      </c>
      <c r="S127" s="167">
        <v>0</v>
      </c>
      <c r="T127" s="168">
        <f t="shared" si="13"/>
        <v>0</v>
      </c>
      <c r="AR127" s="15" t="s">
        <v>278</v>
      </c>
      <c r="AT127" s="15" t="s">
        <v>210</v>
      </c>
      <c r="AU127" s="15" t="s">
        <v>79</v>
      </c>
      <c r="AY127" s="15" t="s">
        <v>209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5" t="s">
        <v>9</v>
      </c>
      <c r="BK127" s="169">
        <f t="shared" si="19"/>
        <v>0</v>
      </c>
      <c r="BL127" s="15" t="s">
        <v>278</v>
      </c>
      <c r="BM127" s="15" t="s">
        <v>1480</v>
      </c>
    </row>
    <row r="128" spans="2:65" s="1" customFormat="1" ht="22.5" customHeight="1">
      <c r="B128" s="157"/>
      <c r="C128" s="158" t="s">
        <v>309</v>
      </c>
      <c r="D128" s="158" t="s">
        <v>210</v>
      </c>
      <c r="E128" s="159" t="s">
        <v>1481</v>
      </c>
      <c r="F128" s="160" t="s">
        <v>1482</v>
      </c>
      <c r="G128" s="161" t="s">
        <v>416</v>
      </c>
      <c r="H128" s="162">
        <v>14</v>
      </c>
      <c r="I128" s="163"/>
      <c r="J128" s="164">
        <f t="shared" si="10"/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 t="shared" si="11"/>
        <v>0</v>
      </c>
      <c r="Q128" s="167">
        <v>0.00053</v>
      </c>
      <c r="R128" s="167">
        <f t="shared" si="12"/>
        <v>0.0074199999999999995</v>
      </c>
      <c r="S128" s="167">
        <v>0</v>
      </c>
      <c r="T128" s="168">
        <f t="shared" si="13"/>
        <v>0</v>
      </c>
      <c r="AR128" s="15" t="s">
        <v>278</v>
      </c>
      <c r="AT128" s="15" t="s">
        <v>210</v>
      </c>
      <c r="AU128" s="15" t="s">
        <v>79</v>
      </c>
      <c r="AY128" s="15" t="s">
        <v>209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5" t="s">
        <v>9</v>
      </c>
      <c r="BK128" s="169">
        <f t="shared" si="19"/>
        <v>0</v>
      </c>
      <c r="BL128" s="15" t="s">
        <v>278</v>
      </c>
      <c r="BM128" s="15" t="s">
        <v>1483</v>
      </c>
    </row>
    <row r="129" spans="2:65" s="1" customFormat="1" ht="22.5" customHeight="1">
      <c r="B129" s="157"/>
      <c r="C129" s="158" t="s">
        <v>312</v>
      </c>
      <c r="D129" s="158" t="s">
        <v>210</v>
      </c>
      <c r="E129" s="159" t="s">
        <v>1484</v>
      </c>
      <c r="F129" s="160" t="s">
        <v>1485</v>
      </c>
      <c r="G129" s="161" t="s">
        <v>416</v>
      </c>
      <c r="H129" s="162">
        <v>77</v>
      </c>
      <c r="I129" s="163"/>
      <c r="J129" s="164">
        <f t="shared" si="10"/>
        <v>0</v>
      </c>
      <c r="K129" s="161" t="s">
        <v>3101</v>
      </c>
      <c r="L129" s="31"/>
      <c r="M129" s="165" t="s">
        <v>3</v>
      </c>
      <c r="N129" s="166" t="s">
        <v>43</v>
      </c>
      <c r="O129" s="32"/>
      <c r="P129" s="167">
        <f t="shared" si="11"/>
        <v>0</v>
      </c>
      <c r="Q129" s="167">
        <v>0.00015</v>
      </c>
      <c r="R129" s="167">
        <f t="shared" si="12"/>
        <v>0.01155</v>
      </c>
      <c r="S129" s="167">
        <v>0</v>
      </c>
      <c r="T129" s="168">
        <f t="shared" si="13"/>
        <v>0</v>
      </c>
      <c r="AR129" s="15" t="s">
        <v>278</v>
      </c>
      <c r="AT129" s="15" t="s">
        <v>210</v>
      </c>
      <c r="AU129" s="15" t="s">
        <v>79</v>
      </c>
      <c r="AY129" s="15" t="s">
        <v>209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5" t="s">
        <v>9</v>
      </c>
      <c r="BK129" s="169">
        <f t="shared" si="19"/>
        <v>0</v>
      </c>
      <c r="BL129" s="15" t="s">
        <v>278</v>
      </c>
      <c r="BM129" s="15" t="s">
        <v>1486</v>
      </c>
    </row>
    <row r="130" spans="2:65" s="1" customFormat="1" ht="22.5" customHeight="1">
      <c r="B130" s="157"/>
      <c r="C130" s="158" t="s">
        <v>316</v>
      </c>
      <c r="D130" s="158" t="s">
        <v>210</v>
      </c>
      <c r="E130" s="159" t="s">
        <v>1487</v>
      </c>
      <c r="F130" s="160" t="s">
        <v>1488</v>
      </c>
      <c r="G130" s="161" t="s">
        <v>416</v>
      </c>
      <c r="H130" s="162">
        <v>66</v>
      </c>
      <c r="I130" s="163"/>
      <c r="J130" s="164">
        <f t="shared" si="10"/>
        <v>0</v>
      </c>
      <c r="K130" s="161" t="s">
        <v>3101</v>
      </c>
      <c r="L130" s="31"/>
      <c r="M130" s="165" t="s">
        <v>3</v>
      </c>
      <c r="N130" s="166" t="s">
        <v>43</v>
      </c>
      <c r="O130" s="32"/>
      <c r="P130" s="167">
        <f t="shared" si="11"/>
        <v>0</v>
      </c>
      <c r="Q130" s="167">
        <v>0.00015</v>
      </c>
      <c r="R130" s="167">
        <f t="shared" si="12"/>
        <v>0.009899999999999999</v>
      </c>
      <c r="S130" s="167">
        <v>0</v>
      </c>
      <c r="T130" s="168">
        <f t="shared" si="13"/>
        <v>0</v>
      </c>
      <c r="AR130" s="15" t="s">
        <v>278</v>
      </c>
      <c r="AT130" s="15" t="s">
        <v>210</v>
      </c>
      <c r="AU130" s="15" t="s">
        <v>79</v>
      </c>
      <c r="AY130" s="15" t="s">
        <v>209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5" t="s">
        <v>9</v>
      </c>
      <c r="BK130" s="169">
        <f t="shared" si="19"/>
        <v>0</v>
      </c>
      <c r="BL130" s="15" t="s">
        <v>278</v>
      </c>
      <c r="BM130" s="15" t="s">
        <v>1489</v>
      </c>
    </row>
    <row r="131" spans="2:65" s="1" customFormat="1" ht="22.5" customHeight="1">
      <c r="B131" s="157"/>
      <c r="C131" s="158" t="s">
        <v>320</v>
      </c>
      <c r="D131" s="158" t="s">
        <v>210</v>
      </c>
      <c r="E131" s="159" t="s">
        <v>1490</v>
      </c>
      <c r="F131" s="160" t="s">
        <v>1491</v>
      </c>
      <c r="G131" s="161" t="s">
        <v>416</v>
      </c>
      <c r="H131" s="162">
        <v>1</v>
      </c>
      <c r="I131" s="163"/>
      <c r="J131" s="164">
        <f t="shared" si="10"/>
        <v>0</v>
      </c>
      <c r="K131" s="161" t="s">
        <v>3101</v>
      </c>
      <c r="L131" s="31"/>
      <c r="M131" s="165" t="s">
        <v>3</v>
      </c>
      <c r="N131" s="166" t="s">
        <v>43</v>
      </c>
      <c r="O131" s="32"/>
      <c r="P131" s="167">
        <f t="shared" si="11"/>
        <v>0</v>
      </c>
      <c r="Q131" s="167">
        <v>0.00039</v>
      </c>
      <c r="R131" s="167">
        <f t="shared" si="12"/>
        <v>0.00039</v>
      </c>
      <c r="S131" s="167">
        <v>0</v>
      </c>
      <c r="T131" s="168">
        <f t="shared" si="13"/>
        <v>0</v>
      </c>
      <c r="AR131" s="15" t="s">
        <v>278</v>
      </c>
      <c r="AT131" s="15" t="s">
        <v>210</v>
      </c>
      <c r="AU131" s="15" t="s">
        <v>79</v>
      </c>
      <c r="AY131" s="15" t="s">
        <v>209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5" t="s">
        <v>9</v>
      </c>
      <c r="BK131" s="169">
        <f t="shared" si="19"/>
        <v>0</v>
      </c>
      <c r="BL131" s="15" t="s">
        <v>278</v>
      </c>
      <c r="BM131" s="15" t="s">
        <v>1492</v>
      </c>
    </row>
    <row r="132" spans="2:65" s="1" customFormat="1" ht="22.5" customHeight="1">
      <c r="B132" s="157"/>
      <c r="C132" s="158" t="s">
        <v>324</v>
      </c>
      <c r="D132" s="158" t="s">
        <v>210</v>
      </c>
      <c r="E132" s="159" t="s">
        <v>1493</v>
      </c>
      <c r="F132" s="160" t="s">
        <v>1494</v>
      </c>
      <c r="G132" s="161" t="s">
        <v>416</v>
      </c>
      <c r="H132" s="162">
        <v>1</v>
      </c>
      <c r="I132" s="163"/>
      <c r="J132" s="164">
        <f t="shared" si="10"/>
        <v>0</v>
      </c>
      <c r="K132" s="161" t="s">
        <v>3101</v>
      </c>
      <c r="L132" s="31"/>
      <c r="M132" s="165" t="s">
        <v>3</v>
      </c>
      <c r="N132" s="166" t="s">
        <v>43</v>
      </c>
      <c r="O132" s="32"/>
      <c r="P132" s="167">
        <f t="shared" si="11"/>
        <v>0</v>
      </c>
      <c r="Q132" s="167">
        <v>0.00028</v>
      </c>
      <c r="R132" s="167">
        <f t="shared" si="12"/>
        <v>0.00028</v>
      </c>
      <c r="S132" s="167">
        <v>0</v>
      </c>
      <c r="T132" s="168">
        <f t="shared" si="13"/>
        <v>0</v>
      </c>
      <c r="AR132" s="15" t="s">
        <v>278</v>
      </c>
      <c r="AT132" s="15" t="s">
        <v>210</v>
      </c>
      <c r="AU132" s="15" t="s">
        <v>79</v>
      </c>
      <c r="AY132" s="15" t="s">
        <v>209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5" t="s">
        <v>9</v>
      </c>
      <c r="BK132" s="169">
        <f t="shared" si="19"/>
        <v>0</v>
      </c>
      <c r="BL132" s="15" t="s">
        <v>278</v>
      </c>
      <c r="BM132" s="15" t="s">
        <v>1495</v>
      </c>
    </row>
    <row r="133" spans="2:65" s="1" customFormat="1" ht="22.5" customHeight="1">
      <c r="B133" s="157"/>
      <c r="C133" s="158" t="s">
        <v>328</v>
      </c>
      <c r="D133" s="158" t="s">
        <v>210</v>
      </c>
      <c r="E133" s="159" t="s">
        <v>1383</v>
      </c>
      <c r="F133" s="160" t="s">
        <v>1384</v>
      </c>
      <c r="G133" s="161" t="s">
        <v>416</v>
      </c>
      <c r="H133" s="162">
        <v>22</v>
      </c>
      <c r="I133" s="163"/>
      <c r="J133" s="164">
        <f t="shared" si="10"/>
        <v>0</v>
      </c>
      <c r="K133" s="161" t="s">
        <v>3101</v>
      </c>
      <c r="L133" s="31"/>
      <c r="M133" s="165" t="s">
        <v>3</v>
      </c>
      <c r="N133" s="166" t="s">
        <v>43</v>
      </c>
      <c r="O133" s="32"/>
      <c r="P133" s="167">
        <f t="shared" si="11"/>
        <v>0</v>
      </c>
      <c r="Q133" s="167">
        <v>0.00022</v>
      </c>
      <c r="R133" s="167">
        <f t="shared" si="12"/>
        <v>0.0048400000000000006</v>
      </c>
      <c r="S133" s="167">
        <v>0</v>
      </c>
      <c r="T133" s="168">
        <f t="shared" si="13"/>
        <v>0</v>
      </c>
      <c r="AR133" s="15" t="s">
        <v>278</v>
      </c>
      <c r="AT133" s="15" t="s">
        <v>210</v>
      </c>
      <c r="AU133" s="15" t="s">
        <v>79</v>
      </c>
      <c r="AY133" s="15" t="s">
        <v>209</v>
      </c>
      <c r="BE133" s="169">
        <f t="shared" si="14"/>
        <v>0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5" t="s">
        <v>9</v>
      </c>
      <c r="BK133" s="169">
        <f t="shared" si="19"/>
        <v>0</v>
      </c>
      <c r="BL133" s="15" t="s">
        <v>278</v>
      </c>
      <c r="BM133" s="15" t="s">
        <v>1496</v>
      </c>
    </row>
    <row r="134" spans="2:65" s="1" customFormat="1" ht="22.5" customHeight="1">
      <c r="B134" s="157"/>
      <c r="C134" s="158" t="s">
        <v>332</v>
      </c>
      <c r="D134" s="158" t="s">
        <v>210</v>
      </c>
      <c r="E134" s="159" t="s">
        <v>1497</v>
      </c>
      <c r="F134" s="160" t="s">
        <v>1498</v>
      </c>
      <c r="G134" s="161" t="s">
        <v>416</v>
      </c>
      <c r="H134" s="162">
        <v>2</v>
      </c>
      <c r="I134" s="163"/>
      <c r="J134" s="164">
        <f t="shared" si="10"/>
        <v>0</v>
      </c>
      <c r="K134" s="161" t="s">
        <v>3101</v>
      </c>
      <c r="L134" s="31"/>
      <c r="M134" s="165" t="s">
        <v>3</v>
      </c>
      <c r="N134" s="166" t="s">
        <v>43</v>
      </c>
      <c r="O134" s="32"/>
      <c r="P134" s="167">
        <f t="shared" si="11"/>
        <v>0</v>
      </c>
      <c r="Q134" s="167">
        <v>0.00021</v>
      </c>
      <c r="R134" s="167">
        <f t="shared" si="12"/>
        <v>0.00042</v>
      </c>
      <c r="S134" s="167">
        <v>0</v>
      </c>
      <c r="T134" s="168">
        <f t="shared" si="13"/>
        <v>0</v>
      </c>
      <c r="AR134" s="15" t="s">
        <v>278</v>
      </c>
      <c r="AT134" s="15" t="s">
        <v>210</v>
      </c>
      <c r="AU134" s="15" t="s">
        <v>79</v>
      </c>
      <c r="AY134" s="15" t="s">
        <v>209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5" t="s">
        <v>9</v>
      </c>
      <c r="BK134" s="169">
        <f t="shared" si="19"/>
        <v>0</v>
      </c>
      <c r="BL134" s="15" t="s">
        <v>278</v>
      </c>
      <c r="BM134" s="15" t="s">
        <v>1499</v>
      </c>
    </row>
    <row r="135" spans="2:65" s="1" customFormat="1" ht="22.5" customHeight="1">
      <c r="B135" s="157"/>
      <c r="C135" s="158" t="s">
        <v>336</v>
      </c>
      <c r="D135" s="158" t="s">
        <v>210</v>
      </c>
      <c r="E135" s="159" t="s">
        <v>1500</v>
      </c>
      <c r="F135" s="160" t="s">
        <v>1501</v>
      </c>
      <c r="G135" s="161" t="s">
        <v>416</v>
      </c>
      <c r="H135" s="162">
        <v>4</v>
      </c>
      <c r="I135" s="163"/>
      <c r="J135" s="164">
        <f t="shared" si="10"/>
        <v>0</v>
      </c>
      <c r="K135" s="161" t="s">
        <v>3101</v>
      </c>
      <c r="L135" s="31"/>
      <c r="M135" s="165" t="s">
        <v>3</v>
      </c>
      <c r="N135" s="166" t="s">
        <v>43</v>
      </c>
      <c r="O135" s="32"/>
      <c r="P135" s="167">
        <f t="shared" si="11"/>
        <v>0</v>
      </c>
      <c r="Q135" s="167">
        <v>0.00034</v>
      </c>
      <c r="R135" s="167">
        <f t="shared" si="12"/>
        <v>0.00136</v>
      </c>
      <c r="S135" s="167">
        <v>0</v>
      </c>
      <c r="T135" s="168">
        <f t="shared" si="13"/>
        <v>0</v>
      </c>
      <c r="AR135" s="15" t="s">
        <v>278</v>
      </c>
      <c r="AT135" s="15" t="s">
        <v>210</v>
      </c>
      <c r="AU135" s="15" t="s">
        <v>79</v>
      </c>
      <c r="AY135" s="15" t="s">
        <v>209</v>
      </c>
      <c r="BE135" s="169">
        <f t="shared" si="14"/>
        <v>0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5" t="s">
        <v>9</v>
      </c>
      <c r="BK135" s="169">
        <f t="shared" si="19"/>
        <v>0</v>
      </c>
      <c r="BL135" s="15" t="s">
        <v>278</v>
      </c>
      <c r="BM135" s="15" t="s">
        <v>1502</v>
      </c>
    </row>
    <row r="136" spans="2:65" s="1" customFormat="1" ht="22.5" customHeight="1">
      <c r="B136" s="157"/>
      <c r="C136" s="158" t="s">
        <v>340</v>
      </c>
      <c r="D136" s="158" t="s">
        <v>210</v>
      </c>
      <c r="E136" s="159" t="s">
        <v>1503</v>
      </c>
      <c r="F136" s="160" t="s">
        <v>1504</v>
      </c>
      <c r="G136" s="161" t="s">
        <v>416</v>
      </c>
      <c r="H136" s="162">
        <v>6</v>
      </c>
      <c r="I136" s="163"/>
      <c r="J136" s="164">
        <f t="shared" si="10"/>
        <v>0</v>
      </c>
      <c r="K136" s="161" t="s">
        <v>3101</v>
      </c>
      <c r="L136" s="31"/>
      <c r="M136" s="165" t="s">
        <v>3</v>
      </c>
      <c r="N136" s="166" t="s">
        <v>43</v>
      </c>
      <c r="O136" s="32"/>
      <c r="P136" s="167">
        <f t="shared" si="11"/>
        <v>0</v>
      </c>
      <c r="Q136" s="167">
        <v>0.0005</v>
      </c>
      <c r="R136" s="167">
        <f t="shared" si="12"/>
        <v>0.003</v>
      </c>
      <c r="S136" s="167">
        <v>0</v>
      </c>
      <c r="T136" s="168">
        <f t="shared" si="13"/>
        <v>0</v>
      </c>
      <c r="AR136" s="15" t="s">
        <v>278</v>
      </c>
      <c r="AT136" s="15" t="s">
        <v>210</v>
      </c>
      <c r="AU136" s="15" t="s">
        <v>79</v>
      </c>
      <c r="AY136" s="15" t="s">
        <v>209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5" t="s">
        <v>9</v>
      </c>
      <c r="BK136" s="169">
        <f t="shared" si="19"/>
        <v>0</v>
      </c>
      <c r="BL136" s="15" t="s">
        <v>278</v>
      </c>
      <c r="BM136" s="15" t="s">
        <v>1505</v>
      </c>
    </row>
    <row r="137" spans="2:65" s="1" customFormat="1" ht="22.5" customHeight="1">
      <c r="B137" s="157"/>
      <c r="C137" s="158" t="s">
        <v>344</v>
      </c>
      <c r="D137" s="158" t="s">
        <v>210</v>
      </c>
      <c r="E137" s="159" t="s">
        <v>1506</v>
      </c>
      <c r="F137" s="160" t="s">
        <v>1507</v>
      </c>
      <c r="G137" s="161" t="s">
        <v>416</v>
      </c>
      <c r="H137" s="162">
        <v>10</v>
      </c>
      <c r="I137" s="163"/>
      <c r="J137" s="164">
        <f t="shared" si="10"/>
        <v>0</v>
      </c>
      <c r="K137" s="161" t="s">
        <v>3101</v>
      </c>
      <c r="L137" s="31"/>
      <c r="M137" s="165" t="s">
        <v>3</v>
      </c>
      <c r="N137" s="166" t="s">
        <v>43</v>
      </c>
      <c r="O137" s="32"/>
      <c r="P137" s="167">
        <f t="shared" si="11"/>
        <v>0</v>
      </c>
      <c r="Q137" s="167">
        <v>0.0007</v>
      </c>
      <c r="R137" s="167">
        <f t="shared" si="12"/>
        <v>0.007</v>
      </c>
      <c r="S137" s="167">
        <v>0</v>
      </c>
      <c r="T137" s="168">
        <f t="shared" si="13"/>
        <v>0</v>
      </c>
      <c r="AR137" s="15" t="s">
        <v>278</v>
      </c>
      <c r="AT137" s="15" t="s">
        <v>210</v>
      </c>
      <c r="AU137" s="15" t="s">
        <v>79</v>
      </c>
      <c r="AY137" s="15" t="s">
        <v>209</v>
      </c>
      <c r="BE137" s="169">
        <f t="shared" si="14"/>
        <v>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5" t="s">
        <v>9</v>
      </c>
      <c r="BK137" s="169">
        <f t="shared" si="19"/>
        <v>0</v>
      </c>
      <c r="BL137" s="15" t="s">
        <v>278</v>
      </c>
      <c r="BM137" s="15" t="s">
        <v>1508</v>
      </c>
    </row>
    <row r="138" spans="2:65" s="1" customFormat="1" ht="22.5" customHeight="1">
      <c r="B138" s="157"/>
      <c r="C138" s="158" t="s">
        <v>348</v>
      </c>
      <c r="D138" s="158" t="s">
        <v>210</v>
      </c>
      <c r="E138" s="159" t="s">
        <v>1386</v>
      </c>
      <c r="F138" s="160" t="s">
        <v>1387</v>
      </c>
      <c r="G138" s="161" t="s">
        <v>416</v>
      </c>
      <c r="H138" s="162">
        <v>22</v>
      </c>
      <c r="I138" s="163"/>
      <c r="J138" s="164">
        <f t="shared" si="10"/>
        <v>0</v>
      </c>
      <c r="K138" s="161" t="s">
        <v>3101</v>
      </c>
      <c r="L138" s="31"/>
      <c r="M138" s="165" t="s">
        <v>3</v>
      </c>
      <c r="N138" s="166" t="s">
        <v>43</v>
      </c>
      <c r="O138" s="32"/>
      <c r="P138" s="167">
        <f t="shared" si="11"/>
        <v>0</v>
      </c>
      <c r="Q138" s="167">
        <v>0.00024</v>
      </c>
      <c r="R138" s="167">
        <f t="shared" si="12"/>
        <v>0.00528</v>
      </c>
      <c r="S138" s="167">
        <v>0</v>
      </c>
      <c r="T138" s="168">
        <f t="shared" si="13"/>
        <v>0</v>
      </c>
      <c r="AR138" s="15" t="s">
        <v>278</v>
      </c>
      <c r="AT138" s="15" t="s">
        <v>210</v>
      </c>
      <c r="AU138" s="15" t="s">
        <v>79</v>
      </c>
      <c r="AY138" s="15" t="s">
        <v>209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5" t="s">
        <v>9</v>
      </c>
      <c r="BK138" s="169">
        <f t="shared" si="19"/>
        <v>0</v>
      </c>
      <c r="BL138" s="15" t="s">
        <v>278</v>
      </c>
      <c r="BM138" s="15" t="s">
        <v>1509</v>
      </c>
    </row>
    <row r="139" spans="2:65" s="1" customFormat="1" ht="22.5" customHeight="1">
      <c r="B139" s="157"/>
      <c r="C139" s="158" t="s">
        <v>352</v>
      </c>
      <c r="D139" s="158" t="s">
        <v>210</v>
      </c>
      <c r="E139" s="159" t="s">
        <v>1510</v>
      </c>
      <c r="F139" s="160" t="s">
        <v>1511</v>
      </c>
      <c r="G139" s="161" t="s">
        <v>416</v>
      </c>
      <c r="H139" s="162">
        <v>2</v>
      </c>
      <c r="I139" s="163"/>
      <c r="J139" s="164">
        <f t="shared" si="10"/>
        <v>0</v>
      </c>
      <c r="K139" s="161" t="s">
        <v>3101</v>
      </c>
      <c r="L139" s="31"/>
      <c r="M139" s="165" t="s">
        <v>3</v>
      </c>
      <c r="N139" s="166" t="s">
        <v>43</v>
      </c>
      <c r="O139" s="32"/>
      <c r="P139" s="167">
        <f t="shared" si="11"/>
        <v>0</v>
      </c>
      <c r="Q139" s="167">
        <v>0.00026</v>
      </c>
      <c r="R139" s="167">
        <f t="shared" si="12"/>
        <v>0.00052</v>
      </c>
      <c r="S139" s="167">
        <v>0</v>
      </c>
      <c r="T139" s="168">
        <f t="shared" si="13"/>
        <v>0</v>
      </c>
      <c r="AR139" s="15" t="s">
        <v>278</v>
      </c>
      <c r="AT139" s="15" t="s">
        <v>210</v>
      </c>
      <c r="AU139" s="15" t="s">
        <v>79</v>
      </c>
      <c r="AY139" s="15" t="s">
        <v>209</v>
      </c>
      <c r="BE139" s="169">
        <f t="shared" si="14"/>
        <v>0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5" t="s">
        <v>9</v>
      </c>
      <c r="BK139" s="169">
        <f t="shared" si="19"/>
        <v>0</v>
      </c>
      <c r="BL139" s="15" t="s">
        <v>278</v>
      </c>
      <c r="BM139" s="15" t="s">
        <v>1512</v>
      </c>
    </row>
    <row r="140" spans="2:65" s="1" customFormat="1" ht="22.5" customHeight="1">
      <c r="B140" s="157"/>
      <c r="C140" s="158" t="s">
        <v>356</v>
      </c>
      <c r="D140" s="158" t="s">
        <v>210</v>
      </c>
      <c r="E140" s="159" t="s">
        <v>1513</v>
      </c>
      <c r="F140" s="160" t="s">
        <v>1514</v>
      </c>
      <c r="G140" s="161" t="s">
        <v>416</v>
      </c>
      <c r="H140" s="162">
        <v>2</v>
      </c>
      <c r="I140" s="163"/>
      <c r="J140" s="164">
        <f t="shared" si="10"/>
        <v>0</v>
      </c>
      <c r="K140" s="161" t="s">
        <v>3101</v>
      </c>
      <c r="L140" s="31"/>
      <c r="M140" s="165" t="s">
        <v>3</v>
      </c>
      <c r="N140" s="166" t="s">
        <v>43</v>
      </c>
      <c r="O140" s="32"/>
      <c r="P140" s="167">
        <f t="shared" si="11"/>
        <v>0</v>
      </c>
      <c r="Q140" s="167">
        <v>0.00037</v>
      </c>
      <c r="R140" s="167">
        <f t="shared" si="12"/>
        <v>0.00074</v>
      </c>
      <c r="S140" s="167">
        <v>0</v>
      </c>
      <c r="T140" s="168">
        <f t="shared" si="13"/>
        <v>0</v>
      </c>
      <c r="AR140" s="15" t="s">
        <v>278</v>
      </c>
      <c r="AT140" s="15" t="s">
        <v>210</v>
      </c>
      <c r="AU140" s="15" t="s">
        <v>79</v>
      </c>
      <c r="AY140" s="15" t="s">
        <v>209</v>
      </c>
      <c r="BE140" s="169">
        <f t="shared" si="14"/>
        <v>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5" t="s">
        <v>9</v>
      </c>
      <c r="BK140" s="169">
        <f t="shared" si="19"/>
        <v>0</v>
      </c>
      <c r="BL140" s="15" t="s">
        <v>278</v>
      </c>
      <c r="BM140" s="15" t="s">
        <v>1515</v>
      </c>
    </row>
    <row r="141" spans="2:65" s="1" customFormat="1" ht="22.5" customHeight="1">
      <c r="B141" s="157"/>
      <c r="C141" s="158" t="s">
        <v>363</v>
      </c>
      <c r="D141" s="158" t="s">
        <v>210</v>
      </c>
      <c r="E141" s="159" t="s">
        <v>1389</v>
      </c>
      <c r="F141" s="160" t="s">
        <v>1390</v>
      </c>
      <c r="G141" s="161" t="s">
        <v>247</v>
      </c>
      <c r="H141" s="162">
        <v>0.13</v>
      </c>
      <c r="I141" s="163"/>
      <c r="J141" s="164">
        <f t="shared" si="10"/>
        <v>0</v>
      </c>
      <c r="K141" s="161" t="s">
        <v>3101</v>
      </c>
      <c r="L141" s="31"/>
      <c r="M141" s="165" t="s">
        <v>3</v>
      </c>
      <c r="N141" s="166" t="s">
        <v>43</v>
      </c>
      <c r="O141" s="32"/>
      <c r="P141" s="167">
        <f t="shared" si="11"/>
        <v>0</v>
      </c>
      <c r="Q141" s="167">
        <v>0</v>
      </c>
      <c r="R141" s="167">
        <f t="shared" si="12"/>
        <v>0</v>
      </c>
      <c r="S141" s="167">
        <v>0</v>
      </c>
      <c r="T141" s="168">
        <f t="shared" si="13"/>
        <v>0</v>
      </c>
      <c r="AR141" s="15" t="s">
        <v>278</v>
      </c>
      <c r="AT141" s="15" t="s">
        <v>210</v>
      </c>
      <c r="AU141" s="15" t="s">
        <v>79</v>
      </c>
      <c r="AY141" s="15" t="s">
        <v>209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5" t="s">
        <v>9</v>
      </c>
      <c r="BK141" s="169">
        <f t="shared" si="19"/>
        <v>0</v>
      </c>
      <c r="BL141" s="15" t="s">
        <v>278</v>
      </c>
      <c r="BM141" s="15" t="s">
        <v>1516</v>
      </c>
    </row>
    <row r="142" spans="2:63" s="10" customFormat="1" ht="29.85" customHeight="1">
      <c r="B142" s="145"/>
      <c r="D142" s="146" t="s">
        <v>71</v>
      </c>
      <c r="E142" s="194" t="s">
        <v>1517</v>
      </c>
      <c r="F142" s="194" t="s">
        <v>1279</v>
      </c>
      <c r="I142" s="148"/>
      <c r="J142" s="195">
        <f>BK142</f>
        <v>0</v>
      </c>
      <c r="K142" s="155"/>
      <c r="L142" s="145"/>
      <c r="M142" s="150"/>
      <c r="N142" s="151"/>
      <c r="O142" s="151"/>
      <c r="P142" s="152">
        <f>SUM(P143:P154)</f>
        <v>0</v>
      </c>
      <c r="Q142" s="151"/>
      <c r="R142" s="152">
        <f>SUM(R143:R154)</f>
        <v>0.46716</v>
      </c>
      <c r="S142" s="151"/>
      <c r="T142" s="153">
        <f>SUM(T143:T154)</f>
        <v>0.278156</v>
      </c>
      <c r="AR142" s="154" t="s">
        <v>79</v>
      </c>
      <c r="AT142" s="155" t="s">
        <v>71</v>
      </c>
      <c r="AU142" s="155" t="s">
        <v>9</v>
      </c>
      <c r="AY142" s="154" t="s">
        <v>209</v>
      </c>
      <c r="BK142" s="156">
        <f>SUM(BK143:BK154)</f>
        <v>0</v>
      </c>
    </row>
    <row r="143" spans="2:65" s="1" customFormat="1" ht="22.5" customHeight="1">
      <c r="B143" s="157"/>
      <c r="C143" s="158" t="s">
        <v>403</v>
      </c>
      <c r="D143" s="158" t="s">
        <v>210</v>
      </c>
      <c r="E143" s="159" t="s">
        <v>1518</v>
      </c>
      <c r="F143" s="160" t="s">
        <v>1519</v>
      </c>
      <c r="G143" s="161" t="s">
        <v>416</v>
      </c>
      <c r="H143" s="162">
        <v>4</v>
      </c>
      <c r="I143" s="163"/>
      <c r="J143" s="164">
        <f aca="true" t="shared" si="20" ref="J143:J154">ROUND(I143*H143,0)</f>
        <v>0</v>
      </c>
      <c r="K143" s="161" t="s">
        <v>3101</v>
      </c>
      <c r="L143" s="31"/>
      <c r="M143" s="165" t="s">
        <v>3</v>
      </c>
      <c r="N143" s="166" t="s">
        <v>43</v>
      </c>
      <c r="O143" s="32"/>
      <c r="P143" s="167">
        <f aca="true" t="shared" si="21" ref="P143:P154">O143*H143</f>
        <v>0</v>
      </c>
      <c r="Q143" s="167">
        <v>0.00027</v>
      </c>
      <c r="R143" s="167">
        <f aca="true" t="shared" si="22" ref="R143:R154">Q143*H143</f>
        <v>0.00108</v>
      </c>
      <c r="S143" s="167">
        <v>0</v>
      </c>
      <c r="T143" s="168">
        <f aca="true" t="shared" si="23" ref="T143:T154">S143*H143</f>
        <v>0</v>
      </c>
      <c r="AR143" s="15" t="s">
        <v>278</v>
      </c>
      <c r="AT143" s="15" t="s">
        <v>210</v>
      </c>
      <c r="AU143" s="15" t="s">
        <v>79</v>
      </c>
      <c r="AY143" s="15" t="s">
        <v>209</v>
      </c>
      <c r="BE143" s="169">
        <f aca="true" t="shared" si="24" ref="BE143:BE154">IF(N143="základní",J143,0)</f>
        <v>0</v>
      </c>
      <c r="BF143" s="169">
        <f aca="true" t="shared" si="25" ref="BF143:BF154">IF(N143="snížená",J143,0)</f>
        <v>0</v>
      </c>
      <c r="BG143" s="169">
        <f aca="true" t="shared" si="26" ref="BG143:BG154">IF(N143="zákl. přenesená",J143,0)</f>
        <v>0</v>
      </c>
      <c r="BH143" s="169">
        <f aca="true" t="shared" si="27" ref="BH143:BH154">IF(N143="sníž. přenesená",J143,0)</f>
        <v>0</v>
      </c>
      <c r="BI143" s="169">
        <f aca="true" t="shared" si="28" ref="BI143:BI154">IF(N143="nulová",J143,0)</f>
        <v>0</v>
      </c>
      <c r="BJ143" s="15" t="s">
        <v>9</v>
      </c>
      <c r="BK143" s="169">
        <f aca="true" t="shared" si="29" ref="BK143:BK154">ROUND(I143*H143,0)</f>
        <v>0</v>
      </c>
      <c r="BL143" s="15" t="s">
        <v>278</v>
      </c>
      <c r="BM143" s="15" t="s">
        <v>1520</v>
      </c>
    </row>
    <row r="144" spans="2:65" s="1" customFormat="1" ht="22.5" customHeight="1">
      <c r="B144" s="157"/>
      <c r="C144" s="158" t="s">
        <v>367</v>
      </c>
      <c r="D144" s="158" t="s">
        <v>210</v>
      </c>
      <c r="E144" s="159" t="s">
        <v>1521</v>
      </c>
      <c r="F144" s="160" t="s">
        <v>1522</v>
      </c>
      <c r="G144" s="161" t="s">
        <v>416</v>
      </c>
      <c r="H144" s="162">
        <v>154</v>
      </c>
      <c r="I144" s="163"/>
      <c r="J144" s="164">
        <f t="shared" si="20"/>
        <v>0</v>
      </c>
      <c r="K144" s="161" t="s">
        <v>3101</v>
      </c>
      <c r="L144" s="31"/>
      <c r="M144" s="165" t="s">
        <v>3</v>
      </c>
      <c r="N144" s="166" t="s">
        <v>43</v>
      </c>
      <c r="O144" s="32"/>
      <c r="P144" s="167">
        <f t="shared" si="21"/>
        <v>0</v>
      </c>
      <c r="Q144" s="167">
        <v>0</v>
      </c>
      <c r="R144" s="167">
        <f t="shared" si="22"/>
        <v>0</v>
      </c>
      <c r="S144" s="167">
        <v>0</v>
      </c>
      <c r="T144" s="168">
        <f t="shared" si="23"/>
        <v>0</v>
      </c>
      <c r="AR144" s="15" t="s">
        <v>278</v>
      </c>
      <c r="AT144" s="15" t="s">
        <v>210</v>
      </c>
      <c r="AU144" s="15" t="s">
        <v>79</v>
      </c>
      <c r="AY144" s="15" t="s">
        <v>209</v>
      </c>
      <c r="BE144" s="169">
        <f t="shared" si="24"/>
        <v>0</v>
      </c>
      <c r="BF144" s="169">
        <f t="shared" si="25"/>
        <v>0</v>
      </c>
      <c r="BG144" s="169">
        <f t="shared" si="26"/>
        <v>0</v>
      </c>
      <c r="BH144" s="169">
        <f t="shared" si="27"/>
        <v>0</v>
      </c>
      <c r="BI144" s="169">
        <f t="shared" si="28"/>
        <v>0</v>
      </c>
      <c r="BJ144" s="15" t="s">
        <v>9</v>
      </c>
      <c r="BK144" s="169">
        <f t="shared" si="29"/>
        <v>0</v>
      </c>
      <c r="BL144" s="15" t="s">
        <v>278</v>
      </c>
      <c r="BM144" s="15" t="s">
        <v>1523</v>
      </c>
    </row>
    <row r="145" spans="2:65" s="1" customFormat="1" ht="22.5" customHeight="1">
      <c r="B145" s="157"/>
      <c r="C145" s="158" t="s">
        <v>371</v>
      </c>
      <c r="D145" s="158" t="s">
        <v>210</v>
      </c>
      <c r="E145" s="159" t="s">
        <v>1524</v>
      </c>
      <c r="F145" s="160" t="s">
        <v>1525</v>
      </c>
      <c r="G145" s="161" t="s">
        <v>228</v>
      </c>
      <c r="H145" s="162">
        <v>7.92</v>
      </c>
      <c r="I145" s="163"/>
      <c r="J145" s="164">
        <f t="shared" si="20"/>
        <v>0</v>
      </c>
      <c r="K145" s="161" t="s">
        <v>3101</v>
      </c>
      <c r="L145" s="31"/>
      <c r="M145" s="165" t="s">
        <v>3</v>
      </c>
      <c r="N145" s="166" t="s">
        <v>43</v>
      </c>
      <c r="O145" s="32"/>
      <c r="P145" s="167">
        <f t="shared" si="21"/>
        <v>0</v>
      </c>
      <c r="Q145" s="167">
        <v>0</v>
      </c>
      <c r="R145" s="167">
        <f t="shared" si="22"/>
        <v>0</v>
      </c>
      <c r="S145" s="167">
        <v>0.0238</v>
      </c>
      <c r="T145" s="168">
        <f t="shared" si="23"/>
        <v>0.18849600000000002</v>
      </c>
      <c r="AR145" s="15" t="s">
        <v>278</v>
      </c>
      <c r="AT145" s="15" t="s">
        <v>210</v>
      </c>
      <c r="AU145" s="15" t="s">
        <v>79</v>
      </c>
      <c r="AY145" s="15" t="s">
        <v>209</v>
      </c>
      <c r="BE145" s="169">
        <f t="shared" si="24"/>
        <v>0</v>
      </c>
      <c r="BF145" s="169">
        <f t="shared" si="25"/>
        <v>0</v>
      </c>
      <c r="BG145" s="169">
        <f t="shared" si="26"/>
        <v>0</v>
      </c>
      <c r="BH145" s="169">
        <f t="shared" si="27"/>
        <v>0</v>
      </c>
      <c r="BI145" s="169">
        <f t="shared" si="28"/>
        <v>0</v>
      </c>
      <c r="BJ145" s="15" t="s">
        <v>9</v>
      </c>
      <c r="BK145" s="169">
        <f t="shared" si="29"/>
        <v>0</v>
      </c>
      <c r="BL145" s="15" t="s">
        <v>278</v>
      </c>
      <c r="BM145" s="15" t="s">
        <v>1526</v>
      </c>
    </row>
    <row r="146" spans="2:65" s="1" customFormat="1" ht="22.5" customHeight="1">
      <c r="B146" s="157"/>
      <c r="C146" s="158" t="s">
        <v>375</v>
      </c>
      <c r="D146" s="158" t="s">
        <v>210</v>
      </c>
      <c r="E146" s="159" t="s">
        <v>1527</v>
      </c>
      <c r="F146" s="160" t="s">
        <v>1528</v>
      </c>
      <c r="G146" s="161" t="s">
        <v>416</v>
      </c>
      <c r="H146" s="162">
        <v>1</v>
      </c>
      <c r="I146" s="163"/>
      <c r="J146" s="164">
        <f t="shared" si="20"/>
        <v>0</v>
      </c>
      <c r="K146" s="161" t="s">
        <v>3101</v>
      </c>
      <c r="L146" s="31"/>
      <c r="M146" s="165" t="s">
        <v>3</v>
      </c>
      <c r="N146" s="166" t="s">
        <v>43</v>
      </c>
      <c r="O146" s="32"/>
      <c r="P146" s="167">
        <f t="shared" si="21"/>
        <v>0</v>
      </c>
      <c r="Q146" s="167">
        <v>0.00964</v>
      </c>
      <c r="R146" s="167">
        <f t="shared" si="22"/>
        <v>0.00964</v>
      </c>
      <c r="S146" s="167">
        <v>0</v>
      </c>
      <c r="T146" s="168">
        <f t="shared" si="23"/>
        <v>0</v>
      </c>
      <c r="AR146" s="15" t="s">
        <v>278</v>
      </c>
      <c r="AT146" s="15" t="s">
        <v>210</v>
      </c>
      <c r="AU146" s="15" t="s">
        <v>79</v>
      </c>
      <c r="AY146" s="15" t="s">
        <v>209</v>
      </c>
      <c r="BE146" s="169">
        <f t="shared" si="24"/>
        <v>0</v>
      </c>
      <c r="BF146" s="169">
        <f t="shared" si="25"/>
        <v>0</v>
      </c>
      <c r="BG146" s="169">
        <f t="shared" si="26"/>
        <v>0</v>
      </c>
      <c r="BH146" s="169">
        <f t="shared" si="27"/>
        <v>0</v>
      </c>
      <c r="BI146" s="169">
        <f t="shared" si="28"/>
        <v>0</v>
      </c>
      <c r="BJ146" s="15" t="s">
        <v>9</v>
      </c>
      <c r="BK146" s="169">
        <f t="shared" si="29"/>
        <v>0</v>
      </c>
      <c r="BL146" s="15" t="s">
        <v>278</v>
      </c>
      <c r="BM146" s="15" t="s">
        <v>1529</v>
      </c>
    </row>
    <row r="147" spans="2:65" s="1" customFormat="1" ht="22.5" customHeight="1">
      <c r="B147" s="157"/>
      <c r="C147" s="158" t="s">
        <v>379</v>
      </c>
      <c r="D147" s="158" t="s">
        <v>210</v>
      </c>
      <c r="E147" s="159" t="s">
        <v>1530</v>
      </c>
      <c r="F147" s="160" t="s">
        <v>1531</v>
      </c>
      <c r="G147" s="161" t="s">
        <v>416</v>
      </c>
      <c r="H147" s="162">
        <v>2</v>
      </c>
      <c r="I147" s="163"/>
      <c r="J147" s="164">
        <f t="shared" si="20"/>
        <v>0</v>
      </c>
      <c r="K147" s="161" t="s">
        <v>3101</v>
      </c>
      <c r="L147" s="31"/>
      <c r="M147" s="165" t="s">
        <v>3</v>
      </c>
      <c r="N147" s="166" t="s">
        <v>43</v>
      </c>
      <c r="O147" s="32"/>
      <c r="P147" s="167">
        <f t="shared" si="21"/>
        <v>0</v>
      </c>
      <c r="Q147" s="167">
        <v>0.06198</v>
      </c>
      <c r="R147" s="167">
        <f t="shared" si="22"/>
        <v>0.12396</v>
      </c>
      <c r="S147" s="167">
        <v>0</v>
      </c>
      <c r="T147" s="168">
        <f t="shared" si="23"/>
        <v>0</v>
      </c>
      <c r="AR147" s="15" t="s">
        <v>278</v>
      </c>
      <c r="AT147" s="15" t="s">
        <v>210</v>
      </c>
      <c r="AU147" s="15" t="s">
        <v>79</v>
      </c>
      <c r="AY147" s="15" t="s">
        <v>209</v>
      </c>
      <c r="BE147" s="169">
        <f t="shared" si="24"/>
        <v>0</v>
      </c>
      <c r="BF147" s="169">
        <f t="shared" si="25"/>
        <v>0</v>
      </c>
      <c r="BG147" s="169">
        <f t="shared" si="26"/>
        <v>0</v>
      </c>
      <c r="BH147" s="169">
        <f t="shared" si="27"/>
        <v>0</v>
      </c>
      <c r="BI147" s="169">
        <f t="shared" si="28"/>
        <v>0</v>
      </c>
      <c r="BJ147" s="15" t="s">
        <v>9</v>
      </c>
      <c r="BK147" s="169">
        <f t="shared" si="29"/>
        <v>0</v>
      </c>
      <c r="BL147" s="15" t="s">
        <v>278</v>
      </c>
      <c r="BM147" s="15" t="s">
        <v>1532</v>
      </c>
    </row>
    <row r="148" spans="2:65" s="1" customFormat="1" ht="22.5" customHeight="1">
      <c r="B148" s="157"/>
      <c r="C148" s="158" t="s">
        <v>383</v>
      </c>
      <c r="D148" s="158" t="s">
        <v>210</v>
      </c>
      <c r="E148" s="159" t="s">
        <v>1533</v>
      </c>
      <c r="F148" s="160" t="s">
        <v>1534</v>
      </c>
      <c r="G148" s="161" t="s">
        <v>416</v>
      </c>
      <c r="H148" s="162">
        <v>1</v>
      </c>
      <c r="I148" s="163"/>
      <c r="J148" s="164">
        <f t="shared" si="20"/>
        <v>0</v>
      </c>
      <c r="K148" s="161" t="s">
        <v>3101</v>
      </c>
      <c r="L148" s="31"/>
      <c r="M148" s="165" t="s">
        <v>3</v>
      </c>
      <c r="N148" s="166" t="s">
        <v>43</v>
      </c>
      <c r="O148" s="32"/>
      <c r="P148" s="167">
        <f t="shared" si="21"/>
        <v>0</v>
      </c>
      <c r="Q148" s="167">
        <v>0.10374</v>
      </c>
      <c r="R148" s="167">
        <f t="shared" si="22"/>
        <v>0.10374</v>
      </c>
      <c r="S148" s="167">
        <v>0</v>
      </c>
      <c r="T148" s="168">
        <f t="shared" si="23"/>
        <v>0</v>
      </c>
      <c r="AR148" s="15" t="s">
        <v>278</v>
      </c>
      <c r="AT148" s="15" t="s">
        <v>210</v>
      </c>
      <c r="AU148" s="15" t="s">
        <v>79</v>
      </c>
      <c r="AY148" s="15" t="s">
        <v>209</v>
      </c>
      <c r="BE148" s="169">
        <f t="shared" si="24"/>
        <v>0</v>
      </c>
      <c r="BF148" s="169">
        <f t="shared" si="25"/>
        <v>0</v>
      </c>
      <c r="BG148" s="169">
        <f t="shared" si="26"/>
        <v>0</v>
      </c>
      <c r="BH148" s="169">
        <f t="shared" si="27"/>
        <v>0</v>
      </c>
      <c r="BI148" s="169">
        <f t="shared" si="28"/>
        <v>0</v>
      </c>
      <c r="BJ148" s="15" t="s">
        <v>9</v>
      </c>
      <c r="BK148" s="169">
        <f t="shared" si="29"/>
        <v>0</v>
      </c>
      <c r="BL148" s="15" t="s">
        <v>278</v>
      </c>
      <c r="BM148" s="15" t="s">
        <v>1535</v>
      </c>
    </row>
    <row r="149" spans="2:65" s="1" customFormat="1" ht="22.5" customHeight="1">
      <c r="B149" s="157"/>
      <c r="C149" s="158" t="s">
        <v>387</v>
      </c>
      <c r="D149" s="158" t="s">
        <v>210</v>
      </c>
      <c r="E149" s="159" t="s">
        <v>1536</v>
      </c>
      <c r="F149" s="160" t="s">
        <v>1537</v>
      </c>
      <c r="G149" s="161" t="s">
        <v>416</v>
      </c>
      <c r="H149" s="162">
        <v>1</v>
      </c>
      <c r="I149" s="163"/>
      <c r="J149" s="164">
        <f t="shared" si="20"/>
        <v>0</v>
      </c>
      <c r="K149" s="161" t="s">
        <v>3101</v>
      </c>
      <c r="L149" s="31"/>
      <c r="M149" s="165" t="s">
        <v>3</v>
      </c>
      <c r="N149" s="166" t="s">
        <v>43</v>
      </c>
      <c r="O149" s="32"/>
      <c r="P149" s="167">
        <f t="shared" si="21"/>
        <v>0</v>
      </c>
      <c r="Q149" s="167">
        <v>0.1149</v>
      </c>
      <c r="R149" s="167">
        <f t="shared" si="22"/>
        <v>0.1149</v>
      </c>
      <c r="S149" s="167">
        <v>0</v>
      </c>
      <c r="T149" s="168">
        <f t="shared" si="23"/>
        <v>0</v>
      </c>
      <c r="AR149" s="15" t="s">
        <v>278</v>
      </c>
      <c r="AT149" s="15" t="s">
        <v>210</v>
      </c>
      <c r="AU149" s="15" t="s">
        <v>79</v>
      </c>
      <c r="AY149" s="15" t="s">
        <v>209</v>
      </c>
      <c r="BE149" s="169">
        <f t="shared" si="24"/>
        <v>0</v>
      </c>
      <c r="BF149" s="169">
        <f t="shared" si="25"/>
        <v>0</v>
      </c>
      <c r="BG149" s="169">
        <f t="shared" si="26"/>
        <v>0</v>
      </c>
      <c r="BH149" s="169">
        <f t="shared" si="27"/>
        <v>0</v>
      </c>
      <c r="BI149" s="169">
        <f t="shared" si="28"/>
        <v>0</v>
      </c>
      <c r="BJ149" s="15" t="s">
        <v>9</v>
      </c>
      <c r="BK149" s="169">
        <f t="shared" si="29"/>
        <v>0</v>
      </c>
      <c r="BL149" s="15" t="s">
        <v>278</v>
      </c>
      <c r="BM149" s="15" t="s">
        <v>1538</v>
      </c>
    </row>
    <row r="150" spans="2:65" s="1" customFormat="1" ht="22.5" customHeight="1">
      <c r="B150" s="157"/>
      <c r="C150" s="158" t="s">
        <v>391</v>
      </c>
      <c r="D150" s="158" t="s">
        <v>210</v>
      </c>
      <c r="E150" s="159" t="s">
        <v>1539</v>
      </c>
      <c r="F150" s="160" t="s">
        <v>1540</v>
      </c>
      <c r="G150" s="161" t="s">
        <v>416</v>
      </c>
      <c r="H150" s="162">
        <v>1</v>
      </c>
      <c r="I150" s="163"/>
      <c r="J150" s="164">
        <f t="shared" si="20"/>
        <v>0</v>
      </c>
      <c r="K150" s="161"/>
      <c r="L150" s="31"/>
      <c r="M150" s="165" t="s">
        <v>3</v>
      </c>
      <c r="N150" s="166" t="s">
        <v>43</v>
      </c>
      <c r="O150" s="32"/>
      <c r="P150" s="167">
        <f t="shared" si="21"/>
        <v>0</v>
      </c>
      <c r="Q150" s="167">
        <v>0.1135</v>
      </c>
      <c r="R150" s="167">
        <f t="shared" si="22"/>
        <v>0.1135</v>
      </c>
      <c r="S150" s="167">
        <v>0</v>
      </c>
      <c r="T150" s="168">
        <f t="shared" si="23"/>
        <v>0</v>
      </c>
      <c r="AR150" s="15" t="s">
        <v>278</v>
      </c>
      <c r="AT150" s="15" t="s">
        <v>210</v>
      </c>
      <c r="AU150" s="15" t="s">
        <v>79</v>
      </c>
      <c r="AY150" s="15" t="s">
        <v>209</v>
      </c>
      <c r="BE150" s="169">
        <f t="shared" si="24"/>
        <v>0</v>
      </c>
      <c r="BF150" s="169">
        <f t="shared" si="25"/>
        <v>0</v>
      </c>
      <c r="BG150" s="169">
        <f t="shared" si="26"/>
        <v>0</v>
      </c>
      <c r="BH150" s="169">
        <f t="shared" si="27"/>
        <v>0</v>
      </c>
      <c r="BI150" s="169">
        <f t="shared" si="28"/>
        <v>0</v>
      </c>
      <c r="BJ150" s="15" t="s">
        <v>9</v>
      </c>
      <c r="BK150" s="169">
        <f t="shared" si="29"/>
        <v>0</v>
      </c>
      <c r="BL150" s="15" t="s">
        <v>278</v>
      </c>
      <c r="BM150" s="15" t="s">
        <v>1541</v>
      </c>
    </row>
    <row r="151" spans="2:65" s="1" customFormat="1" ht="22.5" customHeight="1">
      <c r="B151" s="157"/>
      <c r="C151" s="158" t="s">
        <v>395</v>
      </c>
      <c r="D151" s="158" t="s">
        <v>210</v>
      </c>
      <c r="E151" s="159" t="s">
        <v>1542</v>
      </c>
      <c r="F151" s="160" t="s">
        <v>1543</v>
      </c>
      <c r="G151" s="161" t="s">
        <v>416</v>
      </c>
      <c r="H151" s="162">
        <v>1</v>
      </c>
      <c r="I151" s="163"/>
      <c r="J151" s="164">
        <f t="shared" si="20"/>
        <v>0</v>
      </c>
      <c r="K151" s="161" t="s">
        <v>3101</v>
      </c>
      <c r="L151" s="31"/>
      <c r="M151" s="165" t="s">
        <v>3</v>
      </c>
      <c r="N151" s="166" t="s">
        <v>43</v>
      </c>
      <c r="O151" s="32"/>
      <c r="P151" s="167">
        <f t="shared" si="21"/>
        <v>0</v>
      </c>
      <c r="Q151" s="167">
        <v>8E-05</v>
      </c>
      <c r="R151" s="167">
        <f t="shared" si="22"/>
        <v>8E-05</v>
      </c>
      <c r="S151" s="167">
        <v>0.02493</v>
      </c>
      <c r="T151" s="168">
        <f t="shared" si="23"/>
        <v>0.02493</v>
      </c>
      <c r="AR151" s="15" t="s">
        <v>278</v>
      </c>
      <c r="AT151" s="15" t="s">
        <v>210</v>
      </c>
      <c r="AU151" s="15" t="s">
        <v>79</v>
      </c>
      <c r="AY151" s="15" t="s">
        <v>209</v>
      </c>
      <c r="BE151" s="169">
        <f t="shared" si="24"/>
        <v>0</v>
      </c>
      <c r="BF151" s="169">
        <f t="shared" si="25"/>
        <v>0</v>
      </c>
      <c r="BG151" s="169">
        <f t="shared" si="26"/>
        <v>0</v>
      </c>
      <c r="BH151" s="169">
        <f t="shared" si="27"/>
        <v>0</v>
      </c>
      <c r="BI151" s="169">
        <f t="shared" si="28"/>
        <v>0</v>
      </c>
      <c r="BJ151" s="15" t="s">
        <v>9</v>
      </c>
      <c r="BK151" s="169">
        <f t="shared" si="29"/>
        <v>0</v>
      </c>
      <c r="BL151" s="15" t="s">
        <v>278</v>
      </c>
      <c r="BM151" s="15" t="s">
        <v>1544</v>
      </c>
    </row>
    <row r="152" spans="2:65" s="1" customFormat="1" ht="22.5" customHeight="1">
      <c r="B152" s="157"/>
      <c r="C152" s="158" t="s">
        <v>399</v>
      </c>
      <c r="D152" s="158" t="s">
        <v>210</v>
      </c>
      <c r="E152" s="159" t="s">
        <v>1545</v>
      </c>
      <c r="F152" s="160" t="s">
        <v>1546</v>
      </c>
      <c r="G152" s="161" t="s">
        <v>416</v>
      </c>
      <c r="H152" s="162">
        <v>1</v>
      </c>
      <c r="I152" s="163"/>
      <c r="J152" s="164">
        <f t="shared" si="20"/>
        <v>0</v>
      </c>
      <c r="K152" s="161" t="s">
        <v>3101</v>
      </c>
      <c r="L152" s="31"/>
      <c r="M152" s="165" t="s">
        <v>3</v>
      </c>
      <c r="N152" s="166" t="s">
        <v>43</v>
      </c>
      <c r="O152" s="32"/>
      <c r="P152" s="167">
        <f t="shared" si="21"/>
        <v>0</v>
      </c>
      <c r="Q152" s="167">
        <v>8E-05</v>
      </c>
      <c r="R152" s="167">
        <f t="shared" si="22"/>
        <v>8E-05</v>
      </c>
      <c r="S152" s="167">
        <v>0.04675</v>
      </c>
      <c r="T152" s="168">
        <f t="shared" si="23"/>
        <v>0.04675</v>
      </c>
      <c r="AR152" s="15" t="s">
        <v>278</v>
      </c>
      <c r="AT152" s="15" t="s">
        <v>210</v>
      </c>
      <c r="AU152" s="15" t="s">
        <v>79</v>
      </c>
      <c r="AY152" s="15" t="s">
        <v>209</v>
      </c>
      <c r="BE152" s="169">
        <f t="shared" si="24"/>
        <v>0</v>
      </c>
      <c r="BF152" s="169">
        <f t="shared" si="25"/>
        <v>0</v>
      </c>
      <c r="BG152" s="169">
        <f t="shared" si="26"/>
        <v>0</v>
      </c>
      <c r="BH152" s="169">
        <f t="shared" si="27"/>
        <v>0</v>
      </c>
      <c r="BI152" s="169">
        <f t="shared" si="28"/>
        <v>0</v>
      </c>
      <c r="BJ152" s="15" t="s">
        <v>9</v>
      </c>
      <c r="BK152" s="169">
        <f t="shared" si="29"/>
        <v>0</v>
      </c>
      <c r="BL152" s="15" t="s">
        <v>278</v>
      </c>
      <c r="BM152" s="15" t="s">
        <v>1547</v>
      </c>
    </row>
    <row r="153" spans="2:65" s="1" customFormat="1" ht="22.5" customHeight="1">
      <c r="B153" s="157"/>
      <c r="C153" s="158" t="s">
        <v>407</v>
      </c>
      <c r="D153" s="158" t="s">
        <v>210</v>
      </c>
      <c r="E153" s="159" t="s">
        <v>1548</v>
      </c>
      <c r="F153" s="160" t="s">
        <v>1549</v>
      </c>
      <c r="G153" s="161" t="s">
        <v>416</v>
      </c>
      <c r="H153" s="162">
        <v>1</v>
      </c>
      <c r="I153" s="163"/>
      <c r="J153" s="164">
        <f t="shared" si="20"/>
        <v>0</v>
      </c>
      <c r="K153" s="161" t="s">
        <v>3101</v>
      </c>
      <c r="L153" s="31"/>
      <c r="M153" s="165" t="s">
        <v>3</v>
      </c>
      <c r="N153" s="166" t="s">
        <v>43</v>
      </c>
      <c r="O153" s="32"/>
      <c r="P153" s="167">
        <f t="shared" si="21"/>
        <v>0</v>
      </c>
      <c r="Q153" s="167">
        <v>0.00018</v>
      </c>
      <c r="R153" s="167">
        <f t="shared" si="22"/>
        <v>0.00018</v>
      </c>
      <c r="S153" s="167">
        <v>0.01798</v>
      </c>
      <c r="T153" s="168">
        <f t="shared" si="23"/>
        <v>0.01798</v>
      </c>
      <c r="AR153" s="15" t="s">
        <v>278</v>
      </c>
      <c r="AT153" s="15" t="s">
        <v>210</v>
      </c>
      <c r="AU153" s="15" t="s">
        <v>79</v>
      </c>
      <c r="AY153" s="15" t="s">
        <v>209</v>
      </c>
      <c r="BE153" s="169">
        <f t="shared" si="24"/>
        <v>0</v>
      </c>
      <c r="BF153" s="169">
        <f t="shared" si="25"/>
        <v>0</v>
      </c>
      <c r="BG153" s="169">
        <f t="shared" si="26"/>
        <v>0</v>
      </c>
      <c r="BH153" s="169">
        <f t="shared" si="27"/>
        <v>0</v>
      </c>
      <c r="BI153" s="169">
        <f t="shared" si="28"/>
        <v>0</v>
      </c>
      <c r="BJ153" s="15" t="s">
        <v>9</v>
      </c>
      <c r="BK153" s="169">
        <f t="shared" si="29"/>
        <v>0</v>
      </c>
      <c r="BL153" s="15" t="s">
        <v>278</v>
      </c>
      <c r="BM153" s="15" t="s">
        <v>1550</v>
      </c>
    </row>
    <row r="154" spans="2:65" s="1" customFormat="1" ht="22.5" customHeight="1">
      <c r="B154" s="157"/>
      <c r="C154" s="158" t="s">
        <v>413</v>
      </c>
      <c r="D154" s="158" t="s">
        <v>210</v>
      </c>
      <c r="E154" s="159" t="s">
        <v>1551</v>
      </c>
      <c r="F154" s="160" t="s">
        <v>1552</v>
      </c>
      <c r="G154" s="161" t="s">
        <v>247</v>
      </c>
      <c r="H154" s="162">
        <v>0.467</v>
      </c>
      <c r="I154" s="163"/>
      <c r="J154" s="164">
        <f t="shared" si="20"/>
        <v>0</v>
      </c>
      <c r="K154" s="161" t="s">
        <v>3101</v>
      </c>
      <c r="L154" s="31"/>
      <c r="M154" s="165" t="s">
        <v>3</v>
      </c>
      <c r="N154" s="181" t="s">
        <v>43</v>
      </c>
      <c r="O154" s="182"/>
      <c r="P154" s="183">
        <f t="shared" si="21"/>
        <v>0</v>
      </c>
      <c r="Q154" s="183">
        <v>0</v>
      </c>
      <c r="R154" s="183">
        <f t="shared" si="22"/>
        <v>0</v>
      </c>
      <c r="S154" s="183">
        <v>0</v>
      </c>
      <c r="T154" s="184">
        <f t="shared" si="23"/>
        <v>0</v>
      </c>
      <c r="AR154" s="15" t="s">
        <v>278</v>
      </c>
      <c r="AT154" s="15" t="s">
        <v>210</v>
      </c>
      <c r="AU154" s="15" t="s">
        <v>79</v>
      </c>
      <c r="AY154" s="15" t="s">
        <v>209</v>
      </c>
      <c r="BE154" s="169">
        <f t="shared" si="24"/>
        <v>0</v>
      </c>
      <c r="BF154" s="169">
        <f t="shared" si="25"/>
        <v>0</v>
      </c>
      <c r="BG154" s="169">
        <f t="shared" si="26"/>
        <v>0</v>
      </c>
      <c r="BH154" s="169">
        <f t="shared" si="27"/>
        <v>0</v>
      </c>
      <c r="BI154" s="169">
        <f t="shared" si="28"/>
        <v>0</v>
      </c>
      <c r="BJ154" s="15" t="s">
        <v>9</v>
      </c>
      <c r="BK154" s="169">
        <f t="shared" si="29"/>
        <v>0</v>
      </c>
      <c r="BL154" s="15" t="s">
        <v>278</v>
      </c>
      <c r="BM154" s="15" t="s">
        <v>1553</v>
      </c>
    </row>
    <row r="155" spans="2:65" s="286" customFormat="1" ht="22.5" customHeight="1">
      <c r="B155" s="157"/>
      <c r="C155" s="290"/>
      <c r="D155" s="291" t="s">
        <v>71</v>
      </c>
      <c r="E155" s="292" t="s">
        <v>799</v>
      </c>
      <c r="F155" s="292" t="s">
        <v>800</v>
      </c>
      <c r="G155" s="290"/>
      <c r="H155" s="290"/>
      <c r="I155" s="293"/>
      <c r="J155" s="294">
        <f>J156</f>
        <v>0</v>
      </c>
      <c r="K155" s="319"/>
      <c r="L155" s="31"/>
      <c r="M155" s="299"/>
      <c r="N155" s="166"/>
      <c r="O155" s="287"/>
      <c r="P155" s="167"/>
      <c r="Q155" s="167"/>
      <c r="R155" s="167"/>
      <c r="S155" s="167"/>
      <c r="T155" s="167"/>
      <c r="AR155" s="15"/>
      <c r="AT155" s="15"/>
      <c r="AU155" s="15"/>
      <c r="AY155" s="15"/>
      <c r="BE155" s="169"/>
      <c r="BF155" s="169"/>
      <c r="BG155" s="169"/>
      <c r="BH155" s="169"/>
      <c r="BI155" s="169"/>
      <c r="BJ155" s="15"/>
      <c r="BK155" s="169"/>
      <c r="BL155" s="15"/>
      <c r="BM155" s="15"/>
    </row>
    <row r="156" spans="2:65" s="286" customFormat="1" ht="22.5" customHeight="1">
      <c r="B156" s="157"/>
      <c r="C156" s="290"/>
      <c r="D156" s="295" t="s">
        <v>71</v>
      </c>
      <c r="E156" s="296" t="s">
        <v>3077</v>
      </c>
      <c r="F156" s="296" t="s">
        <v>3078</v>
      </c>
      <c r="G156" s="290"/>
      <c r="H156" s="290"/>
      <c r="I156" s="293"/>
      <c r="J156" s="297">
        <f>SUM(J157:J158)</f>
        <v>0</v>
      </c>
      <c r="K156" s="319"/>
      <c r="L156" s="31"/>
      <c r="M156" s="299"/>
      <c r="N156" s="166"/>
      <c r="O156" s="287"/>
      <c r="P156" s="167"/>
      <c r="Q156" s="167"/>
      <c r="R156" s="167"/>
      <c r="S156" s="167"/>
      <c r="T156" s="167"/>
      <c r="AR156" s="15"/>
      <c r="AT156" s="15"/>
      <c r="AU156" s="15"/>
      <c r="AY156" s="15"/>
      <c r="BE156" s="169"/>
      <c r="BF156" s="169"/>
      <c r="BG156" s="169"/>
      <c r="BH156" s="169"/>
      <c r="BI156" s="169"/>
      <c r="BJ156" s="15"/>
      <c r="BK156" s="169"/>
      <c r="BL156" s="15"/>
      <c r="BM156" s="15"/>
    </row>
    <row r="157" spans="2:65" s="286" customFormat="1" ht="29.25" customHeight="1">
      <c r="B157" s="157"/>
      <c r="C157" s="158" t="s">
        <v>79</v>
      </c>
      <c r="D157" s="158" t="s">
        <v>210</v>
      </c>
      <c r="E157" s="159" t="s">
        <v>3079</v>
      </c>
      <c r="F157" s="160" t="s">
        <v>3080</v>
      </c>
      <c r="G157" s="161" t="s">
        <v>3081</v>
      </c>
      <c r="H157" s="162">
        <v>1</v>
      </c>
      <c r="I157" s="163"/>
      <c r="J157" s="164">
        <f>ROUND(I157*H157,2)</f>
        <v>0</v>
      </c>
      <c r="K157" s="319"/>
      <c r="L157" s="31"/>
      <c r="M157" s="299"/>
      <c r="N157" s="166"/>
      <c r="O157" s="287"/>
      <c r="P157" s="167"/>
      <c r="Q157" s="167"/>
      <c r="R157" s="167"/>
      <c r="S157" s="167"/>
      <c r="T157" s="167"/>
      <c r="AR157" s="15"/>
      <c r="AT157" s="15"/>
      <c r="AU157" s="15"/>
      <c r="AY157" s="15"/>
      <c r="BE157" s="169"/>
      <c r="BF157" s="169"/>
      <c r="BG157" s="169"/>
      <c r="BH157" s="169"/>
      <c r="BI157" s="169"/>
      <c r="BJ157" s="15"/>
      <c r="BK157" s="169"/>
      <c r="BL157" s="15"/>
      <c r="BM157" s="15"/>
    </row>
    <row r="158" spans="2:65" s="286" customFormat="1" ht="33" customHeight="1">
      <c r="B158" s="157"/>
      <c r="C158" s="158" t="s">
        <v>9</v>
      </c>
      <c r="D158" s="158" t="s">
        <v>210</v>
      </c>
      <c r="E158" s="159" t="s">
        <v>3082</v>
      </c>
      <c r="F158" s="160" t="s">
        <v>3083</v>
      </c>
      <c r="G158" s="161" t="s">
        <v>3081</v>
      </c>
      <c r="H158" s="162">
        <v>1</v>
      </c>
      <c r="I158" s="163"/>
      <c r="J158" s="164">
        <f>ROUND(I158*H158,2)</f>
        <v>0</v>
      </c>
      <c r="K158" s="319"/>
      <c r="L158" s="31"/>
      <c r="M158" s="299"/>
      <c r="N158" s="166"/>
      <c r="O158" s="287"/>
      <c r="P158" s="167"/>
      <c r="Q158" s="167"/>
      <c r="R158" s="167"/>
      <c r="S158" s="167"/>
      <c r="T158" s="167"/>
      <c r="AR158" s="15"/>
      <c r="AT158" s="15"/>
      <c r="AU158" s="15"/>
      <c r="AY158" s="15"/>
      <c r="BE158" s="169"/>
      <c r="BF158" s="169"/>
      <c r="BG158" s="169"/>
      <c r="BH158" s="169"/>
      <c r="BI158" s="169"/>
      <c r="BJ158" s="15"/>
      <c r="BK158" s="169"/>
      <c r="BL158" s="15"/>
      <c r="BM158" s="15"/>
    </row>
    <row r="159" spans="2:12" s="1" customFormat="1" ht="6.9" customHeight="1">
      <c r="B159" s="46"/>
      <c r="C159" s="47"/>
      <c r="D159" s="47"/>
      <c r="E159" s="47"/>
      <c r="F159" s="47"/>
      <c r="G159" s="47"/>
      <c r="H159" s="47"/>
      <c r="I159" s="119"/>
      <c r="J159" s="47"/>
      <c r="K159" s="317"/>
      <c r="L159" s="31"/>
    </row>
  </sheetData>
  <autoFilter ref="C95:K95"/>
  <mergeCells count="15">
    <mergeCell ref="E86:H86"/>
    <mergeCell ref="E84:H84"/>
    <mergeCell ref="E88:H88"/>
    <mergeCell ref="G1:H1"/>
    <mergeCell ref="L2:V2"/>
    <mergeCell ref="E49:H49"/>
    <mergeCell ref="E53:H53"/>
    <mergeCell ref="E51:H51"/>
    <mergeCell ref="E55:H55"/>
    <mergeCell ref="E82:H82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133" activePane="bottomLeft" state="frozen"/>
      <selection pane="bottomLeft" activeCell="K143" sqref="K1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304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2866</v>
      </c>
      <c r="G1" s="366" t="s">
        <v>2867</v>
      </c>
      <c r="H1" s="366"/>
      <c r="I1" s="206"/>
      <c r="J1" s="201" t="s">
        <v>2868</v>
      </c>
      <c r="K1" s="303" t="s">
        <v>163</v>
      </c>
      <c r="L1" s="201" t="s">
        <v>2869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" customHeight="1">
      <c r="L2" s="326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5" t="s">
        <v>108</v>
      </c>
    </row>
    <row r="3" spans="2:46" ht="6.9" customHeight="1">
      <c r="B3" s="16"/>
      <c r="C3" s="17"/>
      <c r="D3" s="17"/>
      <c r="E3" s="17"/>
      <c r="F3" s="17"/>
      <c r="G3" s="17"/>
      <c r="H3" s="17"/>
      <c r="I3" s="96"/>
      <c r="J3" s="17"/>
      <c r="K3" s="305"/>
      <c r="AT3" s="15" t="s">
        <v>79</v>
      </c>
    </row>
    <row r="4" spans="2:46" ht="36.9" customHeight="1">
      <c r="B4" s="19"/>
      <c r="C4" s="20"/>
      <c r="D4" s="21" t="s">
        <v>164</v>
      </c>
      <c r="E4" s="20"/>
      <c r="F4" s="20"/>
      <c r="G4" s="20"/>
      <c r="H4" s="20"/>
      <c r="I4" s="97"/>
      <c r="J4" s="20"/>
      <c r="K4" s="306"/>
      <c r="M4" s="23" t="s">
        <v>12</v>
      </c>
      <c r="AT4" s="15" t="s">
        <v>4</v>
      </c>
    </row>
    <row r="5" spans="2:11" ht="6.9" customHeight="1">
      <c r="B5" s="19"/>
      <c r="C5" s="20"/>
      <c r="D5" s="20"/>
      <c r="E5" s="20"/>
      <c r="F5" s="20"/>
      <c r="G5" s="20"/>
      <c r="H5" s="20"/>
      <c r="I5" s="97"/>
      <c r="J5" s="20"/>
      <c r="K5" s="306"/>
    </row>
    <row r="6" spans="2:11" ht="13.2">
      <c r="B6" s="19"/>
      <c r="C6" s="20"/>
      <c r="D6" s="28" t="s">
        <v>18</v>
      </c>
      <c r="E6" s="20"/>
      <c r="F6" s="20"/>
      <c r="G6" s="20"/>
      <c r="H6" s="20"/>
      <c r="I6" s="97"/>
      <c r="J6" s="20"/>
      <c r="K6" s="306"/>
    </row>
    <row r="7" spans="2:11" ht="22.5" customHeight="1">
      <c r="B7" s="19"/>
      <c r="C7" s="20"/>
      <c r="D7" s="20"/>
      <c r="E7" s="367" t="str">
        <f>'Rekapitulace stavby'!K6</f>
        <v>Objekt školy a dílen, U Kapličky 761/II, Sušice, stavební úpravy - návrh úspor energie</v>
      </c>
      <c r="F7" s="357"/>
      <c r="G7" s="357"/>
      <c r="H7" s="357"/>
      <c r="I7" s="97"/>
      <c r="J7" s="20"/>
      <c r="K7" s="306"/>
    </row>
    <row r="8" spans="2:11" ht="13.2">
      <c r="B8" s="19"/>
      <c r="C8" s="20"/>
      <c r="D8" s="28" t="s">
        <v>165</v>
      </c>
      <c r="E8" s="20"/>
      <c r="F8" s="20"/>
      <c r="G8" s="20"/>
      <c r="H8" s="20"/>
      <c r="I8" s="97"/>
      <c r="J8" s="20"/>
      <c r="K8" s="306"/>
    </row>
    <row r="9" spans="2:11" ht="22.5" customHeight="1">
      <c r="B9" s="19"/>
      <c r="C9" s="20"/>
      <c r="D9" s="20"/>
      <c r="E9" s="367" t="s">
        <v>166</v>
      </c>
      <c r="F9" s="357"/>
      <c r="G9" s="357"/>
      <c r="H9" s="357"/>
      <c r="I9" s="97"/>
      <c r="J9" s="20"/>
      <c r="K9" s="306"/>
    </row>
    <row r="10" spans="2:11" ht="13.2">
      <c r="B10" s="19"/>
      <c r="C10" s="20"/>
      <c r="D10" s="28" t="s">
        <v>167</v>
      </c>
      <c r="E10" s="20"/>
      <c r="F10" s="20"/>
      <c r="G10" s="20"/>
      <c r="H10" s="20"/>
      <c r="I10" s="97"/>
      <c r="J10" s="20"/>
      <c r="K10" s="306"/>
    </row>
    <row r="11" spans="2:11" s="1" customFormat="1" ht="22.5" customHeight="1">
      <c r="B11" s="31"/>
      <c r="C11" s="32"/>
      <c r="D11" s="32"/>
      <c r="E11" s="373" t="s">
        <v>1071</v>
      </c>
      <c r="F11" s="348"/>
      <c r="G11" s="348"/>
      <c r="H11" s="348"/>
      <c r="I11" s="98"/>
      <c r="J11" s="32"/>
      <c r="K11" s="307"/>
    </row>
    <row r="12" spans="2:11" s="1" customFormat="1" ht="13.2">
      <c r="B12" s="31"/>
      <c r="C12" s="32"/>
      <c r="D12" s="28" t="s">
        <v>1072</v>
      </c>
      <c r="E12" s="32"/>
      <c r="F12" s="32"/>
      <c r="G12" s="32"/>
      <c r="H12" s="32"/>
      <c r="I12" s="98"/>
      <c r="J12" s="32"/>
      <c r="K12" s="307"/>
    </row>
    <row r="13" spans="2:11" s="1" customFormat="1" ht="36.9" customHeight="1">
      <c r="B13" s="31"/>
      <c r="C13" s="32"/>
      <c r="D13" s="32"/>
      <c r="E13" s="368" t="s">
        <v>1554</v>
      </c>
      <c r="F13" s="348"/>
      <c r="G13" s="348"/>
      <c r="H13" s="348"/>
      <c r="I13" s="98"/>
      <c r="J13" s="32"/>
      <c r="K13" s="307"/>
    </row>
    <row r="14" spans="2:11" s="1" customFormat="1" ht="13.5">
      <c r="B14" s="31"/>
      <c r="C14" s="32"/>
      <c r="D14" s="32"/>
      <c r="E14" s="32"/>
      <c r="F14" s="32"/>
      <c r="G14" s="32"/>
      <c r="H14" s="32"/>
      <c r="I14" s="98"/>
      <c r="J14" s="32"/>
      <c r="K14" s="307"/>
    </row>
    <row r="15" spans="2:11" s="1" customFormat="1" ht="14.4" customHeight="1">
      <c r="B15" s="31"/>
      <c r="C15" s="32"/>
      <c r="D15" s="28" t="s">
        <v>21</v>
      </c>
      <c r="E15" s="32"/>
      <c r="F15" s="26" t="s">
        <v>3</v>
      </c>
      <c r="G15" s="32"/>
      <c r="H15" s="32"/>
      <c r="I15" s="99" t="s">
        <v>22</v>
      </c>
      <c r="J15" s="26" t="s">
        <v>3</v>
      </c>
      <c r="K15" s="307"/>
    </row>
    <row r="16" spans="2:11" s="1" customFormat="1" ht="14.4" customHeight="1">
      <c r="B16" s="31"/>
      <c r="C16" s="32"/>
      <c r="D16" s="28" t="s">
        <v>23</v>
      </c>
      <c r="E16" s="32"/>
      <c r="F16" s="26" t="s">
        <v>24</v>
      </c>
      <c r="G16" s="32"/>
      <c r="H16" s="32"/>
      <c r="I16" s="99" t="s">
        <v>25</v>
      </c>
      <c r="J16" s="100">
        <f>'Rekapitulace stavby'!AN8</f>
        <v>43063</v>
      </c>
      <c r="K16" s="307"/>
    </row>
    <row r="17" spans="2:11" s="1" customFormat="1" ht="10.95" customHeight="1">
      <c r="B17" s="31"/>
      <c r="C17" s="32"/>
      <c r="D17" s="32"/>
      <c r="E17" s="32"/>
      <c r="F17" s="32"/>
      <c r="G17" s="32"/>
      <c r="H17" s="32"/>
      <c r="I17" s="98"/>
      <c r="J17" s="32"/>
      <c r="K17" s="307"/>
    </row>
    <row r="18" spans="2:11" s="1" customFormat="1" ht="14.4" customHeight="1">
      <c r="B18" s="31"/>
      <c r="C18" s="32"/>
      <c r="D18" s="28" t="s">
        <v>28</v>
      </c>
      <c r="E18" s="32"/>
      <c r="F18" s="32"/>
      <c r="G18" s="32"/>
      <c r="H18" s="32"/>
      <c r="I18" s="99" t="s">
        <v>29</v>
      </c>
      <c r="J18" s="26" t="s">
        <v>3</v>
      </c>
      <c r="K18" s="307"/>
    </row>
    <row r="19" spans="2:11" s="1" customFormat="1" ht="18" customHeight="1">
      <c r="B19" s="31"/>
      <c r="C19" s="32"/>
      <c r="D19" s="32"/>
      <c r="E19" s="26" t="s">
        <v>30</v>
      </c>
      <c r="F19" s="32"/>
      <c r="G19" s="32"/>
      <c r="H19" s="32"/>
      <c r="I19" s="99" t="s">
        <v>31</v>
      </c>
      <c r="J19" s="26" t="s">
        <v>3</v>
      </c>
      <c r="K19" s="307"/>
    </row>
    <row r="20" spans="2:11" s="1" customFormat="1" ht="6.9" customHeight="1">
      <c r="B20" s="31"/>
      <c r="C20" s="32"/>
      <c r="D20" s="32"/>
      <c r="E20" s="32"/>
      <c r="F20" s="32"/>
      <c r="G20" s="32"/>
      <c r="H20" s="32"/>
      <c r="I20" s="98"/>
      <c r="J20" s="32"/>
      <c r="K20" s="307"/>
    </row>
    <row r="21" spans="2:11" s="1" customFormat="1" ht="14.4" customHeight="1">
      <c r="B21" s="31"/>
      <c r="C21" s="32"/>
      <c r="D21" s="28" t="s">
        <v>32</v>
      </c>
      <c r="E21" s="32"/>
      <c r="F21" s="32"/>
      <c r="G21" s="32"/>
      <c r="H21" s="32"/>
      <c r="I21" s="99" t="s">
        <v>29</v>
      </c>
      <c r="J21" s="26" t="str">
        <f>IF('Rekapitulace stavby'!AN13="Vyplň údaj","",IF('Rekapitulace stavby'!AN13="","",'Rekapitulace stavby'!AN13))</f>
        <v/>
      </c>
      <c r="K21" s="307"/>
    </row>
    <row r="22" spans="2:11" s="1" customFormat="1" ht="18" customHeight="1">
      <c r="B22" s="31"/>
      <c r="C22" s="32"/>
      <c r="D22" s="32"/>
      <c r="E22" s="26" t="str">
        <f>IF('Rekapitulace stavby'!E14="Vyplň údaj","",IF('Rekapitulace stavby'!E14="","",'Rekapitulace stavby'!E14))</f>
        <v/>
      </c>
      <c r="F22" s="32"/>
      <c r="G22" s="32"/>
      <c r="H22" s="32"/>
      <c r="I22" s="99" t="s">
        <v>31</v>
      </c>
      <c r="J22" s="26" t="str">
        <f>IF('Rekapitulace stavby'!AN14="Vyplň údaj","",IF('Rekapitulace stavby'!AN14="","",'Rekapitulace stavby'!AN14))</f>
        <v/>
      </c>
      <c r="K22" s="307"/>
    </row>
    <row r="23" spans="2:11" s="1" customFormat="1" ht="6.9" customHeight="1">
      <c r="B23" s="31"/>
      <c r="C23" s="32"/>
      <c r="D23" s="32"/>
      <c r="E23" s="32"/>
      <c r="F23" s="32"/>
      <c r="G23" s="32"/>
      <c r="H23" s="32"/>
      <c r="I23" s="98"/>
      <c r="J23" s="32"/>
      <c r="K23" s="307"/>
    </row>
    <row r="24" spans="2:11" s="1" customFormat="1" ht="14.4" customHeight="1">
      <c r="B24" s="31"/>
      <c r="C24" s="32"/>
      <c r="D24" s="28" t="s">
        <v>34</v>
      </c>
      <c r="E24" s="32"/>
      <c r="F24" s="32"/>
      <c r="G24" s="32"/>
      <c r="H24" s="32"/>
      <c r="I24" s="99" t="s">
        <v>29</v>
      </c>
      <c r="J24" s="26" t="s">
        <v>3</v>
      </c>
      <c r="K24" s="307"/>
    </row>
    <row r="25" spans="2:11" s="1" customFormat="1" ht="18" customHeight="1">
      <c r="B25" s="31"/>
      <c r="C25" s="32"/>
      <c r="D25" s="32"/>
      <c r="E25" s="26" t="s">
        <v>35</v>
      </c>
      <c r="F25" s="32"/>
      <c r="G25" s="32"/>
      <c r="H25" s="32"/>
      <c r="I25" s="99" t="s">
        <v>31</v>
      </c>
      <c r="J25" s="26" t="s">
        <v>3</v>
      </c>
      <c r="K25" s="307"/>
    </row>
    <row r="26" spans="2:11" s="1" customFormat="1" ht="6.9" customHeight="1">
      <c r="B26" s="31"/>
      <c r="C26" s="32"/>
      <c r="D26" s="32"/>
      <c r="E26" s="32"/>
      <c r="F26" s="32"/>
      <c r="G26" s="32"/>
      <c r="H26" s="32"/>
      <c r="I26" s="98"/>
      <c r="J26" s="32"/>
      <c r="K26" s="307"/>
    </row>
    <row r="27" spans="2:11" s="1" customFormat="1" ht="14.4" customHeight="1">
      <c r="B27" s="31"/>
      <c r="C27" s="32"/>
      <c r="D27" s="28" t="s">
        <v>37</v>
      </c>
      <c r="E27" s="32"/>
      <c r="F27" s="32"/>
      <c r="G27" s="32"/>
      <c r="H27" s="32"/>
      <c r="I27" s="98"/>
      <c r="J27" s="32"/>
      <c r="K27" s="307"/>
    </row>
    <row r="28" spans="2:11" s="7" customFormat="1" ht="22.5" customHeight="1">
      <c r="B28" s="101"/>
      <c r="C28" s="102"/>
      <c r="D28" s="102"/>
      <c r="E28" s="370" t="s">
        <v>3</v>
      </c>
      <c r="F28" s="371"/>
      <c r="G28" s="371"/>
      <c r="H28" s="371"/>
      <c r="I28" s="103"/>
      <c r="J28" s="102"/>
      <c r="K28" s="308"/>
    </row>
    <row r="29" spans="2:11" s="1" customFormat="1" ht="6.9" customHeight="1">
      <c r="B29" s="31"/>
      <c r="C29" s="32"/>
      <c r="D29" s="32"/>
      <c r="E29" s="32"/>
      <c r="F29" s="32"/>
      <c r="G29" s="32"/>
      <c r="H29" s="32"/>
      <c r="I29" s="98"/>
      <c r="J29" s="32"/>
      <c r="K29" s="307"/>
    </row>
    <row r="30" spans="2:11" s="1" customFormat="1" ht="6.9" customHeight="1">
      <c r="B30" s="31"/>
      <c r="C30" s="32"/>
      <c r="D30" s="58"/>
      <c r="E30" s="58"/>
      <c r="F30" s="58"/>
      <c r="G30" s="58"/>
      <c r="H30" s="58"/>
      <c r="I30" s="105"/>
      <c r="J30" s="58"/>
      <c r="K30" s="309"/>
    </row>
    <row r="31" spans="2:11" s="1" customFormat="1" ht="25.35" customHeight="1">
      <c r="B31" s="31"/>
      <c r="C31" s="32"/>
      <c r="D31" s="107" t="s">
        <v>38</v>
      </c>
      <c r="E31" s="32"/>
      <c r="F31" s="32"/>
      <c r="G31" s="32"/>
      <c r="H31" s="32"/>
      <c r="I31" s="98"/>
      <c r="J31" s="108">
        <f>ROUND(J94,2)</f>
        <v>0</v>
      </c>
      <c r="K31" s="307"/>
    </row>
    <row r="32" spans="2:11" s="1" customFormat="1" ht="6.9" customHeight="1">
      <c r="B32" s="31"/>
      <c r="C32" s="32"/>
      <c r="D32" s="58"/>
      <c r="E32" s="58"/>
      <c r="F32" s="58"/>
      <c r="G32" s="58"/>
      <c r="H32" s="58"/>
      <c r="I32" s="105"/>
      <c r="J32" s="58"/>
      <c r="K32" s="309"/>
    </row>
    <row r="33" spans="2:11" s="1" customFormat="1" ht="14.4" customHeight="1">
      <c r="B33" s="31"/>
      <c r="C33" s="32"/>
      <c r="D33" s="32"/>
      <c r="E33" s="32"/>
      <c r="F33" s="36" t="s">
        <v>40</v>
      </c>
      <c r="G33" s="32"/>
      <c r="H33" s="32"/>
      <c r="I33" s="109" t="s">
        <v>39</v>
      </c>
      <c r="J33" s="36" t="s">
        <v>41</v>
      </c>
      <c r="K33" s="307"/>
    </row>
    <row r="34" spans="2:11" s="1" customFormat="1" ht="14.4" customHeight="1">
      <c r="B34" s="31"/>
      <c r="C34" s="32"/>
      <c r="D34" s="39" t="s">
        <v>42</v>
      </c>
      <c r="E34" s="39" t="s">
        <v>43</v>
      </c>
      <c r="F34" s="110">
        <f>ROUND(SUM(BE94:BE148),2)</f>
        <v>0</v>
      </c>
      <c r="G34" s="32"/>
      <c r="H34" s="32"/>
      <c r="I34" s="111">
        <v>0.21</v>
      </c>
      <c r="J34" s="110">
        <f>ROUND(ROUND((SUM(BE94:BE148)),2)*I34,2)</f>
        <v>0</v>
      </c>
      <c r="K34" s="307"/>
    </row>
    <row r="35" spans="2:11" s="1" customFormat="1" ht="14.4" customHeight="1">
      <c r="B35" s="31"/>
      <c r="C35" s="32"/>
      <c r="D35" s="32"/>
      <c r="E35" s="39" t="s">
        <v>44</v>
      </c>
      <c r="F35" s="110">
        <f>ROUND(SUM(BF94:BF148),2)</f>
        <v>0</v>
      </c>
      <c r="G35" s="32"/>
      <c r="H35" s="32"/>
      <c r="I35" s="111">
        <v>0.15</v>
      </c>
      <c r="J35" s="110">
        <f>ROUND(ROUND((SUM(BF94:BF148)),2)*I35,2)</f>
        <v>0</v>
      </c>
      <c r="K35" s="307"/>
    </row>
    <row r="36" spans="2:11" s="1" customFormat="1" ht="14.4" customHeight="1" hidden="1">
      <c r="B36" s="31"/>
      <c r="C36" s="32"/>
      <c r="D36" s="32"/>
      <c r="E36" s="39" t="s">
        <v>45</v>
      </c>
      <c r="F36" s="110">
        <f>ROUND(SUM(BG94:BG148),2)</f>
        <v>0</v>
      </c>
      <c r="G36" s="32"/>
      <c r="H36" s="32"/>
      <c r="I36" s="111">
        <v>0.21</v>
      </c>
      <c r="J36" s="110">
        <v>0</v>
      </c>
      <c r="K36" s="307"/>
    </row>
    <row r="37" spans="2:11" s="1" customFormat="1" ht="14.4" customHeight="1" hidden="1">
      <c r="B37" s="31"/>
      <c r="C37" s="32"/>
      <c r="D37" s="32"/>
      <c r="E37" s="39" t="s">
        <v>46</v>
      </c>
      <c r="F37" s="110">
        <f>ROUND(SUM(BH94:BH148),2)</f>
        <v>0</v>
      </c>
      <c r="G37" s="32"/>
      <c r="H37" s="32"/>
      <c r="I37" s="111">
        <v>0.15</v>
      </c>
      <c r="J37" s="110">
        <v>0</v>
      </c>
      <c r="K37" s="307"/>
    </row>
    <row r="38" spans="2:11" s="1" customFormat="1" ht="14.4" customHeight="1" hidden="1">
      <c r="B38" s="31"/>
      <c r="C38" s="32"/>
      <c r="D38" s="32"/>
      <c r="E38" s="39" t="s">
        <v>47</v>
      </c>
      <c r="F38" s="110">
        <f>ROUND(SUM(BI94:BI148),2)</f>
        <v>0</v>
      </c>
      <c r="G38" s="32"/>
      <c r="H38" s="32"/>
      <c r="I38" s="111">
        <v>0</v>
      </c>
      <c r="J38" s="110">
        <v>0</v>
      </c>
      <c r="K38" s="307"/>
    </row>
    <row r="39" spans="2:11" s="1" customFormat="1" ht="6.9" customHeight="1">
      <c r="B39" s="31"/>
      <c r="C39" s="32"/>
      <c r="D39" s="32"/>
      <c r="E39" s="32"/>
      <c r="F39" s="32"/>
      <c r="G39" s="32"/>
      <c r="H39" s="32"/>
      <c r="I39" s="98"/>
      <c r="J39" s="32"/>
      <c r="K39" s="307"/>
    </row>
    <row r="40" spans="2:11" s="1" customFormat="1" ht="25.35" customHeight="1">
      <c r="B40" s="31"/>
      <c r="C40" s="112"/>
      <c r="D40" s="113" t="s">
        <v>48</v>
      </c>
      <c r="E40" s="61"/>
      <c r="F40" s="61"/>
      <c r="G40" s="114" t="s">
        <v>49</v>
      </c>
      <c r="H40" s="115" t="s">
        <v>50</v>
      </c>
      <c r="I40" s="116"/>
      <c r="J40" s="117">
        <f>SUM(J31:J38)</f>
        <v>0</v>
      </c>
      <c r="K40" s="310"/>
    </row>
    <row r="41" spans="2:11" s="1" customFormat="1" ht="14.4" customHeight="1">
      <c r="B41" s="46"/>
      <c r="C41" s="47"/>
      <c r="D41" s="47"/>
      <c r="E41" s="47"/>
      <c r="F41" s="47"/>
      <c r="G41" s="47"/>
      <c r="H41" s="47"/>
      <c r="I41" s="119"/>
      <c r="J41" s="47"/>
      <c r="K41" s="311"/>
    </row>
    <row r="45" spans="2:11" s="1" customFormat="1" ht="6.9" customHeight="1">
      <c r="B45" s="49"/>
      <c r="C45" s="50"/>
      <c r="D45" s="50"/>
      <c r="E45" s="50"/>
      <c r="F45" s="50"/>
      <c r="G45" s="50"/>
      <c r="H45" s="50"/>
      <c r="I45" s="120"/>
      <c r="J45" s="50"/>
      <c r="K45" s="312"/>
    </row>
    <row r="46" spans="2:11" s="1" customFormat="1" ht="36.9" customHeight="1">
      <c r="B46" s="31"/>
      <c r="C46" s="21" t="s">
        <v>169</v>
      </c>
      <c r="D46" s="32"/>
      <c r="E46" s="32"/>
      <c r="F46" s="32"/>
      <c r="G46" s="32"/>
      <c r="H46" s="32"/>
      <c r="I46" s="98"/>
      <c r="J46" s="32"/>
      <c r="K46" s="307"/>
    </row>
    <row r="47" spans="2:11" s="1" customFormat="1" ht="6.9" customHeight="1">
      <c r="B47" s="31"/>
      <c r="C47" s="32"/>
      <c r="D47" s="32"/>
      <c r="E47" s="32"/>
      <c r="F47" s="32"/>
      <c r="G47" s="32"/>
      <c r="H47" s="32"/>
      <c r="I47" s="98"/>
      <c r="J47" s="32"/>
      <c r="K47" s="307"/>
    </row>
    <row r="48" spans="2:11" s="1" customFormat="1" ht="14.4" customHeight="1">
      <c r="B48" s="31"/>
      <c r="C48" s="28" t="s">
        <v>18</v>
      </c>
      <c r="D48" s="32"/>
      <c r="E48" s="32"/>
      <c r="F48" s="32"/>
      <c r="G48" s="32"/>
      <c r="H48" s="32"/>
      <c r="I48" s="98"/>
      <c r="J48" s="32"/>
      <c r="K48" s="307"/>
    </row>
    <row r="49" spans="2:11" s="1" customFormat="1" ht="22.5" customHeight="1">
      <c r="B49" s="31"/>
      <c r="C49" s="32"/>
      <c r="D49" s="32"/>
      <c r="E49" s="367" t="str">
        <f>E7</f>
        <v>Objekt školy a dílen, U Kapličky 761/II, Sušice, stavební úpravy - návrh úspor energie</v>
      </c>
      <c r="F49" s="348"/>
      <c r="G49" s="348"/>
      <c r="H49" s="348"/>
      <c r="I49" s="98"/>
      <c r="J49" s="32"/>
      <c r="K49" s="307"/>
    </row>
    <row r="50" spans="2:11" ht="13.2">
      <c r="B50" s="19"/>
      <c r="C50" s="28" t="s">
        <v>165</v>
      </c>
      <c r="D50" s="20"/>
      <c r="E50" s="20"/>
      <c r="F50" s="20"/>
      <c r="G50" s="20"/>
      <c r="H50" s="20"/>
      <c r="I50" s="97"/>
      <c r="J50" s="20"/>
      <c r="K50" s="306"/>
    </row>
    <row r="51" spans="2:11" ht="22.5" customHeight="1">
      <c r="B51" s="19"/>
      <c r="C51" s="20"/>
      <c r="D51" s="20"/>
      <c r="E51" s="367" t="s">
        <v>166</v>
      </c>
      <c r="F51" s="357"/>
      <c r="G51" s="357"/>
      <c r="H51" s="357"/>
      <c r="I51" s="97"/>
      <c r="J51" s="20"/>
      <c r="K51" s="306"/>
    </row>
    <row r="52" spans="2:11" ht="13.2">
      <c r="B52" s="19"/>
      <c r="C52" s="28" t="s">
        <v>167</v>
      </c>
      <c r="D52" s="20"/>
      <c r="E52" s="20"/>
      <c r="F52" s="20"/>
      <c r="G52" s="20"/>
      <c r="H52" s="20"/>
      <c r="I52" s="97"/>
      <c r="J52" s="20"/>
      <c r="K52" s="306"/>
    </row>
    <row r="53" spans="2:11" s="1" customFormat="1" ht="22.5" customHeight="1">
      <c r="B53" s="31"/>
      <c r="C53" s="32"/>
      <c r="D53" s="32"/>
      <c r="E53" s="373" t="s">
        <v>1071</v>
      </c>
      <c r="F53" s="348"/>
      <c r="G53" s="348"/>
      <c r="H53" s="348"/>
      <c r="I53" s="98"/>
      <c r="J53" s="32"/>
      <c r="K53" s="307"/>
    </row>
    <row r="54" spans="2:11" s="1" customFormat="1" ht="14.4" customHeight="1">
      <c r="B54" s="31"/>
      <c r="C54" s="28" t="s">
        <v>1072</v>
      </c>
      <c r="D54" s="32"/>
      <c r="E54" s="32"/>
      <c r="F54" s="32"/>
      <c r="G54" s="32"/>
      <c r="H54" s="32"/>
      <c r="I54" s="98"/>
      <c r="J54" s="32"/>
      <c r="K54" s="307"/>
    </row>
    <row r="55" spans="2:11" s="1" customFormat="1" ht="23.25" customHeight="1">
      <c r="B55" s="31"/>
      <c r="C55" s="32"/>
      <c r="D55" s="32"/>
      <c r="E55" s="368" t="str">
        <f>E13</f>
        <v>145 - Vzduchotechnika</v>
      </c>
      <c r="F55" s="348"/>
      <c r="G55" s="348"/>
      <c r="H55" s="348"/>
      <c r="I55" s="98"/>
      <c r="J55" s="32"/>
      <c r="K55" s="307"/>
    </row>
    <row r="56" spans="2:11" s="1" customFormat="1" ht="6.9" customHeight="1">
      <c r="B56" s="31"/>
      <c r="C56" s="32"/>
      <c r="D56" s="32"/>
      <c r="E56" s="32"/>
      <c r="F56" s="32"/>
      <c r="G56" s="32"/>
      <c r="H56" s="32"/>
      <c r="I56" s="98"/>
      <c r="J56" s="32"/>
      <c r="K56" s="307"/>
    </row>
    <row r="57" spans="2:11" s="1" customFormat="1" ht="18" customHeight="1">
      <c r="B57" s="31"/>
      <c r="C57" s="28" t="s">
        <v>23</v>
      </c>
      <c r="D57" s="32"/>
      <c r="E57" s="32"/>
      <c r="F57" s="26" t="str">
        <f>F16</f>
        <v>Sušice</v>
      </c>
      <c r="G57" s="32"/>
      <c r="H57" s="32"/>
      <c r="I57" s="99" t="s">
        <v>25</v>
      </c>
      <c r="J57" s="100">
        <f>IF(J16="","",J16)</f>
        <v>43063</v>
      </c>
      <c r="K57" s="307"/>
    </row>
    <row r="58" spans="2:11" s="1" customFormat="1" ht="6.9" customHeight="1">
      <c r="B58" s="31"/>
      <c r="C58" s="32"/>
      <c r="D58" s="32"/>
      <c r="E58" s="32"/>
      <c r="F58" s="32"/>
      <c r="G58" s="32"/>
      <c r="H58" s="32"/>
      <c r="I58" s="98"/>
      <c r="J58" s="32"/>
      <c r="K58" s="307"/>
    </row>
    <row r="59" spans="2:11" s="1" customFormat="1" ht="13.2">
      <c r="B59" s="31"/>
      <c r="C59" s="28" t="s">
        <v>28</v>
      </c>
      <c r="D59" s="32"/>
      <c r="E59" s="32"/>
      <c r="F59" s="26" t="str">
        <f>E19</f>
        <v xml:space="preserve"> SOŠ a SOU Sušice</v>
      </c>
      <c r="G59" s="32"/>
      <c r="H59" s="32"/>
      <c r="I59" s="99" t="s">
        <v>34</v>
      </c>
      <c r="J59" s="26" t="str">
        <f>E25</f>
        <v xml:space="preserve"> Ing. Lejsek Jiří</v>
      </c>
      <c r="K59" s="307"/>
    </row>
    <row r="60" spans="2:11" s="1" customFormat="1" ht="14.4" customHeight="1">
      <c r="B60" s="31"/>
      <c r="C60" s="28" t="s">
        <v>32</v>
      </c>
      <c r="D60" s="32"/>
      <c r="E60" s="32"/>
      <c r="F60" s="26" t="str">
        <f>IF(E22="","",E22)</f>
        <v/>
      </c>
      <c r="G60" s="32"/>
      <c r="H60" s="32"/>
      <c r="I60" s="98"/>
      <c r="J60" s="32"/>
      <c r="K60" s="307"/>
    </row>
    <row r="61" spans="2:11" s="1" customFormat="1" ht="10.35" customHeight="1">
      <c r="B61" s="31"/>
      <c r="C61" s="32"/>
      <c r="D61" s="32"/>
      <c r="E61" s="32"/>
      <c r="F61" s="32"/>
      <c r="G61" s="32"/>
      <c r="H61" s="32"/>
      <c r="I61" s="98"/>
      <c r="J61" s="32"/>
      <c r="K61" s="307"/>
    </row>
    <row r="62" spans="2:11" s="1" customFormat="1" ht="29.25" customHeight="1">
      <c r="B62" s="31"/>
      <c r="C62" s="122" t="s">
        <v>170</v>
      </c>
      <c r="D62" s="112"/>
      <c r="E62" s="112"/>
      <c r="F62" s="112"/>
      <c r="G62" s="112"/>
      <c r="H62" s="112"/>
      <c r="I62" s="123"/>
      <c r="J62" s="124" t="s">
        <v>171</v>
      </c>
      <c r="K62" s="313"/>
    </row>
    <row r="63" spans="2:11" s="1" customFormat="1" ht="10.35" customHeight="1">
      <c r="B63" s="31"/>
      <c r="C63" s="32"/>
      <c r="D63" s="32"/>
      <c r="E63" s="32"/>
      <c r="F63" s="32"/>
      <c r="G63" s="32"/>
      <c r="H63" s="32"/>
      <c r="I63" s="98"/>
      <c r="J63" s="32"/>
      <c r="K63" s="307"/>
    </row>
    <row r="64" spans="2:47" s="1" customFormat="1" ht="29.25" customHeight="1">
      <c r="B64" s="31"/>
      <c r="C64" s="126" t="s">
        <v>172</v>
      </c>
      <c r="D64" s="32"/>
      <c r="E64" s="32"/>
      <c r="F64" s="32"/>
      <c r="G64" s="32"/>
      <c r="H64" s="32"/>
      <c r="I64" s="98"/>
      <c r="J64" s="108">
        <f>J94</f>
        <v>0</v>
      </c>
      <c r="K64" s="307"/>
      <c r="AU64" s="15" t="s">
        <v>173</v>
      </c>
    </row>
    <row r="65" spans="2:11" s="8" customFormat="1" ht="24.9" customHeight="1">
      <c r="B65" s="127"/>
      <c r="C65" s="128"/>
      <c r="D65" s="129" t="s">
        <v>1078</v>
      </c>
      <c r="E65" s="130"/>
      <c r="F65" s="130"/>
      <c r="G65" s="130"/>
      <c r="H65" s="130"/>
      <c r="I65" s="131"/>
      <c r="J65" s="132">
        <f>J95</f>
        <v>0</v>
      </c>
      <c r="K65" s="314"/>
    </row>
    <row r="66" spans="2:11" s="11" customFormat="1" ht="19.95" customHeight="1">
      <c r="B66" s="185"/>
      <c r="C66" s="186"/>
      <c r="D66" s="187" t="s">
        <v>1200</v>
      </c>
      <c r="E66" s="188"/>
      <c r="F66" s="188"/>
      <c r="G66" s="188"/>
      <c r="H66" s="188"/>
      <c r="I66" s="189"/>
      <c r="J66" s="190">
        <f>J96</f>
        <v>0</v>
      </c>
      <c r="K66" s="318"/>
    </row>
    <row r="67" spans="2:11" s="11" customFormat="1" ht="19.95" customHeight="1">
      <c r="B67" s="185"/>
      <c r="C67" s="186"/>
      <c r="D67" s="187" t="s">
        <v>1204</v>
      </c>
      <c r="E67" s="188"/>
      <c r="F67" s="188"/>
      <c r="G67" s="188"/>
      <c r="H67" s="188"/>
      <c r="I67" s="189"/>
      <c r="J67" s="190">
        <f>J99</f>
        <v>0</v>
      </c>
      <c r="K67" s="318"/>
    </row>
    <row r="68" spans="2:11" s="11" customFormat="1" ht="19.95" customHeight="1">
      <c r="B68" s="185"/>
      <c r="C68" s="186"/>
      <c r="D68" s="187" t="s">
        <v>1126</v>
      </c>
      <c r="E68" s="188"/>
      <c r="F68" s="188"/>
      <c r="G68" s="188"/>
      <c r="H68" s="188"/>
      <c r="I68" s="189"/>
      <c r="J68" s="190">
        <f>J101</f>
        <v>0</v>
      </c>
      <c r="K68" s="318"/>
    </row>
    <row r="69" spans="2:11" s="8" customFormat="1" ht="24.9" customHeight="1">
      <c r="B69" s="127"/>
      <c r="C69" s="128"/>
      <c r="D69" s="129" t="s">
        <v>1555</v>
      </c>
      <c r="E69" s="130"/>
      <c r="F69" s="130"/>
      <c r="G69" s="130"/>
      <c r="H69" s="130"/>
      <c r="I69" s="131"/>
      <c r="J69" s="132">
        <f>J145</f>
        <v>0</v>
      </c>
      <c r="K69" s="314"/>
    </row>
    <row r="70" spans="2:11" s="11" customFormat="1" ht="19.95" customHeight="1">
      <c r="B70" s="185"/>
      <c r="C70" s="186"/>
      <c r="D70" s="187" t="s">
        <v>1556</v>
      </c>
      <c r="E70" s="188"/>
      <c r="F70" s="188"/>
      <c r="G70" s="188"/>
      <c r="H70" s="188"/>
      <c r="I70" s="189"/>
      <c r="J70" s="190">
        <f>J146</f>
        <v>0</v>
      </c>
      <c r="K70" s="318"/>
    </row>
    <row r="71" spans="2:11" s="1" customFormat="1" ht="21.75" customHeight="1">
      <c r="B71" s="31"/>
      <c r="C71" s="32"/>
      <c r="D71" s="32"/>
      <c r="E71" s="32"/>
      <c r="F71" s="32"/>
      <c r="G71" s="32"/>
      <c r="H71" s="32"/>
      <c r="I71" s="98"/>
      <c r="J71" s="32"/>
      <c r="K71" s="307"/>
    </row>
    <row r="72" spans="2:11" s="1" customFormat="1" ht="6.9" customHeight="1">
      <c r="B72" s="46"/>
      <c r="C72" s="47"/>
      <c r="D72" s="47"/>
      <c r="E72" s="47"/>
      <c r="F72" s="47"/>
      <c r="G72" s="47"/>
      <c r="H72" s="47"/>
      <c r="I72" s="119"/>
      <c r="J72" s="47"/>
      <c r="K72" s="311"/>
    </row>
    <row r="76" spans="2:12" s="1" customFormat="1" ht="6.9" customHeight="1">
      <c r="B76" s="49"/>
      <c r="C76" s="50"/>
      <c r="D76" s="50"/>
      <c r="E76" s="50"/>
      <c r="F76" s="50"/>
      <c r="G76" s="50"/>
      <c r="H76" s="50"/>
      <c r="I76" s="120"/>
      <c r="J76" s="50"/>
      <c r="K76" s="315"/>
      <c r="L76" s="31"/>
    </row>
    <row r="77" spans="2:12" s="1" customFormat="1" ht="36.9" customHeight="1">
      <c r="B77" s="31"/>
      <c r="C77" s="51" t="s">
        <v>193</v>
      </c>
      <c r="K77" s="316"/>
      <c r="L77" s="31"/>
    </row>
    <row r="78" spans="2:12" s="1" customFormat="1" ht="6.9" customHeight="1">
      <c r="B78" s="31"/>
      <c r="K78" s="316"/>
      <c r="L78" s="31"/>
    </row>
    <row r="79" spans="2:12" s="1" customFormat="1" ht="14.4" customHeight="1">
      <c r="B79" s="31"/>
      <c r="C79" s="53" t="s">
        <v>18</v>
      </c>
      <c r="K79" s="316"/>
      <c r="L79" s="31"/>
    </row>
    <row r="80" spans="2:12" s="1" customFormat="1" ht="22.5" customHeight="1">
      <c r="B80" s="31"/>
      <c r="E80" s="369" t="str">
        <f>E7</f>
        <v>Objekt školy a dílen, U Kapličky 761/II, Sušice, stavební úpravy - návrh úspor energie</v>
      </c>
      <c r="F80" s="343"/>
      <c r="G80" s="343"/>
      <c r="H80" s="343"/>
      <c r="K80" s="316"/>
      <c r="L80" s="31"/>
    </row>
    <row r="81" spans="2:12" ht="13.2">
      <c r="B81" s="19"/>
      <c r="C81" s="53" t="s">
        <v>165</v>
      </c>
      <c r="L81" s="19"/>
    </row>
    <row r="82" spans="2:12" ht="22.5" customHeight="1">
      <c r="B82" s="19"/>
      <c r="E82" s="369" t="s">
        <v>166</v>
      </c>
      <c r="F82" s="327"/>
      <c r="G82" s="327"/>
      <c r="H82" s="327"/>
      <c r="L82" s="19"/>
    </row>
    <row r="83" spans="2:12" ht="13.2">
      <c r="B83" s="19"/>
      <c r="C83" s="53" t="s">
        <v>167</v>
      </c>
      <c r="L83" s="19"/>
    </row>
    <row r="84" spans="2:12" s="1" customFormat="1" ht="22.5" customHeight="1">
      <c r="B84" s="31"/>
      <c r="E84" s="372" t="s">
        <v>1071</v>
      </c>
      <c r="F84" s="343"/>
      <c r="G84" s="343"/>
      <c r="H84" s="343"/>
      <c r="K84" s="316"/>
      <c r="L84" s="31"/>
    </row>
    <row r="85" spans="2:12" s="1" customFormat="1" ht="14.4" customHeight="1">
      <c r="B85" s="31"/>
      <c r="C85" s="53" t="s">
        <v>1072</v>
      </c>
      <c r="K85" s="316"/>
      <c r="L85" s="31"/>
    </row>
    <row r="86" spans="2:12" s="1" customFormat="1" ht="23.25" customHeight="1">
      <c r="B86" s="31"/>
      <c r="E86" s="340" t="str">
        <f>E13</f>
        <v>145 - Vzduchotechnika</v>
      </c>
      <c r="F86" s="343"/>
      <c r="G86" s="343"/>
      <c r="H86" s="343"/>
      <c r="K86" s="316"/>
      <c r="L86" s="31"/>
    </row>
    <row r="87" spans="2:12" s="1" customFormat="1" ht="6.9" customHeight="1">
      <c r="B87" s="31"/>
      <c r="K87" s="316"/>
      <c r="L87" s="31"/>
    </row>
    <row r="88" spans="2:12" s="1" customFormat="1" ht="18" customHeight="1">
      <c r="B88" s="31"/>
      <c r="C88" s="53" t="s">
        <v>23</v>
      </c>
      <c r="F88" s="134" t="str">
        <f>F16</f>
        <v>Sušice</v>
      </c>
      <c r="I88" s="135" t="s">
        <v>25</v>
      </c>
      <c r="J88" s="57">
        <f>IF(J16="","",J16)</f>
        <v>43063</v>
      </c>
      <c r="K88" s="316"/>
      <c r="L88" s="31"/>
    </row>
    <row r="89" spans="2:12" s="1" customFormat="1" ht="6.9" customHeight="1">
      <c r="B89" s="31"/>
      <c r="K89" s="316"/>
      <c r="L89" s="31"/>
    </row>
    <row r="90" spans="2:12" s="1" customFormat="1" ht="13.2">
      <c r="B90" s="31"/>
      <c r="C90" s="53" t="s">
        <v>28</v>
      </c>
      <c r="F90" s="134" t="str">
        <f>E19</f>
        <v xml:space="preserve"> SOŠ a SOU Sušice</v>
      </c>
      <c r="I90" s="135" t="s">
        <v>34</v>
      </c>
      <c r="J90" s="134" t="str">
        <f>E25</f>
        <v xml:space="preserve"> Ing. Lejsek Jiří</v>
      </c>
      <c r="K90" s="316"/>
      <c r="L90" s="31"/>
    </row>
    <row r="91" spans="2:12" s="1" customFormat="1" ht="14.4" customHeight="1">
      <c r="B91" s="31"/>
      <c r="C91" s="53" t="s">
        <v>32</v>
      </c>
      <c r="F91" s="134" t="str">
        <f>IF(E22="","",E22)</f>
        <v/>
      </c>
      <c r="K91" s="316"/>
      <c r="L91" s="31"/>
    </row>
    <row r="92" spans="2:12" s="1" customFormat="1" ht="10.35" customHeight="1">
      <c r="B92" s="31"/>
      <c r="K92" s="316"/>
      <c r="L92" s="31"/>
    </row>
    <row r="93" spans="2:20" s="9" customFormat="1" ht="29.25" customHeight="1">
      <c r="B93" s="136"/>
      <c r="C93" s="137" t="s">
        <v>194</v>
      </c>
      <c r="D93" s="138" t="s">
        <v>57</v>
      </c>
      <c r="E93" s="138" t="s">
        <v>53</v>
      </c>
      <c r="F93" s="138" t="s">
        <v>195</v>
      </c>
      <c r="G93" s="138" t="s">
        <v>196</v>
      </c>
      <c r="H93" s="138" t="s">
        <v>197</v>
      </c>
      <c r="I93" s="139" t="s">
        <v>198</v>
      </c>
      <c r="J93" s="138" t="s">
        <v>171</v>
      </c>
      <c r="K93" s="140" t="s">
        <v>199</v>
      </c>
      <c r="L93" s="136"/>
      <c r="M93" s="63" t="s">
        <v>200</v>
      </c>
      <c r="N93" s="64" t="s">
        <v>42</v>
      </c>
      <c r="O93" s="64" t="s">
        <v>201</v>
      </c>
      <c r="P93" s="64" t="s">
        <v>202</v>
      </c>
      <c r="Q93" s="64" t="s">
        <v>203</v>
      </c>
      <c r="R93" s="64" t="s">
        <v>204</v>
      </c>
      <c r="S93" s="64" t="s">
        <v>205</v>
      </c>
      <c r="T93" s="65" t="s">
        <v>206</v>
      </c>
    </row>
    <row r="94" spans="2:63" s="1" customFormat="1" ht="29.25" customHeight="1">
      <c r="B94" s="31"/>
      <c r="C94" s="67" t="s">
        <v>172</v>
      </c>
      <c r="J94" s="141">
        <f>BK94+J149</f>
        <v>0</v>
      </c>
      <c r="K94" s="316"/>
      <c r="L94" s="31"/>
      <c r="M94" s="66"/>
      <c r="N94" s="58"/>
      <c r="O94" s="58"/>
      <c r="P94" s="142">
        <f>P95+P145</f>
        <v>0</v>
      </c>
      <c r="Q94" s="58"/>
      <c r="R94" s="142">
        <f>R95+R145</f>
        <v>5.3867889999999985</v>
      </c>
      <c r="S94" s="58"/>
      <c r="T94" s="143">
        <f>T95+T145</f>
        <v>0.016</v>
      </c>
      <c r="AT94" s="15" t="s">
        <v>71</v>
      </c>
      <c r="AU94" s="15" t="s">
        <v>173</v>
      </c>
      <c r="BK94" s="144">
        <f>BK95+BK145</f>
        <v>0</v>
      </c>
    </row>
    <row r="95" spans="2:63" s="10" customFormat="1" ht="37.35" customHeight="1">
      <c r="B95" s="145"/>
      <c r="D95" s="154" t="s">
        <v>71</v>
      </c>
      <c r="E95" s="192" t="s">
        <v>1116</v>
      </c>
      <c r="F95" s="192" t="s">
        <v>1117</v>
      </c>
      <c r="I95" s="148"/>
      <c r="J95" s="193">
        <f>BK95</f>
        <v>0</v>
      </c>
      <c r="K95" s="155"/>
      <c r="L95" s="145"/>
      <c r="M95" s="150"/>
      <c r="N95" s="151"/>
      <c r="O95" s="151"/>
      <c r="P95" s="152">
        <f>P96+P99+P101</f>
        <v>0</v>
      </c>
      <c r="Q95" s="151"/>
      <c r="R95" s="152">
        <f>R96+R99+R101</f>
        <v>5.386238999999999</v>
      </c>
      <c r="S95" s="151"/>
      <c r="T95" s="153">
        <f>T96+T99+T101</f>
        <v>0.016</v>
      </c>
      <c r="AR95" s="154" t="s">
        <v>79</v>
      </c>
      <c r="AT95" s="155" t="s">
        <v>71</v>
      </c>
      <c r="AU95" s="155" t="s">
        <v>72</v>
      </c>
      <c r="AY95" s="154" t="s">
        <v>209</v>
      </c>
      <c r="BK95" s="156">
        <f>BK96+BK99+BK101</f>
        <v>0</v>
      </c>
    </row>
    <row r="96" spans="2:63" s="10" customFormat="1" ht="19.95" customHeight="1">
      <c r="B96" s="145"/>
      <c r="D96" s="146" t="s">
        <v>71</v>
      </c>
      <c r="E96" s="194" t="s">
        <v>594</v>
      </c>
      <c r="F96" s="194" t="s">
        <v>1211</v>
      </c>
      <c r="I96" s="148"/>
      <c r="J96" s="195">
        <f>BK96</f>
        <v>0</v>
      </c>
      <c r="K96" s="155"/>
      <c r="L96" s="145"/>
      <c r="M96" s="150"/>
      <c r="N96" s="151"/>
      <c r="O96" s="151"/>
      <c r="P96" s="152">
        <f>SUM(P97:P98)</f>
        <v>0</v>
      </c>
      <c r="Q96" s="151"/>
      <c r="R96" s="152">
        <f>SUM(R97:R98)</f>
        <v>0.1394</v>
      </c>
      <c r="S96" s="151"/>
      <c r="T96" s="153">
        <f>SUM(T97:T98)</f>
        <v>0</v>
      </c>
      <c r="AR96" s="154" t="s">
        <v>79</v>
      </c>
      <c r="AT96" s="155" t="s">
        <v>71</v>
      </c>
      <c r="AU96" s="155" t="s">
        <v>9</v>
      </c>
      <c r="AY96" s="154" t="s">
        <v>209</v>
      </c>
      <c r="BK96" s="156">
        <f>SUM(BK97:BK98)</f>
        <v>0</v>
      </c>
    </row>
    <row r="97" spans="2:65" s="1" customFormat="1" ht="22.5" customHeight="1">
      <c r="B97" s="157"/>
      <c r="C97" s="158" t="s">
        <v>9</v>
      </c>
      <c r="D97" s="158" t="s">
        <v>210</v>
      </c>
      <c r="E97" s="159" t="s">
        <v>1557</v>
      </c>
      <c r="F97" s="160" t="s">
        <v>1558</v>
      </c>
      <c r="G97" s="161" t="s">
        <v>228</v>
      </c>
      <c r="H97" s="162">
        <v>410</v>
      </c>
      <c r="I97" s="163"/>
      <c r="J97" s="164">
        <f>ROUND(I97*H97,0)</f>
        <v>0</v>
      </c>
      <c r="K97" s="161" t="s">
        <v>3101</v>
      </c>
      <c r="L97" s="31"/>
      <c r="M97" s="165" t="s">
        <v>3</v>
      </c>
      <c r="N97" s="166" t="s">
        <v>43</v>
      </c>
      <c r="O97" s="32"/>
      <c r="P97" s="167">
        <f>O97*H97</f>
        <v>0</v>
      </c>
      <c r="Q97" s="167">
        <v>0.0001</v>
      </c>
      <c r="R97" s="167">
        <f>Q97*H97</f>
        <v>0.041</v>
      </c>
      <c r="S97" s="167">
        <v>0</v>
      </c>
      <c r="T97" s="168">
        <f>S97*H97</f>
        <v>0</v>
      </c>
      <c r="AR97" s="15" t="s">
        <v>278</v>
      </c>
      <c r="AT97" s="15" t="s">
        <v>210</v>
      </c>
      <c r="AU97" s="15" t="s">
        <v>79</v>
      </c>
      <c r="AY97" s="15" t="s">
        <v>209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9</v>
      </c>
      <c r="BK97" s="169">
        <f>ROUND(I97*H97,0)</f>
        <v>0</v>
      </c>
      <c r="BL97" s="15" t="s">
        <v>278</v>
      </c>
      <c r="BM97" s="15" t="s">
        <v>1559</v>
      </c>
    </row>
    <row r="98" spans="2:65" s="1" customFormat="1" ht="31.5" customHeight="1">
      <c r="B98" s="157"/>
      <c r="C98" s="170" t="s">
        <v>79</v>
      </c>
      <c r="D98" s="170" t="s">
        <v>565</v>
      </c>
      <c r="E98" s="171" t="s">
        <v>1560</v>
      </c>
      <c r="F98" s="172" t="s">
        <v>1561</v>
      </c>
      <c r="G98" s="173" t="s">
        <v>228</v>
      </c>
      <c r="H98" s="174">
        <v>410</v>
      </c>
      <c r="I98" s="175"/>
      <c r="J98" s="176">
        <f>ROUND(I98*H98,0)</f>
        <v>0</v>
      </c>
      <c r="K98" s="173" t="s">
        <v>3101</v>
      </c>
      <c r="L98" s="177"/>
      <c r="M98" s="178" t="s">
        <v>3</v>
      </c>
      <c r="N98" s="179" t="s">
        <v>43</v>
      </c>
      <c r="O98" s="32"/>
      <c r="P98" s="167">
        <f>O98*H98</f>
        <v>0</v>
      </c>
      <c r="Q98" s="167">
        <v>0.00024</v>
      </c>
      <c r="R98" s="167">
        <f>Q98*H98</f>
        <v>0.0984</v>
      </c>
      <c r="S98" s="167">
        <v>0</v>
      </c>
      <c r="T98" s="168">
        <f>S98*H98</f>
        <v>0</v>
      </c>
      <c r="AR98" s="15" t="s">
        <v>336</v>
      </c>
      <c r="AT98" s="15" t="s">
        <v>565</v>
      </c>
      <c r="AU98" s="15" t="s">
        <v>79</v>
      </c>
      <c r="AY98" s="15" t="s">
        <v>209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9</v>
      </c>
      <c r="BK98" s="169">
        <f>ROUND(I98*H98,0)</f>
        <v>0</v>
      </c>
      <c r="BL98" s="15" t="s">
        <v>278</v>
      </c>
      <c r="BM98" s="15" t="s">
        <v>1562</v>
      </c>
    </row>
    <row r="99" spans="2:63" s="10" customFormat="1" ht="29.85" customHeight="1">
      <c r="B99" s="145"/>
      <c r="D99" s="146" t="s">
        <v>71</v>
      </c>
      <c r="E99" s="194" t="s">
        <v>1333</v>
      </c>
      <c r="F99" s="194" t="s">
        <v>1279</v>
      </c>
      <c r="I99" s="148"/>
      <c r="J99" s="195">
        <f>BK99</f>
        <v>0</v>
      </c>
      <c r="K99" s="155"/>
      <c r="L99" s="145"/>
      <c r="M99" s="150"/>
      <c r="N99" s="151"/>
      <c r="O99" s="151"/>
      <c r="P99" s="152">
        <f>P100</f>
        <v>0</v>
      </c>
      <c r="Q99" s="151"/>
      <c r="R99" s="152">
        <f>R100</f>
        <v>0.12312000000000001</v>
      </c>
      <c r="S99" s="151"/>
      <c r="T99" s="153">
        <f>T100</f>
        <v>0</v>
      </c>
      <c r="AR99" s="154" t="s">
        <v>79</v>
      </c>
      <c r="AT99" s="155" t="s">
        <v>71</v>
      </c>
      <c r="AU99" s="155" t="s">
        <v>9</v>
      </c>
      <c r="AY99" s="154" t="s">
        <v>209</v>
      </c>
      <c r="BK99" s="156">
        <f>BK100</f>
        <v>0</v>
      </c>
    </row>
    <row r="100" spans="2:65" s="1" customFormat="1" ht="22.5" customHeight="1">
      <c r="B100" s="157"/>
      <c r="C100" s="158" t="s">
        <v>95</v>
      </c>
      <c r="D100" s="158" t="s">
        <v>210</v>
      </c>
      <c r="E100" s="159" t="s">
        <v>1563</v>
      </c>
      <c r="F100" s="160" t="s">
        <v>1564</v>
      </c>
      <c r="G100" s="161" t="s">
        <v>253</v>
      </c>
      <c r="H100" s="162">
        <v>228</v>
      </c>
      <c r="I100" s="163"/>
      <c r="J100" s="164">
        <f>ROUND(I100*H100,0)</f>
        <v>0</v>
      </c>
      <c r="K100" s="161" t="s">
        <v>3101</v>
      </c>
      <c r="L100" s="31"/>
      <c r="M100" s="165" t="s">
        <v>3</v>
      </c>
      <c r="N100" s="166" t="s">
        <v>43</v>
      </c>
      <c r="O100" s="32"/>
      <c r="P100" s="167">
        <f>O100*H100</f>
        <v>0</v>
      </c>
      <c r="Q100" s="167">
        <v>0.00054</v>
      </c>
      <c r="R100" s="167">
        <f>Q100*H100</f>
        <v>0.12312000000000001</v>
      </c>
      <c r="S100" s="167">
        <v>0</v>
      </c>
      <c r="T100" s="168">
        <f>S100*H100</f>
        <v>0</v>
      </c>
      <c r="AR100" s="15" t="s">
        <v>278</v>
      </c>
      <c r="AT100" s="15" t="s">
        <v>210</v>
      </c>
      <c r="AU100" s="15" t="s">
        <v>79</v>
      </c>
      <c r="AY100" s="15" t="s">
        <v>209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9</v>
      </c>
      <c r="BK100" s="169">
        <f>ROUND(I100*H100,0)</f>
        <v>0</v>
      </c>
      <c r="BL100" s="15" t="s">
        <v>278</v>
      </c>
      <c r="BM100" s="15" t="s">
        <v>1565</v>
      </c>
    </row>
    <row r="101" spans="2:63" s="10" customFormat="1" ht="29.85" customHeight="1">
      <c r="B101" s="145"/>
      <c r="D101" s="146" t="s">
        <v>71</v>
      </c>
      <c r="E101" s="194" t="s">
        <v>1175</v>
      </c>
      <c r="F101" s="194" t="s">
        <v>1176</v>
      </c>
      <c r="I101" s="148"/>
      <c r="J101" s="195">
        <f>BK101</f>
        <v>0</v>
      </c>
      <c r="K101" s="155"/>
      <c r="L101" s="145"/>
      <c r="M101" s="150"/>
      <c r="N101" s="151"/>
      <c r="O101" s="151"/>
      <c r="P101" s="152">
        <f>SUM(P102:P144)</f>
        <v>0</v>
      </c>
      <c r="Q101" s="151"/>
      <c r="R101" s="152">
        <f>SUM(R102:R144)</f>
        <v>5.123718999999999</v>
      </c>
      <c r="S101" s="151"/>
      <c r="T101" s="153">
        <f>SUM(T102:T144)</f>
        <v>0.016</v>
      </c>
      <c r="AR101" s="154" t="s">
        <v>79</v>
      </c>
      <c r="AT101" s="155" t="s">
        <v>71</v>
      </c>
      <c r="AU101" s="155" t="s">
        <v>9</v>
      </c>
      <c r="AY101" s="154" t="s">
        <v>209</v>
      </c>
      <c r="BK101" s="156">
        <f>SUM(BK102:BK144)</f>
        <v>0</v>
      </c>
    </row>
    <row r="102" spans="2:65" s="1" customFormat="1" ht="22.5" customHeight="1">
      <c r="B102" s="157"/>
      <c r="C102" s="158" t="s">
        <v>214</v>
      </c>
      <c r="D102" s="158" t="s">
        <v>210</v>
      </c>
      <c r="E102" s="159" t="s">
        <v>1566</v>
      </c>
      <c r="F102" s="160" t="s">
        <v>1567</v>
      </c>
      <c r="G102" s="161" t="s">
        <v>416</v>
      </c>
      <c r="H102" s="162">
        <v>2</v>
      </c>
      <c r="I102" s="163"/>
      <c r="J102" s="164">
        <f aca="true" t="shared" si="0" ref="J102:J144">ROUND(I102*H102,0)</f>
        <v>0</v>
      </c>
      <c r="K102" s="161" t="s">
        <v>3101</v>
      </c>
      <c r="L102" s="31"/>
      <c r="M102" s="165" t="s">
        <v>3</v>
      </c>
      <c r="N102" s="166" t="s">
        <v>43</v>
      </c>
      <c r="O102" s="32"/>
      <c r="P102" s="167">
        <f aca="true" t="shared" si="1" ref="P102:P144">O102*H102</f>
        <v>0</v>
      </c>
      <c r="Q102" s="167">
        <v>0</v>
      </c>
      <c r="R102" s="167">
        <f aca="true" t="shared" si="2" ref="R102:R144">Q102*H102</f>
        <v>0</v>
      </c>
      <c r="S102" s="167">
        <v>0</v>
      </c>
      <c r="T102" s="168">
        <f aca="true" t="shared" si="3" ref="T102:T144">S102*H102</f>
        <v>0</v>
      </c>
      <c r="AR102" s="15" t="s">
        <v>278</v>
      </c>
      <c r="AT102" s="15" t="s">
        <v>210</v>
      </c>
      <c r="AU102" s="15" t="s">
        <v>79</v>
      </c>
      <c r="AY102" s="15" t="s">
        <v>209</v>
      </c>
      <c r="BE102" s="169">
        <f aca="true" t="shared" si="4" ref="BE102:BE144">IF(N102="základní",J102,0)</f>
        <v>0</v>
      </c>
      <c r="BF102" s="169">
        <f aca="true" t="shared" si="5" ref="BF102:BF144">IF(N102="snížená",J102,0)</f>
        <v>0</v>
      </c>
      <c r="BG102" s="169">
        <f aca="true" t="shared" si="6" ref="BG102:BG144">IF(N102="zákl. přenesená",J102,0)</f>
        <v>0</v>
      </c>
      <c r="BH102" s="169">
        <f aca="true" t="shared" si="7" ref="BH102:BH144">IF(N102="sníž. přenesená",J102,0)</f>
        <v>0</v>
      </c>
      <c r="BI102" s="169">
        <f aca="true" t="shared" si="8" ref="BI102:BI144">IF(N102="nulová",J102,0)</f>
        <v>0</v>
      </c>
      <c r="BJ102" s="15" t="s">
        <v>9</v>
      </c>
      <c r="BK102" s="169">
        <f aca="true" t="shared" si="9" ref="BK102:BK144">ROUND(I102*H102,0)</f>
        <v>0</v>
      </c>
      <c r="BL102" s="15" t="s">
        <v>278</v>
      </c>
      <c r="BM102" s="15" t="s">
        <v>1568</v>
      </c>
    </row>
    <row r="103" spans="2:65" s="1" customFormat="1" ht="22.5" customHeight="1">
      <c r="B103" s="157"/>
      <c r="C103" s="170" t="s">
        <v>225</v>
      </c>
      <c r="D103" s="170" t="s">
        <v>565</v>
      </c>
      <c r="E103" s="171" t="s">
        <v>1569</v>
      </c>
      <c r="F103" s="172" t="s">
        <v>1570</v>
      </c>
      <c r="G103" s="173" t="s">
        <v>1571</v>
      </c>
      <c r="H103" s="174">
        <v>2</v>
      </c>
      <c r="I103" s="175"/>
      <c r="J103" s="176">
        <f t="shared" si="0"/>
        <v>0</v>
      </c>
      <c r="K103" s="173" t="s">
        <v>3101</v>
      </c>
      <c r="L103" s="177"/>
      <c r="M103" s="178" t="s">
        <v>3</v>
      </c>
      <c r="N103" s="179" t="s">
        <v>43</v>
      </c>
      <c r="O103" s="32"/>
      <c r="P103" s="167">
        <f t="shared" si="1"/>
        <v>0</v>
      </c>
      <c r="Q103" s="167">
        <v>0</v>
      </c>
      <c r="R103" s="167">
        <f t="shared" si="2"/>
        <v>0</v>
      </c>
      <c r="S103" s="167">
        <v>0</v>
      </c>
      <c r="T103" s="168">
        <f t="shared" si="3"/>
        <v>0</v>
      </c>
      <c r="AR103" s="15" t="s">
        <v>336</v>
      </c>
      <c r="AT103" s="15" t="s">
        <v>565</v>
      </c>
      <c r="AU103" s="15" t="s">
        <v>79</v>
      </c>
      <c r="AY103" s="15" t="s">
        <v>209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5" t="s">
        <v>9</v>
      </c>
      <c r="BK103" s="169">
        <f t="shared" si="9"/>
        <v>0</v>
      </c>
      <c r="BL103" s="15" t="s">
        <v>278</v>
      </c>
      <c r="BM103" s="15" t="s">
        <v>1572</v>
      </c>
    </row>
    <row r="104" spans="2:65" s="1" customFormat="1" ht="22.5" customHeight="1">
      <c r="B104" s="157"/>
      <c r="C104" s="158" t="s">
        <v>230</v>
      </c>
      <c r="D104" s="158" t="s">
        <v>210</v>
      </c>
      <c r="E104" s="159" t="s">
        <v>1573</v>
      </c>
      <c r="F104" s="160" t="s">
        <v>1574</v>
      </c>
      <c r="G104" s="161" t="s">
        <v>416</v>
      </c>
      <c r="H104" s="162">
        <v>2</v>
      </c>
      <c r="I104" s="163"/>
      <c r="J104" s="164">
        <f t="shared" si="0"/>
        <v>0</v>
      </c>
      <c r="K104" s="161" t="s">
        <v>3101</v>
      </c>
      <c r="L104" s="31"/>
      <c r="M104" s="165" t="s">
        <v>3</v>
      </c>
      <c r="N104" s="166" t="s">
        <v>43</v>
      </c>
      <c r="O104" s="32"/>
      <c r="P104" s="167">
        <f t="shared" si="1"/>
        <v>0</v>
      </c>
      <c r="Q104" s="167">
        <v>0</v>
      </c>
      <c r="R104" s="167">
        <f t="shared" si="2"/>
        <v>0</v>
      </c>
      <c r="S104" s="167">
        <v>0</v>
      </c>
      <c r="T104" s="168">
        <f t="shared" si="3"/>
        <v>0</v>
      </c>
      <c r="AR104" s="15" t="s">
        <v>278</v>
      </c>
      <c r="AT104" s="15" t="s">
        <v>210</v>
      </c>
      <c r="AU104" s="15" t="s">
        <v>79</v>
      </c>
      <c r="AY104" s="15" t="s">
        <v>209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5" t="s">
        <v>9</v>
      </c>
      <c r="BK104" s="169">
        <f t="shared" si="9"/>
        <v>0</v>
      </c>
      <c r="BL104" s="15" t="s">
        <v>278</v>
      </c>
      <c r="BM104" s="15" t="s">
        <v>1575</v>
      </c>
    </row>
    <row r="105" spans="2:65" s="1" customFormat="1" ht="22.5" customHeight="1">
      <c r="B105" s="157"/>
      <c r="C105" s="170" t="s">
        <v>236</v>
      </c>
      <c r="D105" s="170" t="s">
        <v>565</v>
      </c>
      <c r="E105" s="171" t="s">
        <v>1576</v>
      </c>
      <c r="F105" s="172" t="s">
        <v>1577</v>
      </c>
      <c r="G105" s="173" t="s">
        <v>1578</v>
      </c>
      <c r="H105" s="174">
        <v>2</v>
      </c>
      <c r="I105" s="175"/>
      <c r="J105" s="176">
        <f t="shared" si="0"/>
        <v>0</v>
      </c>
      <c r="K105" s="173" t="s">
        <v>3101</v>
      </c>
      <c r="L105" s="177"/>
      <c r="M105" s="178" t="s">
        <v>3</v>
      </c>
      <c r="N105" s="179" t="s">
        <v>43</v>
      </c>
      <c r="O105" s="32"/>
      <c r="P105" s="167">
        <f t="shared" si="1"/>
        <v>0</v>
      </c>
      <c r="Q105" s="167">
        <v>0</v>
      </c>
      <c r="R105" s="167">
        <f t="shared" si="2"/>
        <v>0</v>
      </c>
      <c r="S105" s="167">
        <v>0</v>
      </c>
      <c r="T105" s="168">
        <f t="shared" si="3"/>
        <v>0</v>
      </c>
      <c r="AR105" s="15" t="s">
        <v>336</v>
      </c>
      <c r="AT105" s="15" t="s">
        <v>565</v>
      </c>
      <c r="AU105" s="15" t="s">
        <v>79</v>
      </c>
      <c r="AY105" s="15" t="s">
        <v>209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5" t="s">
        <v>9</v>
      </c>
      <c r="BK105" s="169">
        <f t="shared" si="9"/>
        <v>0</v>
      </c>
      <c r="BL105" s="15" t="s">
        <v>278</v>
      </c>
      <c r="BM105" s="15" t="s">
        <v>1579</v>
      </c>
    </row>
    <row r="106" spans="2:65" s="1" customFormat="1" ht="22.5" customHeight="1">
      <c r="B106" s="157"/>
      <c r="C106" s="158" t="s">
        <v>240</v>
      </c>
      <c r="D106" s="158" t="s">
        <v>210</v>
      </c>
      <c r="E106" s="159" t="s">
        <v>1580</v>
      </c>
      <c r="F106" s="160" t="s">
        <v>1581</v>
      </c>
      <c r="G106" s="161" t="s">
        <v>416</v>
      </c>
      <c r="H106" s="162">
        <v>1</v>
      </c>
      <c r="I106" s="163"/>
      <c r="J106" s="164">
        <f t="shared" si="0"/>
        <v>0</v>
      </c>
      <c r="K106" s="161" t="s">
        <v>3101</v>
      </c>
      <c r="L106" s="31"/>
      <c r="M106" s="165" t="s">
        <v>3</v>
      </c>
      <c r="N106" s="166" t="s">
        <v>43</v>
      </c>
      <c r="O106" s="32"/>
      <c r="P106" s="167">
        <f t="shared" si="1"/>
        <v>0</v>
      </c>
      <c r="Q106" s="167">
        <v>0</v>
      </c>
      <c r="R106" s="167">
        <f t="shared" si="2"/>
        <v>0</v>
      </c>
      <c r="S106" s="167">
        <v>0</v>
      </c>
      <c r="T106" s="168">
        <f t="shared" si="3"/>
        <v>0</v>
      </c>
      <c r="AR106" s="15" t="s">
        <v>278</v>
      </c>
      <c r="AT106" s="15" t="s">
        <v>210</v>
      </c>
      <c r="AU106" s="15" t="s">
        <v>79</v>
      </c>
      <c r="AY106" s="15" t="s">
        <v>209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5" t="s">
        <v>9</v>
      </c>
      <c r="BK106" s="169">
        <f t="shared" si="9"/>
        <v>0</v>
      </c>
      <c r="BL106" s="15" t="s">
        <v>278</v>
      </c>
      <c r="BM106" s="15" t="s">
        <v>1582</v>
      </c>
    </row>
    <row r="107" spans="2:65" s="1" customFormat="1" ht="22.5" customHeight="1">
      <c r="B107" s="157"/>
      <c r="C107" s="170" t="s">
        <v>244</v>
      </c>
      <c r="D107" s="170" t="s">
        <v>565</v>
      </c>
      <c r="E107" s="171" t="s">
        <v>1583</v>
      </c>
      <c r="F107" s="172" t="s">
        <v>1584</v>
      </c>
      <c r="G107" s="173" t="s">
        <v>416</v>
      </c>
      <c r="H107" s="174">
        <v>1</v>
      </c>
      <c r="I107" s="175"/>
      <c r="J107" s="176">
        <f t="shared" si="0"/>
        <v>0</v>
      </c>
      <c r="K107" s="173" t="s">
        <v>3101</v>
      </c>
      <c r="L107" s="177"/>
      <c r="M107" s="178" t="s">
        <v>3</v>
      </c>
      <c r="N107" s="179" t="s">
        <v>43</v>
      </c>
      <c r="O107" s="32"/>
      <c r="P107" s="167">
        <f t="shared" si="1"/>
        <v>0</v>
      </c>
      <c r="Q107" s="167">
        <v>0.0056</v>
      </c>
      <c r="R107" s="167">
        <f t="shared" si="2"/>
        <v>0.0056</v>
      </c>
      <c r="S107" s="167">
        <v>0</v>
      </c>
      <c r="T107" s="168">
        <f t="shared" si="3"/>
        <v>0</v>
      </c>
      <c r="AR107" s="15" t="s">
        <v>336</v>
      </c>
      <c r="AT107" s="15" t="s">
        <v>565</v>
      </c>
      <c r="AU107" s="15" t="s">
        <v>79</v>
      </c>
      <c r="AY107" s="15" t="s">
        <v>209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5" t="s">
        <v>9</v>
      </c>
      <c r="BK107" s="169">
        <f t="shared" si="9"/>
        <v>0</v>
      </c>
      <c r="BL107" s="15" t="s">
        <v>278</v>
      </c>
      <c r="BM107" s="15" t="s">
        <v>1585</v>
      </c>
    </row>
    <row r="108" spans="2:65" s="1" customFormat="1" ht="22.5" customHeight="1">
      <c r="B108" s="157"/>
      <c r="C108" s="158" t="s">
        <v>26</v>
      </c>
      <c r="D108" s="158" t="s">
        <v>210</v>
      </c>
      <c r="E108" s="159" t="s">
        <v>1586</v>
      </c>
      <c r="F108" s="160" t="s">
        <v>1587</v>
      </c>
      <c r="G108" s="161" t="s">
        <v>416</v>
      </c>
      <c r="H108" s="162">
        <v>1</v>
      </c>
      <c r="I108" s="163"/>
      <c r="J108" s="164">
        <f t="shared" si="0"/>
        <v>0</v>
      </c>
      <c r="K108" s="161" t="s">
        <v>3101</v>
      </c>
      <c r="L108" s="31"/>
      <c r="M108" s="165" t="s">
        <v>3</v>
      </c>
      <c r="N108" s="166" t="s">
        <v>43</v>
      </c>
      <c r="O108" s="32"/>
      <c r="P108" s="167">
        <f t="shared" si="1"/>
        <v>0</v>
      </c>
      <c r="Q108" s="167">
        <v>0</v>
      </c>
      <c r="R108" s="167">
        <f t="shared" si="2"/>
        <v>0</v>
      </c>
      <c r="S108" s="167">
        <v>0.016</v>
      </c>
      <c r="T108" s="168">
        <f t="shared" si="3"/>
        <v>0.016</v>
      </c>
      <c r="AR108" s="15" t="s">
        <v>278</v>
      </c>
      <c r="AT108" s="15" t="s">
        <v>210</v>
      </c>
      <c r="AU108" s="15" t="s">
        <v>79</v>
      </c>
      <c r="AY108" s="15" t="s">
        <v>209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5" t="s">
        <v>9</v>
      </c>
      <c r="BK108" s="169">
        <f t="shared" si="9"/>
        <v>0</v>
      </c>
      <c r="BL108" s="15" t="s">
        <v>278</v>
      </c>
      <c r="BM108" s="15" t="s">
        <v>1588</v>
      </c>
    </row>
    <row r="109" spans="2:65" s="1" customFormat="1" ht="22.5" customHeight="1">
      <c r="B109" s="157"/>
      <c r="C109" s="158" t="s">
        <v>255</v>
      </c>
      <c r="D109" s="158" t="s">
        <v>210</v>
      </c>
      <c r="E109" s="159" t="s">
        <v>1589</v>
      </c>
      <c r="F109" s="160" t="s">
        <v>1590</v>
      </c>
      <c r="G109" s="161" t="s">
        <v>416</v>
      </c>
      <c r="H109" s="162">
        <v>20</v>
      </c>
      <c r="I109" s="163"/>
      <c r="J109" s="164">
        <f t="shared" si="0"/>
        <v>0</v>
      </c>
      <c r="K109" s="161" t="s">
        <v>3101</v>
      </c>
      <c r="L109" s="31"/>
      <c r="M109" s="165" t="s">
        <v>3</v>
      </c>
      <c r="N109" s="166" t="s">
        <v>43</v>
      </c>
      <c r="O109" s="32"/>
      <c r="P109" s="167">
        <f t="shared" si="1"/>
        <v>0</v>
      </c>
      <c r="Q109" s="167">
        <v>0</v>
      </c>
      <c r="R109" s="167">
        <f t="shared" si="2"/>
        <v>0</v>
      </c>
      <c r="S109" s="167">
        <v>0</v>
      </c>
      <c r="T109" s="168">
        <f t="shared" si="3"/>
        <v>0</v>
      </c>
      <c r="AR109" s="15" t="s">
        <v>278</v>
      </c>
      <c r="AT109" s="15" t="s">
        <v>210</v>
      </c>
      <c r="AU109" s="15" t="s">
        <v>79</v>
      </c>
      <c r="AY109" s="15" t="s">
        <v>209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5" t="s">
        <v>9</v>
      </c>
      <c r="BK109" s="169">
        <f t="shared" si="9"/>
        <v>0</v>
      </c>
      <c r="BL109" s="15" t="s">
        <v>278</v>
      </c>
      <c r="BM109" s="15" t="s">
        <v>1591</v>
      </c>
    </row>
    <row r="110" spans="2:65" s="1" customFormat="1" ht="22.5" customHeight="1">
      <c r="B110" s="157"/>
      <c r="C110" s="170" t="s">
        <v>259</v>
      </c>
      <c r="D110" s="170" t="s">
        <v>565</v>
      </c>
      <c r="E110" s="171" t="s">
        <v>1592</v>
      </c>
      <c r="F110" s="172" t="s">
        <v>1593</v>
      </c>
      <c r="G110" s="173" t="s">
        <v>1578</v>
      </c>
      <c r="H110" s="174">
        <v>4</v>
      </c>
      <c r="I110" s="175"/>
      <c r="J110" s="176">
        <f t="shared" si="0"/>
        <v>0</v>
      </c>
      <c r="K110" s="173" t="s">
        <v>3101</v>
      </c>
      <c r="L110" s="177"/>
      <c r="M110" s="178" t="s">
        <v>3</v>
      </c>
      <c r="N110" s="179" t="s">
        <v>43</v>
      </c>
      <c r="O110" s="32"/>
      <c r="P110" s="167">
        <f t="shared" si="1"/>
        <v>0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5" t="s">
        <v>336</v>
      </c>
      <c r="AT110" s="15" t="s">
        <v>565</v>
      </c>
      <c r="AU110" s="15" t="s">
        <v>79</v>
      </c>
      <c r="AY110" s="15" t="s">
        <v>209</v>
      </c>
      <c r="BE110" s="169">
        <f t="shared" si="4"/>
        <v>0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5" t="s">
        <v>9</v>
      </c>
      <c r="BK110" s="169">
        <f t="shared" si="9"/>
        <v>0</v>
      </c>
      <c r="BL110" s="15" t="s">
        <v>278</v>
      </c>
      <c r="BM110" s="15" t="s">
        <v>1594</v>
      </c>
    </row>
    <row r="111" spans="2:65" s="1" customFormat="1" ht="22.5" customHeight="1">
      <c r="B111" s="157"/>
      <c r="C111" s="170" t="s">
        <v>265</v>
      </c>
      <c r="D111" s="170" t="s">
        <v>565</v>
      </c>
      <c r="E111" s="171" t="s">
        <v>1595</v>
      </c>
      <c r="F111" s="172" t="s">
        <v>1596</v>
      </c>
      <c r="G111" s="173" t="s">
        <v>416</v>
      </c>
      <c r="H111" s="174">
        <v>16</v>
      </c>
      <c r="I111" s="175"/>
      <c r="J111" s="176">
        <f t="shared" si="0"/>
        <v>0</v>
      </c>
      <c r="K111" s="173" t="s">
        <v>3101</v>
      </c>
      <c r="L111" s="177"/>
      <c r="M111" s="178" t="s">
        <v>3</v>
      </c>
      <c r="N111" s="179" t="s">
        <v>43</v>
      </c>
      <c r="O111" s="32"/>
      <c r="P111" s="167">
        <f t="shared" si="1"/>
        <v>0</v>
      </c>
      <c r="Q111" s="167">
        <v>0.0042</v>
      </c>
      <c r="R111" s="167">
        <f t="shared" si="2"/>
        <v>0.0672</v>
      </c>
      <c r="S111" s="167">
        <v>0</v>
      </c>
      <c r="T111" s="168">
        <f t="shared" si="3"/>
        <v>0</v>
      </c>
      <c r="AR111" s="15" t="s">
        <v>336</v>
      </c>
      <c r="AT111" s="15" t="s">
        <v>565</v>
      </c>
      <c r="AU111" s="15" t="s">
        <v>79</v>
      </c>
      <c r="AY111" s="15" t="s">
        <v>209</v>
      </c>
      <c r="BE111" s="169">
        <f t="shared" si="4"/>
        <v>0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5" t="s">
        <v>9</v>
      </c>
      <c r="BK111" s="169">
        <f t="shared" si="9"/>
        <v>0</v>
      </c>
      <c r="BL111" s="15" t="s">
        <v>278</v>
      </c>
      <c r="BM111" s="15" t="s">
        <v>1597</v>
      </c>
    </row>
    <row r="112" spans="2:65" s="1" customFormat="1" ht="22.5" customHeight="1">
      <c r="B112" s="157"/>
      <c r="C112" s="158" t="s">
        <v>269</v>
      </c>
      <c r="D112" s="158" t="s">
        <v>210</v>
      </c>
      <c r="E112" s="159" t="s">
        <v>1598</v>
      </c>
      <c r="F112" s="160" t="s">
        <v>1599</v>
      </c>
      <c r="G112" s="161" t="s">
        <v>416</v>
      </c>
      <c r="H112" s="162">
        <v>101</v>
      </c>
      <c r="I112" s="163"/>
      <c r="J112" s="164">
        <f t="shared" si="0"/>
        <v>0</v>
      </c>
      <c r="K112" s="161" t="s">
        <v>3101</v>
      </c>
      <c r="L112" s="31"/>
      <c r="M112" s="165" t="s">
        <v>3</v>
      </c>
      <c r="N112" s="166" t="s">
        <v>43</v>
      </c>
      <c r="O112" s="32"/>
      <c r="P112" s="167">
        <f t="shared" si="1"/>
        <v>0</v>
      </c>
      <c r="Q112" s="167">
        <v>0</v>
      </c>
      <c r="R112" s="167">
        <f t="shared" si="2"/>
        <v>0</v>
      </c>
      <c r="S112" s="167">
        <v>0</v>
      </c>
      <c r="T112" s="168">
        <f t="shared" si="3"/>
        <v>0</v>
      </c>
      <c r="AR112" s="15" t="s">
        <v>278</v>
      </c>
      <c r="AT112" s="15" t="s">
        <v>210</v>
      </c>
      <c r="AU112" s="15" t="s">
        <v>79</v>
      </c>
      <c r="AY112" s="15" t="s">
        <v>209</v>
      </c>
      <c r="BE112" s="169">
        <f t="shared" si="4"/>
        <v>0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5" t="s">
        <v>9</v>
      </c>
      <c r="BK112" s="169">
        <f t="shared" si="9"/>
        <v>0</v>
      </c>
      <c r="BL112" s="15" t="s">
        <v>278</v>
      </c>
      <c r="BM112" s="15" t="s">
        <v>1600</v>
      </c>
    </row>
    <row r="113" spans="2:65" s="1" customFormat="1" ht="22.5" customHeight="1">
      <c r="B113" s="157"/>
      <c r="C113" s="170" t="s">
        <v>10</v>
      </c>
      <c r="D113" s="170" t="s">
        <v>565</v>
      </c>
      <c r="E113" s="171" t="s">
        <v>1601</v>
      </c>
      <c r="F113" s="172" t="s">
        <v>1602</v>
      </c>
      <c r="G113" s="173" t="s">
        <v>1578</v>
      </c>
      <c r="H113" s="174">
        <v>17</v>
      </c>
      <c r="I113" s="175"/>
      <c r="J113" s="176">
        <f t="shared" si="0"/>
        <v>0</v>
      </c>
      <c r="K113" s="173" t="s">
        <v>3101</v>
      </c>
      <c r="L113" s="177"/>
      <c r="M113" s="178" t="s">
        <v>3</v>
      </c>
      <c r="N113" s="179" t="s">
        <v>43</v>
      </c>
      <c r="O113" s="32"/>
      <c r="P113" s="167">
        <f t="shared" si="1"/>
        <v>0</v>
      </c>
      <c r="Q113" s="167">
        <v>0</v>
      </c>
      <c r="R113" s="167">
        <f t="shared" si="2"/>
        <v>0</v>
      </c>
      <c r="S113" s="167">
        <v>0</v>
      </c>
      <c r="T113" s="168">
        <f t="shared" si="3"/>
        <v>0</v>
      </c>
      <c r="AR113" s="15" t="s">
        <v>336</v>
      </c>
      <c r="AT113" s="15" t="s">
        <v>565</v>
      </c>
      <c r="AU113" s="15" t="s">
        <v>79</v>
      </c>
      <c r="AY113" s="15" t="s">
        <v>209</v>
      </c>
      <c r="BE113" s="169">
        <f t="shared" si="4"/>
        <v>0</v>
      </c>
      <c r="BF113" s="169">
        <f t="shared" si="5"/>
        <v>0</v>
      </c>
      <c r="BG113" s="169">
        <f t="shared" si="6"/>
        <v>0</v>
      </c>
      <c r="BH113" s="169">
        <f t="shared" si="7"/>
        <v>0</v>
      </c>
      <c r="BI113" s="169">
        <f t="shared" si="8"/>
        <v>0</v>
      </c>
      <c r="BJ113" s="15" t="s">
        <v>9</v>
      </c>
      <c r="BK113" s="169">
        <f t="shared" si="9"/>
        <v>0</v>
      </c>
      <c r="BL113" s="15" t="s">
        <v>278</v>
      </c>
      <c r="BM113" s="15" t="s">
        <v>1603</v>
      </c>
    </row>
    <row r="114" spans="2:65" s="1" customFormat="1" ht="22.5" customHeight="1">
      <c r="B114" s="157"/>
      <c r="C114" s="170" t="s">
        <v>278</v>
      </c>
      <c r="D114" s="170" t="s">
        <v>565</v>
      </c>
      <c r="E114" s="171" t="s">
        <v>1604</v>
      </c>
      <c r="F114" s="172" t="s">
        <v>1605</v>
      </c>
      <c r="G114" s="173" t="s">
        <v>416</v>
      </c>
      <c r="H114" s="174">
        <v>84</v>
      </c>
      <c r="I114" s="175"/>
      <c r="J114" s="176">
        <f t="shared" si="0"/>
        <v>0</v>
      </c>
      <c r="K114" s="173" t="s">
        <v>3101</v>
      </c>
      <c r="L114" s="177"/>
      <c r="M114" s="178" t="s">
        <v>3</v>
      </c>
      <c r="N114" s="179" t="s">
        <v>43</v>
      </c>
      <c r="O114" s="32"/>
      <c r="P114" s="167">
        <f t="shared" si="1"/>
        <v>0</v>
      </c>
      <c r="Q114" s="167">
        <v>0.0044</v>
      </c>
      <c r="R114" s="167">
        <f t="shared" si="2"/>
        <v>0.36960000000000004</v>
      </c>
      <c r="S114" s="167">
        <v>0</v>
      </c>
      <c r="T114" s="168">
        <f t="shared" si="3"/>
        <v>0</v>
      </c>
      <c r="AR114" s="15" t="s">
        <v>336</v>
      </c>
      <c r="AT114" s="15" t="s">
        <v>565</v>
      </c>
      <c r="AU114" s="15" t="s">
        <v>79</v>
      </c>
      <c r="AY114" s="15" t="s">
        <v>209</v>
      </c>
      <c r="BE114" s="169">
        <f t="shared" si="4"/>
        <v>0</v>
      </c>
      <c r="BF114" s="169">
        <f t="shared" si="5"/>
        <v>0</v>
      </c>
      <c r="BG114" s="169">
        <f t="shared" si="6"/>
        <v>0</v>
      </c>
      <c r="BH114" s="169">
        <f t="shared" si="7"/>
        <v>0</v>
      </c>
      <c r="BI114" s="169">
        <f t="shared" si="8"/>
        <v>0</v>
      </c>
      <c r="BJ114" s="15" t="s">
        <v>9</v>
      </c>
      <c r="BK114" s="169">
        <f t="shared" si="9"/>
        <v>0</v>
      </c>
      <c r="BL114" s="15" t="s">
        <v>278</v>
      </c>
      <c r="BM114" s="15" t="s">
        <v>1606</v>
      </c>
    </row>
    <row r="115" spans="2:65" s="1" customFormat="1" ht="22.5" customHeight="1">
      <c r="B115" s="157"/>
      <c r="C115" s="158" t="s">
        <v>281</v>
      </c>
      <c r="D115" s="158" t="s">
        <v>210</v>
      </c>
      <c r="E115" s="159" t="s">
        <v>1607</v>
      </c>
      <c r="F115" s="160" t="s">
        <v>1608</v>
      </c>
      <c r="G115" s="161" t="s">
        <v>416</v>
      </c>
      <c r="H115" s="162">
        <v>84</v>
      </c>
      <c r="I115" s="163"/>
      <c r="J115" s="164">
        <f t="shared" si="0"/>
        <v>0</v>
      </c>
      <c r="K115" s="161" t="s">
        <v>3101</v>
      </c>
      <c r="L115" s="31"/>
      <c r="M115" s="165" t="s">
        <v>3</v>
      </c>
      <c r="N115" s="166" t="s">
        <v>43</v>
      </c>
      <c r="O115" s="32"/>
      <c r="P115" s="167">
        <f t="shared" si="1"/>
        <v>0</v>
      </c>
      <c r="Q115" s="167">
        <v>0</v>
      </c>
      <c r="R115" s="167">
        <f t="shared" si="2"/>
        <v>0</v>
      </c>
      <c r="S115" s="167">
        <v>0</v>
      </c>
      <c r="T115" s="168">
        <f t="shared" si="3"/>
        <v>0</v>
      </c>
      <c r="AR115" s="15" t="s">
        <v>278</v>
      </c>
      <c r="AT115" s="15" t="s">
        <v>210</v>
      </c>
      <c r="AU115" s="15" t="s">
        <v>79</v>
      </c>
      <c r="AY115" s="15" t="s">
        <v>209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5" t="s">
        <v>9</v>
      </c>
      <c r="BK115" s="169">
        <f t="shared" si="9"/>
        <v>0</v>
      </c>
      <c r="BL115" s="15" t="s">
        <v>278</v>
      </c>
      <c r="BM115" s="15" t="s">
        <v>1609</v>
      </c>
    </row>
    <row r="116" spans="2:65" s="1" customFormat="1" ht="22.5" customHeight="1">
      <c r="B116" s="157"/>
      <c r="C116" s="158" t="s">
        <v>284</v>
      </c>
      <c r="D116" s="158" t="s">
        <v>210</v>
      </c>
      <c r="E116" s="159" t="s">
        <v>1610</v>
      </c>
      <c r="F116" s="160" t="s">
        <v>1611</v>
      </c>
      <c r="G116" s="161" t="s">
        <v>416</v>
      </c>
      <c r="H116" s="162">
        <v>7</v>
      </c>
      <c r="I116" s="163"/>
      <c r="J116" s="164">
        <f t="shared" si="0"/>
        <v>0</v>
      </c>
      <c r="K116" s="161" t="s">
        <v>3</v>
      </c>
      <c r="L116" s="31"/>
      <c r="M116" s="165" t="s">
        <v>3</v>
      </c>
      <c r="N116" s="166" t="s">
        <v>43</v>
      </c>
      <c r="O116" s="32"/>
      <c r="P116" s="167">
        <f t="shared" si="1"/>
        <v>0</v>
      </c>
      <c r="Q116" s="167">
        <v>0</v>
      </c>
      <c r="R116" s="167">
        <f t="shared" si="2"/>
        <v>0</v>
      </c>
      <c r="S116" s="167">
        <v>0</v>
      </c>
      <c r="T116" s="168">
        <f t="shared" si="3"/>
        <v>0</v>
      </c>
      <c r="AR116" s="15" t="s">
        <v>278</v>
      </c>
      <c r="AT116" s="15" t="s">
        <v>210</v>
      </c>
      <c r="AU116" s="15" t="s">
        <v>79</v>
      </c>
      <c r="AY116" s="15" t="s">
        <v>209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5" t="s">
        <v>9</v>
      </c>
      <c r="BK116" s="169">
        <f t="shared" si="9"/>
        <v>0</v>
      </c>
      <c r="BL116" s="15" t="s">
        <v>278</v>
      </c>
      <c r="BM116" s="15" t="s">
        <v>1612</v>
      </c>
    </row>
    <row r="117" spans="2:65" s="1" customFormat="1" ht="31.5" customHeight="1">
      <c r="B117" s="157"/>
      <c r="C117" s="170" t="s">
        <v>288</v>
      </c>
      <c r="D117" s="170" t="s">
        <v>565</v>
      </c>
      <c r="E117" s="171" t="s">
        <v>1613</v>
      </c>
      <c r="F117" s="172" t="s">
        <v>1614</v>
      </c>
      <c r="G117" s="173" t="s">
        <v>416</v>
      </c>
      <c r="H117" s="174">
        <v>2</v>
      </c>
      <c r="I117" s="175"/>
      <c r="J117" s="176">
        <f t="shared" si="0"/>
        <v>0</v>
      </c>
      <c r="K117" s="173" t="s">
        <v>3</v>
      </c>
      <c r="L117" s="177"/>
      <c r="M117" s="178" t="s">
        <v>3</v>
      </c>
      <c r="N117" s="179" t="s">
        <v>43</v>
      </c>
      <c r="O117" s="32"/>
      <c r="P117" s="167">
        <f t="shared" si="1"/>
        <v>0</v>
      </c>
      <c r="Q117" s="167">
        <v>0.081</v>
      </c>
      <c r="R117" s="167">
        <f t="shared" si="2"/>
        <v>0.162</v>
      </c>
      <c r="S117" s="167">
        <v>0</v>
      </c>
      <c r="T117" s="168">
        <f t="shared" si="3"/>
        <v>0</v>
      </c>
      <c r="AR117" s="15" t="s">
        <v>336</v>
      </c>
      <c r="AT117" s="15" t="s">
        <v>565</v>
      </c>
      <c r="AU117" s="15" t="s">
        <v>79</v>
      </c>
      <c r="AY117" s="15" t="s">
        <v>209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5" t="s">
        <v>9</v>
      </c>
      <c r="BK117" s="169">
        <f t="shared" si="9"/>
        <v>0</v>
      </c>
      <c r="BL117" s="15" t="s">
        <v>278</v>
      </c>
      <c r="BM117" s="15" t="s">
        <v>1615</v>
      </c>
    </row>
    <row r="118" spans="2:65" s="1" customFormat="1" ht="31.5" customHeight="1">
      <c r="B118" s="157"/>
      <c r="C118" s="170" t="s">
        <v>292</v>
      </c>
      <c r="D118" s="170" t="s">
        <v>565</v>
      </c>
      <c r="E118" s="171" t="s">
        <v>1616</v>
      </c>
      <c r="F118" s="172" t="s">
        <v>1617</v>
      </c>
      <c r="G118" s="173" t="s">
        <v>416</v>
      </c>
      <c r="H118" s="174">
        <v>5</v>
      </c>
      <c r="I118" s="175"/>
      <c r="J118" s="176">
        <f t="shared" si="0"/>
        <v>0</v>
      </c>
      <c r="K118" s="173" t="s">
        <v>3</v>
      </c>
      <c r="L118" s="177"/>
      <c r="M118" s="178" t="s">
        <v>3</v>
      </c>
      <c r="N118" s="179" t="s">
        <v>43</v>
      </c>
      <c r="O118" s="32"/>
      <c r="P118" s="167">
        <f t="shared" si="1"/>
        <v>0</v>
      </c>
      <c r="Q118" s="167">
        <v>0.081</v>
      </c>
      <c r="R118" s="167">
        <f t="shared" si="2"/>
        <v>0.405</v>
      </c>
      <c r="S118" s="167">
        <v>0</v>
      </c>
      <c r="T118" s="168">
        <f t="shared" si="3"/>
        <v>0</v>
      </c>
      <c r="AR118" s="15" t="s">
        <v>336</v>
      </c>
      <c r="AT118" s="15" t="s">
        <v>565</v>
      </c>
      <c r="AU118" s="15" t="s">
        <v>79</v>
      </c>
      <c r="AY118" s="15" t="s">
        <v>209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5" t="s">
        <v>9</v>
      </c>
      <c r="BK118" s="169">
        <f t="shared" si="9"/>
        <v>0</v>
      </c>
      <c r="BL118" s="15" t="s">
        <v>278</v>
      </c>
      <c r="BM118" s="15" t="s">
        <v>1618</v>
      </c>
    </row>
    <row r="119" spans="2:65" s="1" customFormat="1" ht="22.5" customHeight="1">
      <c r="B119" s="157"/>
      <c r="C119" s="158" t="s">
        <v>8</v>
      </c>
      <c r="D119" s="158" t="s">
        <v>210</v>
      </c>
      <c r="E119" s="159" t="s">
        <v>1619</v>
      </c>
      <c r="F119" s="160" t="s">
        <v>1620</v>
      </c>
      <c r="G119" s="161" t="s">
        <v>416</v>
      </c>
      <c r="H119" s="162">
        <v>14</v>
      </c>
      <c r="I119" s="163"/>
      <c r="J119" s="164">
        <f t="shared" si="0"/>
        <v>0</v>
      </c>
      <c r="K119" s="161" t="s">
        <v>3</v>
      </c>
      <c r="L119" s="31"/>
      <c r="M119" s="165" t="s">
        <v>3</v>
      </c>
      <c r="N119" s="166" t="s">
        <v>43</v>
      </c>
      <c r="O119" s="32"/>
      <c r="P119" s="167">
        <f t="shared" si="1"/>
        <v>0</v>
      </c>
      <c r="Q119" s="167">
        <v>0</v>
      </c>
      <c r="R119" s="167">
        <f t="shared" si="2"/>
        <v>0</v>
      </c>
      <c r="S119" s="167">
        <v>0</v>
      </c>
      <c r="T119" s="168">
        <f t="shared" si="3"/>
        <v>0</v>
      </c>
      <c r="AR119" s="15" t="s">
        <v>278</v>
      </c>
      <c r="AT119" s="15" t="s">
        <v>210</v>
      </c>
      <c r="AU119" s="15" t="s">
        <v>79</v>
      </c>
      <c r="AY119" s="15" t="s">
        <v>209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5" t="s">
        <v>9</v>
      </c>
      <c r="BK119" s="169">
        <f t="shared" si="9"/>
        <v>0</v>
      </c>
      <c r="BL119" s="15" t="s">
        <v>278</v>
      </c>
      <c r="BM119" s="15" t="s">
        <v>1621</v>
      </c>
    </row>
    <row r="120" spans="2:65" s="1" customFormat="1" ht="31.5" customHeight="1">
      <c r="B120" s="157"/>
      <c r="C120" s="170" t="s">
        <v>299</v>
      </c>
      <c r="D120" s="170" t="s">
        <v>565</v>
      </c>
      <c r="E120" s="171" t="s">
        <v>1622</v>
      </c>
      <c r="F120" s="172" t="s">
        <v>1623</v>
      </c>
      <c r="G120" s="173" t="s">
        <v>416</v>
      </c>
      <c r="H120" s="174">
        <v>13</v>
      </c>
      <c r="I120" s="175"/>
      <c r="J120" s="176">
        <f t="shared" si="0"/>
        <v>0</v>
      </c>
      <c r="K120" s="173" t="s">
        <v>3</v>
      </c>
      <c r="L120" s="177"/>
      <c r="M120" s="178" t="s">
        <v>3</v>
      </c>
      <c r="N120" s="179" t="s">
        <v>43</v>
      </c>
      <c r="O120" s="32"/>
      <c r="P120" s="167">
        <f t="shared" si="1"/>
        <v>0</v>
      </c>
      <c r="Q120" s="167">
        <v>0.081</v>
      </c>
      <c r="R120" s="167">
        <f t="shared" si="2"/>
        <v>1.053</v>
      </c>
      <c r="S120" s="167">
        <v>0</v>
      </c>
      <c r="T120" s="168">
        <f t="shared" si="3"/>
        <v>0</v>
      </c>
      <c r="AR120" s="15" t="s">
        <v>336</v>
      </c>
      <c r="AT120" s="15" t="s">
        <v>565</v>
      </c>
      <c r="AU120" s="15" t="s">
        <v>79</v>
      </c>
      <c r="AY120" s="15" t="s">
        <v>209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5" t="s">
        <v>9</v>
      </c>
      <c r="BK120" s="169">
        <f t="shared" si="9"/>
        <v>0</v>
      </c>
      <c r="BL120" s="15" t="s">
        <v>278</v>
      </c>
      <c r="BM120" s="15" t="s">
        <v>1624</v>
      </c>
    </row>
    <row r="121" spans="2:65" s="1" customFormat="1" ht="31.5" customHeight="1">
      <c r="B121" s="157"/>
      <c r="C121" s="170" t="s">
        <v>303</v>
      </c>
      <c r="D121" s="170" t="s">
        <v>565</v>
      </c>
      <c r="E121" s="171" t="s">
        <v>1625</v>
      </c>
      <c r="F121" s="172" t="s">
        <v>1626</v>
      </c>
      <c r="G121" s="173" t="s">
        <v>416</v>
      </c>
      <c r="H121" s="174">
        <v>1</v>
      </c>
      <c r="I121" s="175"/>
      <c r="J121" s="176">
        <f t="shared" si="0"/>
        <v>0</v>
      </c>
      <c r="K121" s="173" t="s">
        <v>3</v>
      </c>
      <c r="L121" s="177"/>
      <c r="M121" s="178" t="s">
        <v>3</v>
      </c>
      <c r="N121" s="179" t="s">
        <v>43</v>
      </c>
      <c r="O121" s="32"/>
      <c r="P121" s="167">
        <f t="shared" si="1"/>
        <v>0</v>
      </c>
      <c r="Q121" s="167">
        <v>0.081</v>
      </c>
      <c r="R121" s="167">
        <f t="shared" si="2"/>
        <v>0.081</v>
      </c>
      <c r="S121" s="167">
        <v>0</v>
      </c>
      <c r="T121" s="168">
        <f t="shared" si="3"/>
        <v>0</v>
      </c>
      <c r="AR121" s="15" t="s">
        <v>336</v>
      </c>
      <c r="AT121" s="15" t="s">
        <v>565</v>
      </c>
      <c r="AU121" s="15" t="s">
        <v>79</v>
      </c>
      <c r="AY121" s="15" t="s">
        <v>209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5" t="s">
        <v>9</v>
      </c>
      <c r="BK121" s="169">
        <f t="shared" si="9"/>
        <v>0</v>
      </c>
      <c r="BL121" s="15" t="s">
        <v>278</v>
      </c>
      <c r="BM121" s="15" t="s">
        <v>1627</v>
      </c>
    </row>
    <row r="122" spans="2:65" s="1" customFormat="1" ht="22.5" customHeight="1">
      <c r="B122" s="157"/>
      <c r="C122" s="158" t="s">
        <v>306</v>
      </c>
      <c r="D122" s="158" t="s">
        <v>210</v>
      </c>
      <c r="E122" s="159" t="s">
        <v>1628</v>
      </c>
      <c r="F122" s="160" t="s">
        <v>1629</v>
      </c>
      <c r="G122" s="161" t="s">
        <v>416</v>
      </c>
      <c r="H122" s="162">
        <v>4</v>
      </c>
      <c r="I122" s="163"/>
      <c r="J122" s="164">
        <f t="shared" si="0"/>
        <v>0</v>
      </c>
      <c r="K122" s="161" t="s">
        <v>3101</v>
      </c>
      <c r="L122" s="31"/>
      <c r="M122" s="165" t="s">
        <v>3</v>
      </c>
      <c r="N122" s="166" t="s">
        <v>43</v>
      </c>
      <c r="O122" s="3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AR122" s="15" t="s">
        <v>278</v>
      </c>
      <c r="AT122" s="15" t="s">
        <v>210</v>
      </c>
      <c r="AU122" s="15" t="s">
        <v>79</v>
      </c>
      <c r="AY122" s="15" t="s">
        <v>209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5" t="s">
        <v>9</v>
      </c>
      <c r="BK122" s="169">
        <f t="shared" si="9"/>
        <v>0</v>
      </c>
      <c r="BL122" s="15" t="s">
        <v>278</v>
      </c>
      <c r="BM122" s="15" t="s">
        <v>1630</v>
      </c>
    </row>
    <row r="123" spans="2:65" s="1" customFormat="1" ht="22.5" customHeight="1">
      <c r="B123" s="157"/>
      <c r="C123" s="170" t="s">
        <v>309</v>
      </c>
      <c r="D123" s="170" t="s">
        <v>565</v>
      </c>
      <c r="E123" s="171" t="s">
        <v>1631</v>
      </c>
      <c r="F123" s="172" t="s">
        <v>1632</v>
      </c>
      <c r="G123" s="173" t="s">
        <v>416</v>
      </c>
      <c r="H123" s="174">
        <v>4</v>
      </c>
      <c r="I123" s="175"/>
      <c r="J123" s="176">
        <f t="shared" si="0"/>
        <v>0</v>
      </c>
      <c r="K123" s="173" t="s">
        <v>3101</v>
      </c>
      <c r="L123" s="177"/>
      <c r="M123" s="178" t="s">
        <v>3</v>
      </c>
      <c r="N123" s="179" t="s">
        <v>43</v>
      </c>
      <c r="O123" s="32"/>
      <c r="P123" s="167">
        <f t="shared" si="1"/>
        <v>0</v>
      </c>
      <c r="Q123" s="167">
        <v>0.000251</v>
      </c>
      <c r="R123" s="167">
        <f t="shared" si="2"/>
        <v>0.001004</v>
      </c>
      <c r="S123" s="167">
        <v>0</v>
      </c>
      <c r="T123" s="168">
        <f t="shared" si="3"/>
        <v>0</v>
      </c>
      <c r="AR123" s="15" t="s">
        <v>336</v>
      </c>
      <c r="AT123" s="15" t="s">
        <v>565</v>
      </c>
      <c r="AU123" s="15" t="s">
        <v>79</v>
      </c>
      <c r="AY123" s="15" t="s">
        <v>209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9</v>
      </c>
      <c r="BK123" s="169">
        <f t="shared" si="9"/>
        <v>0</v>
      </c>
      <c r="BL123" s="15" t="s">
        <v>278</v>
      </c>
      <c r="BM123" s="15" t="s">
        <v>1633</v>
      </c>
    </row>
    <row r="124" spans="2:65" s="1" customFormat="1" ht="22.5" customHeight="1">
      <c r="B124" s="157"/>
      <c r="C124" s="158" t="s">
        <v>312</v>
      </c>
      <c r="D124" s="158" t="s">
        <v>210</v>
      </c>
      <c r="E124" s="159" t="s">
        <v>1634</v>
      </c>
      <c r="F124" s="160" t="s">
        <v>1635</v>
      </c>
      <c r="G124" s="161" t="s">
        <v>416</v>
      </c>
      <c r="H124" s="162">
        <v>17</v>
      </c>
      <c r="I124" s="163"/>
      <c r="J124" s="164">
        <f t="shared" si="0"/>
        <v>0</v>
      </c>
      <c r="K124" s="161" t="s">
        <v>3101</v>
      </c>
      <c r="L124" s="31"/>
      <c r="M124" s="165" t="s">
        <v>3</v>
      </c>
      <c r="N124" s="166" t="s">
        <v>43</v>
      </c>
      <c r="O124" s="3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AR124" s="15" t="s">
        <v>278</v>
      </c>
      <c r="AT124" s="15" t="s">
        <v>210</v>
      </c>
      <c r="AU124" s="15" t="s">
        <v>79</v>
      </c>
      <c r="AY124" s="15" t="s">
        <v>209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9</v>
      </c>
      <c r="BK124" s="169">
        <f t="shared" si="9"/>
        <v>0</v>
      </c>
      <c r="BL124" s="15" t="s">
        <v>278</v>
      </c>
      <c r="BM124" s="15" t="s">
        <v>1636</v>
      </c>
    </row>
    <row r="125" spans="2:65" s="1" customFormat="1" ht="22.5" customHeight="1">
      <c r="B125" s="157"/>
      <c r="C125" s="170" t="s">
        <v>316</v>
      </c>
      <c r="D125" s="170" t="s">
        <v>565</v>
      </c>
      <c r="E125" s="171" t="s">
        <v>1637</v>
      </c>
      <c r="F125" s="172" t="s">
        <v>1638</v>
      </c>
      <c r="G125" s="173" t="s">
        <v>416</v>
      </c>
      <c r="H125" s="174">
        <v>17</v>
      </c>
      <c r="I125" s="175"/>
      <c r="J125" s="176">
        <f t="shared" si="0"/>
        <v>0</v>
      </c>
      <c r="K125" s="173" t="s">
        <v>3101</v>
      </c>
      <c r="L125" s="177"/>
      <c r="M125" s="178" t="s">
        <v>3</v>
      </c>
      <c r="N125" s="179" t="s">
        <v>43</v>
      </c>
      <c r="O125" s="32"/>
      <c r="P125" s="167">
        <f t="shared" si="1"/>
        <v>0</v>
      </c>
      <c r="Q125" s="167">
        <v>0.000375</v>
      </c>
      <c r="R125" s="167">
        <f t="shared" si="2"/>
        <v>0.0063750000000000005</v>
      </c>
      <c r="S125" s="167">
        <v>0</v>
      </c>
      <c r="T125" s="168">
        <f t="shared" si="3"/>
        <v>0</v>
      </c>
      <c r="AR125" s="15" t="s">
        <v>336</v>
      </c>
      <c r="AT125" s="15" t="s">
        <v>565</v>
      </c>
      <c r="AU125" s="15" t="s">
        <v>79</v>
      </c>
      <c r="AY125" s="15" t="s">
        <v>209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5" t="s">
        <v>9</v>
      </c>
      <c r="BK125" s="169">
        <f t="shared" si="9"/>
        <v>0</v>
      </c>
      <c r="BL125" s="15" t="s">
        <v>278</v>
      </c>
      <c r="BM125" s="15" t="s">
        <v>1639</v>
      </c>
    </row>
    <row r="126" spans="2:65" s="1" customFormat="1" ht="22.5" customHeight="1">
      <c r="B126" s="157"/>
      <c r="C126" s="158" t="s">
        <v>320</v>
      </c>
      <c r="D126" s="158" t="s">
        <v>210</v>
      </c>
      <c r="E126" s="159" t="s">
        <v>1640</v>
      </c>
      <c r="F126" s="160" t="s">
        <v>1641</v>
      </c>
      <c r="G126" s="161" t="s">
        <v>416</v>
      </c>
      <c r="H126" s="162">
        <v>10</v>
      </c>
      <c r="I126" s="163"/>
      <c r="J126" s="164">
        <f t="shared" si="0"/>
        <v>0</v>
      </c>
      <c r="K126" s="161" t="s">
        <v>3101</v>
      </c>
      <c r="L126" s="31"/>
      <c r="M126" s="165" t="s">
        <v>3</v>
      </c>
      <c r="N126" s="166" t="s">
        <v>43</v>
      </c>
      <c r="O126" s="3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AR126" s="15" t="s">
        <v>278</v>
      </c>
      <c r="AT126" s="15" t="s">
        <v>210</v>
      </c>
      <c r="AU126" s="15" t="s">
        <v>79</v>
      </c>
      <c r="AY126" s="15" t="s">
        <v>209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5" t="s">
        <v>9</v>
      </c>
      <c r="BK126" s="169">
        <f t="shared" si="9"/>
        <v>0</v>
      </c>
      <c r="BL126" s="15" t="s">
        <v>278</v>
      </c>
      <c r="BM126" s="15" t="s">
        <v>1642</v>
      </c>
    </row>
    <row r="127" spans="2:65" s="1" customFormat="1" ht="22.5" customHeight="1">
      <c r="B127" s="157"/>
      <c r="C127" s="170" t="s">
        <v>324</v>
      </c>
      <c r="D127" s="170" t="s">
        <v>565</v>
      </c>
      <c r="E127" s="171" t="s">
        <v>1643</v>
      </c>
      <c r="F127" s="172" t="s">
        <v>1644</v>
      </c>
      <c r="G127" s="173" t="s">
        <v>416</v>
      </c>
      <c r="H127" s="174">
        <v>10</v>
      </c>
      <c r="I127" s="175"/>
      <c r="J127" s="176">
        <f t="shared" si="0"/>
        <v>0</v>
      </c>
      <c r="K127" s="173" t="s">
        <v>3</v>
      </c>
      <c r="L127" s="177"/>
      <c r="M127" s="178" t="s">
        <v>3</v>
      </c>
      <c r="N127" s="179" t="s">
        <v>43</v>
      </c>
      <c r="O127" s="32"/>
      <c r="P127" s="167">
        <f t="shared" si="1"/>
        <v>0</v>
      </c>
      <c r="Q127" s="167">
        <v>0.0038</v>
      </c>
      <c r="R127" s="167">
        <f t="shared" si="2"/>
        <v>0.038</v>
      </c>
      <c r="S127" s="167">
        <v>0</v>
      </c>
      <c r="T127" s="168">
        <f t="shared" si="3"/>
        <v>0</v>
      </c>
      <c r="AR127" s="15" t="s">
        <v>336</v>
      </c>
      <c r="AT127" s="15" t="s">
        <v>565</v>
      </c>
      <c r="AU127" s="15" t="s">
        <v>79</v>
      </c>
      <c r="AY127" s="15" t="s">
        <v>209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5" t="s">
        <v>9</v>
      </c>
      <c r="BK127" s="169">
        <f t="shared" si="9"/>
        <v>0</v>
      </c>
      <c r="BL127" s="15" t="s">
        <v>278</v>
      </c>
      <c r="BM127" s="15" t="s">
        <v>1645</v>
      </c>
    </row>
    <row r="128" spans="2:65" s="1" customFormat="1" ht="22.5" customHeight="1">
      <c r="B128" s="157"/>
      <c r="C128" s="158" t="s">
        <v>328</v>
      </c>
      <c r="D128" s="158" t="s">
        <v>210</v>
      </c>
      <c r="E128" s="159" t="s">
        <v>1646</v>
      </c>
      <c r="F128" s="160" t="s">
        <v>1647</v>
      </c>
      <c r="G128" s="161" t="s">
        <v>416</v>
      </c>
      <c r="H128" s="162">
        <v>42</v>
      </c>
      <c r="I128" s="163"/>
      <c r="J128" s="164">
        <f t="shared" si="0"/>
        <v>0</v>
      </c>
      <c r="K128" s="161" t="s">
        <v>3101</v>
      </c>
      <c r="L128" s="31"/>
      <c r="M128" s="165" t="s">
        <v>3</v>
      </c>
      <c r="N128" s="166" t="s">
        <v>43</v>
      </c>
      <c r="O128" s="3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AR128" s="15" t="s">
        <v>278</v>
      </c>
      <c r="AT128" s="15" t="s">
        <v>210</v>
      </c>
      <c r="AU128" s="15" t="s">
        <v>79</v>
      </c>
      <c r="AY128" s="15" t="s">
        <v>209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5" t="s">
        <v>9</v>
      </c>
      <c r="BK128" s="169">
        <f t="shared" si="9"/>
        <v>0</v>
      </c>
      <c r="BL128" s="15" t="s">
        <v>278</v>
      </c>
      <c r="BM128" s="15" t="s">
        <v>1648</v>
      </c>
    </row>
    <row r="129" spans="2:65" s="1" customFormat="1" ht="22.5" customHeight="1">
      <c r="B129" s="157"/>
      <c r="C129" s="170" t="s">
        <v>332</v>
      </c>
      <c r="D129" s="170" t="s">
        <v>565</v>
      </c>
      <c r="E129" s="171" t="s">
        <v>1649</v>
      </c>
      <c r="F129" s="172" t="s">
        <v>1650</v>
      </c>
      <c r="G129" s="173" t="s">
        <v>416</v>
      </c>
      <c r="H129" s="174">
        <v>42</v>
      </c>
      <c r="I129" s="175"/>
      <c r="J129" s="176">
        <f t="shared" si="0"/>
        <v>0</v>
      </c>
      <c r="K129" s="173" t="s">
        <v>3</v>
      </c>
      <c r="L129" s="177"/>
      <c r="M129" s="178" t="s">
        <v>3</v>
      </c>
      <c r="N129" s="179" t="s">
        <v>43</v>
      </c>
      <c r="O129" s="32"/>
      <c r="P129" s="167">
        <f t="shared" si="1"/>
        <v>0</v>
      </c>
      <c r="Q129" s="167">
        <v>0.0036</v>
      </c>
      <c r="R129" s="167">
        <f t="shared" si="2"/>
        <v>0.1512</v>
      </c>
      <c r="S129" s="167">
        <v>0</v>
      </c>
      <c r="T129" s="168">
        <f t="shared" si="3"/>
        <v>0</v>
      </c>
      <c r="AR129" s="15" t="s">
        <v>336</v>
      </c>
      <c r="AT129" s="15" t="s">
        <v>565</v>
      </c>
      <c r="AU129" s="15" t="s">
        <v>79</v>
      </c>
      <c r="AY129" s="15" t="s">
        <v>209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5" t="s">
        <v>9</v>
      </c>
      <c r="BK129" s="169">
        <f t="shared" si="9"/>
        <v>0</v>
      </c>
      <c r="BL129" s="15" t="s">
        <v>278</v>
      </c>
      <c r="BM129" s="15" t="s">
        <v>1651</v>
      </c>
    </row>
    <row r="130" spans="2:65" s="1" customFormat="1" ht="22.5" customHeight="1">
      <c r="B130" s="157"/>
      <c r="C130" s="158" t="s">
        <v>336</v>
      </c>
      <c r="D130" s="158" t="s">
        <v>210</v>
      </c>
      <c r="E130" s="159" t="s">
        <v>1652</v>
      </c>
      <c r="F130" s="160" t="s">
        <v>1653</v>
      </c>
      <c r="G130" s="161" t="s">
        <v>253</v>
      </c>
      <c r="H130" s="162">
        <v>78</v>
      </c>
      <c r="I130" s="163"/>
      <c r="J130" s="164">
        <f t="shared" si="0"/>
        <v>0</v>
      </c>
      <c r="K130" s="161" t="s">
        <v>3101</v>
      </c>
      <c r="L130" s="31"/>
      <c r="M130" s="165" t="s">
        <v>3</v>
      </c>
      <c r="N130" s="166" t="s">
        <v>43</v>
      </c>
      <c r="O130" s="3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AR130" s="15" t="s">
        <v>278</v>
      </c>
      <c r="AT130" s="15" t="s">
        <v>210</v>
      </c>
      <c r="AU130" s="15" t="s">
        <v>79</v>
      </c>
      <c r="AY130" s="15" t="s">
        <v>209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5" t="s">
        <v>9</v>
      </c>
      <c r="BK130" s="169">
        <f t="shared" si="9"/>
        <v>0</v>
      </c>
      <c r="BL130" s="15" t="s">
        <v>278</v>
      </c>
      <c r="BM130" s="15" t="s">
        <v>1654</v>
      </c>
    </row>
    <row r="131" spans="2:65" s="1" customFormat="1" ht="22.5" customHeight="1">
      <c r="B131" s="157"/>
      <c r="C131" s="170" t="s">
        <v>340</v>
      </c>
      <c r="D131" s="170" t="s">
        <v>565</v>
      </c>
      <c r="E131" s="171" t="s">
        <v>1655</v>
      </c>
      <c r="F131" s="172" t="s">
        <v>1656</v>
      </c>
      <c r="G131" s="173" t="s">
        <v>253</v>
      </c>
      <c r="H131" s="174">
        <v>78</v>
      </c>
      <c r="I131" s="175"/>
      <c r="J131" s="176">
        <f t="shared" si="0"/>
        <v>0</v>
      </c>
      <c r="K131" s="173" t="s">
        <v>3101</v>
      </c>
      <c r="L131" s="177"/>
      <c r="M131" s="178" t="s">
        <v>3</v>
      </c>
      <c r="N131" s="179" t="s">
        <v>43</v>
      </c>
      <c r="O131" s="32"/>
      <c r="P131" s="167">
        <f t="shared" si="1"/>
        <v>0</v>
      </c>
      <c r="Q131" s="167">
        <v>0.0024</v>
      </c>
      <c r="R131" s="167">
        <f t="shared" si="2"/>
        <v>0.18719999999999998</v>
      </c>
      <c r="S131" s="167">
        <v>0</v>
      </c>
      <c r="T131" s="168">
        <f t="shared" si="3"/>
        <v>0</v>
      </c>
      <c r="AR131" s="15" t="s">
        <v>336</v>
      </c>
      <c r="AT131" s="15" t="s">
        <v>565</v>
      </c>
      <c r="AU131" s="15" t="s">
        <v>79</v>
      </c>
      <c r="AY131" s="15" t="s">
        <v>209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5" t="s">
        <v>9</v>
      </c>
      <c r="BK131" s="169">
        <f t="shared" si="9"/>
        <v>0</v>
      </c>
      <c r="BL131" s="15" t="s">
        <v>278</v>
      </c>
      <c r="BM131" s="15" t="s">
        <v>1657</v>
      </c>
    </row>
    <row r="132" spans="2:65" s="1" customFormat="1" ht="22.5" customHeight="1">
      <c r="B132" s="157"/>
      <c r="C132" s="170" t="s">
        <v>344</v>
      </c>
      <c r="D132" s="170" t="s">
        <v>565</v>
      </c>
      <c r="E132" s="171" t="s">
        <v>1658</v>
      </c>
      <c r="F132" s="172" t="s">
        <v>1659</v>
      </c>
      <c r="G132" s="173" t="s">
        <v>416</v>
      </c>
      <c r="H132" s="174">
        <v>16</v>
      </c>
      <c r="I132" s="175"/>
      <c r="J132" s="176">
        <f t="shared" si="0"/>
        <v>0</v>
      </c>
      <c r="K132" s="173" t="s">
        <v>3101</v>
      </c>
      <c r="L132" s="177"/>
      <c r="M132" s="178" t="s">
        <v>3</v>
      </c>
      <c r="N132" s="179" t="s">
        <v>43</v>
      </c>
      <c r="O132" s="32"/>
      <c r="P132" s="167">
        <f t="shared" si="1"/>
        <v>0</v>
      </c>
      <c r="Q132" s="167">
        <v>0.0001</v>
      </c>
      <c r="R132" s="167">
        <f t="shared" si="2"/>
        <v>0.0016</v>
      </c>
      <c r="S132" s="167">
        <v>0</v>
      </c>
      <c r="T132" s="168">
        <f t="shared" si="3"/>
        <v>0</v>
      </c>
      <c r="AR132" s="15" t="s">
        <v>336</v>
      </c>
      <c r="AT132" s="15" t="s">
        <v>565</v>
      </c>
      <c r="AU132" s="15" t="s">
        <v>79</v>
      </c>
      <c r="AY132" s="15" t="s">
        <v>209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5" t="s">
        <v>9</v>
      </c>
      <c r="BK132" s="169">
        <f t="shared" si="9"/>
        <v>0</v>
      </c>
      <c r="BL132" s="15" t="s">
        <v>278</v>
      </c>
      <c r="BM132" s="15" t="s">
        <v>1660</v>
      </c>
    </row>
    <row r="133" spans="2:65" s="1" customFormat="1" ht="22.5" customHeight="1">
      <c r="B133" s="157"/>
      <c r="C133" s="170" t="s">
        <v>348</v>
      </c>
      <c r="D133" s="170" t="s">
        <v>565</v>
      </c>
      <c r="E133" s="171" t="s">
        <v>1661</v>
      </c>
      <c r="F133" s="172" t="s">
        <v>1662</v>
      </c>
      <c r="G133" s="173" t="s">
        <v>416</v>
      </c>
      <c r="H133" s="174">
        <v>29</v>
      </c>
      <c r="I133" s="175"/>
      <c r="J133" s="176">
        <f t="shared" si="0"/>
        <v>0</v>
      </c>
      <c r="K133" s="173" t="s">
        <v>3101</v>
      </c>
      <c r="L133" s="177"/>
      <c r="M133" s="178" t="s">
        <v>3</v>
      </c>
      <c r="N133" s="179" t="s">
        <v>43</v>
      </c>
      <c r="O133" s="32"/>
      <c r="P133" s="167">
        <f t="shared" si="1"/>
        <v>0</v>
      </c>
      <c r="Q133" s="167">
        <v>0.0016</v>
      </c>
      <c r="R133" s="167">
        <f t="shared" si="2"/>
        <v>0.046400000000000004</v>
      </c>
      <c r="S133" s="167">
        <v>0</v>
      </c>
      <c r="T133" s="168">
        <f t="shared" si="3"/>
        <v>0</v>
      </c>
      <c r="AR133" s="15" t="s">
        <v>336</v>
      </c>
      <c r="AT133" s="15" t="s">
        <v>565</v>
      </c>
      <c r="AU133" s="15" t="s">
        <v>79</v>
      </c>
      <c r="AY133" s="15" t="s">
        <v>209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5" t="s">
        <v>9</v>
      </c>
      <c r="BK133" s="169">
        <f t="shared" si="9"/>
        <v>0</v>
      </c>
      <c r="BL133" s="15" t="s">
        <v>278</v>
      </c>
      <c r="BM133" s="15" t="s">
        <v>1663</v>
      </c>
    </row>
    <row r="134" spans="2:65" s="1" customFormat="1" ht="22.5" customHeight="1">
      <c r="B134" s="157"/>
      <c r="C134" s="158" t="s">
        <v>352</v>
      </c>
      <c r="D134" s="158" t="s">
        <v>210</v>
      </c>
      <c r="E134" s="159" t="s">
        <v>1664</v>
      </c>
      <c r="F134" s="160" t="s">
        <v>1665</v>
      </c>
      <c r="G134" s="161" t="s">
        <v>253</v>
      </c>
      <c r="H134" s="162">
        <v>304</v>
      </c>
      <c r="I134" s="163"/>
      <c r="J134" s="164">
        <f t="shared" si="0"/>
        <v>0</v>
      </c>
      <c r="K134" s="161" t="s">
        <v>3101</v>
      </c>
      <c r="L134" s="31"/>
      <c r="M134" s="165" t="s">
        <v>3</v>
      </c>
      <c r="N134" s="166" t="s">
        <v>43</v>
      </c>
      <c r="O134" s="3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AR134" s="15" t="s">
        <v>278</v>
      </c>
      <c r="AT134" s="15" t="s">
        <v>210</v>
      </c>
      <c r="AU134" s="15" t="s">
        <v>79</v>
      </c>
      <c r="AY134" s="15" t="s">
        <v>209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5" t="s">
        <v>9</v>
      </c>
      <c r="BK134" s="169">
        <f t="shared" si="9"/>
        <v>0</v>
      </c>
      <c r="BL134" s="15" t="s">
        <v>278</v>
      </c>
      <c r="BM134" s="15" t="s">
        <v>1666</v>
      </c>
    </row>
    <row r="135" spans="2:65" s="1" customFormat="1" ht="22.5" customHeight="1">
      <c r="B135" s="157"/>
      <c r="C135" s="170" t="s">
        <v>356</v>
      </c>
      <c r="D135" s="170" t="s">
        <v>565</v>
      </c>
      <c r="E135" s="171" t="s">
        <v>1667</v>
      </c>
      <c r="F135" s="172" t="s">
        <v>1668</v>
      </c>
      <c r="G135" s="173" t="s">
        <v>253</v>
      </c>
      <c r="H135" s="174">
        <v>304</v>
      </c>
      <c r="I135" s="175"/>
      <c r="J135" s="176">
        <f t="shared" si="0"/>
        <v>0</v>
      </c>
      <c r="K135" s="173" t="s">
        <v>3101</v>
      </c>
      <c r="L135" s="177"/>
      <c r="M135" s="178" t="s">
        <v>3</v>
      </c>
      <c r="N135" s="179" t="s">
        <v>43</v>
      </c>
      <c r="O135" s="32"/>
      <c r="P135" s="167">
        <f t="shared" si="1"/>
        <v>0</v>
      </c>
      <c r="Q135" s="167">
        <v>0.0048</v>
      </c>
      <c r="R135" s="167">
        <f t="shared" si="2"/>
        <v>1.4591999999999998</v>
      </c>
      <c r="S135" s="167">
        <v>0</v>
      </c>
      <c r="T135" s="168">
        <f t="shared" si="3"/>
        <v>0</v>
      </c>
      <c r="AR135" s="15" t="s">
        <v>336</v>
      </c>
      <c r="AT135" s="15" t="s">
        <v>565</v>
      </c>
      <c r="AU135" s="15" t="s">
        <v>79</v>
      </c>
      <c r="AY135" s="15" t="s">
        <v>209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5" t="s">
        <v>9</v>
      </c>
      <c r="BK135" s="169">
        <f t="shared" si="9"/>
        <v>0</v>
      </c>
      <c r="BL135" s="15" t="s">
        <v>278</v>
      </c>
      <c r="BM135" s="15" t="s">
        <v>1669</v>
      </c>
    </row>
    <row r="136" spans="2:65" s="1" customFormat="1" ht="22.5" customHeight="1">
      <c r="B136" s="157"/>
      <c r="C136" s="170" t="s">
        <v>363</v>
      </c>
      <c r="D136" s="170" t="s">
        <v>565</v>
      </c>
      <c r="E136" s="171" t="s">
        <v>1670</v>
      </c>
      <c r="F136" s="172" t="s">
        <v>1671</v>
      </c>
      <c r="G136" s="173" t="s">
        <v>416</v>
      </c>
      <c r="H136" s="174">
        <v>68</v>
      </c>
      <c r="I136" s="175"/>
      <c r="J136" s="176">
        <f t="shared" si="0"/>
        <v>0</v>
      </c>
      <c r="K136" s="173" t="s">
        <v>3101</v>
      </c>
      <c r="L136" s="177"/>
      <c r="M136" s="178" t="s">
        <v>3</v>
      </c>
      <c r="N136" s="179" t="s">
        <v>43</v>
      </c>
      <c r="O136" s="32"/>
      <c r="P136" s="167">
        <f t="shared" si="1"/>
        <v>0</v>
      </c>
      <c r="Q136" s="167">
        <v>0.00018</v>
      </c>
      <c r="R136" s="167">
        <f t="shared" si="2"/>
        <v>0.012240000000000001</v>
      </c>
      <c r="S136" s="167">
        <v>0</v>
      </c>
      <c r="T136" s="168">
        <f t="shared" si="3"/>
        <v>0</v>
      </c>
      <c r="AR136" s="15" t="s">
        <v>336</v>
      </c>
      <c r="AT136" s="15" t="s">
        <v>565</v>
      </c>
      <c r="AU136" s="15" t="s">
        <v>79</v>
      </c>
      <c r="AY136" s="15" t="s">
        <v>209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5" t="s">
        <v>9</v>
      </c>
      <c r="BK136" s="169">
        <f t="shared" si="9"/>
        <v>0</v>
      </c>
      <c r="BL136" s="15" t="s">
        <v>278</v>
      </c>
      <c r="BM136" s="15" t="s">
        <v>1672</v>
      </c>
    </row>
    <row r="137" spans="2:65" s="1" customFormat="1" ht="22.5" customHeight="1">
      <c r="B137" s="157"/>
      <c r="C137" s="170" t="s">
        <v>367</v>
      </c>
      <c r="D137" s="170" t="s">
        <v>565</v>
      </c>
      <c r="E137" s="171" t="s">
        <v>1673</v>
      </c>
      <c r="F137" s="172" t="s">
        <v>1674</v>
      </c>
      <c r="G137" s="173" t="s">
        <v>416</v>
      </c>
      <c r="H137" s="174">
        <v>131</v>
      </c>
      <c r="I137" s="175"/>
      <c r="J137" s="176">
        <f t="shared" si="0"/>
        <v>0</v>
      </c>
      <c r="K137" s="173" t="s">
        <v>3101</v>
      </c>
      <c r="L137" s="177"/>
      <c r="M137" s="178" t="s">
        <v>3</v>
      </c>
      <c r="N137" s="179" t="s">
        <v>43</v>
      </c>
      <c r="O137" s="32"/>
      <c r="P137" s="167">
        <f t="shared" si="1"/>
        <v>0</v>
      </c>
      <c r="Q137" s="167">
        <v>0.0041</v>
      </c>
      <c r="R137" s="167">
        <f t="shared" si="2"/>
        <v>0.5371</v>
      </c>
      <c r="S137" s="167">
        <v>0</v>
      </c>
      <c r="T137" s="168">
        <f t="shared" si="3"/>
        <v>0</v>
      </c>
      <c r="AR137" s="15" t="s">
        <v>336</v>
      </c>
      <c r="AT137" s="15" t="s">
        <v>565</v>
      </c>
      <c r="AU137" s="15" t="s">
        <v>79</v>
      </c>
      <c r="AY137" s="15" t="s">
        <v>209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5" t="s">
        <v>9</v>
      </c>
      <c r="BK137" s="169">
        <f t="shared" si="9"/>
        <v>0</v>
      </c>
      <c r="BL137" s="15" t="s">
        <v>278</v>
      </c>
      <c r="BM137" s="15" t="s">
        <v>1675</v>
      </c>
    </row>
    <row r="138" spans="2:65" s="1" customFormat="1" ht="22.5" customHeight="1">
      <c r="B138" s="157"/>
      <c r="C138" s="158" t="s">
        <v>371</v>
      </c>
      <c r="D138" s="158" t="s">
        <v>210</v>
      </c>
      <c r="E138" s="159" t="s">
        <v>1676</v>
      </c>
      <c r="F138" s="160" t="s">
        <v>1677</v>
      </c>
      <c r="G138" s="161" t="s">
        <v>359</v>
      </c>
      <c r="H138" s="162">
        <v>21</v>
      </c>
      <c r="I138" s="163"/>
      <c r="J138" s="164">
        <f t="shared" si="0"/>
        <v>0</v>
      </c>
      <c r="K138" s="161" t="s">
        <v>3</v>
      </c>
      <c r="L138" s="31"/>
      <c r="M138" s="165" t="s">
        <v>3</v>
      </c>
      <c r="N138" s="166" t="s">
        <v>43</v>
      </c>
      <c r="O138" s="3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AR138" s="15" t="s">
        <v>278</v>
      </c>
      <c r="AT138" s="15" t="s">
        <v>210</v>
      </c>
      <c r="AU138" s="15" t="s">
        <v>79</v>
      </c>
      <c r="AY138" s="15" t="s">
        <v>209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5" t="s">
        <v>9</v>
      </c>
      <c r="BK138" s="169">
        <f t="shared" si="9"/>
        <v>0</v>
      </c>
      <c r="BL138" s="15" t="s">
        <v>278</v>
      </c>
      <c r="BM138" s="15" t="s">
        <v>1678</v>
      </c>
    </row>
    <row r="139" spans="2:65" s="1" customFormat="1" ht="22.5" customHeight="1">
      <c r="B139" s="157"/>
      <c r="C139" s="158" t="s">
        <v>375</v>
      </c>
      <c r="D139" s="158" t="s">
        <v>210</v>
      </c>
      <c r="E139" s="159" t="s">
        <v>1679</v>
      </c>
      <c r="F139" s="160" t="s">
        <v>1680</v>
      </c>
      <c r="G139" s="161" t="s">
        <v>253</v>
      </c>
      <c r="H139" s="162">
        <v>52</v>
      </c>
      <c r="I139" s="163"/>
      <c r="J139" s="164">
        <f t="shared" si="0"/>
        <v>0</v>
      </c>
      <c r="K139" s="161" t="s">
        <v>3</v>
      </c>
      <c r="L139" s="31"/>
      <c r="M139" s="165" t="s">
        <v>3</v>
      </c>
      <c r="N139" s="166" t="s">
        <v>43</v>
      </c>
      <c r="O139" s="3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AR139" s="15" t="s">
        <v>278</v>
      </c>
      <c r="AT139" s="15" t="s">
        <v>210</v>
      </c>
      <c r="AU139" s="15" t="s">
        <v>79</v>
      </c>
      <c r="AY139" s="15" t="s">
        <v>209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5" t="s">
        <v>9</v>
      </c>
      <c r="BK139" s="169">
        <f t="shared" si="9"/>
        <v>0</v>
      </c>
      <c r="BL139" s="15" t="s">
        <v>278</v>
      </c>
      <c r="BM139" s="15" t="s">
        <v>1681</v>
      </c>
    </row>
    <row r="140" spans="2:65" s="1" customFormat="1" ht="22.5" customHeight="1">
      <c r="B140" s="157"/>
      <c r="C140" s="170" t="s">
        <v>379</v>
      </c>
      <c r="D140" s="170" t="s">
        <v>565</v>
      </c>
      <c r="E140" s="171" t="s">
        <v>1682</v>
      </c>
      <c r="F140" s="172" t="s">
        <v>1683</v>
      </c>
      <c r="G140" s="173" t="s">
        <v>253</v>
      </c>
      <c r="H140" s="174">
        <v>52</v>
      </c>
      <c r="I140" s="175"/>
      <c r="J140" s="176">
        <f t="shared" si="0"/>
        <v>0</v>
      </c>
      <c r="K140" s="173" t="s">
        <v>3</v>
      </c>
      <c r="L140" s="177"/>
      <c r="M140" s="178" t="s">
        <v>3</v>
      </c>
      <c r="N140" s="179" t="s">
        <v>43</v>
      </c>
      <c r="O140" s="32"/>
      <c r="P140" s="167">
        <f t="shared" si="1"/>
        <v>0</v>
      </c>
      <c r="Q140" s="167">
        <v>0.0024</v>
      </c>
      <c r="R140" s="167">
        <f t="shared" si="2"/>
        <v>0.1248</v>
      </c>
      <c r="S140" s="167">
        <v>0</v>
      </c>
      <c r="T140" s="168">
        <f t="shared" si="3"/>
        <v>0</v>
      </c>
      <c r="AR140" s="15" t="s">
        <v>336</v>
      </c>
      <c r="AT140" s="15" t="s">
        <v>565</v>
      </c>
      <c r="AU140" s="15" t="s">
        <v>79</v>
      </c>
      <c r="AY140" s="15" t="s">
        <v>209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5" t="s">
        <v>9</v>
      </c>
      <c r="BK140" s="169">
        <f t="shared" si="9"/>
        <v>0</v>
      </c>
      <c r="BL140" s="15" t="s">
        <v>278</v>
      </c>
      <c r="BM140" s="15" t="s">
        <v>1684</v>
      </c>
    </row>
    <row r="141" spans="2:65" s="1" customFormat="1" ht="22.5" customHeight="1">
      <c r="B141" s="157"/>
      <c r="C141" s="158" t="s">
        <v>383</v>
      </c>
      <c r="D141" s="158" t="s">
        <v>210</v>
      </c>
      <c r="E141" s="159" t="s">
        <v>1685</v>
      </c>
      <c r="F141" s="160" t="s">
        <v>1686</v>
      </c>
      <c r="G141" s="161" t="s">
        <v>253</v>
      </c>
      <c r="H141" s="162">
        <v>173</v>
      </c>
      <c r="I141" s="163"/>
      <c r="J141" s="164">
        <f t="shared" si="0"/>
        <v>0</v>
      </c>
      <c r="K141" s="161" t="s">
        <v>3</v>
      </c>
      <c r="L141" s="31"/>
      <c r="M141" s="165" t="s">
        <v>3</v>
      </c>
      <c r="N141" s="166" t="s">
        <v>43</v>
      </c>
      <c r="O141" s="3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AR141" s="15" t="s">
        <v>278</v>
      </c>
      <c r="AT141" s="15" t="s">
        <v>210</v>
      </c>
      <c r="AU141" s="15" t="s">
        <v>79</v>
      </c>
      <c r="AY141" s="15" t="s">
        <v>209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5" t="s">
        <v>9</v>
      </c>
      <c r="BK141" s="169">
        <f t="shared" si="9"/>
        <v>0</v>
      </c>
      <c r="BL141" s="15" t="s">
        <v>278</v>
      </c>
      <c r="BM141" s="15" t="s">
        <v>1687</v>
      </c>
    </row>
    <row r="142" spans="2:65" s="1" customFormat="1" ht="22.5" customHeight="1">
      <c r="B142" s="157"/>
      <c r="C142" s="170" t="s">
        <v>387</v>
      </c>
      <c r="D142" s="170" t="s">
        <v>565</v>
      </c>
      <c r="E142" s="171" t="s">
        <v>1688</v>
      </c>
      <c r="F142" s="172" t="s">
        <v>1689</v>
      </c>
      <c r="G142" s="173" t="s">
        <v>253</v>
      </c>
      <c r="H142" s="174">
        <v>173</v>
      </c>
      <c r="I142" s="175"/>
      <c r="J142" s="176">
        <f t="shared" si="0"/>
        <v>0</v>
      </c>
      <c r="K142" s="173" t="s">
        <v>3</v>
      </c>
      <c r="L142" s="177"/>
      <c r="M142" s="178" t="s">
        <v>3</v>
      </c>
      <c r="N142" s="179" t="s">
        <v>43</v>
      </c>
      <c r="O142" s="32"/>
      <c r="P142" s="167">
        <f t="shared" si="1"/>
        <v>0</v>
      </c>
      <c r="Q142" s="167">
        <v>0.0024</v>
      </c>
      <c r="R142" s="167">
        <f t="shared" si="2"/>
        <v>0.41519999999999996</v>
      </c>
      <c r="S142" s="167">
        <v>0</v>
      </c>
      <c r="T142" s="168">
        <f t="shared" si="3"/>
        <v>0</v>
      </c>
      <c r="AR142" s="15" t="s">
        <v>336</v>
      </c>
      <c r="AT142" s="15" t="s">
        <v>565</v>
      </c>
      <c r="AU142" s="15" t="s">
        <v>79</v>
      </c>
      <c r="AY142" s="15" t="s">
        <v>209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5" t="s">
        <v>9</v>
      </c>
      <c r="BK142" s="169">
        <f t="shared" si="9"/>
        <v>0</v>
      </c>
      <c r="BL142" s="15" t="s">
        <v>278</v>
      </c>
      <c r="BM142" s="15" t="s">
        <v>1690</v>
      </c>
    </row>
    <row r="143" spans="2:65" s="1" customFormat="1" ht="22.5" customHeight="1">
      <c r="B143" s="157"/>
      <c r="C143" s="158" t="s">
        <v>391</v>
      </c>
      <c r="D143" s="158" t="s">
        <v>210</v>
      </c>
      <c r="E143" s="159" t="s">
        <v>1691</v>
      </c>
      <c r="F143" s="160" t="s">
        <v>1692</v>
      </c>
      <c r="G143" s="161" t="s">
        <v>247</v>
      </c>
      <c r="H143" s="162">
        <v>5.124</v>
      </c>
      <c r="I143" s="163"/>
      <c r="J143" s="164">
        <f t="shared" si="0"/>
        <v>0</v>
      </c>
      <c r="K143" s="161" t="s">
        <v>3101</v>
      </c>
      <c r="L143" s="31"/>
      <c r="M143" s="165" t="s">
        <v>3</v>
      </c>
      <c r="N143" s="166" t="s">
        <v>43</v>
      </c>
      <c r="O143" s="3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AR143" s="15" t="s">
        <v>278</v>
      </c>
      <c r="AT143" s="15" t="s">
        <v>210</v>
      </c>
      <c r="AU143" s="15" t="s">
        <v>79</v>
      </c>
      <c r="AY143" s="15" t="s">
        <v>209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5" t="s">
        <v>9</v>
      </c>
      <c r="BK143" s="169">
        <f t="shared" si="9"/>
        <v>0</v>
      </c>
      <c r="BL143" s="15" t="s">
        <v>278</v>
      </c>
      <c r="BM143" s="15" t="s">
        <v>1693</v>
      </c>
    </row>
    <row r="144" spans="2:65" s="1" customFormat="1" ht="22.5" customHeight="1">
      <c r="B144" s="157"/>
      <c r="C144" s="158" t="s">
        <v>395</v>
      </c>
      <c r="D144" s="158" t="s">
        <v>210</v>
      </c>
      <c r="E144" s="159" t="s">
        <v>1694</v>
      </c>
      <c r="F144" s="160" t="s">
        <v>1695</v>
      </c>
      <c r="G144" s="161" t="s">
        <v>247</v>
      </c>
      <c r="H144" s="162">
        <v>5.124</v>
      </c>
      <c r="I144" s="163"/>
      <c r="J144" s="164">
        <f t="shared" si="0"/>
        <v>0</v>
      </c>
      <c r="K144" s="161" t="s">
        <v>3101</v>
      </c>
      <c r="L144" s="31"/>
      <c r="M144" s="165" t="s">
        <v>3</v>
      </c>
      <c r="N144" s="166" t="s">
        <v>43</v>
      </c>
      <c r="O144" s="3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AR144" s="15" t="s">
        <v>278</v>
      </c>
      <c r="AT144" s="15" t="s">
        <v>210</v>
      </c>
      <c r="AU144" s="15" t="s">
        <v>79</v>
      </c>
      <c r="AY144" s="15" t="s">
        <v>209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5" t="s">
        <v>9</v>
      </c>
      <c r="BK144" s="169">
        <f t="shared" si="9"/>
        <v>0</v>
      </c>
      <c r="BL144" s="15" t="s">
        <v>278</v>
      </c>
      <c r="BM144" s="15" t="s">
        <v>1696</v>
      </c>
    </row>
    <row r="145" spans="2:63" s="10" customFormat="1" ht="37.35" customHeight="1">
      <c r="B145" s="145"/>
      <c r="D145" s="154" t="s">
        <v>71</v>
      </c>
      <c r="E145" s="192" t="s">
        <v>565</v>
      </c>
      <c r="F145" s="192" t="s">
        <v>1697</v>
      </c>
      <c r="I145" s="148"/>
      <c r="J145" s="193">
        <f>BK145</f>
        <v>0</v>
      </c>
      <c r="K145" s="155"/>
      <c r="L145" s="145"/>
      <c r="M145" s="150"/>
      <c r="N145" s="151"/>
      <c r="O145" s="151"/>
      <c r="P145" s="152">
        <f>P146</f>
        <v>0</v>
      </c>
      <c r="Q145" s="151"/>
      <c r="R145" s="152">
        <f>R146</f>
        <v>0.00055</v>
      </c>
      <c r="S145" s="151"/>
      <c r="T145" s="153">
        <f>T146</f>
        <v>0</v>
      </c>
      <c r="AR145" s="154" t="s">
        <v>95</v>
      </c>
      <c r="AT145" s="155" t="s">
        <v>71</v>
      </c>
      <c r="AU145" s="155" t="s">
        <v>72</v>
      </c>
      <c r="AY145" s="154" t="s">
        <v>209</v>
      </c>
      <c r="BK145" s="156">
        <f>BK146</f>
        <v>0</v>
      </c>
    </row>
    <row r="146" spans="2:63" s="10" customFormat="1" ht="19.95" customHeight="1">
      <c r="B146" s="145"/>
      <c r="D146" s="146" t="s">
        <v>71</v>
      </c>
      <c r="E146" s="194" t="s">
        <v>1698</v>
      </c>
      <c r="F146" s="194" t="s">
        <v>1699</v>
      </c>
      <c r="I146" s="148"/>
      <c r="J146" s="195">
        <f>BK146</f>
        <v>0</v>
      </c>
      <c r="K146" s="155"/>
      <c r="L146" s="145"/>
      <c r="M146" s="150"/>
      <c r="N146" s="151"/>
      <c r="O146" s="151"/>
      <c r="P146" s="152">
        <f>SUM(P147:P148)</f>
        <v>0</v>
      </c>
      <c r="Q146" s="151"/>
      <c r="R146" s="152">
        <f>SUM(R147:R148)</f>
        <v>0.00055</v>
      </c>
      <c r="S146" s="151"/>
      <c r="T146" s="153">
        <f>SUM(T147:T148)</f>
        <v>0</v>
      </c>
      <c r="AR146" s="154" t="s">
        <v>95</v>
      </c>
      <c r="AT146" s="155" t="s">
        <v>71</v>
      </c>
      <c r="AU146" s="155" t="s">
        <v>9</v>
      </c>
      <c r="AY146" s="154" t="s">
        <v>209</v>
      </c>
      <c r="BK146" s="156">
        <f>SUM(BK147:BK148)</f>
        <v>0</v>
      </c>
    </row>
    <row r="147" spans="2:65" s="1" customFormat="1" ht="22.5" customHeight="1">
      <c r="B147" s="157"/>
      <c r="C147" s="158" t="s">
        <v>399</v>
      </c>
      <c r="D147" s="158" t="s">
        <v>210</v>
      </c>
      <c r="E147" s="159" t="s">
        <v>1700</v>
      </c>
      <c r="F147" s="160" t="s">
        <v>1701</v>
      </c>
      <c r="G147" s="161" t="s">
        <v>416</v>
      </c>
      <c r="H147" s="162">
        <v>5</v>
      </c>
      <c r="I147" s="163"/>
      <c r="J147" s="164">
        <f>ROUND(I147*H147,0)</f>
        <v>0</v>
      </c>
      <c r="K147" s="161" t="s">
        <v>3101</v>
      </c>
      <c r="L147" s="31"/>
      <c r="M147" s="165" t="s">
        <v>3</v>
      </c>
      <c r="N147" s="166" t="s">
        <v>43</v>
      </c>
      <c r="O147" s="32"/>
      <c r="P147" s="167">
        <f>O147*H147</f>
        <v>0</v>
      </c>
      <c r="Q147" s="167">
        <v>0</v>
      </c>
      <c r="R147" s="167">
        <f>Q147*H147</f>
        <v>0</v>
      </c>
      <c r="S147" s="167">
        <v>0</v>
      </c>
      <c r="T147" s="168">
        <f>S147*H147</f>
        <v>0</v>
      </c>
      <c r="AR147" s="15" t="s">
        <v>474</v>
      </c>
      <c r="AT147" s="15" t="s">
        <v>210</v>
      </c>
      <c r="AU147" s="15" t="s">
        <v>79</v>
      </c>
      <c r="AY147" s="15" t="s">
        <v>209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5" t="s">
        <v>9</v>
      </c>
      <c r="BK147" s="169">
        <f>ROUND(I147*H147,0)</f>
        <v>0</v>
      </c>
      <c r="BL147" s="15" t="s">
        <v>474</v>
      </c>
      <c r="BM147" s="15" t="s">
        <v>1702</v>
      </c>
    </row>
    <row r="148" spans="2:65" s="1" customFormat="1" ht="31.5" customHeight="1">
      <c r="B148" s="157"/>
      <c r="C148" s="170" t="s">
        <v>403</v>
      </c>
      <c r="D148" s="170" t="s">
        <v>565</v>
      </c>
      <c r="E148" s="171" t="s">
        <v>1703</v>
      </c>
      <c r="F148" s="172" t="s">
        <v>1704</v>
      </c>
      <c r="G148" s="173" t="s">
        <v>359</v>
      </c>
      <c r="H148" s="174">
        <v>5</v>
      </c>
      <c r="I148" s="175"/>
      <c r="J148" s="176">
        <f>ROUND(I148*H148,0)</f>
        <v>0</v>
      </c>
      <c r="K148" s="173" t="s">
        <v>3101</v>
      </c>
      <c r="L148" s="177"/>
      <c r="M148" s="178" t="s">
        <v>3</v>
      </c>
      <c r="N148" s="196" t="s">
        <v>43</v>
      </c>
      <c r="O148" s="182"/>
      <c r="P148" s="183">
        <f>O148*H148</f>
        <v>0</v>
      </c>
      <c r="Q148" s="183">
        <v>0.00011</v>
      </c>
      <c r="R148" s="183">
        <f>Q148*H148</f>
        <v>0.00055</v>
      </c>
      <c r="S148" s="183">
        <v>0</v>
      </c>
      <c r="T148" s="184">
        <f>S148*H148</f>
        <v>0</v>
      </c>
      <c r="AR148" s="15" t="s">
        <v>736</v>
      </c>
      <c r="AT148" s="15" t="s">
        <v>565</v>
      </c>
      <c r="AU148" s="15" t="s">
        <v>79</v>
      </c>
      <c r="AY148" s="15" t="s">
        <v>209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5" t="s">
        <v>9</v>
      </c>
      <c r="BK148" s="169">
        <f>ROUND(I148*H148,0)</f>
        <v>0</v>
      </c>
      <c r="BL148" s="15" t="s">
        <v>736</v>
      </c>
      <c r="BM148" s="15" t="s">
        <v>1705</v>
      </c>
    </row>
    <row r="149" spans="2:65" s="286" customFormat="1" ht="27" customHeight="1">
      <c r="B149" s="157"/>
      <c r="C149" s="290"/>
      <c r="D149" s="291" t="s">
        <v>71</v>
      </c>
      <c r="E149" s="292" t="s">
        <v>799</v>
      </c>
      <c r="F149" s="292" t="s">
        <v>800</v>
      </c>
      <c r="G149" s="290"/>
      <c r="H149" s="290"/>
      <c r="I149" s="293"/>
      <c r="J149" s="294">
        <f>J150</f>
        <v>0</v>
      </c>
      <c r="K149" s="321"/>
      <c r="L149" s="177"/>
      <c r="M149" s="300"/>
      <c r="N149" s="179"/>
      <c r="O149" s="287"/>
      <c r="P149" s="167"/>
      <c r="Q149" s="167"/>
      <c r="R149" s="167"/>
      <c r="S149" s="167"/>
      <c r="T149" s="167"/>
      <c r="AR149" s="15"/>
      <c r="AT149" s="15"/>
      <c r="AU149" s="15"/>
      <c r="AY149" s="15"/>
      <c r="BE149" s="169"/>
      <c r="BF149" s="169"/>
      <c r="BG149" s="169"/>
      <c r="BH149" s="169"/>
      <c r="BI149" s="169"/>
      <c r="BJ149" s="15"/>
      <c r="BK149" s="169"/>
      <c r="BL149" s="15"/>
      <c r="BM149" s="15"/>
    </row>
    <row r="150" spans="2:65" s="286" customFormat="1" ht="21.75" customHeight="1">
      <c r="B150" s="157"/>
      <c r="C150" s="290"/>
      <c r="D150" s="295" t="s">
        <v>71</v>
      </c>
      <c r="E150" s="296" t="s">
        <v>3077</v>
      </c>
      <c r="F150" s="296" t="s">
        <v>3078</v>
      </c>
      <c r="G150" s="290"/>
      <c r="H150" s="290"/>
      <c r="I150" s="293"/>
      <c r="J150" s="297">
        <f>SUM(J151:J153)</f>
        <v>0</v>
      </c>
      <c r="K150" s="321"/>
      <c r="L150" s="177"/>
      <c r="M150" s="300"/>
      <c r="N150" s="179"/>
      <c r="O150" s="287"/>
      <c r="P150" s="167"/>
      <c r="Q150" s="167"/>
      <c r="R150" s="167"/>
      <c r="S150" s="167"/>
      <c r="T150" s="167"/>
      <c r="AR150" s="15"/>
      <c r="AT150" s="15"/>
      <c r="AU150" s="15"/>
      <c r="AY150" s="15"/>
      <c r="BE150" s="169"/>
      <c r="BF150" s="169"/>
      <c r="BG150" s="169"/>
      <c r="BH150" s="169"/>
      <c r="BI150" s="169"/>
      <c r="BJ150" s="15"/>
      <c r="BK150" s="169"/>
      <c r="BL150" s="15"/>
      <c r="BM150" s="15"/>
    </row>
    <row r="151" spans="2:65" s="286" customFormat="1" ht="31.5" customHeight="1">
      <c r="B151" s="157"/>
      <c r="C151" s="158">
        <v>49</v>
      </c>
      <c r="D151" s="158" t="s">
        <v>210</v>
      </c>
      <c r="E151" s="159" t="s">
        <v>3079</v>
      </c>
      <c r="F151" s="160" t="s">
        <v>3080</v>
      </c>
      <c r="G151" s="161" t="s">
        <v>3081</v>
      </c>
      <c r="H151" s="162">
        <v>1</v>
      </c>
      <c r="I151" s="163"/>
      <c r="J151" s="164">
        <f>ROUND(I151*H151,2)</f>
        <v>0</v>
      </c>
      <c r="K151" s="321"/>
      <c r="L151" s="177"/>
      <c r="M151" s="300"/>
      <c r="N151" s="179"/>
      <c r="O151" s="287"/>
      <c r="P151" s="167"/>
      <c r="Q151" s="167"/>
      <c r="R151" s="167"/>
      <c r="S151" s="167"/>
      <c r="T151" s="167"/>
      <c r="AR151" s="15"/>
      <c r="AT151" s="15"/>
      <c r="AU151" s="15"/>
      <c r="AY151" s="15"/>
      <c r="BE151" s="169"/>
      <c r="BF151" s="169"/>
      <c r="BG151" s="169"/>
      <c r="BH151" s="169"/>
      <c r="BI151" s="169"/>
      <c r="BJ151" s="15"/>
      <c r="BK151" s="169"/>
      <c r="BL151" s="15"/>
      <c r="BM151" s="15"/>
    </row>
    <row r="152" spans="2:65" s="288" customFormat="1" ht="31.5" customHeight="1">
      <c r="B152" s="157"/>
      <c r="C152" s="158">
        <v>50</v>
      </c>
      <c r="D152" s="158" t="s">
        <v>210</v>
      </c>
      <c r="E152" s="159" t="s">
        <v>3082</v>
      </c>
      <c r="F152" s="160" t="s">
        <v>3083</v>
      </c>
      <c r="G152" s="161" t="s">
        <v>3081</v>
      </c>
      <c r="H152" s="162">
        <v>1</v>
      </c>
      <c r="I152" s="163"/>
      <c r="J152" s="164">
        <f>ROUND(I152*H152,2)</f>
        <v>0</v>
      </c>
      <c r="K152" s="321"/>
      <c r="L152" s="177"/>
      <c r="M152" s="300"/>
      <c r="N152" s="179"/>
      <c r="O152" s="289"/>
      <c r="P152" s="167"/>
      <c r="Q152" s="167"/>
      <c r="R152" s="167"/>
      <c r="S152" s="167"/>
      <c r="T152" s="167"/>
      <c r="AR152" s="15"/>
      <c r="AT152" s="15"/>
      <c r="AU152" s="15"/>
      <c r="AY152" s="15"/>
      <c r="BE152" s="169"/>
      <c r="BF152" s="169"/>
      <c r="BG152" s="169"/>
      <c r="BH152" s="169"/>
      <c r="BI152" s="169"/>
      <c r="BJ152" s="15"/>
      <c r="BK152" s="169"/>
      <c r="BL152" s="15"/>
      <c r="BM152" s="15"/>
    </row>
    <row r="153" spans="2:65" s="286" customFormat="1" ht="31.5" customHeight="1">
      <c r="B153" s="157"/>
      <c r="C153" s="158">
        <v>51</v>
      </c>
      <c r="D153" s="158" t="s">
        <v>210</v>
      </c>
      <c r="E153" s="159" t="s">
        <v>3084</v>
      </c>
      <c r="F153" s="160" t="s">
        <v>3085</v>
      </c>
      <c r="G153" s="161" t="s">
        <v>3081</v>
      </c>
      <c r="H153" s="162">
        <v>2</v>
      </c>
      <c r="I153" s="163"/>
      <c r="J153" s="164">
        <f>ROUND(I153*H153,2)</f>
        <v>0</v>
      </c>
      <c r="K153" s="321"/>
      <c r="L153" s="177"/>
      <c r="M153" s="300"/>
      <c r="N153" s="179"/>
      <c r="O153" s="287"/>
      <c r="P153" s="167"/>
      <c r="Q153" s="167"/>
      <c r="R153" s="167"/>
      <c r="S153" s="167"/>
      <c r="T153" s="167"/>
      <c r="AR153" s="15"/>
      <c r="AT153" s="15"/>
      <c r="AU153" s="15"/>
      <c r="AY153" s="15"/>
      <c r="BE153" s="169"/>
      <c r="BF153" s="169"/>
      <c r="BG153" s="169"/>
      <c r="BH153" s="169"/>
      <c r="BI153" s="169"/>
      <c r="BJ153" s="15"/>
      <c r="BK153" s="169"/>
      <c r="BL153" s="15"/>
      <c r="BM153" s="15"/>
    </row>
    <row r="154" spans="2:12" s="1" customFormat="1" ht="6.9" customHeight="1">
      <c r="B154" s="46"/>
      <c r="C154" s="47"/>
      <c r="D154" s="47"/>
      <c r="E154" s="47"/>
      <c r="F154" s="47"/>
      <c r="G154" s="47"/>
      <c r="H154" s="47"/>
      <c r="I154" s="119"/>
      <c r="J154" s="47"/>
      <c r="K154" s="317"/>
      <c r="L154" s="31"/>
    </row>
  </sheetData>
  <autoFilter ref="C93:K9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Dana Kocová</cp:lastModifiedBy>
  <cp:lastPrinted>2017-11-26T07:12:44Z</cp:lastPrinted>
  <dcterms:created xsi:type="dcterms:W3CDTF">2016-12-09T17:05:42Z</dcterms:created>
  <dcterms:modified xsi:type="dcterms:W3CDTF">2017-11-27T12:33:05Z</dcterms:modified>
  <cp:category/>
  <cp:version/>
  <cp:contentType/>
  <cp:contentStatus/>
</cp:coreProperties>
</file>