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J17-001 - Povrchová oprav..." sheetId="2" r:id="rId2"/>
    <sheet name="Pokyny pro vyplnění" sheetId="3" r:id="rId3"/>
  </sheets>
  <definedNames>
    <definedName name="_xlnm._FilterDatabase" localSheetId="1" hidden="1">'J17-001 - Povrchová oprav...'!$C$77:$K$77</definedName>
    <definedName name="_xlnm.Print_Titles" localSheetId="1">'J17-001 - Povrchová oprav...'!$77:$77</definedName>
    <definedName name="_xlnm.Print_Titles" localSheetId="0">'Rekapitulace stavby'!$49:$49</definedName>
    <definedName name="_xlnm.Print_Area" localSheetId="1">'J17-001 - Povrchová oprav...'!$C$4:$J$34,'J17-001 - Povrchová oprav...'!$C$40:$J$61,'J17-001 - Povrchová oprav...'!$C$67:$K$208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<sst xmlns="http://schemas.openxmlformats.org/spreadsheetml/2006/main" count="1823" uniqueCount="605">
  <si>
    <t>Export VZ</t>
  </si>
  <si>
    <t>List obsahuje:</t>
  </si>
  <si>
    <t>3.0</t>
  </si>
  <si>
    <t>ZAMOK</t>
  </si>
  <si>
    <t>False</t>
  </si>
  <si>
    <t>{0C537A84-CE74-4E36-A37B-894A2C53F455}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</si>
  <si>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</si>
  <si>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</si>
  <si>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</si>
  <si>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</si>
  <si>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</si>
  <si>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</si>
  <si>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</si>
  <si>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</si>
  <si>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J17-001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</si>
  <si>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</si>
  <si>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</si>
  <si>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Povrchová oprava komunikace II/193 Pernarec - Hvožďany</t>
  </si>
  <si>
    <t>0,1</t>
  </si>
  <si>
    <t>KSO:</t>
  </si>
  <si>
    <t>CC-CZ:</t>
  </si>
  <si>
    <t>1</t>
  </si>
  <si>
    <t>Místo:</t>
  </si>
  <si>
    <t xml:space="preserve"> </t>
  </si>
  <si>
    <t>Datum:</t>
  </si>
  <si>
    <t>24.08.2017</t>
  </si>
  <si>
    <t>10</t>
  </si>
  <si>
    <t>100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</si>
  <si>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</si>
  <si>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</si>
  <si>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</si>
  <si>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</si>
  <si>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</si>
  <si>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</si>
  <si>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</si>
  <si>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Vyplň údaj</t>
  </si>
  <si>
    <t>Projektant:</t>
  </si>
  <si>
    <t>63545438</t>
  </si>
  <si>
    <t>Ing. Ondřej Janout - Proj. a inž. práce</t>
  </si>
  <si>
    <t>CZ7106292039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</si>
  <si>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</si>
  <si>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</si>
  <si>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</si>
  <si>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</si>
  <si>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</si>
  <si>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</si>
  <si>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</si>
  <si>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</si>
  <si>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</si>
  <si>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</si>
  <si>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</si>
  <si>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</si>
  <si>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</si>
  <si>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</si>
  <si>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</si>
  <si>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</si>
  <si>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</si>
  <si>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</si>
  <si>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</si>
  <si>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</si>
  <si>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</si>
  <si>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</si>
  <si>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</si>
  <si>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</si>
  <si>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</si>
  <si>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</si>
  <si>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</si>
  <si>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</si>
  <si>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</si>
  <si>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</si>
  <si>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</si>
  <si>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</si>
  <si>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</si>
  <si>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</si>
  <si>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</si>
  <si>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</si>
  <si>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</si>
  <si>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</si>
  <si>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</si>
  <si>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</si>
  <si>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</si>
  <si>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</si>
  <si>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</si>
  <si>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</si>
  <si>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</si>
  <si>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</si>
  <si>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</si>
  <si>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</si>
  <si>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</si>
  <si>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</si>
  <si>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</si>
  <si>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</si>
  <si>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</si>
  <si>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</si>
  <si>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</si>
  <si>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</si>
  <si>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Přesuny hmot a suti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</si>
  <si>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</si>
  <si>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</si>
  <si>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</si>
  <si>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</si>
  <si>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</si>
  <si>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</si>
  <si>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</si>
  <si>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</si>
  <si>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</si>
  <si>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</si>
  <si>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</si>
  <si>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</si>
  <si>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</si>
  <si>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</si>
  <si>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</si>
  <si>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</si>
  <si>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</si>
  <si>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</si>
  <si>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</si>
  <si>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</si>
  <si>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113154121</t>
  </si>
  <si>
    <t>Frézování živičného krytu tl 0 - 50 mm pruh š 1 m pl do 500 m2 bez překážek v trase (napojení úseků)</t>
  </si>
  <si>
    <t>m2</t>
  </si>
  <si>
    <t>CS ÚRS 2015 02</t>
  </si>
  <si>
    <t>4</t>
  </si>
  <si>
    <t>-1152275080</t>
  </si>
  <si>
    <t>PP</t>
  </si>
  <si>
    <t>Frézování živičného podkladu nebo krytu s naložením na dopravní prostředek plochy jednotlivě do 500 m2 bez překážek v trase pruhu šířky přes 0,5 m do 1 m, tloušťky vrstvy 0-50 mm
viz. výkresy B.1.1, B.1.2, B.1.3 napojení úseků a typů skladby opravy
frézování v prostoru mostu ev. č. 193-011 včetně napojení na navazující typy opravy
rozsah viz. TZ bod 3 - odst.
plocha odměřena v dwg</t>
  </si>
  <si>
    <t>113154333</t>
  </si>
  <si>
    <t>Frézování živičného krytu tl 0 - 70 mm pruh š 2 m pl do 10000 m2 bez překážek v trase (průtah Málkovice)</t>
  </si>
  <si>
    <t>-2065386454</t>
  </si>
  <si>
    <t>Frézování živičného podkladu nebo krytu s naložením na dopravní prostředek plochy přes 1 000 do 10 000 m2 bez překážek v trase pruhu šířky přes 1 m do 2 m, tloušťky vrstvy 0 - 70 mm
viz. výkres B.1.1 průtah Málkovice
polohopisně a výškopisně zaměřeno
plocha odměřena v dwg</t>
  </si>
  <si>
    <t>3</t>
  </si>
  <si>
    <t>113154333a</t>
  </si>
  <si>
    <t>Frézování živičného krytu tl 0 - 70 mm pruh š 2 m pl do 10000 m2 bez překážek v trase (průtah Hvožďany)</t>
  </si>
  <si>
    <t>-2037810965</t>
  </si>
  <si>
    <t>Frézování živičného podkladu nebo krytu s naložením na dopravní prostředek plochy přes 1 000 do 10 000 m2 bez překážek v trase pruhu šířky přes 1 m do 2 m, tloušťky vrstvy 0 - 70 mm
viz. výkres B.1.3 průtah Hvožďany
polohopisně a výškopisně nezaměřeno
plocha poskytnuta zadavatelem</t>
  </si>
  <si>
    <t>114203202</t>
  </si>
  <si>
    <t>Očištění lomového kamene nebo betonových tvárnic od malty</t>
  </si>
  <si>
    <t>m3</t>
  </si>
  <si>
    <t>-684699555</t>
  </si>
  <si>
    <t>Očištění lomového kamene nebo betonových tvárnic získaných při rozebrání dlažeb, záhozů, rovnanin a soustřeďovacích staveb od malty
vybourání čel trubních propustků u zatrubněných sjezdů viz TZ
3*2*0,25*4</t>
  </si>
  <si>
    <t>5</t>
  </si>
  <si>
    <t>114203202a</t>
  </si>
  <si>
    <t>Očištění lomového kamene nebo betonových tvárnic od malty (průtah Hvožďany)</t>
  </si>
  <si>
    <t>1257572504</t>
  </si>
  <si>
    <t>Očištění lomového kamene nebo betonových tvárnic získaných při rozebrání dlažeb, záhozů, rovnanin a soustřeďovacích staveb od malty
vybourání čel trubních propustků u zatrubněných sjezdů viz TZ
6*2*0,25*4</t>
  </si>
  <si>
    <t>6</t>
  </si>
  <si>
    <t>162701105</t>
  </si>
  <si>
    <t>Vodorovné přemístění do 10000 m výkopku/sypaniny z horniny tř. 1 až 4</t>
  </si>
  <si>
    <t>-1814151182</t>
  </si>
  <si>
    <t>Vodorovné přemístění výkopku nebo sypaniny po suchu na obvyklém dopravním prostředku, bez naložení výkopku, avšak se složením bez rozhrnutí z horniny tř. 1 až 4 na vzdálenost přes 9 000 do 10 000 m
nánosy z čištění příkopů a krajnic 
dl. příkopů po odečtení hospodářských přejezdů
rozsah cca 35 %
(3584*2-147)*0,35*0,15
dl. příkopů po odečtení hospodářských přejezdů
rozsah cca 65 %
(3584*2-147)*0,65*0,30
nánosy na krajnicích 
3382*0,1</t>
  </si>
  <si>
    <t>7</t>
  </si>
  <si>
    <t>162701105a</t>
  </si>
  <si>
    <t>Vodorovné přemístění do 10000 m výkopku/sypaniny z horniny tř. 1 až 4 (průtah Hvožďany)</t>
  </si>
  <si>
    <t>1828702679</t>
  </si>
  <si>
    <t>Vodorovné přemístění výkopku nebo sypaniny po suchu na obvyklém dopravním prostředku, bez naložení výkopku, avšak se složením bez rozhrnutí z horniny tř. 1 až 4 na vzdálenost přes 9 000 do 10 000 m
nánosy z čištění příkopů a krajnic 
dl. příkopů po odečtení hospodářských přejezdů
rozsah cca 35 %
(519-70)*0,35*0,15
dl. příkopů po odečtení hospodářských přejezdů
rozsah cca 65 %
(519-70)*0,65*0,30
nánosy na krajnicích 
300*0,1</t>
  </si>
  <si>
    <t>8</t>
  </si>
  <si>
    <t>171201211</t>
  </si>
  <si>
    <t>Poplatek za uložení odpadu ze sypaniny na skládce (skládkovné)</t>
  </si>
  <si>
    <t>t</t>
  </si>
  <si>
    <t>903631978</t>
  </si>
  <si>
    <t>Uložení sypaniny poplatek za uložení sypaniny na skládce (skládkovné)
nánosy (1,26 t/m3)
2075,9*1,26</t>
  </si>
  <si>
    <t>9</t>
  </si>
  <si>
    <t>171201211a</t>
  </si>
  <si>
    <t>Poplatek za uložení odpadu ze sypaniny na skládce (skládkovné) (průtah Hvožďany)</t>
  </si>
  <si>
    <t>1371980379</t>
  </si>
  <si>
    <t>Uložení sypaniny poplatek za uložení sypaniny na skládce (skládkovné)
nánosy (1,26 t/m3)
114,13*1,26</t>
  </si>
  <si>
    <t>Svislé a kompletní konstrukce</t>
  </si>
  <si>
    <t>359901111</t>
  </si>
  <si>
    <t>Vyčištění stok</t>
  </si>
  <si>
    <t>m</t>
  </si>
  <si>
    <t>1184653860</t>
  </si>
  <si>
    <t>Vyčištění stok jakékoliv výšky
Pročištění propustků včetně odvozu na skladku (5ks)
(8,3+7,8+11,5+15,4+8,8)</t>
  </si>
  <si>
    <t>11</t>
  </si>
  <si>
    <t>359901111a</t>
  </si>
  <si>
    <t>Vyčištění stok (průtah Hvožďany)</t>
  </si>
  <si>
    <t>734014881</t>
  </si>
  <si>
    <t>Vyčištění stok jakékoliv výšky
Pročištění propustků a zatrubněných přejezdů včetně odvozu na skladku (3+6ks)
(9,0+9,3+9,6) + (10,0+7,0+6,5+10,7+15+9,5)</t>
  </si>
  <si>
    <t>Komunikace pozemní</t>
  </si>
  <si>
    <t>12</t>
  </si>
  <si>
    <t>577144111</t>
  </si>
  <si>
    <t>Asfaltový beton vrstva obrusná ACO 11 (ABS) tř. I tl 50 mm š do 3 m z nemodifikovaného asfaltu</t>
  </si>
  <si>
    <t>-1182234098</t>
  </si>
  <si>
    <t>Asfaltový beton vrstva obrusná ACO 11 (ABS) s rozprostřením a se zhutněním z nemodifikovaného asfaltu v pruhu šířky do 3 m tř. I, po zhutnění tl. 50 mm</t>
  </si>
  <si>
    <t>13</t>
  </si>
  <si>
    <t>577144111a</t>
  </si>
  <si>
    <t>Asfaltový beton vrstva obrusná ACO 11 (ABS) tř. I tl 50 mm š do 3 m z nemodifikovaného asfaltu (průtah Hvožďany)</t>
  </si>
  <si>
    <t>-1757506654</t>
  </si>
  <si>
    <t>14</t>
  </si>
  <si>
    <t>573231111x</t>
  </si>
  <si>
    <t>Postřik živičný spojovací ze silniční emulze v množství 0,5 kg/m2 (jen povrch TYP 1)</t>
  </si>
  <si>
    <t>1423965161</t>
  </si>
  <si>
    <t>Postřik živičný spojovací bez posypu kamenivem ze silniční emulze, v množství 0,50 kg/m2
konstrukce opravy vozovky TYP 1 viz výkres B.1.1, B.1.2
plocha měřena v dwg</t>
  </si>
  <si>
    <t>577156111x</t>
  </si>
  <si>
    <t>Asfaltový beton vrstva ložní ACL 22 (ABVH) tl 60 mm š do 3 m z nemodifikovaného asfaltu (jen povrch TYP 1)</t>
  </si>
  <si>
    <t>-353168030</t>
  </si>
  <si>
    <t>Asfaltový beton vrstva ložní ACL 22 (ABVH) s rozprostřením a zhutněním z nemodifikovaného asfaltu v pruhu šířky do 3 m, po zhutnění tl. 60 mm
konstrukce opravy vozovky TYP 1 a prostor opravy mostu ev. č. 193-011
viz výkres B.1.1, B.1.2
plocha měřena v dwg</t>
  </si>
  <si>
    <t>16</t>
  </si>
  <si>
    <t>573231111</t>
  </si>
  <si>
    <t>Postřik živičný spojovací ze silniční emulze v množství 0,8 kg/m2</t>
  </si>
  <si>
    <t>887130002</t>
  </si>
  <si>
    <t>Postřik živičný spojovací bez posypu kamenivem ze silniční emulze, v množství od 0,8 kg/m2
viz výkres B.1.1, B.1.2
plocha měřena v dwg</t>
  </si>
  <si>
    <t>17</t>
  </si>
  <si>
    <t>573231111a</t>
  </si>
  <si>
    <t>Postřik živičný spojovací ze silniční emulze v množství 0,8 kg/m2 (průtah Hvožďany)</t>
  </si>
  <si>
    <t>-2054829817</t>
  </si>
  <si>
    <t>Postřik živičný spojovací bez posypu kamenivem ze silniční emulze, v množství 0,80 kg/m2
viz výkres B.1.3 průtah Hvožďany
polohopisně a výškopisně nezaměřeno
plocha poskytnuta zadavatelem</t>
  </si>
  <si>
    <t>18</t>
  </si>
  <si>
    <t>565155111</t>
  </si>
  <si>
    <t>Asfaltový beton z vrstvy podkladní ACP 16S (50/70) pro vyspravení výtluků, vyrovnání podélných a příčných nerovností, podélných propadů okrajů vozovky 
v tl. do 100 mm s rozprostřením a zhutněním</t>
  </si>
  <si>
    <t>1397974022</t>
  </si>
  <si>
    <t>Asfaltový beton z vrstvy podkladní ACP 16S (50/70) pro vyspravení výtluků, vyrovnání podélných a příčných nerovností, podélných propadů okrajů vozovky 
v tl. do 100 mm s rozprostřením a zhutněním
viz výkres B.1.1, B.1.2
plocha měřena v dwg
předpoklad 70% povrchu opravy
20334,28 * 0,70 = 14234,00 * 0,07 = 996,38 * 2,646 = 2636,42</t>
  </si>
  <si>
    <t>19</t>
  </si>
  <si>
    <t>565155111a</t>
  </si>
  <si>
    <t>Asfaltový beton z vrstvy podkladní ACP 16S (50/70) pro vyspravení výtluků, vyrovnání podélných a příčných nerovností, podélných propadů okrajů vozovky 
v tl. do 100 mm s rozprostřením a zhutněním (průtah Hvožďany)</t>
  </si>
  <si>
    <t>-81224956</t>
  </si>
  <si>
    <t>Asfaltový beton z vrstvy podkladní ACP 16S (50/70) pro vyspravení výtluků, vyrovnání podélných a příčných nerovností, podélných propadů okrajů vozovky 
v tl. do 100 mm s rozprostřením a zhutněním
viz výkres B.1.1, B.1.2
plocha měřena v dwg
předpoklad 63% povrchu opravy
2372,78 * 0,63 = 1494,85 * 0,07 = 104,64 * 2,646 = 276,88</t>
  </si>
  <si>
    <t>20</t>
  </si>
  <si>
    <t>573191111</t>
  </si>
  <si>
    <t>Nátěr infiltrační kationaktivní v množství emulzí 1 kg/m2 (v místech oprav výtluků a podélných a příčných nerovností)</t>
  </si>
  <si>
    <t>-1705108857</t>
  </si>
  <si>
    <t>Nátěr infiltrační kationaktivní emulzí v množství 1,00 kg/m2</t>
  </si>
  <si>
    <t>573191111a</t>
  </si>
  <si>
    <t>Nátěr infiltrační kationaktivní v množství emulzí 1 kg/m2 (v místech oprav výtluků a podélných a příčných nerovností) (průtah Hvožďany)</t>
  </si>
  <si>
    <t>-1987370288</t>
  </si>
  <si>
    <t>22</t>
  </si>
  <si>
    <t>919721291</t>
  </si>
  <si>
    <t>Geomříž pro vyztužení stávajícího asfaltového povrchu ze skelných vláken</t>
  </si>
  <si>
    <t>-1680193477</t>
  </si>
  <si>
    <t>Vyztužení stávajícího asfaltového povrchu geomříží ze skelných vláken s pevností v tahu min. 100/100 kN/m s tažností materiálu do 3% - v rozsahu 35 %
Přesný rozsah bude objednavatelem určen na stavbě</t>
  </si>
  <si>
    <t>23</t>
  </si>
  <si>
    <t>919721291a</t>
  </si>
  <si>
    <t>Geomříž pro vyztužení stávajícího asfaltového povrchu ze skelných vláken (průtah Hvožďany)</t>
  </si>
  <si>
    <t>1620939374</t>
  </si>
  <si>
    <t>24</t>
  </si>
  <si>
    <t>569951131</t>
  </si>
  <si>
    <t>Zpevnění krajnic a hospodářských sjezdů asfaltovým recyklátem tl 130 mm v šíři od 0,2 do 0,7 m</t>
  </si>
  <si>
    <t>992715560</t>
  </si>
  <si>
    <t xml:space="preserve">Zpevnění krajnic a hospodářských sjezdů s rozprostřením a zhutněním, po zhutnění asfaltovým recyklátem pr. tl. 130 mm v šíři od 0,2 do 0,7 m
</t>
  </si>
  <si>
    <t>25</t>
  </si>
  <si>
    <t>569951131a</t>
  </si>
  <si>
    <t>Zpevnění krajnic a hospodářských sjezdů asfaltovým recyklátem tl 130 mm v šíři od 0,2 do 0,7 m (průtah Hvožďany)</t>
  </si>
  <si>
    <t>562399587</t>
  </si>
  <si>
    <t>Ostatní konstrukce a práce, bourání</t>
  </si>
  <si>
    <t>26</t>
  </si>
  <si>
    <t>912221111</t>
  </si>
  <si>
    <t>Montáž směrového sloupku silničního ocelového pružného zinkovaného ručním beraněním</t>
  </si>
  <si>
    <t>kus</t>
  </si>
  <si>
    <t>-249099626</t>
  </si>
  <si>
    <t>Montáž směrového sloupku silničního plastového pružného prosté uložení bez betonového základu</t>
  </si>
  <si>
    <t>27</t>
  </si>
  <si>
    <t>912221111a</t>
  </si>
  <si>
    <t>Montáž směrového sloupku silničního ocelového pružného zinkovaného ručním beraněním (průtah Hvožďany)</t>
  </si>
  <si>
    <t>1868890475</t>
  </si>
  <si>
    <t>28</t>
  </si>
  <si>
    <t>M</t>
  </si>
  <si>
    <t>404451500</t>
  </si>
  <si>
    <t>sloupek silniční plochý plastový s retroreflexní fólií směrový 1200 mm</t>
  </si>
  <si>
    <t>1629121509</t>
  </si>
  <si>
    <t>Výrobky a tabule orientační pro návěstí a zabezpečovací zařízení silniční značky dopravní svislé sloupky směrové sloupky ploché plastové s retroreflexní fólií směrový silniční 1200 mm</t>
  </si>
  <si>
    <t>29</t>
  </si>
  <si>
    <t>404451500a</t>
  </si>
  <si>
    <t>sloupek silniční plochý plastový s retroreflexní fólií směrový 1200 mm (průtah Hvožďany)</t>
  </si>
  <si>
    <t>1740890297</t>
  </si>
  <si>
    <t>30</t>
  </si>
  <si>
    <t>915111112</t>
  </si>
  <si>
    <t>Vodorovné dopravní značení šířky 125 mm retroreflexní bílou barvou vodící čáry souvislé</t>
  </si>
  <si>
    <t>-1017168310</t>
  </si>
  <si>
    <t>Vodorovné dopravní značení stříkané barvou vodící čára šířky 125 mm souvislá bílá retroreflexní
viz. bod 7 . TZ 
měřeno v dwg</t>
  </si>
  <si>
    <t>31</t>
  </si>
  <si>
    <t>915111112a</t>
  </si>
  <si>
    <t>Vodorovné dopravní značení šířky 125 mm retroreflexní bílou barvou vodící čáry souvislé (průtah Hvožďany)</t>
  </si>
  <si>
    <t>-171982342</t>
  </si>
  <si>
    <t>32</t>
  </si>
  <si>
    <t>915611111</t>
  </si>
  <si>
    <t>Předznačení vodorovného liniového značení</t>
  </si>
  <si>
    <t>180587931</t>
  </si>
  <si>
    <t>Předznačení pro vodorovné značení stříkané barvou nebo prováděné z nátěrových hmot liniové dělicí čáry, vodicí proužky</t>
  </si>
  <si>
    <t>33</t>
  </si>
  <si>
    <t>915611111a</t>
  </si>
  <si>
    <t>Předznačení vodorovného liniového značení (průtah Hvožďany)</t>
  </si>
  <si>
    <t>-328467930</t>
  </si>
  <si>
    <t>34</t>
  </si>
  <si>
    <t>919412011</t>
  </si>
  <si>
    <t>Hospodářský přejezd l 5 m z trub plastových PP ULTRA RIB 2 SN12 se spojkami nebo s hrdlem s čely z betonu prostého</t>
  </si>
  <si>
    <t>2085263368</t>
  </si>
  <si>
    <t>Hospodářský přejezd délky 5 m z trub plastových PP ULTRA RIB 2 SN12 se spojkami nebo s hrdlem DN 400 mm, s čely z betonu prostého tř. C 12/15, s převýšením do 600 mm
Trubka bude podsypána + obsypána KSC min 150mm a zasypána vrstvou KSC min 300mm
Přejezdy budou opatřeny živičným povrchem ACO 11S na podkladní vrstvu ACP 16S dle technologie
viz. bod 6. TZ související úpravy</t>
  </si>
  <si>
    <t>35</t>
  </si>
  <si>
    <t>919441211</t>
  </si>
  <si>
    <t>Čelo propustku z lomového kamene pro propustek z trub DN 300 až 500</t>
  </si>
  <si>
    <t>1447944667</t>
  </si>
  <si>
    <t>Čelo propustku ze zdiva z lomového kamene, pro propustek z trub DN 300 až 500 mm
čela stávajících propustků budou v případě potřeby opravena - viz TZ
3*2</t>
  </si>
  <si>
    <t>36</t>
  </si>
  <si>
    <t>919492913</t>
  </si>
  <si>
    <t>Příplatek ZKD 1 m l nad 5 m hospodářského přejezdu z plastových trub PP ULTRA RIB 2 SN12</t>
  </si>
  <si>
    <t>1740130575</t>
  </si>
  <si>
    <t>Hospodářský přejezd délky 5 m z plastových trub PP ULTRA RIB 2 SN12 se spojkami nebo s hrdlem. Příplatek k cenám za každý další i započatý 1 m délky přejezdu přes 5 m</t>
  </si>
  <si>
    <t>37</t>
  </si>
  <si>
    <t>919735111</t>
  </si>
  <si>
    <t>Řezání stávajícího živičného krytu hl do 50 mm</t>
  </si>
  <si>
    <t>-1924963097</t>
  </si>
  <si>
    <t>Řezání stávajícího živičného krytu nebo podkladu hloubky do 50 mm</t>
  </si>
  <si>
    <t>38</t>
  </si>
  <si>
    <t>919735111a</t>
  </si>
  <si>
    <t>Řezání stávajícího živičného krytu hl do 50 mm (průtah Hvožďany)</t>
  </si>
  <si>
    <t>1046567192</t>
  </si>
  <si>
    <t>39</t>
  </si>
  <si>
    <t>919731121</t>
  </si>
  <si>
    <t>Zarovnání styčné plochy podkladu nebo krytu živičného tl do 50 mm</t>
  </si>
  <si>
    <t>557644671</t>
  </si>
  <si>
    <t>Zarovnání styčné plochy podkladu nebo krytu podél vybourané části komunikace nebo zpevněné plochy živičné tl. do 50 mm</t>
  </si>
  <si>
    <t>40</t>
  </si>
  <si>
    <t>919731121a</t>
  </si>
  <si>
    <t>Zarovnání styčné plochy podkladu nebo krytu živičného tl do 50 mm  (průtah Hvožďany)</t>
  </si>
  <si>
    <t>1548719681</t>
  </si>
  <si>
    <t>Zarovnání styčné plochy podkladu nebo krytu podél vybourané části komunikace nebo zpevněné plochy živičné tl. do 50 mm
měřeno v dwg</t>
  </si>
  <si>
    <t>41</t>
  </si>
  <si>
    <t>919112111</t>
  </si>
  <si>
    <t>Řezání dilatačních spár š 4 mm hl do 60 mm příčných nebo podélných v živičném krytu</t>
  </si>
  <si>
    <t>1069786765</t>
  </si>
  <si>
    <t>Řezání dilatačních spár v živičném krytu příčných nebo podélných, šířky 4 mm, hloubky do 60 mm
měřeno v dwg</t>
  </si>
  <si>
    <t>42</t>
  </si>
  <si>
    <t>919112111a</t>
  </si>
  <si>
    <t>Řezání dilatačních spár š 4 mm hl do 60 mm příčných nebo podélných v živičném krytu (průtah Hvožďany)</t>
  </si>
  <si>
    <t>441410319</t>
  </si>
  <si>
    <t>Řezání dilatačních spár v živičném krytu příčných nebo podélných, šířky 4 mm, hloubky do 60 mm</t>
  </si>
  <si>
    <t>43</t>
  </si>
  <si>
    <t>919112222</t>
  </si>
  <si>
    <t>Řezání spár pro vytvoření komůrky š 15 mm hl 25 mm pro těsnící zálivku v živičném krytu</t>
  </si>
  <si>
    <t>-2054149069</t>
  </si>
  <si>
    <t>Řezání dilatačních spár v živičném krytu vytvoření komůrky pro těsnící zálivku šířky 15 mm, hloubky 25 mm
měřeno v dwg</t>
  </si>
  <si>
    <t>44</t>
  </si>
  <si>
    <t>919112222a</t>
  </si>
  <si>
    <t>Řezání spár pro vytvoření komůrky š 15 mm hl 25 mm pro těsnící zálivku v živičném krytu (průtah Hvožďany)</t>
  </si>
  <si>
    <t>663591127</t>
  </si>
  <si>
    <t>45</t>
  </si>
  <si>
    <t>919122121</t>
  </si>
  <si>
    <t>Těsnění spár zálivkou za tepla pro komůrky š 15 mm hl 25 mm s těsnicím profilem</t>
  </si>
  <si>
    <t>-1032121689</t>
  </si>
  <si>
    <t>Utěsnění dilatačních spár zálivkou za tepla v cementobetonovém nebo živičném krytu včetně adhezního nátěru s těsnicím profilem pod zálivkou, pro komůrky šířky 15 mm, hloubky 25 mm
měřeno v dwg</t>
  </si>
  <si>
    <t>46</t>
  </si>
  <si>
    <t>919122121a</t>
  </si>
  <si>
    <t>Těsnění spár zálivkou za tepla pro komůrky š 15 mm hl 25 mm s těsnicím profilem (průtah Hvožďany)</t>
  </si>
  <si>
    <t>1682469137</t>
  </si>
  <si>
    <t>93</t>
  </si>
  <si>
    <t>Různé dokončovací konstrukce a práce inženýrských staveb</t>
  </si>
  <si>
    <t>47</t>
  </si>
  <si>
    <t>938902111</t>
  </si>
  <si>
    <t>Čištění příkopů komunikací příkopovým rypadlem objem nánosu do 0,15 m3/m</t>
  </si>
  <si>
    <t>-1997857878</t>
  </si>
  <si>
    <t xml:space="preserve"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35 %
(3584*2-147)*0,35
</t>
  </si>
  <si>
    <t>48</t>
  </si>
  <si>
    <t>938902111a</t>
  </si>
  <si>
    <t>Čištění příkopů komunikací příkopovým rypadlem objem nánosu do 0,15 m3/m (průtah Hvožďany)</t>
  </si>
  <si>
    <t>-802722477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</si>
  <si>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35 %
(519-70)*0,35</t>
  </si>
  <si>
    <t>49</t>
  </si>
  <si>
    <t>938902112</t>
  </si>
  <si>
    <t>Čištění příkopů komunikací příkopovým rypadlem objem nánosu do 0,3 m3/m</t>
  </si>
  <si>
    <t>-292890871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</si>
  <si>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65 %
(3584*2-147)*0,65</t>
  </si>
  <si>
    <t>50</t>
  </si>
  <si>
    <t>938902112a</t>
  </si>
  <si>
    <t>Čištění příkopů komunikací příkopovým rypadlem objem nánosu do 0,3 m3/m (průtah Hvožďany)</t>
  </si>
  <si>
    <t>-935442421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</si>
  <si>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65 %
(519-70)*0,65</t>
  </si>
  <si>
    <t>51</t>
  </si>
  <si>
    <t>938908411</t>
  </si>
  <si>
    <t>Čištění vozovek splachováním vodou</t>
  </si>
  <si>
    <t>-381568087</t>
  </si>
  <si>
    <t>Čištění vozovek splachováním vodou povrchu podkladu nebo krytu živičného, betonového nebo dlážděného
viz. bod 4.5 TZ
plocha měřena v dwg</t>
  </si>
  <si>
    <t>52</t>
  </si>
  <si>
    <t>938908411a</t>
  </si>
  <si>
    <t>Čištění vozovek splachováním vodou (průtah Hvožďany)</t>
  </si>
  <si>
    <t>1029613347</t>
  </si>
  <si>
    <t>53</t>
  </si>
  <si>
    <t>938909611</t>
  </si>
  <si>
    <t>Odstranění nánosu na krajnicích tl do 100 mm</t>
  </si>
  <si>
    <t>951081939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</si>
  <si>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</si>
  <si>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>54</t>
  </si>
  <si>
    <t>938909611a</t>
  </si>
  <si>
    <t>Odstranění nánosu na krajnicích tl do 100 mm (průtah Hvožďany)</t>
  </si>
  <si>
    <t>-289807199</t>
  </si>
  <si>
    <t xml:space="preserve">Čištění krajnic odstraněním nánosu (ulehlého, popř. zaježděného) naneseného vlivem silničního provozu, s přemístěním na hromady na vzdálenost do 50 m nebo s naložením na dopravní prostředek, ale bez složení průměrné tloušťky do 100 mm
</t>
  </si>
  <si>
    <t>96</t>
  </si>
  <si>
    <t>Bourání konstrukcí</t>
  </si>
  <si>
    <t>55</t>
  </si>
  <si>
    <t>962022490</t>
  </si>
  <si>
    <t>Bourání zdiva nadzákladového kamenného na MC do 1 m3</t>
  </si>
  <si>
    <t>-837436425</t>
  </si>
  <si>
    <t xml:space="preserve">Bourání zdiva nadzákladového kamenného nebo smíšeného kamenného, na maltu cementovou, objemu do 1 m3
vybourání čel trubních propustků u asfaltových sjezdů viz TZ
rozsah bude upřesněn při realizaci dle aktuálního stavu 
3*2*0,25
</t>
  </si>
  <si>
    <t>56</t>
  </si>
  <si>
    <t>966008112</t>
  </si>
  <si>
    <t>Bourání trubního propustku do DN 500</t>
  </si>
  <si>
    <t>-205415535</t>
  </si>
  <si>
    <t xml:space="preserve">Bourání trubního propustku s odklizením a uložením vybouraného materiálu na skládku na vzdálenost do 3 m nebo s naložením na dopravní prostředek z trub DN přes 300 do 500 mm
vybourání zatrubněných hospodářských sjezdů
</t>
  </si>
  <si>
    <t>99</t>
  </si>
  <si>
    <t>Přesuny hmot a suti</t>
  </si>
  <si>
    <t>57</t>
  </si>
  <si>
    <t>997221551</t>
  </si>
  <si>
    <t>Vodorovná doprava suti ze sypkých materiálů do 1 km</t>
  </si>
  <si>
    <t>-118293585</t>
  </si>
  <si>
    <t>Vodorovná doprava suti bez naložení, ale se složením a s hrubým urovnáním ze sypkých materiálů, na vzdálenost do 1 km
frézovaná živice
(687,29+1076,54)*0,04*2</t>
  </si>
  <si>
    <t>58</t>
  </si>
  <si>
    <t>997221561</t>
  </si>
  <si>
    <t>Vodorovná doprava suti z kusových materiálů do 1 km</t>
  </si>
  <si>
    <t>-505099462</t>
  </si>
  <si>
    <t>Vodorovná doprava suti bez naložení, ale se složením a s hrubým urovnáním z kusových materiálů, na vzdálenost do 1 km
vybourané propustky
36,7*0,5</t>
  </si>
  <si>
    <t>59</t>
  </si>
  <si>
    <t>997221569</t>
  </si>
  <si>
    <t>Příplatek ZKD 1 km u vodorovné dopravy suti z kusových materiálů</t>
  </si>
  <si>
    <t>1349641209</t>
  </si>
  <si>
    <t>Vodorovná doprava suti bez naložení, ale se složením a s hrubým urovnáním Příplatek k ceně za každý další i započatý 1 km přes 1 km
18,35*9</t>
  </si>
  <si>
    <t>60</t>
  </si>
  <si>
    <t>997221815</t>
  </si>
  <si>
    <t>Poplatek za uložení betonového odpadu na skládce (skládkovné)</t>
  </si>
  <si>
    <t>1700276982</t>
  </si>
  <si>
    <t>Poplatek za uložení stavebního odpadu na skládce (skládkovné) betonového</t>
  </si>
  <si>
    <t>61</t>
  </si>
  <si>
    <t>998225111</t>
  </si>
  <si>
    <t>Přesun hmot pro pozemní komunikace s krytem z kamene, monolitickým betonovým nebo živičným</t>
  </si>
  <si>
    <t>-2042586541</t>
  </si>
  <si>
    <t>Přesun hmot pro komunikace s krytem z kameniva, monolitickým betonovým nebo živičným dopravní vzdálenost do 200 m jakékoliv délky objektu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</si>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</sst>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71" fillId="33" borderId="0" xfId="36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98F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D38C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98F3.tmp" descr="D:\KROSplusData\System\Temp\rad598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38C3.tmp" descr="D:\KROSplusData\System\Temp\radD38C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49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3" t="s">
        <v>0</v>
      </c>
      <c r="B1" s="174"/>
      <c r="C1" s="174"/>
      <c r="D1" s="175" t="s">
        <v>1</v>
      </c>
      <c r="E1" s="174"/>
      <c r="F1" s="174"/>
      <c r="G1" s="174"/>
      <c r="H1" s="174"/>
      <c r="I1" s="174"/>
      <c r="J1" s="174"/>
      <c r="K1" s="176" t="s">
        <v>422</v>
      </c>
      <c r="L1" s="176"/>
      <c r="M1" s="176"/>
      <c r="N1" s="176"/>
      <c r="O1" s="176"/>
      <c r="P1" s="176"/>
      <c r="Q1" s="176"/>
      <c r="R1" s="176"/>
      <c r="S1" s="176"/>
      <c r="T1" s="174"/>
      <c r="U1" s="174"/>
      <c r="V1" s="174"/>
      <c r="W1" s="176" t="s">
        <v>423</v>
      </c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6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7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62" t="s">
        <v>14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11"/>
      <c r="AQ5" s="13"/>
      <c r="BE5" s="25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64" t="s">
        <v>17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11"/>
      <c r="AQ6" s="13"/>
      <c r="BE6" s="259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59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59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59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 t="s">
        <v>30</v>
      </c>
      <c r="AO10" s="11"/>
      <c r="AP10" s="11"/>
      <c r="AQ10" s="13"/>
      <c r="BE10" s="259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 t="s">
        <v>33</v>
      </c>
      <c r="AO11" s="11"/>
      <c r="AP11" s="11"/>
      <c r="AQ11" s="13"/>
      <c r="BE11" s="259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59"/>
      <c r="BS12" s="6" t="s">
        <v>18</v>
      </c>
    </row>
    <row r="13" spans="2:71" s="2" customFormat="1" ht="15" customHeight="1">
      <c r="B13" s="10"/>
      <c r="C13" s="11"/>
      <c r="D13" s="19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35</v>
      </c>
      <c r="AO13" s="11"/>
      <c r="AP13" s="11"/>
      <c r="AQ13" s="13"/>
      <c r="BE13" s="259"/>
      <c r="BS13" s="6" t="s">
        <v>18</v>
      </c>
    </row>
    <row r="14" spans="2:71" s="2" customFormat="1" ht="15.75" customHeight="1">
      <c r="B14" s="10"/>
      <c r="C14" s="11"/>
      <c r="D14" s="11"/>
      <c r="E14" s="265" t="s">
        <v>35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19" t="s">
        <v>32</v>
      </c>
      <c r="AL14" s="11"/>
      <c r="AM14" s="11"/>
      <c r="AN14" s="21" t="s">
        <v>35</v>
      </c>
      <c r="AO14" s="11"/>
      <c r="AP14" s="11"/>
      <c r="AQ14" s="13"/>
      <c r="BE14" s="259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59"/>
      <c r="BS15" s="6" t="s">
        <v>4</v>
      </c>
    </row>
    <row r="16" spans="2:71" s="2" customFormat="1" ht="15" customHeight="1">
      <c r="B16" s="10"/>
      <c r="C16" s="11"/>
      <c r="D16" s="19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 t="s">
        <v>37</v>
      </c>
      <c r="AO16" s="11"/>
      <c r="AP16" s="11"/>
      <c r="AQ16" s="13"/>
      <c r="BE16" s="259"/>
      <c r="BS16" s="6" t="s">
        <v>4</v>
      </c>
    </row>
    <row r="17" spans="2:71" s="2" customFormat="1" ht="19.5" customHeight="1">
      <c r="B17" s="10"/>
      <c r="C17" s="11"/>
      <c r="D17" s="11"/>
      <c r="E17" s="17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 t="s">
        <v>39</v>
      </c>
      <c r="AO17" s="11"/>
      <c r="AP17" s="11"/>
      <c r="AQ17" s="13"/>
      <c r="BE17" s="259"/>
      <c r="BS17" s="6" t="s">
        <v>40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59"/>
      <c r="BS18" s="6" t="s">
        <v>6</v>
      </c>
    </row>
    <row r="19" spans="2:71" s="2" customFormat="1" ht="15" customHeight="1">
      <c r="B19" s="10"/>
      <c r="C19" s="11"/>
      <c r="D19" s="19" t="s">
        <v>41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59"/>
      <c r="BS19" s="6" t="s">
        <v>6</v>
      </c>
    </row>
    <row r="20" spans="2:71" s="2" customFormat="1" ht="15.75" customHeight="1">
      <c r="B20" s="10"/>
      <c r="C20" s="11"/>
      <c r="D20" s="11"/>
      <c r="E20" s="266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11"/>
      <c r="AP20" s="11"/>
      <c r="AQ20" s="13"/>
      <c r="BE20" s="259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5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59"/>
    </row>
    <row r="23" spans="2:57" s="6" customFormat="1" ht="27" customHeight="1">
      <c r="B23" s="23"/>
      <c r="C23" s="24"/>
      <c r="D23" s="25" t="s">
        <v>42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7">
        <f>ROUND($AG$51,2)</f>
        <v>0</v>
      </c>
      <c r="AL23" s="268"/>
      <c r="AM23" s="268"/>
      <c r="AN23" s="268"/>
      <c r="AO23" s="268"/>
      <c r="AP23" s="24"/>
      <c r="AQ23" s="27"/>
      <c r="BE23" s="26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6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69" t="s">
        <v>43</v>
      </c>
      <c r="M25" s="270"/>
      <c r="N25" s="270"/>
      <c r="O25" s="270"/>
      <c r="P25" s="24"/>
      <c r="Q25" s="24"/>
      <c r="R25" s="24"/>
      <c r="S25" s="24"/>
      <c r="T25" s="24"/>
      <c r="U25" s="24"/>
      <c r="V25" s="24"/>
      <c r="W25" s="269" t="s">
        <v>44</v>
      </c>
      <c r="X25" s="270"/>
      <c r="Y25" s="270"/>
      <c r="Z25" s="270"/>
      <c r="AA25" s="270"/>
      <c r="AB25" s="270"/>
      <c r="AC25" s="270"/>
      <c r="AD25" s="270"/>
      <c r="AE25" s="270"/>
      <c r="AF25" s="24"/>
      <c r="AG25" s="24"/>
      <c r="AH25" s="24"/>
      <c r="AI25" s="24"/>
      <c r="AJ25" s="24"/>
      <c r="AK25" s="269" t="s">
        <v>45</v>
      </c>
      <c r="AL25" s="270"/>
      <c r="AM25" s="270"/>
      <c r="AN25" s="270"/>
      <c r="AO25" s="270"/>
      <c r="AP25" s="24"/>
      <c r="AQ25" s="27"/>
      <c r="BE25" s="260"/>
    </row>
    <row r="26" spans="2:57" s="6" customFormat="1" ht="15" customHeight="1">
      <c r="B26" s="29"/>
      <c r="C26" s="30"/>
      <c r="D26" s="30" t="s">
        <v>46</v>
      </c>
      <c r="E26" s="30"/>
      <c r="F26" s="30" t="s">
        <v>47</v>
      </c>
      <c r="G26" s="30"/>
      <c r="H26" s="30"/>
      <c r="I26" s="30"/>
      <c r="J26" s="30"/>
      <c r="K26" s="30"/>
      <c r="L26" s="271">
        <v>0.21</v>
      </c>
      <c r="M26" s="272"/>
      <c r="N26" s="272"/>
      <c r="O26" s="272"/>
      <c r="P26" s="30"/>
      <c r="Q26" s="30"/>
      <c r="R26" s="30"/>
      <c r="S26" s="30"/>
      <c r="T26" s="30"/>
      <c r="U26" s="30"/>
      <c r="V26" s="30"/>
      <c r="W26" s="273">
        <f>ROUND($AZ$51,2)</f>
        <v>0</v>
      </c>
      <c r="X26" s="272"/>
      <c r="Y26" s="272"/>
      <c r="Z26" s="272"/>
      <c r="AA26" s="272"/>
      <c r="AB26" s="272"/>
      <c r="AC26" s="272"/>
      <c r="AD26" s="272"/>
      <c r="AE26" s="272"/>
      <c r="AF26" s="30"/>
      <c r="AG26" s="30"/>
      <c r="AH26" s="30"/>
      <c r="AI26" s="30"/>
      <c r="AJ26" s="30"/>
      <c r="AK26" s="273">
        <f>ROUND($AV$51,2)</f>
        <v>0</v>
      </c>
      <c r="AL26" s="272"/>
      <c r="AM26" s="272"/>
      <c r="AN26" s="272"/>
      <c r="AO26" s="272"/>
      <c r="AP26" s="30"/>
      <c r="AQ26" s="31"/>
      <c r="BE26" s="261"/>
    </row>
    <row r="27" spans="2:57" s="6" customFormat="1" ht="15" customHeight="1">
      <c r="B27" s="29"/>
      <c r="C27" s="30"/>
      <c r="D27" s="30"/>
      <c r="E27" s="30"/>
      <c r="F27" s="30" t="s">
        <v>48</v>
      </c>
      <c r="G27" s="30"/>
      <c r="H27" s="30"/>
      <c r="I27" s="30"/>
      <c r="J27" s="30"/>
      <c r="K27" s="30"/>
      <c r="L27" s="271">
        <v>0.15</v>
      </c>
      <c r="M27" s="272"/>
      <c r="N27" s="272"/>
      <c r="O27" s="272"/>
      <c r="P27" s="30"/>
      <c r="Q27" s="30"/>
      <c r="R27" s="30"/>
      <c r="S27" s="30"/>
      <c r="T27" s="30"/>
      <c r="U27" s="30"/>
      <c r="V27" s="30"/>
      <c r="W27" s="273">
        <f>ROUND($BA$51,2)</f>
        <v>0</v>
      </c>
      <c r="X27" s="272"/>
      <c r="Y27" s="272"/>
      <c r="Z27" s="272"/>
      <c r="AA27" s="272"/>
      <c r="AB27" s="272"/>
      <c r="AC27" s="272"/>
      <c r="AD27" s="272"/>
      <c r="AE27" s="272"/>
      <c r="AF27" s="30"/>
      <c r="AG27" s="30"/>
      <c r="AH27" s="30"/>
      <c r="AI27" s="30"/>
      <c r="AJ27" s="30"/>
      <c r="AK27" s="273">
        <f>ROUND($AW$51,2)</f>
        <v>0</v>
      </c>
      <c r="AL27" s="272"/>
      <c r="AM27" s="272"/>
      <c r="AN27" s="272"/>
      <c r="AO27" s="272"/>
      <c r="AP27" s="30"/>
      <c r="AQ27" s="31"/>
      <c r="BE27" s="261"/>
    </row>
    <row r="28" spans="2:57" s="6" customFormat="1" ht="15" customHeight="1" hidden="1">
      <c r="B28" s="29"/>
      <c r="C28" s="30"/>
      <c r="D28" s="30"/>
      <c r="E28" s="30"/>
      <c r="F28" s="30" t="s">
        <v>49</v>
      </c>
      <c r="G28" s="30"/>
      <c r="H28" s="30"/>
      <c r="I28" s="30"/>
      <c r="J28" s="30"/>
      <c r="K28" s="30"/>
      <c r="L28" s="271">
        <v>0.21</v>
      </c>
      <c r="M28" s="272"/>
      <c r="N28" s="272"/>
      <c r="O28" s="272"/>
      <c r="P28" s="30"/>
      <c r="Q28" s="30"/>
      <c r="R28" s="30"/>
      <c r="S28" s="30"/>
      <c r="T28" s="30"/>
      <c r="U28" s="30"/>
      <c r="V28" s="30"/>
      <c r="W28" s="273">
        <f>ROUND($BB$51,2)</f>
        <v>0</v>
      </c>
      <c r="X28" s="272"/>
      <c r="Y28" s="272"/>
      <c r="Z28" s="272"/>
      <c r="AA28" s="272"/>
      <c r="AB28" s="272"/>
      <c r="AC28" s="272"/>
      <c r="AD28" s="272"/>
      <c r="AE28" s="272"/>
      <c r="AF28" s="30"/>
      <c r="AG28" s="30"/>
      <c r="AH28" s="30"/>
      <c r="AI28" s="30"/>
      <c r="AJ28" s="30"/>
      <c r="AK28" s="273">
        <v>0</v>
      </c>
      <c r="AL28" s="272"/>
      <c r="AM28" s="272"/>
      <c r="AN28" s="272"/>
      <c r="AO28" s="272"/>
      <c r="AP28" s="30"/>
      <c r="AQ28" s="31"/>
      <c r="BE28" s="261"/>
    </row>
    <row r="29" spans="2:57" s="6" customFormat="1" ht="15" customHeight="1" hidden="1">
      <c r="B29" s="29"/>
      <c r="C29" s="30"/>
      <c r="D29" s="30"/>
      <c r="E29" s="30"/>
      <c r="F29" s="30" t="s">
        <v>50</v>
      </c>
      <c r="G29" s="30"/>
      <c r="H29" s="30"/>
      <c r="I29" s="30"/>
      <c r="J29" s="30"/>
      <c r="K29" s="30"/>
      <c r="L29" s="271">
        <v>0.15</v>
      </c>
      <c r="M29" s="272"/>
      <c r="N29" s="272"/>
      <c r="O29" s="272"/>
      <c r="P29" s="30"/>
      <c r="Q29" s="30"/>
      <c r="R29" s="30"/>
      <c r="S29" s="30"/>
      <c r="T29" s="30"/>
      <c r="U29" s="30"/>
      <c r="V29" s="30"/>
      <c r="W29" s="273">
        <f>ROUND($BC$51,2)</f>
        <v>0</v>
      </c>
      <c r="X29" s="272"/>
      <c r="Y29" s="272"/>
      <c r="Z29" s="272"/>
      <c r="AA29" s="272"/>
      <c r="AB29" s="272"/>
      <c r="AC29" s="272"/>
      <c r="AD29" s="272"/>
      <c r="AE29" s="272"/>
      <c r="AF29" s="30"/>
      <c r="AG29" s="30"/>
      <c r="AH29" s="30"/>
      <c r="AI29" s="30"/>
      <c r="AJ29" s="30"/>
      <c r="AK29" s="273">
        <v>0</v>
      </c>
      <c r="AL29" s="272"/>
      <c r="AM29" s="272"/>
      <c r="AN29" s="272"/>
      <c r="AO29" s="272"/>
      <c r="AP29" s="30"/>
      <c r="AQ29" s="31"/>
      <c r="BE29" s="261"/>
    </row>
    <row r="30" spans="2:57" s="6" customFormat="1" ht="15" customHeight="1" hidden="1">
      <c r="B30" s="29"/>
      <c r="C30" s="30"/>
      <c r="D30" s="30"/>
      <c r="E30" s="30"/>
      <c r="F30" s="30" t="s">
        <v>51</v>
      </c>
      <c r="G30" s="30"/>
      <c r="H30" s="30"/>
      <c r="I30" s="30"/>
      <c r="J30" s="30"/>
      <c r="K30" s="30"/>
      <c r="L30" s="271">
        <v>0</v>
      </c>
      <c r="M30" s="272"/>
      <c r="N30" s="272"/>
      <c r="O30" s="272"/>
      <c r="P30" s="30"/>
      <c r="Q30" s="30"/>
      <c r="R30" s="30"/>
      <c r="S30" s="30"/>
      <c r="T30" s="30"/>
      <c r="U30" s="30"/>
      <c r="V30" s="30"/>
      <c r="W30" s="273">
        <f>ROUND($BD$51,2)</f>
        <v>0</v>
      </c>
      <c r="X30" s="272"/>
      <c r="Y30" s="272"/>
      <c r="Z30" s="272"/>
      <c r="AA30" s="272"/>
      <c r="AB30" s="272"/>
      <c r="AC30" s="272"/>
      <c r="AD30" s="272"/>
      <c r="AE30" s="272"/>
      <c r="AF30" s="30"/>
      <c r="AG30" s="30"/>
      <c r="AH30" s="30"/>
      <c r="AI30" s="30"/>
      <c r="AJ30" s="30"/>
      <c r="AK30" s="273">
        <v>0</v>
      </c>
      <c r="AL30" s="272"/>
      <c r="AM30" s="272"/>
      <c r="AN30" s="272"/>
      <c r="AO30" s="272"/>
      <c r="AP30" s="30"/>
      <c r="AQ30" s="31"/>
      <c r="BE30" s="26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60"/>
    </row>
    <row r="32" spans="2:57" s="6" customFormat="1" ht="27" customHeight="1">
      <c r="B32" s="23"/>
      <c r="C32" s="32"/>
      <c r="D32" s="33" t="s">
        <v>52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53</v>
      </c>
      <c r="U32" s="34"/>
      <c r="V32" s="34"/>
      <c r="W32" s="34"/>
      <c r="X32" s="280" t="s">
        <v>54</v>
      </c>
      <c r="Y32" s="281"/>
      <c r="Z32" s="281"/>
      <c r="AA32" s="281"/>
      <c r="AB32" s="281"/>
      <c r="AC32" s="34"/>
      <c r="AD32" s="34"/>
      <c r="AE32" s="34"/>
      <c r="AF32" s="34"/>
      <c r="AG32" s="34"/>
      <c r="AH32" s="34"/>
      <c r="AI32" s="34"/>
      <c r="AJ32" s="34"/>
      <c r="AK32" s="282">
        <f>SUM($AK$23:$AK$30)</f>
        <v>0</v>
      </c>
      <c r="AL32" s="281"/>
      <c r="AM32" s="281"/>
      <c r="AN32" s="281"/>
      <c r="AO32" s="283"/>
      <c r="AP32" s="32"/>
      <c r="AQ32" s="37"/>
      <c r="BE32" s="26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J17-001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84" t="str">
        <f>$K$6</f>
        <v>Povrchová oprava komunikace II/193 Pernarec - Hvožďany</v>
      </c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86" t="str">
        <f>IF($AN$8="","",$AN$8)</f>
        <v>24.08.2017</v>
      </c>
      <c r="AN44" s="27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SUS Plzeňského kraje, příspěvková organizace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36</v>
      </c>
      <c r="AJ46" s="24"/>
      <c r="AK46" s="24"/>
      <c r="AL46" s="24"/>
      <c r="AM46" s="262" t="str">
        <f>IF($E$17="","",$E$17)</f>
        <v>Ing. Ondřej Janout - Proj. a inž. práce</v>
      </c>
      <c r="AN46" s="270"/>
      <c r="AO46" s="270"/>
      <c r="AP46" s="270"/>
      <c r="AQ46" s="24"/>
      <c r="AR46" s="43"/>
      <c r="AS46" s="274" t="s">
        <v>56</v>
      </c>
      <c r="AT46" s="27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34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76"/>
      <c r="AT47" s="26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77"/>
      <c r="AT48" s="27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8" t="s">
        <v>57</v>
      </c>
      <c r="D49" s="281"/>
      <c r="E49" s="281"/>
      <c r="F49" s="281"/>
      <c r="G49" s="281"/>
      <c r="H49" s="34"/>
      <c r="I49" s="289" t="s">
        <v>58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90" t="s">
        <v>59</v>
      </c>
      <c r="AH49" s="281"/>
      <c r="AI49" s="281"/>
      <c r="AJ49" s="281"/>
      <c r="AK49" s="281"/>
      <c r="AL49" s="281"/>
      <c r="AM49" s="281"/>
      <c r="AN49" s="289" t="s">
        <v>60</v>
      </c>
      <c r="AO49" s="281"/>
      <c r="AP49" s="281"/>
      <c r="AQ49" s="58" t="s">
        <v>61</v>
      </c>
      <c r="AR49" s="43"/>
      <c r="AS49" s="59" t="s">
        <v>62</v>
      </c>
      <c r="AT49" s="60" t="s">
        <v>63</v>
      </c>
      <c r="AU49" s="60" t="s">
        <v>64</v>
      </c>
      <c r="AV49" s="60" t="s">
        <v>65</v>
      </c>
      <c r="AW49" s="60" t="s">
        <v>66</v>
      </c>
      <c r="AX49" s="60" t="s">
        <v>67</v>
      </c>
      <c r="AY49" s="60" t="s">
        <v>68</v>
      </c>
      <c r="AZ49" s="60" t="s">
        <v>69</v>
      </c>
      <c r="BA49" s="60" t="s">
        <v>70</v>
      </c>
      <c r="BB49" s="60" t="s">
        <v>71</v>
      </c>
      <c r="BC49" s="60" t="s">
        <v>72</v>
      </c>
      <c r="BD49" s="61" t="s">
        <v>73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74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78">
        <f>ROUND($AG$52,2)</f>
        <v>0</v>
      </c>
      <c r="AH51" s="279"/>
      <c r="AI51" s="279"/>
      <c r="AJ51" s="279"/>
      <c r="AK51" s="279"/>
      <c r="AL51" s="279"/>
      <c r="AM51" s="279"/>
      <c r="AN51" s="278">
        <f>SUM($AG$51,$AT$51)</f>
        <v>0</v>
      </c>
      <c r="AO51" s="279"/>
      <c r="AP51" s="279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75</v>
      </c>
      <c r="BT51" s="47" t="s">
        <v>76</v>
      </c>
      <c r="BV51" s="47" t="s">
        <v>77</v>
      </c>
      <c r="BW51" s="47" t="s">
        <v>5</v>
      </c>
      <c r="BX51" s="47" t="s">
        <v>78</v>
      </c>
    </row>
    <row r="52" spans="1:76" s="73" customFormat="1" ht="28.5" customHeight="1">
      <c r="A52" s="169" t="s">
        <v>424</v>
      </c>
      <c r="B52" s="74"/>
      <c r="C52" s="75"/>
      <c r="D52" s="293" t="s">
        <v>14</v>
      </c>
      <c r="E52" s="294"/>
      <c r="F52" s="294"/>
      <c r="G52" s="294"/>
      <c r="H52" s="294"/>
      <c r="I52" s="75"/>
      <c r="J52" s="293" t="s">
        <v>17</v>
      </c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1">
        <f>'J17-001 - Povrchová oprav...'!$J$25</f>
        <v>0</v>
      </c>
      <c r="AH52" s="292"/>
      <c r="AI52" s="292"/>
      <c r="AJ52" s="292"/>
      <c r="AK52" s="292"/>
      <c r="AL52" s="292"/>
      <c r="AM52" s="292"/>
      <c r="AN52" s="291">
        <f>SUM($AG$52,$AT$52)</f>
        <v>0</v>
      </c>
      <c r="AO52" s="292"/>
      <c r="AP52" s="292"/>
      <c r="AQ52" s="76" t="s">
        <v>79</v>
      </c>
      <c r="AR52" s="77"/>
      <c r="AS52" s="78">
        <v>0</v>
      </c>
      <c r="AT52" s="79">
        <f>ROUND(SUM($AV$52:$AW$52),2)</f>
        <v>0</v>
      </c>
      <c r="AU52" s="80">
        <f>'J17-001 - Povrchová oprav...'!$P$78</f>
        <v>0</v>
      </c>
      <c r="AV52" s="79">
        <f>'J17-001 - Povrchová oprav...'!$J$28</f>
        <v>0</v>
      </c>
      <c r="AW52" s="79">
        <f>'J17-001 - Povrchová oprav...'!$J$29</f>
        <v>0</v>
      </c>
      <c r="AX52" s="79">
        <f>'J17-001 - Povrchová oprav...'!$J$30</f>
        <v>0</v>
      </c>
      <c r="AY52" s="79">
        <f>'J17-001 - Povrchová oprav...'!$J$31</f>
        <v>0</v>
      </c>
      <c r="AZ52" s="79">
        <f>'J17-001 - Povrchová oprav...'!$F$28</f>
        <v>0</v>
      </c>
      <c r="BA52" s="79">
        <f>'J17-001 - Povrchová oprav...'!$F$29</f>
        <v>0</v>
      </c>
      <c r="BB52" s="79">
        <f>'J17-001 - Povrchová oprav...'!$F$30</f>
        <v>0</v>
      </c>
      <c r="BC52" s="79">
        <f>'J17-001 - Povrchová oprav...'!$F$31</f>
        <v>0</v>
      </c>
      <c r="BD52" s="81">
        <f>'J17-001 - Povrchová oprav...'!$F$32</f>
        <v>0</v>
      </c>
      <c r="BT52" s="73" t="s">
        <v>21</v>
      </c>
      <c r="BU52" s="73" t="s">
        <v>80</v>
      </c>
      <c r="BV52" s="73" t="s">
        <v>77</v>
      </c>
      <c r="BW52" s="73" t="s">
        <v>5</v>
      </c>
      <c r="BX52" s="73" t="s">
        <v>78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J17-001 - Povrchová oprav...'!C2" tooltip="J17-001 - Povrchová oprav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W9" sqref="W9"/>
    </sheetView>
  </sheetViews>
  <sheetFormatPr defaultColWidth="10.5" defaultRowHeight="13.5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1"/>
      <c r="C1" s="171"/>
      <c r="D1" s="170" t="s">
        <v>1</v>
      </c>
      <c r="E1" s="171"/>
      <c r="F1" s="172" t="s">
        <v>425</v>
      </c>
      <c r="G1" s="296" t="s">
        <v>426</v>
      </c>
      <c r="H1" s="296"/>
      <c r="I1" s="171"/>
      <c r="J1" s="172" t="s">
        <v>427</v>
      </c>
      <c r="K1" s="170" t="s">
        <v>81</v>
      </c>
      <c r="L1" s="172" t="s">
        <v>428</v>
      </c>
      <c r="M1" s="172"/>
      <c r="N1" s="172"/>
      <c r="O1" s="172"/>
      <c r="P1" s="172"/>
      <c r="Q1" s="172"/>
      <c r="R1" s="172"/>
      <c r="S1" s="172"/>
      <c r="T1" s="172"/>
      <c r="U1" s="168"/>
      <c r="V1" s="1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13.5">
      <c r="C2" s="2"/>
      <c r="L2" s="287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2" t="s">
        <v>5</v>
      </c>
    </row>
    <row r="3" spans="2:46" s="2" customFormat="1" ht="13.5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82</v>
      </c>
    </row>
    <row r="4" spans="2:46" s="2" customFormat="1" ht="21">
      <c r="B4" s="10"/>
      <c r="C4" s="11"/>
      <c r="D4" s="12" t="s">
        <v>83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13.5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13.5">
      <c r="B7" s="23"/>
      <c r="C7" s="24"/>
      <c r="D7" s="24"/>
      <c r="E7" s="284" t="s">
        <v>17</v>
      </c>
      <c r="F7" s="270"/>
      <c r="G7" s="270"/>
      <c r="H7" s="270"/>
      <c r="J7" s="24"/>
      <c r="K7" s="27"/>
    </row>
    <row r="8" spans="2:11" s="6" customFormat="1" ht="13.5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24.08.2017</v>
      </c>
      <c r="K10" s="27"/>
    </row>
    <row r="11" spans="2:11" s="6" customFormat="1" ht="13.5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 t="s">
        <v>30</v>
      </c>
      <c r="K12" s="27"/>
    </row>
    <row r="13" spans="2:11" s="6" customFormat="1" ht="15">
      <c r="B13" s="23"/>
      <c r="C13" s="24"/>
      <c r="D13" s="24"/>
      <c r="E13" s="17" t="s">
        <v>31</v>
      </c>
      <c r="F13" s="24"/>
      <c r="G13" s="24"/>
      <c r="H13" s="24"/>
      <c r="I13" s="83" t="s">
        <v>32</v>
      </c>
      <c r="J13" s="17" t="s">
        <v>33</v>
      </c>
      <c r="K13" s="27"/>
    </row>
    <row r="14" spans="2:11" s="6" customFormat="1" ht="13.5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>
      <c r="B15" s="23"/>
      <c r="C15" s="24"/>
      <c r="D15" s="19" t="s">
        <v>34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5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32</v>
      </c>
      <c r="J16" s="17">
        <f>IF('Rekapitulace stavby'!$AN$14="Vyplň údaj","",IF('Rekapitulace stavby'!$AN$14="","",'Rekapitulace stavby'!$AN$14))</f>
      </c>
      <c r="K16" s="27"/>
    </row>
    <row r="17" spans="2:11" s="6" customFormat="1" ht="13.5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>
      <c r="B18" s="23"/>
      <c r="C18" s="24"/>
      <c r="D18" s="19" t="s">
        <v>36</v>
      </c>
      <c r="E18" s="24"/>
      <c r="F18" s="24"/>
      <c r="G18" s="24"/>
      <c r="H18" s="24"/>
      <c r="I18" s="83" t="s">
        <v>29</v>
      </c>
      <c r="J18" s="17" t="s">
        <v>37</v>
      </c>
      <c r="K18" s="27"/>
    </row>
    <row r="19" spans="2:11" s="6" customFormat="1" ht="15">
      <c r="B19" s="23"/>
      <c r="C19" s="24"/>
      <c r="D19" s="24"/>
      <c r="E19" s="17" t="s">
        <v>38</v>
      </c>
      <c r="F19" s="24"/>
      <c r="G19" s="24"/>
      <c r="H19" s="24"/>
      <c r="I19" s="83" t="s">
        <v>32</v>
      </c>
      <c r="J19" s="17" t="s">
        <v>39</v>
      </c>
      <c r="K19" s="27"/>
    </row>
    <row r="20" spans="2:11" s="6" customFormat="1" ht="13.5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>
      <c r="B21" s="23"/>
      <c r="C21" s="24"/>
      <c r="D21" s="19" t="s">
        <v>41</v>
      </c>
      <c r="E21" s="24"/>
      <c r="F21" s="24"/>
      <c r="G21" s="24"/>
      <c r="H21" s="24"/>
      <c r="J21" s="24"/>
      <c r="K21" s="27"/>
    </row>
    <row r="22" spans="2:11" s="84" customFormat="1" ht="15">
      <c r="B22" s="85"/>
      <c r="C22" s="86"/>
      <c r="D22" s="86"/>
      <c r="E22" s="266"/>
      <c r="F22" s="295"/>
      <c r="G22" s="295"/>
      <c r="H22" s="295"/>
      <c r="J22" s="86"/>
      <c r="K22" s="87"/>
    </row>
    <row r="23" spans="2:11" s="6" customFormat="1" ht="13.5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13.5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18">
      <c r="B25" s="23"/>
      <c r="C25" s="24"/>
      <c r="D25" s="89" t="s">
        <v>42</v>
      </c>
      <c r="E25" s="24"/>
      <c r="F25" s="24"/>
      <c r="G25" s="24"/>
      <c r="H25" s="24"/>
      <c r="J25" s="67">
        <f>ROUND($J$78,2)</f>
        <v>0</v>
      </c>
      <c r="K25" s="27"/>
    </row>
    <row r="26" spans="2:11" s="6" customFormat="1" ht="13.5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3.5">
      <c r="B27" s="23"/>
      <c r="C27" s="24"/>
      <c r="D27" s="24"/>
      <c r="E27" s="24"/>
      <c r="F27" s="28" t="s">
        <v>44</v>
      </c>
      <c r="G27" s="24"/>
      <c r="H27" s="24"/>
      <c r="I27" s="90" t="s">
        <v>43</v>
      </c>
      <c r="J27" s="28" t="s">
        <v>45</v>
      </c>
      <c r="K27" s="27"/>
    </row>
    <row r="28" spans="2:11" s="6" customFormat="1" ht="13.5">
      <c r="B28" s="23"/>
      <c r="C28" s="24"/>
      <c r="D28" s="30" t="s">
        <v>46</v>
      </c>
      <c r="E28" s="30" t="s">
        <v>47</v>
      </c>
      <c r="F28" s="91">
        <f>ROUND(SUM($BE$78:$BE$208),2)</f>
        <v>0</v>
      </c>
      <c r="G28" s="24"/>
      <c r="H28" s="24"/>
      <c r="I28" s="92">
        <v>0.21</v>
      </c>
      <c r="J28" s="91">
        <f>ROUND(ROUND((SUM($BE$78:$BE$208)),2)*$I$28,2)</f>
        <v>0</v>
      </c>
      <c r="K28" s="27"/>
    </row>
    <row r="29" spans="2:11" s="6" customFormat="1" ht="13.5">
      <c r="B29" s="23"/>
      <c r="C29" s="24"/>
      <c r="D29" s="24"/>
      <c r="E29" s="30" t="s">
        <v>48</v>
      </c>
      <c r="F29" s="91">
        <f>ROUND(SUM($BF$78:$BF$208),2)</f>
        <v>0</v>
      </c>
      <c r="G29" s="24"/>
      <c r="H29" s="24"/>
      <c r="I29" s="92">
        <v>0.15</v>
      </c>
      <c r="J29" s="91">
        <f>ROUND(ROUND((SUM($BF$78:$BF$208)),2)*$I$29,2)</f>
        <v>0</v>
      </c>
      <c r="K29" s="27"/>
    </row>
    <row r="30" spans="2:11" s="6" customFormat="1" ht="13.5">
      <c r="B30" s="23"/>
      <c r="C30" s="24"/>
      <c r="D30" s="24"/>
      <c r="E30" s="30" t="s">
        <v>49</v>
      </c>
      <c r="F30" s="91">
        <f>ROUND(SUM($BG$78:$BG$208),2)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3.5">
      <c r="B31" s="23"/>
      <c r="C31" s="24"/>
      <c r="D31" s="24"/>
      <c r="E31" s="30" t="s">
        <v>50</v>
      </c>
      <c r="F31" s="91">
        <f>ROUND(SUM($BH$78:$BH$208),2)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3.5">
      <c r="B32" s="23"/>
      <c r="C32" s="24"/>
      <c r="D32" s="24"/>
      <c r="E32" s="30" t="s">
        <v>51</v>
      </c>
      <c r="F32" s="91">
        <f>ROUND(SUM($BI$78:$BI$208),2)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13.5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18">
      <c r="B34" s="23"/>
      <c r="C34" s="32"/>
      <c r="D34" s="33" t="s">
        <v>52</v>
      </c>
      <c r="E34" s="34"/>
      <c r="F34" s="34"/>
      <c r="G34" s="93" t="s">
        <v>53</v>
      </c>
      <c r="H34" s="35" t="s">
        <v>54</v>
      </c>
      <c r="I34" s="94"/>
      <c r="J34" s="36">
        <f>SUM($J$25:$J$32)</f>
        <v>0</v>
      </c>
      <c r="K34" s="95"/>
    </row>
    <row r="35" spans="2:11" s="6" customFormat="1" ht="13.5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13.5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21">
      <c r="B40" s="23"/>
      <c r="C40" s="12" t="s">
        <v>84</v>
      </c>
      <c r="D40" s="24"/>
      <c r="E40" s="24"/>
      <c r="F40" s="24"/>
      <c r="G40" s="24"/>
      <c r="H40" s="24"/>
      <c r="J40" s="24"/>
      <c r="K40" s="27"/>
    </row>
    <row r="41" spans="2:11" s="6" customFormat="1" ht="13.5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3.5">
      <c r="B43" s="23"/>
      <c r="C43" s="24"/>
      <c r="D43" s="24"/>
      <c r="E43" s="284" t="str">
        <f>$E$7</f>
        <v>Povrchová oprava komunikace II/193 Pernarec - Hvožďany</v>
      </c>
      <c r="F43" s="270"/>
      <c r="G43" s="270"/>
      <c r="H43" s="270"/>
      <c r="J43" s="24"/>
      <c r="K43" s="27"/>
    </row>
    <row r="44" spans="2:11" s="6" customFormat="1" ht="13.5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5">
      <c r="B45" s="23"/>
      <c r="C45" s="19" t="s">
        <v>22</v>
      </c>
      <c r="D45" s="24"/>
      <c r="E45" s="24"/>
      <c r="F45" s="17" t="str">
        <f>$F$10</f>
        <v> </v>
      </c>
      <c r="G45" s="24"/>
      <c r="H45" s="24"/>
      <c r="I45" s="83" t="s">
        <v>24</v>
      </c>
      <c r="J45" s="52" t="str">
        <f>IF($J$10="","",$J$10)</f>
        <v>24.08.2017</v>
      </c>
      <c r="K45" s="27"/>
    </row>
    <row r="46" spans="2:11" s="6" customFormat="1" ht="13.5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">
      <c r="B47" s="23"/>
      <c r="C47" s="19" t="s">
        <v>28</v>
      </c>
      <c r="D47" s="24"/>
      <c r="E47" s="24"/>
      <c r="F47" s="17" t="str">
        <f>$E$13</f>
        <v>SUS Plzeňského kraje, příspěvková organizace</v>
      </c>
      <c r="G47" s="24"/>
      <c r="H47" s="24"/>
      <c r="I47" s="83" t="s">
        <v>36</v>
      </c>
      <c r="J47" s="17" t="str">
        <f>$E$19</f>
        <v>Ing. Ondřej Janout - Proj. a inž. práce</v>
      </c>
      <c r="K47" s="27"/>
    </row>
    <row r="48" spans="2:11" s="6" customFormat="1" ht="15">
      <c r="B48" s="23"/>
      <c r="C48" s="19" t="s">
        <v>34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3.5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15">
      <c r="B50" s="23"/>
      <c r="C50" s="100" t="s">
        <v>85</v>
      </c>
      <c r="D50" s="32"/>
      <c r="E50" s="32"/>
      <c r="F50" s="32"/>
      <c r="G50" s="32"/>
      <c r="H50" s="32"/>
      <c r="I50" s="101"/>
      <c r="J50" s="102" t="s">
        <v>86</v>
      </c>
      <c r="K50" s="37"/>
    </row>
    <row r="51" spans="2:11" s="6" customFormat="1" ht="13.5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18">
      <c r="B52" s="23"/>
      <c r="C52" s="66" t="s">
        <v>87</v>
      </c>
      <c r="D52" s="24"/>
      <c r="E52" s="24"/>
      <c r="F52" s="24"/>
      <c r="G52" s="24"/>
      <c r="H52" s="24"/>
      <c r="J52" s="67">
        <f>$J$78</f>
        <v>0</v>
      </c>
      <c r="K52" s="27"/>
      <c r="AU52" s="6" t="s">
        <v>88</v>
      </c>
    </row>
    <row r="53" spans="2:11" s="103" customFormat="1" ht="18">
      <c r="B53" s="104"/>
      <c r="C53" s="105"/>
      <c r="D53" s="106" t="s">
        <v>89</v>
      </c>
      <c r="E53" s="106"/>
      <c r="F53" s="106"/>
      <c r="G53" s="106"/>
      <c r="H53" s="106"/>
      <c r="I53" s="107"/>
      <c r="J53" s="108">
        <f>$J$79</f>
        <v>0</v>
      </c>
      <c r="K53" s="109"/>
    </row>
    <row r="54" spans="2:11" s="110" customFormat="1" ht="15">
      <c r="B54" s="111"/>
      <c r="C54" s="112"/>
      <c r="D54" s="113" t="s">
        <v>90</v>
      </c>
      <c r="E54" s="113"/>
      <c r="F54" s="113"/>
      <c r="G54" s="113"/>
      <c r="H54" s="113"/>
      <c r="I54" s="114"/>
      <c r="J54" s="115">
        <f>$J$80</f>
        <v>0</v>
      </c>
      <c r="K54" s="116"/>
    </row>
    <row r="55" spans="2:11" s="110" customFormat="1" ht="15">
      <c r="B55" s="111"/>
      <c r="C55" s="112"/>
      <c r="D55" s="113" t="s">
        <v>91</v>
      </c>
      <c r="E55" s="113"/>
      <c r="F55" s="113"/>
      <c r="G55" s="113"/>
      <c r="H55" s="113"/>
      <c r="I55" s="114"/>
      <c r="J55" s="115">
        <f>$J$99</f>
        <v>0</v>
      </c>
      <c r="K55" s="116"/>
    </row>
    <row r="56" spans="2:11" s="110" customFormat="1" ht="15">
      <c r="B56" s="111"/>
      <c r="C56" s="112"/>
      <c r="D56" s="113" t="s">
        <v>92</v>
      </c>
      <c r="E56" s="113"/>
      <c r="F56" s="113"/>
      <c r="G56" s="113"/>
      <c r="H56" s="113"/>
      <c r="I56" s="114"/>
      <c r="J56" s="115">
        <f>$J$104</f>
        <v>0</v>
      </c>
      <c r="K56" s="116"/>
    </row>
    <row r="57" spans="2:11" s="110" customFormat="1" ht="15">
      <c r="B57" s="111"/>
      <c r="C57" s="112"/>
      <c r="D57" s="113" t="s">
        <v>93</v>
      </c>
      <c r="E57" s="113"/>
      <c r="F57" s="113"/>
      <c r="G57" s="113"/>
      <c r="H57" s="113"/>
      <c r="I57" s="114"/>
      <c r="J57" s="115">
        <f>$J$133</f>
        <v>0</v>
      </c>
      <c r="K57" s="116"/>
    </row>
    <row r="58" spans="2:11" s="110" customFormat="1" ht="15">
      <c r="B58" s="111"/>
      <c r="C58" s="112"/>
      <c r="D58" s="113" t="s">
        <v>94</v>
      </c>
      <c r="E58" s="113"/>
      <c r="F58" s="113"/>
      <c r="G58" s="113"/>
      <c r="H58" s="113"/>
      <c r="I58" s="114"/>
      <c r="J58" s="115">
        <f>$J$176</f>
        <v>0</v>
      </c>
      <c r="K58" s="116"/>
    </row>
    <row r="59" spans="2:11" s="110" customFormat="1" ht="15">
      <c r="B59" s="111"/>
      <c r="C59" s="112"/>
      <c r="D59" s="113" t="s">
        <v>95</v>
      </c>
      <c r="E59" s="113"/>
      <c r="F59" s="113"/>
      <c r="G59" s="113"/>
      <c r="H59" s="113"/>
      <c r="I59" s="114"/>
      <c r="J59" s="115">
        <f>$J$193</f>
        <v>0</v>
      </c>
      <c r="K59" s="116"/>
    </row>
    <row r="60" spans="2:11" s="110" customFormat="1" ht="15">
      <c r="B60" s="111"/>
      <c r="C60" s="112"/>
      <c r="D60" s="113" t="s">
        <v>96</v>
      </c>
      <c r="E60" s="113"/>
      <c r="F60" s="113"/>
      <c r="G60" s="113"/>
      <c r="H60" s="113"/>
      <c r="I60" s="114"/>
      <c r="J60" s="115">
        <f>$J$198</f>
        <v>0</v>
      </c>
      <c r="K60" s="116"/>
    </row>
    <row r="61" spans="2:11" s="6" customFormat="1" ht="13.5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13.5">
      <c r="B62" s="38"/>
      <c r="C62" s="39"/>
      <c r="D62" s="39"/>
      <c r="E62" s="39"/>
      <c r="F62" s="39"/>
      <c r="G62" s="39"/>
      <c r="H62" s="39"/>
      <c r="I62" s="96"/>
      <c r="J62" s="39"/>
      <c r="K62" s="40"/>
    </row>
    <row r="66" spans="2:12" s="6" customFormat="1" ht="13.5">
      <c r="B66" s="41"/>
      <c r="C66" s="42"/>
      <c r="D66" s="42"/>
      <c r="E66" s="42"/>
      <c r="F66" s="42"/>
      <c r="G66" s="42"/>
      <c r="H66" s="42"/>
      <c r="I66" s="98"/>
      <c r="J66" s="42"/>
      <c r="K66" s="42"/>
      <c r="L66" s="43"/>
    </row>
    <row r="67" spans="2:12" s="6" customFormat="1" ht="21">
      <c r="B67" s="23"/>
      <c r="C67" s="12" t="s">
        <v>97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3.5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>
      <c r="B69" s="23"/>
      <c r="C69" s="19" t="s">
        <v>16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3.5">
      <c r="B70" s="23"/>
      <c r="C70" s="24"/>
      <c r="D70" s="24"/>
      <c r="E70" s="284" t="str">
        <f>$E$7</f>
        <v>Povrchová oprava komunikace II/193 Pernarec - Hvožďany</v>
      </c>
      <c r="F70" s="270"/>
      <c r="G70" s="270"/>
      <c r="H70" s="270"/>
      <c r="J70" s="24"/>
      <c r="K70" s="24"/>
      <c r="L70" s="43"/>
    </row>
    <row r="71" spans="2:12" s="6" customFormat="1" ht="13.5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>
      <c r="B72" s="23"/>
      <c r="C72" s="19" t="s">
        <v>22</v>
      </c>
      <c r="D72" s="24"/>
      <c r="E72" s="24"/>
      <c r="F72" s="17" t="str">
        <f>$F$10</f>
        <v> </v>
      </c>
      <c r="G72" s="24"/>
      <c r="H72" s="24"/>
      <c r="I72" s="83" t="s">
        <v>24</v>
      </c>
      <c r="J72" s="52" t="str">
        <f>IF($J$10="","",$J$10)</f>
        <v>24.08.2017</v>
      </c>
      <c r="K72" s="24"/>
      <c r="L72" s="43"/>
    </row>
    <row r="73" spans="2:12" s="6" customFormat="1" ht="13.5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>
      <c r="B74" s="23"/>
      <c r="C74" s="19" t="s">
        <v>28</v>
      </c>
      <c r="D74" s="24"/>
      <c r="E74" s="24"/>
      <c r="F74" s="17" t="str">
        <f>$E$13</f>
        <v>SUS Plzeňského kraje, příspěvková organizace</v>
      </c>
      <c r="G74" s="24"/>
      <c r="H74" s="24"/>
      <c r="I74" s="83" t="s">
        <v>36</v>
      </c>
      <c r="J74" s="17" t="str">
        <f>$E$19</f>
        <v>Ing. Ondřej Janout - Proj. a inž. práce</v>
      </c>
      <c r="K74" s="24"/>
      <c r="L74" s="43"/>
    </row>
    <row r="75" spans="2:12" s="6" customFormat="1" ht="15">
      <c r="B75" s="23"/>
      <c r="C75" s="19" t="s">
        <v>34</v>
      </c>
      <c r="D75" s="24"/>
      <c r="E75" s="24"/>
      <c r="F75" s="17">
        <f>IF($E$16="","",$E$16)</f>
      </c>
      <c r="G75" s="24"/>
      <c r="H75" s="24"/>
      <c r="J75" s="24"/>
      <c r="K75" s="24"/>
      <c r="L75" s="43"/>
    </row>
    <row r="76" spans="2:12" s="6" customFormat="1" ht="13.5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17" customFormat="1" ht="45">
      <c r="B77" s="118"/>
      <c r="C77" s="119" t="s">
        <v>98</v>
      </c>
      <c r="D77" s="120" t="s">
        <v>61</v>
      </c>
      <c r="E77" s="120" t="s">
        <v>57</v>
      </c>
      <c r="F77" s="120" t="s">
        <v>99</v>
      </c>
      <c r="G77" s="120" t="s">
        <v>100</v>
      </c>
      <c r="H77" s="120" t="s">
        <v>101</v>
      </c>
      <c r="I77" s="121" t="s">
        <v>102</v>
      </c>
      <c r="J77" s="120" t="s">
        <v>103</v>
      </c>
      <c r="K77" s="122" t="s">
        <v>104</v>
      </c>
      <c r="L77" s="123"/>
      <c r="M77" s="59" t="s">
        <v>105</v>
      </c>
      <c r="N77" s="60" t="s">
        <v>46</v>
      </c>
      <c r="O77" s="60" t="s">
        <v>106</v>
      </c>
      <c r="P77" s="60" t="s">
        <v>107</v>
      </c>
      <c r="Q77" s="60" t="s">
        <v>108</v>
      </c>
      <c r="R77" s="60" t="s">
        <v>109</v>
      </c>
      <c r="S77" s="60" t="s">
        <v>110</v>
      </c>
      <c r="T77" s="61" t="s">
        <v>111</v>
      </c>
    </row>
    <row r="78" spans="2:63" s="6" customFormat="1" ht="18">
      <c r="B78" s="23"/>
      <c r="C78" s="66" t="s">
        <v>87</v>
      </c>
      <c r="D78" s="24"/>
      <c r="E78" s="24"/>
      <c r="F78" s="24"/>
      <c r="G78" s="24"/>
      <c r="H78" s="24"/>
      <c r="J78" s="124">
        <f>$BK$78</f>
        <v>0</v>
      </c>
      <c r="K78" s="24"/>
      <c r="L78" s="43"/>
      <c r="M78" s="63"/>
      <c r="N78" s="64"/>
      <c r="O78" s="64"/>
      <c r="P78" s="125">
        <f>$P$79</f>
        <v>0</v>
      </c>
      <c r="Q78" s="64"/>
      <c r="R78" s="125">
        <f>$R$79</f>
        <v>10775.730513700002</v>
      </c>
      <c r="S78" s="64"/>
      <c r="T78" s="126">
        <f>$T$79</f>
        <v>2737.2223499999996</v>
      </c>
      <c r="AT78" s="6" t="s">
        <v>75</v>
      </c>
      <c r="AU78" s="6" t="s">
        <v>88</v>
      </c>
      <c r="BK78" s="127">
        <f>$BK$79</f>
        <v>0</v>
      </c>
    </row>
    <row r="79" spans="2:63" s="128" customFormat="1" ht="18">
      <c r="B79" s="129"/>
      <c r="C79" s="130"/>
      <c r="D79" s="130" t="s">
        <v>75</v>
      </c>
      <c r="E79" s="131" t="s">
        <v>112</v>
      </c>
      <c r="F79" s="131" t="s">
        <v>113</v>
      </c>
      <c r="G79" s="130"/>
      <c r="H79" s="130"/>
      <c r="J79" s="132">
        <f>$BK$79</f>
        <v>0</v>
      </c>
      <c r="K79" s="130"/>
      <c r="L79" s="133"/>
      <c r="M79" s="134"/>
      <c r="N79" s="130"/>
      <c r="O79" s="130"/>
      <c r="P79" s="135">
        <f>$P$80+$P$99+$P$104+$P$133+$P$176+$P$193+$P$198</f>
        <v>0</v>
      </c>
      <c r="Q79" s="130"/>
      <c r="R79" s="135">
        <f>$R$80+$R$99+$R$104+$R$133+$R$176+$R$193+$R$198</f>
        <v>10775.730513700002</v>
      </c>
      <c r="S79" s="130"/>
      <c r="T79" s="136">
        <f>$T$80+$T$99+$T$104+$T$133+$T$176+$T$193+$T$198</f>
        <v>2737.2223499999996</v>
      </c>
      <c r="AR79" s="137" t="s">
        <v>21</v>
      </c>
      <c r="AT79" s="137" t="s">
        <v>75</v>
      </c>
      <c r="AU79" s="137" t="s">
        <v>76</v>
      </c>
      <c r="AY79" s="137" t="s">
        <v>114</v>
      </c>
      <c r="BK79" s="138">
        <f>$BK$80+$BK$99+$BK$104+$BK$133+$BK$176+$BK$193+$BK$198</f>
        <v>0</v>
      </c>
    </row>
    <row r="80" spans="2:63" s="128" customFormat="1" ht="15">
      <c r="B80" s="129"/>
      <c r="C80" s="130"/>
      <c r="D80" s="130" t="s">
        <v>75</v>
      </c>
      <c r="E80" s="139" t="s">
        <v>21</v>
      </c>
      <c r="F80" s="139" t="s">
        <v>115</v>
      </c>
      <c r="G80" s="130"/>
      <c r="H80" s="130"/>
      <c r="J80" s="140">
        <f>$BK$80</f>
        <v>0</v>
      </c>
      <c r="K80" s="130"/>
      <c r="L80" s="133"/>
      <c r="M80" s="134"/>
      <c r="N80" s="130"/>
      <c r="O80" s="130"/>
      <c r="P80" s="135">
        <f>SUM($P$81:$P$98)</f>
        <v>0</v>
      </c>
      <c r="Q80" s="130"/>
      <c r="R80" s="135">
        <f>SUM($R$81:$R$98)</f>
        <v>0.29805849999999995</v>
      </c>
      <c r="S80" s="130"/>
      <c r="T80" s="136">
        <f>SUM($T$81:$T$98)</f>
        <v>571.31125</v>
      </c>
      <c r="AR80" s="137" t="s">
        <v>21</v>
      </c>
      <c r="AT80" s="137" t="s">
        <v>75</v>
      </c>
      <c r="AU80" s="137" t="s">
        <v>21</v>
      </c>
      <c r="AY80" s="137" t="s">
        <v>114</v>
      </c>
      <c r="BK80" s="138">
        <f>SUM($BK$81:$BK$98)</f>
        <v>0</v>
      </c>
    </row>
    <row r="81" spans="2:65" s="6" customFormat="1" ht="40.5">
      <c r="B81" s="23"/>
      <c r="C81" s="141" t="s">
        <v>21</v>
      </c>
      <c r="D81" s="141" t="s">
        <v>116</v>
      </c>
      <c r="E81" s="142" t="s">
        <v>117</v>
      </c>
      <c r="F81" s="143" t="s">
        <v>118</v>
      </c>
      <c r="G81" s="144" t="s">
        <v>119</v>
      </c>
      <c r="H81" s="145">
        <v>1187.29</v>
      </c>
      <c r="I81" s="146"/>
      <c r="J81" s="147">
        <f>ROUND($I$81*$H$81,2)</f>
        <v>0</v>
      </c>
      <c r="K81" s="143" t="s">
        <v>120</v>
      </c>
      <c r="L81" s="43"/>
      <c r="M81" s="148"/>
      <c r="N81" s="149" t="s">
        <v>47</v>
      </c>
      <c r="O81" s="24"/>
      <c r="P81" s="150">
        <f>$O$81*$H$81</f>
        <v>0</v>
      </c>
      <c r="Q81" s="150">
        <v>3E-05</v>
      </c>
      <c r="R81" s="150">
        <f>$Q$81*$H$81</f>
        <v>0.0356187</v>
      </c>
      <c r="S81" s="150">
        <v>0.077</v>
      </c>
      <c r="T81" s="151">
        <f>$S$81*$H$81</f>
        <v>91.42133</v>
      </c>
      <c r="AR81" s="84" t="s">
        <v>121</v>
      </c>
      <c r="AT81" s="84" t="s">
        <v>116</v>
      </c>
      <c r="AU81" s="84" t="s">
        <v>82</v>
      </c>
      <c r="AY81" s="6" t="s">
        <v>114</v>
      </c>
      <c r="BE81" s="152">
        <f>IF($N$81="základní",$J$81,0)</f>
        <v>0</v>
      </c>
      <c r="BF81" s="152">
        <f>IF($N$81="snížená",$J$81,0)</f>
        <v>0</v>
      </c>
      <c r="BG81" s="152">
        <f>IF($N$81="zákl. přenesená",$J$81,0)</f>
        <v>0</v>
      </c>
      <c r="BH81" s="152">
        <f>IF($N$81="sníž. přenesená",$J$81,0)</f>
        <v>0</v>
      </c>
      <c r="BI81" s="152">
        <f>IF($N$81="nulová",$J$81,0)</f>
        <v>0</v>
      </c>
      <c r="BJ81" s="84" t="s">
        <v>21</v>
      </c>
      <c r="BK81" s="152">
        <f>ROUND($I$81*$H$81,2)</f>
        <v>0</v>
      </c>
      <c r="BL81" s="84" t="s">
        <v>121</v>
      </c>
      <c r="BM81" s="84" t="s">
        <v>122</v>
      </c>
    </row>
    <row r="82" spans="2:47" s="6" customFormat="1" ht="81">
      <c r="B82" s="23"/>
      <c r="C82" s="24"/>
      <c r="D82" s="153" t="s">
        <v>123</v>
      </c>
      <c r="E82" s="24"/>
      <c r="F82" s="154" t="s">
        <v>124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123</v>
      </c>
      <c r="AU82" s="6" t="s">
        <v>82</v>
      </c>
    </row>
    <row r="83" spans="2:65" s="6" customFormat="1" ht="40.5">
      <c r="B83" s="23"/>
      <c r="C83" s="141" t="s">
        <v>82</v>
      </c>
      <c r="D83" s="141" t="s">
        <v>116</v>
      </c>
      <c r="E83" s="142" t="s">
        <v>125</v>
      </c>
      <c r="F83" s="143" t="s">
        <v>126</v>
      </c>
      <c r="G83" s="144" t="s">
        <v>119</v>
      </c>
      <c r="H83" s="145">
        <v>1076.54</v>
      </c>
      <c r="I83" s="146"/>
      <c r="J83" s="147">
        <f>ROUND($I$83*$H$83,2)</f>
        <v>0</v>
      </c>
      <c r="K83" s="143" t="s">
        <v>120</v>
      </c>
      <c r="L83" s="43"/>
      <c r="M83" s="148"/>
      <c r="N83" s="149" t="s">
        <v>47</v>
      </c>
      <c r="O83" s="24"/>
      <c r="P83" s="150">
        <f>$O$83*$H$83</f>
        <v>0</v>
      </c>
      <c r="Q83" s="150">
        <v>7E-05</v>
      </c>
      <c r="R83" s="150">
        <f>$Q$83*$H$83</f>
        <v>0.07535779999999999</v>
      </c>
      <c r="S83" s="150">
        <v>0.128</v>
      </c>
      <c r="T83" s="151">
        <f>$S$83*$H$83</f>
        <v>137.79712</v>
      </c>
      <c r="AR83" s="84" t="s">
        <v>121</v>
      </c>
      <c r="AT83" s="84" t="s">
        <v>116</v>
      </c>
      <c r="AU83" s="84" t="s">
        <v>82</v>
      </c>
      <c r="AY83" s="6" t="s">
        <v>114</v>
      </c>
      <c r="BE83" s="152">
        <f>IF($N$83="základní",$J$83,0)</f>
        <v>0</v>
      </c>
      <c r="BF83" s="152">
        <f>IF($N$83="snížená",$J$83,0)</f>
        <v>0</v>
      </c>
      <c r="BG83" s="152">
        <f>IF($N$83="zákl. přenesená",$J$83,0)</f>
        <v>0</v>
      </c>
      <c r="BH83" s="152">
        <f>IF($N$83="sníž. přenesená",$J$83,0)</f>
        <v>0</v>
      </c>
      <c r="BI83" s="152">
        <f>IF($N$83="nulová",$J$83,0)</f>
        <v>0</v>
      </c>
      <c r="BJ83" s="84" t="s">
        <v>21</v>
      </c>
      <c r="BK83" s="152">
        <f>ROUND($I$83*$H$83,2)</f>
        <v>0</v>
      </c>
      <c r="BL83" s="84" t="s">
        <v>121</v>
      </c>
      <c r="BM83" s="84" t="s">
        <v>127</v>
      </c>
    </row>
    <row r="84" spans="2:47" s="6" customFormat="1" ht="67.5">
      <c r="B84" s="23"/>
      <c r="C84" s="24"/>
      <c r="D84" s="153" t="s">
        <v>123</v>
      </c>
      <c r="E84" s="24"/>
      <c r="F84" s="154" t="s">
        <v>128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123</v>
      </c>
      <c r="AU84" s="6" t="s">
        <v>82</v>
      </c>
    </row>
    <row r="85" spans="2:65" s="6" customFormat="1" ht="40.5">
      <c r="B85" s="23"/>
      <c r="C85" s="141" t="s">
        <v>129</v>
      </c>
      <c r="D85" s="141" t="s">
        <v>116</v>
      </c>
      <c r="E85" s="142" t="s">
        <v>130</v>
      </c>
      <c r="F85" s="143" t="s">
        <v>131</v>
      </c>
      <c r="G85" s="144" t="s">
        <v>119</v>
      </c>
      <c r="H85" s="145">
        <v>2672.6</v>
      </c>
      <c r="I85" s="146"/>
      <c r="J85" s="147">
        <f>ROUND($I$85*$H$85,2)</f>
        <v>0</v>
      </c>
      <c r="K85" s="143" t="s">
        <v>120</v>
      </c>
      <c r="L85" s="43"/>
      <c r="M85" s="148"/>
      <c r="N85" s="149" t="s">
        <v>47</v>
      </c>
      <c r="O85" s="24"/>
      <c r="P85" s="150">
        <f>$O$85*$H$85</f>
        <v>0</v>
      </c>
      <c r="Q85" s="150">
        <v>7E-05</v>
      </c>
      <c r="R85" s="150">
        <f>$Q$85*$H$85</f>
        <v>0.18708199999999997</v>
      </c>
      <c r="S85" s="150">
        <v>0.128</v>
      </c>
      <c r="T85" s="151">
        <f>$S$85*$H$85</f>
        <v>342.0928</v>
      </c>
      <c r="AR85" s="84" t="s">
        <v>121</v>
      </c>
      <c r="AT85" s="84" t="s">
        <v>116</v>
      </c>
      <c r="AU85" s="84" t="s">
        <v>82</v>
      </c>
      <c r="AY85" s="6" t="s">
        <v>114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21</v>
      </c>
      <c r="BK85" s="152">
        <f>ROUND($I$85*$H$85,2)</f>
        <v>0</v>
      </c>
      <c r="BL85" s="84" t="s">
        <v>121</v>
      </c>
      <c r="BM85" s="84" t="s">
        <v>132</v>
      </c>
    </row>
    <row r="86" spans="2:47" s="6" customFormat="1" ht="67.5">
      <c r="B86" s="23"/>
      <c r="C86" s="24"/>
      <c r="D86" s="153" t="s">
        <v>123</v>
      </c>
      <c r="E86" s="24"/>
      <c r="F86" s="154" t="s">
        <v>133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123</v>
      </c>
      <c r="AU86" s="6" t="s">
        <v>82</v>
      </c>
    </row>
    <row r="87" spans="2:65" s="6" customFormat="1" ht="27">
      <c r="B87" s="23"/>
      <c r="C87" s="141" t="s">
        <v>121</v>
      </c>
      <c r="D87" s="141" t="s">
        <v>116</v>
      </c>
      <c r="E87" s="142" t="s">
        <v>134</v>
      </c>
      <c r="F87" s="143" t="s">
        <v>135</v>
      </c>
      <c r="G87" s="144" t="s">
        <v>136</v>
      </c>
      <c r="H87" s="145">
        <v>6</v>
      </c>
      <c r="I87" s="146"/>
      <c r="J87" s="147">
        <f>ROUND($I$87*$H$87,2)</f>
        <v>0</v>
      </c>
      <c r="K87" s="143" t="s">
        <v>120</v>
      </c>
      <c r="L87" s="43"/>
      <c r="M87" s="148"/>
      <c r="N87" s="149" t="s">
        <v>47</v>
      </c>
      <c r="O87" s="24"/>
      <c r="P87" s="150">
        <f>$O$87*$H$87</f>
        <v>0</v>
      </c>
      <c r="Q87" s="150">
        <v>0</v>
      </c>
      <c r="R87" s="150">
        <f>$Q$87*$H$87</f>
        <v>0</v>
      </c>
      <c r="S87" s="150">
        <v>0</v>
      </c>
      <c r="T87" s="151">
        <f>$S$87*$H$87</f>
        <v>0</v>
      </c>
      <c r="AR87" s="84" t="s">
        <v>121</v>
      </c>
      <c r="AT87" s="84" t="s">
        <v>116</v>
      </c>
      <c r="AU87" s="84" t="s">
        <v>82</v>
      </c>
      <c r="AY87" s="6" t="s">
        <v>114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4" t="s">
        <v>21</v>
      </c>
      <c r="BK87" s="152">
        <f>ROUND($I$87*$H$87,2)</f>
        <v>0</v>
      </c>
      <c r="BL87" s="84" t="s">
        <v>121</v>
      </c>
      <c r="BM87" s="84" t="s">
        <v>137</v>
      </c>
    </row>
    <row r="88" spans="2:47" s="6" customFormat="1" ht="54">
      <c r="B88" s="23"/>
      <c r="C88" s="24"/>
      <c r="D88" s="153" t="s">
        <v>123</v>
      </c>
      <c r="E88" s="24"/>
      <c r="F88" s="154" t="s">
        <v>138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123</v>
      </c>
      <c r="AU88" s="6" t="s">
        <v>82</v>
      </c>
    </row>
    <row r="89" spans="2:65" s="6" customFormat="1" ht="27">
      <c r="B89" s="23"/>
      <c r="C89" s="141" t="s">
        <v>139</v>
      </c>
      <c r="D89" s="141" t="s">
        <v>116</v>
      </c>
      <c r="E89" s="142" t="s">
        <v>140</v>
      </c>
      <c r="F89" s="143" t="s">
        <v>141</v>
      </c>
      <c r="G89" s="144" t="s">
        <v>136</v>
      </c>
      <c r="H89" s="145">
        <v>12</v>
      </c>
      <c r="I89" s="146"/>
      <c r="J89" s="147">
        <f>ROUND($I$89*$H$89,2)</f>
        <v>0</v>
      </c>
      <c r="K89" s="143" t="s">
        <v>120</v>
      </c>
      <c r="L89" s="43"/>
      <c r="M89" s="148"/>
      <c r="N89" s="149" t="s">
        <v>47</v>
      </c>
      <c r="O89" s="24"/>
      <c r="P89" s="150">
        <f>$O$89*$H$89</f>
        <v>0</v>
      </c>
      <c r="Q89" s="150">
        <v>0</v>
      </c>
      <c r="R89" s="150">
        <f>$Q$89*$H$89</f>
        <v>0</v>
      </c>
      <c r="S89" s="150">
        <v>0</v>
      </c>
      <c r="T89" s="151">
        <f>$S$89*$H$89</f>
        <v>0</v>
      </c>
      <c r="AR89" s="84" t="s">
        <v>121</v>
      </c>
      <c r="AT89" s="84" t="s">
        <v>116</v>
      </c>
      <c r="AU89" s="84" t="s">
        <v>82</v>
      </c>
      <c r="AY89" s="6" t="s">
        <v>114</v>
      </c>
      <c r="BE89" s="152">
        <f>IF($N$89="základní",$J$89,0)</f>
        <v>0</v>
      </c>
      <c r="BF89" s="152">
        <f>IF($N$89="snížená",$J$89,0)</f>
        <v>0</v>
      </c>
      <c r="BG89" s="152">
        <f>IF($N$89="zákl. přenesená",$J$89,0)</f>
        <v>0</v>
      </c>
      <c r="BH89" s="152">
        <f>IF($N$89="sníž. přenesená",$J$89,0)</f>
        <v>0</v>
      </c>
      <c r="BI89" s="152">
        <f>IF($N$89="nulová",$J$89,0)</f>
        <v>0</v>
      </c>
      <c r="BJ89" s="84" t="s">
        <v>21</v>
      </c>
      <c r="BK89" s="152">
        <f>ROUND($I$89*$H$89,2)</f>
        <v>0</v>
      </c>
      <c r="BL89" s="84" t="s">
        <v>121</v>
      </c>
      <c r="BM89" s="84" t="s">
        <v>142</v>
      </c>
    </row>
    <row r="90" spans="2:47" s="6" customFormat="1" ht="54">
      <c r="B90" s="23"/>
      <c r="C90" s="24"/>
      <c r="D90" s="153" t="s">
        <v>123</v>
      </c>
      <c r="E90" s="24"/>
      <c r="F90" s="154" t="s">
        <v>143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123</v>
      </c>
      <c r="AU90" s="6" t="s">
        <v>82</v>
      </c>
    </row>
    <row r="91" spans="2:65" s="6" customFormat="1" ht="40.5">
      <c r="B91" s="23"/>
      <c r="C91" s="141" t="s">
        <v>144</v>
      </c>
      <c r="D91" s="141" t="s">
        <v>116</v>
      </c>
      <c r="E91" s="142" t="s">
        <v>145</v>
      </c>
      <c r="F91" s="143" t="s">
        <v>146</v>
      </c>
      <c r="G91" s="144" t="s">
        <v>136</v>
      </c>
      <c r="H91" s="145">
        <v>2075.9</v>
      </c>
      <c r="I91" s="146"/>
      <c r="J91" s="147">
        <f>ROUND($I$91*$H$91,2)</f>
        <v>0</v>
      </c>
      <c r="K91" s="143" t="s">
        <v>120</v>
      </c>
      <c r="L91" s="43"/>
      <c r="M91" s="148"/>
      <c r="N91" s="149" t="s">
        <v>47</v>
      </c>
      <c r="O91" s="24"/>
      <c r="P91" s="150">
        <f>$O$91*$H$91</f>
        <v>0</v>
      </c>
      <c r="Q91" s="150">
        <v>0</v>
      </c>
      <c r="R91" s="150">
        <f>$Q$91*$H$91</f>
        <v>0</v>
      </c>
      <c r="S91" s="150">
        <v>0</v>
      </c>
      <c r="T91" s="151">
        <f>$S$91*$H$91</f>
        <v>0</v>
      </c>
      <c r="AR91" s="84" t="s">
        <v>121</v>
      </c>
      <c r="AT91" s="84" t="s">
        <v>116</v>
      </c>
      <c r="AU91" s="84" t="s">
        <v>82</v>
      </c>
      <c r="AY91" s="6" t="s">
        <v>114</v>
      </c>
      <c r="BE91" s="152">
        <f>IF($N$91="základní",$J$91,0)</f>
        <v>0</v>
      </c>
      <c r="BF91" s="152">
        <f>IF($N$91="snížená",$J$91,0)</f>
        <v>0</v>
      </c>
      <c r="BG91" s="152">
        <f>IF($N$91="zákl. přenesená",$J$91,0)</f>
        <v>0</v>
      </c>
      <c r="BH91" s="152">
        <f>IF($N$91="sníž. přenesená",$J$91,0)</f>
        <v>0</v>
      </c>
      <c r="BI91" s="152">
        <f>IF($N$91="nulová",$J$91,0)</f>
        <v>0</v>
      </c>
      <c r="BJ91" s="84" t="s">
        <v>21</v>
      </c>
      <c r="BK91" s="152">
        <f>ROUND($I$91*$H$91,2)</f>
        <v>0</v>
      </c>
      <c r="BL91" s="84" t="s">
        <v>121</v>
      </c>
      <c r="BM91" s="84" t="s">
        <v>147</v>
      </c>
    </row>
    <row r="92" spans="2:47" s="6" customFormat="1" ht="148.5">
      <c r="B92" s="23"/>
      <c r="C92" s="24"/>
      <c r="D92" s="153" t="s">
        <v>123</v>
      </c>
      <c r="E92" s="24"/>
      <c r="F92" s="154" t="s">
        <v>148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123</v>
      </c>
      <c r="AU92" s="6" t="s">
        <v>82</v>
      </c>
    </row>
    <row r="93" spans="2:65" s="6" customFormat="1" ht="27">
      <c r="B93" s="23"/>
      <c r="C93" s="141" t="s">
        <v>149</v>
      </c>
      <c r="D93" s="141" t="s">
        <v>116</v>
      </c>
      <c r="E93" s="142" t="s">
        <v>150</v>
      </c>
      <c r="F93" s="143" t="s">
        <v>151</v>
      </c>
      <c r="G93" s="144" t="s">
        <v>136</v>
      </c>
      <c r="H93" s="145">
        <v>114.13</v>
      </c>
      <c r="I93" s="146"/>
      <c r="J93" s="147">
        <f>ROUND($I$93*$H$93,2)</f>
        <v>0</v>
      </c>
      <c r="K93" s="143" t="s">
        <v>120</v>
      </c>
      <c r="L93" s="43"/>
      <c r="M93" s="148"/>
      <c r="N93" s="149" t="s">
        <v>47</v>
      </c>
      <c r="O93" s="24"/>
      <c r="P93" s="150">
        <f>$O$93*$H$93</f>
        <v>0</v>
      </c>
      <c r="Q93" s="150">
        <v>0</v>
      </c>
      <c r="R93" s="150">
        <f>$Q$93*$H$93</f>
        <v>0</v>
      </c>
      <c r="S93" s="150">
        <v>0</v>
      </c>
      <c r="T93" s="151">
        <f>$S$93*$H$93</f>
        <v>0</v>
      </c>
      <c r="AR93" s="84" t="s">
        <v>121</v>
      </c>
      <c r="AT93" s="84" t="s">
        <v>116</v>
      </c>
      <c r="AU93" s="84" t="s">
        <v>82</v>
      </c>
      <c r="AY93" s="6" t="s">
        <v>114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4" t="s">
        <v>21</v>
      </c>
      <c r="BK93" s="152">
        <f>ROUND($I$93*$H$93,2)</f>
        <v>0</v>
      </c>
      <c r="BL93" s="84" t="s">
        <v>121</v>
      </c>
      <c r="BM93" s="84" t="s">
        <v>152</v>
      </c>
    </row>
    <row r="94" spans="2:47" s="6" customFormat="1" ht="148.5">
      <c r="B94" s="23"/>
      <c r="C94" s="24"/>
      <c r="D94" s="153" t="s">
        <v>123</v>
      </c>
      <c r="E94" s="24"/>
      <c r="F94" s="154" t="s">
        <v>153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123</v>
      </c>
      <c r="AU94" s="6" t="s">
        <v>82</v>
      </c>
    </row>
    <row r="95" spans="2:65" s="6" customFormat="1" ht="13.5">
      <c r="B95" s="23"/>
      <c r="C95" s="141" t="s">
        <v>154</v>
      </c>
      <c r="D95" s="141" t="s">
        <v>116</v>
      </c>
      <c r="E95" s="142" t="s">
        <v>155</v>
      </c>
      <c r="F95" s="143" t="s">
        <v>156</v>
      </c>
      <c r="G95" s="144" t="s">
        <v>157</v>
      </c>
      <c r="H95" s="145">
        <v>2615.634</v>
      </c>
      <c r="I95" s="146"/>
      <c r="J95" s="147">
        <f>ROUND($I$95*$H$95,2)</f>
        <v>0</v>
      </c>
      <c r="K95" s="143" t="s">
        <v>120</v>
      </c>
      <c r="L95" s="43"/>
      <c r="M95" s="148"/>
      <c r="N95" s="149" t="s">
        <v>47</v>
      </c>
      <c r="O95" s="24"/>
      <c r="P95" s="150">
        <f>$O$95*$H$95</f>
        <v>0</v>
      </c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4" t="s">
        <v>121</v>
      </c>
      <c r="AT95" s="84" t="s">
        <v>116</v>
      </c>
      <c r="AU95" s="84" t="s">
        <v>82</v>
      </c>
      <c r="AY95" s="6" t="s">
        <v>114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21</v>
      </c>
      <c r="BK95" s="152">
        <f>ROUND($I$95*$H$95,2)</f>
        <v>0</v>
      </c>
      <c r="BL95" s="84" t="s">
        <v>121</v>
      </c>
      <c r="BM95" s="84" t="s">
        <v>158</v>
      </c>
    </row>
    <row r="96" spans="2:47" s="6" customFormat="1" ht="40.5">
      <c r="B96" s="23"/>
      <c r="C96" s="24"/>
      <c r="D96" s="153" t="s">
        <v>123</v>
      </c>
      <c r="E96" s="24"/>
      <c r="F96" s="154" t="s">
        <v>159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123</v>
      </c>
      <c r="AU96" s="6" t="s">
        <v>82</v>
      </c>
    </row>
    <row r="97" spans="2:65" s="6" customFormat="1" ht="27">
      <c r="B97" s="23"/>
      <c r="C97" s="141" t="s">
        <v>160</v>
      </c>
      <c r="D97" s="141" t="s">
        <v>116</v>
      </c>
      <c r="E97" s="142" t="s">
        <v>161</v>
      </c>
      <c r="F97" s="143" t="s">
        <v>162</v>
      </c>
      <c r="G97" s="144" t="s">
        <v>157</v>
      </c>
      <c r="H97" s="145">
        <v>143.804</v>
      </c>
      <c r="I97" s="146"/>
      <c r="J97" s="147">
        <f>ROUND($I$97*$H$97,2)</f>
        <v>0</v>
      </c>
      <c r="K97" s="143" t="s">
        <v>120</v>
      </c>
      <c r="L97" s="43"/>
      <c r="M97" s="148"/>
      <c r="N97" s="149" t="s">
        <v>47</v>
      </c>
      <c r="O97" s="24"/>
      <c r="P97" s="150">
        <f>$O$97*$H$97</f>
        <v>0</v>
      </c>
      <c r="Q97" s="150">
        <v>0</v>
      </c>
      <c r="R97" s="150">
        <f>$Q$97*$H$97</f>
        <v>0</v>
      </c>
      <c r="S97" s="150">
        <v>0</v>
      </c>
      <c r="T97" s="151">
        <f>$S$97*$H$97</f>
        <v>0</v>
      </c>
      <c r="AR97" s="84" t="s">
        <v>121</v>
      </c>
      <c r="AT97" s="84" t="s">
        <v>116</v>
      </c>
      <c r="AU97" s="84" t="s">
        <v>82</v>
      </c>
      <c r="AY97" s="6" t="s">
        <v>114</v>
      </c>
      <c r="BE97" s="152">
        <f>IF($N$97="základní",$J$97,0)</f>
        <v>0</v>
      </c>
      <c r="BF97" s="152">
        <f>IF($N$97="snížená",$J$97,0)</f>
        <v>0</v>
      </c>
      <c r="BG97" s="152">
        <f>IF($N$97="zákl. přenesená",$J$97,0)</f>
        <v>0</v>
      </c>
      <c r="BH97" s="152">
        <f>IF($N$97="sníž. přenesená",$J$97,0)</f>
        <v>0</v>
      </c>
      <c r="BI97" s="152">
        <f>IF($N$97="nulová",$J$97,0)</f>
        <v>0</v>
      </c>
      <c r="BJ97" s="84" t="s">
        <v>21</v>
      </c>
      <c r="BK97" s="152">
        <f>ROUND($I$97*$H$97,2)</f>
        <v>0</v>
      </c>
      <c r="BL97" s="84" t="s">
        <v>121</v>
      </c>
      <c r="BM97" s="84" t="s">
        <v>163</v>
      </c>
    </row>
    <row r="98" spans="2:47" s="6" customFormat="1" ht="40.5">
      <c r="B98" s="23"/>
      <c r="C98" s="24"/>
      <c r="D98" s="153" t="s">
        <v>123</v>
      </c>
      <c r="E98" s="24"/>
      <c r="F98" s="154" t="s">
        <v>164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123</v>
      </c>
      <c r="AU98" s="6" t="s">
        <v>82</v>
      </c>
    </row>
    <row r="99" spans="2:63" s="128" customFormat="1" ht="15">
      <c r="B99" s="129"/>
      <c r="C99" s="130"/>
      <c r="D99" s="130" t="s">
        <v>75</v>
      </c>
      <c r="E99" s="139" t="s">
        <v>129</v>
      </c>
      <c r="F99" s="139" t="s">
        <v>165</v>
      </c>
      <c r="G99" s="130"/>
      <c r="H99" s="130"/>
      <c r="J99" s="140">
        <f>$BK$99</f>
        <v>0</v>
      </c>
      <c r="K99" s="130"/>
      <c r="L99" s="133"/>
      <c r="M99" s="134"/>
      <c r="N99" s="130"/>
      <c r="O99" s="130"/>
      <c r="P99" s="135">
        <f>SUM($P$100:$P$103)</f>
        <v>0</v>
      </c>
      <c r="Q99" s="130"/>
      <c r="R99" s="135">
        <f>SUM($R$100:$R$103)</f>
        <v>0</v>
      </c>
      <c r="S99" s="130"/>
      <c r="T99" s="136">
        <f>SUM($T$100:$T$103)</f>
        <v>0</v>
      </c>
      <c r="AR99" s="137" t="s">
        <v>21</v>
      </c>
      <c r="AT99" s="137" t="s">
        <v>75</v>
      </c>
      <c r="AU99" s="137" t="s">
        <v>21</v>
      </c>
      <c r="AY99" s="137" t="s">
        <v>114</v>
      </c>
      <c r="BK99" s="138">
        <f>SUM($BK$100:$BK$103)</f>
        <v>0</v>
      </c>
    </row>
    <row r="100" spans="2:65" s="6" customFormat="1" ht="27">
      <c r="B100" s="23"/>
      <c r="C100" s="141" t="s">
        <v>26</v>
      </c>
      <c r="D100" s="141" t="s">
        <v>116</v>
      </c>
      <c r="E100" s="142" t="s">
        <v>166</v>
      </c>
      <c r="F100" s="143" t="s">
        <v>167</v>
      </c>
      <c r="G100" s="144" t="s">
        <v>168</v>
      </c>
      <c r="H100" s="145">
        <v>51.8</v>
      </c>
      <c r="I100" s="146"/>
      <c r="J100" s="147">
        <f>ROUND($I$100*$H$100,2)</f>
        <v>0</v>
      </c>
      <c r="K100" s="143" t="s">
        <v>120</v>
      </c>
      <c r="L100" s="43"/>
      <c r="M100" s="148"/>
      <c r="N100" s="149" t="s">
        <v>47</v>
      </c>
      <c r="O100" s="24"/>
      <c r="P100" s="150">
        <f>$O$100*$H$100</f>
        <v>0</v>
      </c>
      <c r="Q100" s="150">
        <v>0</v>
      </c>
      <c r="R100" s="150">
        <f>$Q$100*$H$100</f>
        <v>0</v>
      </c>
      <c r="S100" s="150">
        <v>0</v>
      </c>
      <c r="T100" s="151">
        <f>$S$100*$H$100</f>
        <v>0</v>
      </c>
      <c r="AR100" s="84" t="s">
        <v>121</v>
      </c>
      <c r="AT100" s="84" t="s">
        <v>116</v>
      </c>
      <c r="AU100" s="84" t="s">
        <v>82</v>
      </c>
      <c r="AY100" s="6" t="s">
        <v>114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21</v>
      </c>
      <c r="BK100" s="152">
        <f>ROUND($I$100*$H$100,2)</f>
        <v>0</v>
      </c>
      <c r="BL100" s="84" t="s">
        <v>121</v>
      </c>
      <c r="BM100" s="84" t="s">
        <v>169</v>
      </c>
    </row>
    <row r="101" spans="2:47" s="6" customFormat="1" ht="40.5">
      <c r="B101" s="23"/>
      <c r="C101" s="24"/>
      <c r="D101" s="153" t="s">
        <v>123</v>
      </c>
      <c r="E101" s="24"/>
      <c r="F101" s="154" t="s">
        <v>170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123</v>
      </c>
      <c r="AU101" s="6" t="s">
        <v>82</v>
      </c>
    </row>
    <row r="102" spans="2:65" s="6" customFormat="1" ht="13.5">
      <c r="B102" s="23"/>
      <c r="C102" s="141" t="s">
        <v>171</v>
      </c>
      <c r="D102" s="141" t="s">
        <v>116</v>
      </c>
      <c r="E102" s="142" t="s">
        <v>172</v>
      </c>
      <c r="F102" s="143" t="s">
        <v>173</v>
      </c>
      <c r="G102" s="144" t="s">
        <v>168</v>
      </c>
      <c r="H102" s="145">
        <v>86.6</v>
      </c>
      <c r="I102" s="146"/>
      <c r="J102" s="147">
        <f>ROUND($I$102*$H$102,2)</f>
        <v>0</v>
      </c>
      <c r="K102" s="143" t="s">
        <v>120</v>
      </c>
      <c r="L102" s="43"/>
      <c r="M102" s="148"/>
      <c r="N102" s="149" t="s">
        <v>47</v>
      </c>
      <c r="O102" s="24"/>
      <c r="P102" s="150">
        <f>$O$102*$H$102</f>
        <v>0</v>
      </c>
      <c r="Q102" s="150">
        <v>0</v>
      </c>
      <c r="R102" s="150">
        <f>$Q$102*$H$102</f>
        <v>0</v>
      </c>
      <c r="S102" s="150">
        <v>0</v>
      </c>
      <c r="T102" s="151">
        <f>$S$102*$H$102</f>
        <v>0</v>
      </c>
      <c r="AR102" s="84" t="s">
        <v>121</v>
      </c>
      <c r="AT102" s="84" t="s">
        <v>116</v>
      </c>
      <c r="AU102" s="84" t="s">
        <v>82</v>
      </c>
      <c r="AY102" s="6" t="s">
        <v>114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21</v>
      </c>
      <c r="BK102" s="152">
        <f>ROUND($I$102*$H$102,2)</f>
        <v>0</v>
      </c>
      <c r="BL102" s="84" t="s">
        <v>121</v>
      </c>
      <c r="BM102" s="84" t="s">
        <v>174</v>
      </c>
    </row>
    <row r="103" spans="2:47" s="6" customFormat="1" ht="40.5">
      <c r="B103" s="23"/>
      <c r="C103" s="24"/>
      <c r="D103" s="153" t="s">
        <v>123</v>
      </c>
      <c r="E103" s="24"/>
      <c r="F103" s="154" t="s">
        <v>175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123</v>
      </c>
      <c r="AU103" s="6" t="s">
        <v>82</v>
      </c>
    </row>
    <row r="104" spans="2:63" s="128" customFormat="1" ht="15">
      <c r="B104" s="129"/>
      <c r="C104" s="130"/>
      <c r="D104" s="130" t="s">
        <v>75</v>
      </c>
      <c r="E104" s="139" t="s">
        <v>139</v>
      </c>
      <c r="F104" s="139" t="s">
        <v>176</v>
      </c>
      <c r="G104" s="130"/>
      <c r="H104" s="130"/>
      <c r="J104" s="140">
        <f>$BK$104</f>
        <v>0</v>
      </c>
      <c r="K104" s="130"/>
      <c r="L104" s="133"/>
      <c r="M104" s="134"/>
      <c r="N104" s="130"/>
      <c r="O104" s="130"/>
      <c r="P104" s="135">
        <f>SUM($P$105:$P$132)</f>
        <v>0</v>
      </c>
      <c r="Q104" s="130"/>
      <c r="R104" s="135">
        <f>SUM($R$105:$R$132)</f>
        <v>9705.036725200001</v>
      </c>
      <c r="S104" s="130"/>
      <c r="T104" s="136">
        <f>SUM($T$105:$T$132)</f>
        <v>0</v>
      </c>
      <c r="AR104" s="137" t="s">
        <v>21</v>
      </c>
      <c r="AT104" s="137" t="s">
        <v>75</v>
      </c>
      <c r="AU104" s="137" t="s">
        <v>21</v>
      </c>
      <c r="AY104" s="137" t="s">
        <v>114</v>
      </c>
      <c r="BK104" s="138">
        <f>SUM($BK$105:$BK$132)</f>
        <v>0</v>
      </c>
    </row>
    <row r="105" spans="2:65" s="6" customFormat="1" ht="40.5">
      <c r="B105" s="23"/>
      <c r="C105" s="141" t="s">
        <v>177</v>
      </c>
      <c r="D105" s="141" t="s">
        <v>116</v>
      </c>
      <c r="E105" s="142" t="s">
        <v>178</v>
      </c>
      <c r="F105" s="143" t="s">
        <v>179</v>
      </c>
      <c r="G105" s="144" t="s">
        <v>119</v>
      </c>
      <c r="H105" s="145">
        <v>20334.28</v>
      </c>
      <c r="I105" s="146"/>
      <c r="J105" s="147">
        <f>ROUND($I$105*$H$105,2)</f>
        <v>0</v>
      </c>
      <c r="K105" s="143" t="s">
        <v>120</v>
      </c>
      <c r="L105" s="43"/>
      <c r="M105" s="148"/>
      <c r="N105" s="149" t="s">
        <v>47</v>
      </c>
      <c r="O105" s="24"/>
      <c r="P105" s="150">
        <f>$O$105*$H$105</f>
        <v>0</v>
      </c>
      <c r="Q105" s="150">
        <v>0.12966</v>
      </c>
      <c r="R105" s="150">
        <f>$Q$105*$H$105</f>
        <v>2636.5427447999996</v>
      </c>
      <c r="S105" s="150">
        <v>0</v>
      </c>
      <c r="T105" s="151">
        <f>$S$105*$H$105</f>
        <v>0</v>
      </c>
      <c r="AR105" s="84" t="s">
        <v>121</v>
      </c>
      <c r="AT105" s="84" t="s">
        <v>116</v>
      </c>
      <c r="AU105" s="84" t="s">
        <v>82</v>
      </c>
      <c r="AY105" s="6" t="s">
        <v>114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21</v>
      </c>
      <c r="BK105" s="152">
        <f>ROUND($I$105*$H$105,2)</f>
        <v>0</v>
      </c>
      <c r="BL105" s="84" t="s">
        <v>121</v>
      </c>
      <c r="BM105" s="84" t="s">
        <v>180</v>
      </c>
    </row>
    <row r="106" spans="2:47" s="6" customFormat="1" ht="27">
      <c r="B106" s="23"/>
      <c r="C106" s="24"/>
      <c r="D106" s="153" t="s">
        <v>123</v>
      </c>
      <c r="E106" s="24"/>
      <c r="F106" s="154" t="s">
        <v>181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123</v>
      </c>
      <c r="AU106" s="6" t="s">
        <v>82</v>
      </c>
    </row>
    <row r="107" spans="2:65" s="6" customFormat="1" ht="40.5">
      <c r="B107" s="23"/>
      <c r="C107" s="141" t="s">
        <v>182</v>
      </c>
      <c r="D107" s="141" t="s">
        <v>116</v>
      </c>
      <c r="E107" s="142" t="s">
        <v>183</v>
      </c>
      <c r="F107" s="143" t="s">
        <v>184</v>
      </c>
      <c r="G107" s="144" t="s">
        <v>119</v>
      </c>
      <c r="H107" s="145">
        <v>2958.7</v>
      </c>
      <c r="I107" s="146"/>
      <c r="J107" s="147">
        <f>ROUND($I$107*$H$107,2)</f>
        <v>0</v>
      </c>
      <c r="K107" s="143" t="s">
        <v>120</v>
      </c>
      <c r="L107" s="43"/>
      <c r="M107" s="148"/>
      <c r="N107" s="149" t="s">
        <v>47</v>
      </c>
      <c r="O107" s="24"/>
      <c r="P107" s="150">
        <f>$O$107*$H$107</f>
        <v>0</v>
      </c>
      <c r="Q107" s="150">
        <v>0.12966</v>
      </c>
      <c r="R107" s="150">
        <f>$Q$107*$H$107</f>
        <v>383.62504199999995</v>
      </c>
      <c r="S107" s="150">
        <v>0</v>
      </c>
      <c r="T107" s="151">
        <f>$S$107*$H$107</f>
        <v>0</v>
      </c>
      <c r="AR107" s="84" t="s">
        <v>121</v>
      </c>
      <c r="AT107" s="84" t="s">
        <v>116</v>
      </c>
      <c r="AU107" s="84" t="s">
        <v>82</v>
      </c>
      <c r="AY107" s="6" t="s">
        <v>114</v>
      </c>
      <c r="BE107" s="152">
        <f>IF($N$107="základní",$J$107,0)</f>
        <v>0</v>
      </c>
      <c r="BF107" s="152">
        <f>IF($N$107="snížená",$J$107,0)</f>
        <v>0</v>
      </c>
      <c r="BG107" s="152">
        <f>IF($N$107="zákl. přenesená",$J$107,0)</f>
        <v>0</v>
      </c>
      <c r="BH107" s="152">
        <f>IF($N$107="sníž. přenesená",$J$107,0)</f>
        <v>0</v>
      </c>
      <c r="BI107" s="152">
        <f>IF($N$107="nulová",$J$107,0)</f>
        <v>0</v>
      </c>
      <c r="BJ107" s="84" t="s">
        <v>21</v>
      </c>
      <c r="BK107" s="152">
        <f>ROUND($I$107*$H$107,2)</f>
        <v>0</v>
      </c>
      <c r="BL107" s="84" t="s">
        <v>121</v>
      </c>
      <c r="BM107" s="84" t="s">
        <v>185</v>
      </c>
    </row>
    <row r="108" spans="2:47" s="6" customFormat="1" ht="27">
      <c r="B108" s="23"/>
      <c r="C108" s="24"/>
      <c r="D108" s="153" t="s">
        <v>123</v>
      </c>
      <c r="E108" s="24"/>
      <c r="F108" s="154" t="s">
        <v>181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123</v>
      </c>
      <c r="AU108" s="6" t="s">
        <v>82</v>
      </c>
    </row>
    <row r="109" spans="2:65" s="6" customFormat="1" ht="27">
      <c r="B109" s="23"/>
      <c r="C109" s="141" t="s">
        <v>186</v>
      </c>
      <c r="D109" s="141" t="s">
        <v>116</v>
      </c>
      <c r="E109" s="142" t="s">
        <v>187</v>
      </c>
      <c r="F109" s="143" t="s">
        <v>188</v>
      </c>
      <c r="G109" s="144" t="s">
        <v>119</v>
      </c>
      <c r="H109" s="145">
        <v>18775</v>
      </c>
      <c r="I109" s="146"/>
      <c r="J109" s="147">
        <f>ROUND($I$109*$H$109,2)</f>
        <v>0</v>
      </c>
      <c r="K109" s="143"/>
      <c r="L109" s="43"/>
      <c r="M109" s="148"/>
      <c r="N109" s="149" t="s">
        <v>47</v>
      </c>
      <c r="O109" s="24"/>
      <c r="P109" s="150">
        <f>$O$109*$H$109</f>
        <v>0</v>
      </c>
      <c r="Q109" s="150">
        <v>0.00071</v>
      </c>
      <c r="R109" s="150">
        <f>$Q$109*$H$109</f>
        <v>13.33025</v>
      </c>
      <c r="S109" s="150">
        <v>0</v>
      </c>
      <c r="T109" s="151">
        <f>$S$109*$H$109</f>
        <v>0</v>
      </c>
      <c r="AR109" s="84" t="s">
        <v>121</v>
      </c>
      <c r="AT109" s="84" t="s">
        <v>116</v>
      </c>
      <c r="AU109" s="84" t="s">
        <v>82</v>
      </c>
      <c r="AY109" s="6" t="s">
        <v>114</v>
      </c>
      <c r="BE109" s="152">
        <f>IF($N$109="základní",$J$109,0)</f>
        <v>0</v>
      </c>
      <c r="BF109" s="152">
        <f>IF($N$109="snížená",$J$109,0)</f>
        <v>0</v>
      </c>
      <c r="BG109" s="152">
        <f>IF($N$109="zákl. přenesená",$J$109,0)</f>
        <v>0</v>
      </c>
      <c r="BH109" s="152">
        <f>IF($N$109="sníž. přenesená",$J$109,0)</f>
        <v>0</v>
      </c>
      <c r="BI109" s="152">
        <f>IF($N$109="nulová",$J$109,0)</f>
        <v>0</v>
      </c>
      <c r="BJ109" s="84" t="s">
        <v>21</v>
      </c>
      <c r="BK109" s="152">
        <f>ROUND($I$109*$H$109,2)</f>
        <v>0</v>
      </c>
      <c r="BL109" s="84" t="s">
        <v>121</v>
      </c>
      <c r="BM109" s="84" t="s">
        <v>189</v>
      </c>
    </row>
    <row r="110" spans="2:47" s="6" customFormat="1" ht="40.5">
      <c r="B110" s="23"/>
      <c r="C110" s="24"/>
      <c r="D110" s="153" t="s">
        <v>123</v>
      </c>
      <c r="E110" s="24"/>
      <c r="F110" s="154" t="s">
        <v>190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123</v>
      </c>
      <c r="AU110" s="6" t="s">
        <v>82</v>
      </c>
    </row>
    <row r="111" spans="2:65" s="6" customFormat="1" ht="27">
      <c r="B111" s="23"/>
      <c r="C111" s="141" t="s">
        <v>8</v>
      </c>
      <c r="D111" s="141" t="s">
        <v>116</v>
      </c>
      <c r="E111" s="142" t="s">
        <v>191</v>
      </c>
      <c r="F111" s="143" t="s">
        <v>192</v>
      </c>
      <c r="G111" s="144" t="s">
        <v>119</v>
      </c>
      <c r="H111" s="145">
        <v>18775</v>
      </c>
      <c r="I111" s="146"/>
      <c r="J111" s="147">
        <f>ROUND($I$111*$H$111,2)</f>
        <v>0</v>
      </c>
      <c r="K111" s="143"/>
      <c r="L111" s="43"/>
      <c r="M111" s="148"/>
      <c r="N111" s="149" t="s">
        <v>47</v>
      </c>
      <c r="O111" s="24"/>
      <c r="P111" s="150">
        <f>$O$111*$H$111</f>
        <v>0</v>
      </c>
      <c r="Q111" s="150">
        <v>0.15559</v>
      </c>
      <c r="R111" s="150">
        <f>$Q$111*$H$111</f>
        <v>2921.2022500000003</v>
      </c>
      <c r="S111" s="150">
        <v>0</v>
      </c>
      <c r="T111" s="151">
        <f>$S$111*$H$111</f>
        <v>0</v>
      </c>
      <c r="AR111" s="84" t="s">
        <v>121</v>
      </c>
      <c r="AT111" s="84" t="s">
        <v>116</v>
      </c>
      <c r="AU111" s="84" t="s">
        <v>82</v>
      </c>
      <c r="AY111" s="6" t="s">
        <v>114</v>
      </c>
      <c r="BE111" s="152">
        <f>IF($N$111="základní",$J$111,0)</f>
        <v>0</v>
      </c>
      <c r="BF111" s="152">
        <f>IF($N$111="snížená",$J$111,0)</f>
        <v>0</v>
      </c>
      <c r="BG111" s="152">
        <f>IF($N$111="zákl. přenesená",$J$111,0)</f>
        <v>0</v>
      </c>
      <c r="BH111" s="152">
        <f>IF($N$111="sníž. přenesená",$J$111,0)</f>
        <v>0</v>
      </c>
      <c r="BI111" s="152">
        <f>IF($N$111="nulová",$J$111,0)</f>
        <v>0</v>
      </c>
      <c r="BJ111" s="84" t="s">
        <v>21</v>
      </c>
      <c r="BK111" s="152">
        <f>ROUND($I$111*$H$111,2)</f>
        <v>0</v>
      </c>
      <c r="BL111" s="84" t="s">
        <v>121</v>
      </c>
      <c r="BM111" s="84" t="s">
        <v>193</v>
      </c>
    </row>
    <row r="112" spans="2:47" s="6" customFormat="1" ht="67.5">
      <c r="B112" s="23"/>
      <c r="C112" s="24"/>
      <c r="D112" s="153" t="s">
        <v>123</v>
      </c>
      <c r="E112" s="24"/>
      <c r="F112" s="154" t="s">
        <v>194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123</v>
      </c>
      <c r="AU112" s="6" t="s">
        <v>82</v>
      </c>
    </row>
    <row r="113" spans="2:65" s="6" customFormat="1" ht="13.5">
      <c r="B113" s="23"/>
      <c r="C113" s="141" t="s">
        <v>195</v>
      </c>
      <c r="D113" s="141" t="s">
        <v>116</v>
      </c>
      <c r="E113" s="142" t="s">
        <v>196</v>
      </c>
      <c r="F113" s="143" t="s">
        <v>197</v>
      </c>
      <c r="G113" s="144" t="s">
        <v>119</v>
      </c>
      <c r="H113" s="145">
        <v>20334.28</v>
      </c>
      <c r="I113" s="146"/>
      <c r="J113" s="147">
        <f>ROUND($I$113*$H$113,2)</f>
        <v>0</v>
      </c>
      <c r="K113" s="143"/>
      <c r="L113" s="43"/>
      <c r="M113" s="148"/>
      <c r="N113" s="149" t="s">
        <v>47</v>
      </c>
      <c r="O113" s="24"/>
      <c r="P113" s="150">
        <f>$O$113*$H$113</f>
        <v>0</v>
      </c>
      <c r="Q113" s="150">
        <v>0.00071</v>
      </c>
      <c r="R113" s="150">
        <f>$Q$113*$H$113</f>
        <v>14.4373388</v>
      </c>
      <c r="S113" s="150">
        <v>0</v>
      </c>
      <c r="T113" s="151">
        <f>$S$113*$H$113</f>
        <v>0</v>
      </c>
      <c r="AR113" s="84" t="s">
        <v>121</v>
      </c>
      <c r="AT113" s="84" t="s">
        <v>116</v>
      </c>
      <c r="AU113" s="84" t="s">
        <v>82</v>
      </c>
      <c r="AY113" s="6" t="s">
        <v>114</v>
      </c>
      <c r="BE113" s="152">
        <f>IF($N$113="základní",$J$113,0)</f>
        <v>0</v>
      </c>
      <c r="BF113" s="152">
        <f>IF($N$113="snížená",$J$113,0)</f>
        <v>0</v>
      </c>
      <c r="BG113" s="152">
        <f>IF($N$113="zákl. přenesená",$J$113,0)</f>
        <v>0</v>
      </c>
      <c r="BH113" s="152">
        <f>IF($N$113="sníž. přenesená",$J$113,0)</f>
        <v>0</v>
      </c>
      <c r="BI113" s="152">
        <f>IF($N$113="nulová",$J$113,0)</f>
        <v>0</v>
      </c>
      <c r="BJ113" s="84" t="s">
        <v>21</v>
      </c>
      <c r="BK113" s="152">
        <f>ROUND($I$113*$H$113,2)</f>
        <v>0</v>
      </c>
      <c r="BL113" s="84" t="s">
        <v>121</v>
      </c>
      <c r="BM113" s="84" t="s">
        <v>198</v>
      </c>
    </row>
    <row r="114" spans="2:47" s="6" customFormat="1" ht="40.5">
      <c r="B114" s="23"/>
      <c r="C114" s="24"/>
      <c r="D114" s="153" t="s">
        <v>123</v>
      </c>
      <c r="E114" s="24"/>
      <c r="F114" s="154" t="s">
        <v>199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123</v>
      </c>
      <c r="AU114" s="6" t="s">
        <v>82</v>
      </c>
    </row>
    <row r="115" spans="2:65" s="6" customFormat="1" ht="40.5">
      <c r="B115" s="23"/>
      <c r="C115" s="141" t="s">
        <v>200</v>
      </c>
      <c r="D115" s="141" t="s">
        <v>116</v>
      </c>
      <c r="E115" s="142" t="s">
        <v>201</v>
      </c>
      <c r="F115" s="143" t="s">
        <v>202</v>
      </c>
      <c r="G115" s="144" t="s">
        <v>119</v>
      </c>
      <c r="H115" s="145">
        <v>2958.7</v>
      </c>
      <c r="I115" s="146"/>
      <c r="J115" s="147">
        <f>ROUND($I$115*$H$115,2)</f>
        <v>0</v>
      </c>
      <c r="K115" s="143" t="s">
        <v>120</v>
      </c>
      <c r="L115" s="43"/>
      <c r="M115" s="148"/>
      <c r="N115" s="149" t="s">
        <v>47</v>
      </c>
      <c r="O115" s="24"/>
      <c r="P115" s="150">
        <f>$O$115*$H$115</f>
        <v>0</v>
      </c>
      <c r="Q115" s="150">
        <v>0.00071</v>
      </c>
      <c r="R115" s="150">
        <f>$Q$115*$H$115</f>
        <v>2.100677</v>
      </c>
      <c r="S115" s="150">
        <v>0</v>
      </c>
      <c r="T115" s="151">
        <f>$S$115*$H$115</f>
        <v>0</v>
      </c>
      <c r="AR115" s="84" t="s">
        <v>121</v>
      </c>
      <c r="AT115" s="84" t="s">
        <v>116</v>
      </c>
      <c r="AU115" s="84" t="s">
        <v>82</v>
      </c>
      <c r="AY115" s="6" t="s">
        <v>114</v>
      </c>
      <c r="BE115" s="152">
        <f>IF($N$115="základní",$J$115,0)</f>
        <v>0</v>
      </c>
      <c r="BF115" s="152">
        <f>IF($N$115="snížená",$J$115,0)</f>
        <v>0</v>
      </c>
      <c r="BG115" s="152">
        <f>IF($N$115="zákl. přenesená",$J$115,0)</f>
        <v>0</v>
      </c>
      <c r="BH115" s="152">
        <f>IF($N$115="sníž. přenesená",$J$115,0)</f>
        <v>0</v>
      </c>
      <c r="BI115" s="152">
        <f>IF($N$115="nulová",$J$115,0)</f>
        <v>0</v>
      </c>
      <c r="BJ115" s="84" t="s">
        <v>21</v>
      </c>
      <c r="BK115" s="152">
        <f>ROUND($I$115*$H$115,2)</f>
        <v>0</v>
      </c>
      <c r="BL115" s="84" t="s">
        <v>121</v>
      </c>
      <c r="BM115" s="84" t="s">
        <v>203</v>
      </c>
    </row>
    <row r="116" spans="2:47" s="6" customFormat="1" ht="54">
      <c r="B116" s="23"/>
      <c r="C116" s="24"/>
      <c r="D116" s="153" t="s">
        <v>123</v>
      </c>
      <c r="E116" s="24"/>
      <c r="F116" s="154" t="s">
        <v>204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123</v>
      </c>
      <c r="AU116" s="6" t="s">
        <v>82</v>
      </c>
    </row>
    <row r="117" spans="2:65" s="6" customFormat="1" ht="40.5">
      <c r="B117" s="23"/>
      <c r="C117" s="141" t="s">
        <v>205</v>
      </c>
      <c r="D117" s="141" t="s">
        <v>116</v>
      </c>
      <c r="E117" s="142" t="s">
        <v>206</v>
      </c>
      <c r="F117" s="143" t="s">
        <v>207</v>
      </c>
      <c r="G117" s="144" t="s">
        <v>157</v>
      </c>
      <c r="H117" s="145">
        <v>2636.42</v>
      </c>
      <c r="I117" s="146"/>
      <c r="J117" s="147">
        <f>ROUND($I$117*$H$117,2)</f>
        <v>0</v>
      </c>
      <c r="K117" s="143" t="s">
        <v>120</v>
      </c>
      <c r="L117" s="43"/>
      <c r="M117" s="148"/>
      <c r="N117" s="149" t="s">
        <v>47</v>
      </c>
      <c r="O117" s="24"/>
      <c r="P117" s="150">
        <f>$O$117*$H$117</f>
        <v>0</v>
      </c>
      <c r="Q117" s="150">
        <v>1</v>
      </c>
      <c r="R117" s="150">
        <f>$Q$117*$H$117</f>
        <v>2636.42</v>
      </c>
      <c r="S117" s="150">
        <v>0</v>
      </c>
      <c r="T117" s="151">
        <f>$S$117*$H$117</f>
        <v>0</v>
      </c>
      <c r="AR117" s="84" t="s">
        <v>121</v>
      </c>
      <c r="AT117" s="84" t="s">
        <v>116</v>
      </c>
      <c r="AU117" s="84" t="s">
        <v>82</v>
      </c>
      <c r="AY117" s="6" t="s">
        <v>114</v>
      </c>
      <c r="BE117" s="152">
        <f>IF($N$117="základní",$J$117,0)</f>
        <v>0</v>
      </c>
      <c r="BF117" s="152">
        <f>IF($N$117="snížená",$J$117,0)</f>
        <v>0</v>
      </c>
      <c r="BG117" s="152">
        <f>IF($N$117="zákl. přenesená",$J$117,0)</f>
        <v>0</v>
      </c>
      <c r="BH117" s="152">
        <f>IF($N$117="sníž. přenesená",$J$117,0)</f>
        <v>0</v>
      </c>
      <c r="BI117" s="152">
        <f>IF($N$117="nulová",$J$117,0)</f>
        <v>0</v>
      </c>
      <c r="BJ117" s="84" t="s">
        <v>21</v>
      </c>
      <c r="BK117" s="152">
        <f>ROUND($I$117*$H$117,2)</f>
        <v>0</v>
      </c>
      <c r="BL117" s="84" t="s">
        <v>121</v>
      </c>
      <c r="BM117" s="84" t="s">
        <v>208</v>
      </c>
    </row>
    <row r="118" spans="2:47" s="6" customFormat="1" ht="94.5">
      <c r="B118" s="23"/>
      <c r="C118" s="24"/>
      <c r="D118" s="153" t="s">
        <v>123</v>
      </c>
      <c r="E118" s="24"/>
      <c r="F118" s="154" t="s">
        <v>209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123</v>
      </c>
      <c r="AU118" s="6" t="s">
        <v>82</v>
      </c>
    </row>
    <row r="119" spans="2:65" s="6" customFormat="1" ht="40.5">
      <c r="B119" s="23"/>
      <c r="C119" s="141" t="s">
        <v>210</v>
      </c>
      <c r="D119" s="141" t="s">
        <v>116</v>
      </c>
      <c r="E119" s="142" t="s">
        <v>211</v>
      </c>
      <c r="F119" s="143" t="s">
        <v>212</v>
      </c>
      <c r="G119" s="144" t="s">
        <v>157</v>
      </c>
      <c r="H119" s="145">
        <v>276.88</v>
      </c>
      <c r="I119" s="146"/>
      <c r="J119" s="147">
        <f>ROUND($I$119*$H$119,2)</f>
        <v>0</v>
      </c>
      <c r="K119" s="143" t="s">
        <v>120</v>
      </c>
      <c r="L119" s="43"/>
      <c r="M119" s="148"/>
      <c r="N119" s="149" t="s">
        <v>47</v>
      </c>
      <c r="O119" s="24"/>
      <c r="P119" s="150">
        <f>$O$119*$H$119</f>
        <v>0</v>
      </c>
      <c r="Q119" s="150">
        <v>1</v>
      </c>
      <c r="R119" s="150">
        <f>$Q$119*$H$119</f>
        <v>276.88</v>
      </c>
      <c r="S119" s="150">
        <v>0</v>
      </c>
      <c r="T119" s="151">
        <f>$S$119*$H$119</f>
        <v>0</v>
      </c>
      <c r="AR119" s="84" t="s">
        <v>121</v>
      </c>
      <c r="AT119" s="84" t="s">
        <v>116</v>
      </c>
      <c r="AU119" s="84" t="s">
        <v>82</v>
      </c>
      <c r="AY119" s="6" t="s">
        <v>114</v>
      </c>
      <c r="BE119" s="152">
        <f>IF($N$119="základní",$J$119,0)</f>
        <v>0</v>
      </c>
      <c r="BF119" s="152">
        <f>IF($N$119="snížená",$J$119,0)</f>
        <v>0</v>
      </c>
      <c r="BG119" s="152">
        <f>IF($N$119="zákl. přenesená",$J$119,0)</f>
        <v>0</v>
      </c>
      <c r="BH119" s="152">
        <f>IF($N$119="sníž. přenesená",$J$119,0)</f>
        <v>0</v>
      </c>
      <c r="BI119" s="152">
        <f>IF($N$119="nulová",$J$119,0)</f>
        <v>0</v>
      </c>
      <c r="BJ119" s="84" t="s">
        <v>21</v>
      </c>
      <c r="BK119" s="152">
        <f>ROUND($I$119*$H$119,2)</f>
        <v>0</v>
      </c>
      <c r="BL119" s="84" t="s">
        <v>121</v>
      </c>
      <c r="BM119" s="84" t="s">
        <v>213</v>
      </c>
    </row>
    <row r="120" spans="2:47" s="6" customFormat="1" ht="94.5">
      <c r="B120" s="23"/>
      <c r="C120" s="24"/>
      <c r="D120" s="153" t="s">
        <v>123</v>
      </c>
      <c r="E120" s="24"/>
      <c r="F120" s="154" t="s">
        <v>214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123</v>
      </c>
      <c r="AU120" s="6" t="s">
        <v>82</v>
      </c>
    </row>
    <row r="121" spans="2:65" s="6" customFormat="1" ht="40.5">
      <c r="B121" s="23"/>
      <c r="C121" s="141" t="s">
        <v>215</v>
      </c>
      <c r="D121" s="141" t="s">
        <v>116</v>
      </c>
      <c r="E121" s="142" t="s">
        <v>216</v>
      </c>
      <c r="F121" s="143" t="s">
        <v>217</v>
      </c>
      <c r="G121" s="144" t="s">
        <v>119</v>
      </c>
      <c r="H121" s="145">
        <v>12810</v>
      </c>
      <c r="I121" s="146"/>
      <c r="J121" s="147">
        <f>ROUND($I$121*$H$121,2)</f>
        <v>0</v>
      </c>
      <c r="K121" s="143" t="s">
        <v>120</v>
      </c>
      <c r="L121" s="43"/>
      <c r="M121" s="148"/>
      <c r="N121" s="149" t="s">
        <v>47</v>
      </c>
      <c r="O121" s="24"/>
      <c r="P121" s="150">
        <f>$O$121*$H$121</f>
        <v>0</v>
      </c>
      <c r="Q121" s="150">
        <v>0.00034</v>
      </c>
      <c r="R121" s="150">
        <f>$Q$121*$H$121</f>
        <v>4.3554</v>
      </c>
      <c r="S121" s="150">
        <v>0</v>
      </c>
      <c r="T121" s="151">
        <f>$S$121*$H$121</f>
        <v>0</v>
      </c>
      <c r="AR121" s="84" t="s">
        <v>121</v>
      </c>
      <c r="AT121" s="84" t="s">
        <v>116</v>
      </c>
      <c r="AU121" s="84" t="s">
        <v>82</v>
      </c>
      <c r="AY121" s="6" t="s">
        <v>114</v>
      </c>
      <c r="BE121" s="152">
        <f>IF($N$121="základní",$J$121,0)</f>
        <v>0</v>
      </c>
      <c r="BF121" s="152">
        <f>IF($N$121="snížená",$J$121,0)</f>
        <v>0</v>
      </c>
      <c r="BG121" s="152">
        <f>IF($N$121="zákl. přenesená",$J$121,0)</f>
        <v>0</v>
      </c>
      <c r="BH121" s="152">
        <f>IF($N$121="sníž. přenesená",$J$121,0)</f>
        <v>0</v>
      </c>
      <c r="BI121" s="152">
        <f>IF($N$121="nulová",$J$121,0)</f>
        <v>0</v>
      </c>
      <c r="BJ121" s="84" t="s">
        <v>21</v>
      </c>
      <c r="BK121" s="152">
        <f>ROUND($I$121*$H$121,2)</f>
        <v>0</v>
      </c>
      <c r="BL121" s="84" t="s">
        <v>121</v>
      </c>
      <c r="BM121" s="84" t="s">
        <v>218</v>
      </c>
    </row>
    <row r="122" spans="2:47" s="6" customFormat="1" ht="13.5">
      <c r="B122" s="23"/>
      <c r="C122" s="24"/>
      <c r="D122" s="153" t="s">
        <v>123</v>
      </c>
      <c r="E122" s="24"/>
      <c r="F122" s="154" t="s">
        <v>219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123</v>
      </c>
      <c r="AU122" s="6" t="s">
        <v>82</v>
      </c>
    </row>
    <row r="123" spans="2:65" s="6" customFormat="1" ht="40.5">
      <c r="B123" s="23"/>
      <c r="C123" s="141" t="s">
        <v>7</v>
      </c>
      <c r="D123" s="141" t="s">
        <v>116</v>
      </c>
      <c r="E123" s="142" t="s">
        <v>220</v>
      </c>
      <c r="F123" s="143" t="s">
        <v>221</v>
      </c>
      <c r="G123" s="144" t="s">
        <v>119</v>
      </c>
      <c r="H123" s="145">
        <v>1863</v>
      </c>
      <c r="I123" s="146"/>
      <c r="J123" s="147">
        <f>ROUND($I$123*$H$123,2)</f>
        <v>0</v>
      </c>
      <c r="K123" s="143"/>
      <c r="L123" s="43"/>
      <c r="M123" s="148"/>
      <c r="N123" s="149" t="s">
        <v>47</v>
      </c>
      <c r="O123" s="24"/>
      <c r="P123" s="150">
        <f>$O$123*$H$123</f>
        <v>0</v>
      </c>
      <c r="Q123" s="150">
        <v>0.00034</v>
      </c>
      <c r="R123" s="150">
        <f>$Q$123*$H$123</f>
        <v>0.6334200000000001</v>
      </c>
      <c r="S123" s="150">
        <v>0</v>
      </c>
      <c r="T123" s="151">
        <f>$S$123*$H$123</f>
        <v>0</v>
      </c>
      <c r="AR123" s="84" t="s">
        <v>121</v>
      </c>
      <c r="AT123" s="84" t="s">
        <v>116</v>
      </c>
      <c r="AU123" s="84" t="s">
        <v>82</v>
      </c>
      <c r="AY123" s="6" t="s">
        <v>114</v>
      </c>
      <c r="BE123" s="152">
        <f>IF($N$123="základní",$J$123,0)</f>
        <v>0</v>
      </c>
      <c r="BF123" s="152">
        <f>IF($N$123="snížená",$J$123,0)</f>
        <v>0</v>
      </c>
      <c r="BG123" s="152">
        <f>IF($N$123="zákl. přenesená",$J$123,0)</f>
        <v>0</v>
      </c>
      <c r="BH123" s="152">
        <f>IF($N$123="sníž. přenesená",$J$123,0)</f>
        <v>0</v>
      </c>
      <c r="BI123" s="152">
        <f>IF($N$123="nulová",$J$123,0)</f>
        <v>0</v>
      </c>
      <c r="BJ123" s="84" t="s">
        <v>21</v>
      </c>
      <c r="BK123" s="152">
        <f>ROUND($I$123*$H$123,2)</f>
        <v>0</v>
      </c>
      <c r="BL123" s="84" t="s">
        <v>121</v>
      </c>
      <c r="BM123" s="84" t="s">
        <v>222</v>
      </c>
    </row>
    <row r="124" spans="2:47" s="6" customFormat="1" ht="13.5">
      <c r="B124" s="23"/>
      <c r="C124" s="24"/>
      <c r="D124" s="153" t="s">
        <v>123</v>
      </c>
      <c r="E124" s="24"/>
      <c r="F124" s="154" t="s">
        <v>219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123</v>
      </c>
      <c r="AU124" s="6" t="s">
        <v>82</v>
      </c>
    </row>
    <row r="125" spans="2:65" s="6" customFormat="1" ht="40.5">
      <c r="B125" s="23"/>
      <c r="C125" s="141" t="s">
        <v>223</v>
      </c>
      <c r="D125" s="141" t="s">
        <v>116</v>
      </c>
      <c r="E125" s="142" t="s">
        <v>224</v>
      </c>
      <c r="F125" s="143" t="s">
        <v>225</v>
      </c>
      <c r="G125" s="144" t="s">
        <v>119</v>
      </c>
      <c r="H125" s="145">
        <v>7117</v>
      </c>
      <c r="I125" s="146"/>
      <c r="J125" s="147">
        <f>ROUND($I$125*$H$125,2)</f>
        <v>0</v>
      </c>
      <c r="K125" s="143" t="s">
        <v>120</v>
      </c>
      <c r="L125" s="43"/>
      <c r="M125" s="148"/>
      <c r="N125" s="149" t="s">
        <v>47</v>
      </c>
      <c r="O125" s="24"/>
      <c r="P125" s="150">
        <f>$O$125*$H$125</f>
        <v>0</v>
      </c>
      <c r="Q125" s="150">
        <v>0.01386</v>
      </c>
      <c r="R125" s="150">
        <f>$Q$125*$H$125</f>
        <v>98.64162</v>
      </c>
      <c r="S125" s="150">
        <v>0</v>
      </c>
      <c r="T125" s="151">
        <f>$S$125*$H$125</f>
        <v>0</v>
      </c>
      <c r="AR125" s="84" t="s">
        <v>121</v>
      </c>
      <c r="AT125" s="84" t="s">
        <v>116</v>
      </c>
      <c r="AU125" s="84" t="s">
        <v>82</v>
      </c>
      <c r="AY125" s="6" t="s">
        <v>114</v>
      </c>
      <c r="BE125" s="152">
        <f>IF($N$125="základní",$J$125,0)</f>
        <v>0</v>
      </c>
      <c r="BF125" s="152">
        <f>IF($N$125="snížená",$J$125,0)</f>
        <v>0</v>
      </c>
      <c r="BG125" s="152">
        <f>IF($N$125="zákl. přenesená",$J$125,0)</f>
        <v>0</v>
      </c>
      <c r="BH125" s="152">
        <f>IF($N$125="sníž. přenesená",$J$125,0)</f>
        <v>0</v>
      </c>
      <c r="BI125" s="152">
        <f>IF($N$125="nulová",$J$125,0)</f>
        <v>0</v>
      </c>
      <c r="BJ125" s="84" t="s">
        <v>21</v>
      </c>
      <c r="BK125" s="152">
        <f>ROUND($I$125*$H$125,2)</f>
        <v>0</v>
      </c>
      <c r="BL125" s="84" t="s">
        <v>121</v>
      </c>
      <c r="BM125" s="84" t="s">
        <v>226</v>
      </c>
    </row>
    <row r="126" spans="2:47" s="6" customFormat="1" ht="40.5">
      <c r="B126" s="23"/>
      <c r="C126" s="24"/>
      <c r="D126" s="153" t="s">
        <v>123</v>
      </c>
      <c r="E126" s="24"/>
      <c r="F126" s="154" t="s">
        <v>227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123</v>
      </c>
      <c r="AU126" s="6" t="s">
        <v>82</v>
      </c>
    </row>
    <row r="127" spans="2:65" s="6" customFormat="1" ht="27">
      <c r="B127" s="23"/>
      <c r="C127" s="141" t="s">
        <v>228</v>
      </c>
      <c r="D127" s="141" t="s">
        <v>116</v>
      </c>
      <c r="E127" s="142" t="s">
        <v>229</v>
      </c>
      <c r="F127" s="143" t="s">
        <v>230</v>
      </c>
      <c r="G127" s="144" t="s">
        <v>119</v>
      </c>
      <c r="H127" s="145">
        <v>935.41</v>
      </c>
      <c r="I127" s="146"/>
      <c r="J127" s="147">
        <f>ROUND($I$127*$H$127,2)</f>
        <v>0</v>
      </c>
      <c r="K127" s="143" t="s">
        <v>120</v>
      </c>
      <c r="L127" s="43"/>
      <c r="M127" s="148"/>
      <c r="N127" s="149" t="s">
        <v>47</v>
      </c>
      <c r="O127" s="24"/>
      <c r="P127" s="150">
        <f>$O$127*$H$127</f>
        <v>0</v>
      </c>
      <c r="Q127" s="150">
        <v>0.01386</v>
      </c>
      <c r="R127" s="150">
        <f>$Q$127*$H$127</f>
        <v>12.9647826</v>
      </c>
      <c r="S127" s="150">
        <v>0</v>
      </c>
      <c r="T127" s="151">
        <f>$S$127*$H$127</f>
        <v>0</v>
      </c>
      <c r="AR127" s="84" t="s">
        <v>121</v>
      </c>
      <c r="AT127" s="84" t="s">
        <v>116</v>
      </c>
      <c r="AU127" s="84" t="s">
        <v>82</v>
      </c>
      <c r="AY127" s="6" t="s">
        <v>114</v>
      </c>
      <c r="BE127" s="152">
        <f>IF($N$127="základní",$J$127,0)</f>
        <v>0</v>
      </c>
      <c r="BF127" s="152">
        <f>IF($N$127="snížená",$J$127,0)</f>
        <v>0</v>
      </c>
      <c r="BG127" s="152">
        <f>IF($N$127="zákl. přenesená",$J$127,0)</f>
        <v>0</v>
      </c>
      <c r="BH127" s="152">
        <f>IF($N$127="sníž. přenesená",$J$127,0)</f>
        <v>0</v>
      </c>
      <c r="BI127" s="152">
        <f>IF($N$127="nulová",$J$127,0)</f>
        <v>0</v>
      </c>
      <c r="BJ127" s="84" t="s">
        <v>21</v>
      </c>
      <c r="BK127" s="152">
        <f>ROUND($I$127*$H$127,2)</f>
        <v>0</v>
      </c>
      <c r="BL127" s="84" t="s">
        <v>121</v>
      </c>
      <c r="BM127" s="84" t="s">
        <v>231</v>
      </c>
    </row>
    <row r="128" spans="2:47" s="6" customFormat="1" ht="40.5">
      <c r="B128" s="23"/>
      <c r="C128" s="24"/>
      <c r="D128" s="153" t="s">
        <v>123</v>
      </c>
      <c r="E128" s="24"/>
      <c r="F128" s="154" t="s">
        <v>227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123</v>
      </c>
      <c r="AU128" s="6" t="s">
        <v>82</v>
      </c>
    </row>
    <row r="129" spans="2:65" s="6" customFormat="1" ht="13.5">
      <c r="B129" s="23"/>
      <c r="C129" s="141" t="s">
        <v>232</v>
      </c>
      <c r="D129" s="141" t="s">
        <v>116</v>
      </c>
      <c r="E129" s="142" t="s">
        <v>233</v>
      </c>
      <c r="F129" s="143" t="s">
        <v>234</v>
      </c>
      <c r="G129" s="144" t="s">
        <v>119</v>
      </c>
      <c r="H129" s="145">
        <v>3583</v>
      </c>
      <c r="I129" s="146"/>
      <c r="J129" s="147">
        <f>ROUND($I$129*$H$129,2)</f>
        <v>0</v>
      </c>
      <c r="K129" s="143" t="s">
        <v>120</v>
      </c>
      <c r="L129" s="43"/>
      <c r="M129" s="148"/>
      <c r="N129" s="149" t="s">
        <v>47</v>
      </c>
      <c r="O129" s="24"/>
      <c r="P129" s="150">
        <f>$O$129*$H$129</f>
        <v>0</v>
      </c>
      <c r="Q129" s="150">
        <v>0.1716</v>
      </c>
      <c r="R129" s="150">
        <f>$Q$129*$H$129</f>
        <v>614.8428</v>
      </c>
      <c r="S129" s="150">
        <v>0</v>
      </c>
      <c r="T129" s="151">
        <f>$S$129*$H$129</f>
        <v>0</v>
      </c>
      <c r="AR129" s="84" t="s">
        <v>121</v>
      </c>
      <c r="AT129" s="84" t="s">
        <v>116</v>
      </c>
      <c r="AU129" s="84" t="s">
        <v>82</v>
      </c>
      <c r="AY129" s="6" t="s">
        <v>114</v>
      </c>
      <c r="BE129" s="152">
        <f>IF($N$129="základní",$J$129,0)</f>
        <v>0</v>
      </c>
      <c r="BF129" s="152">
        <f>IF($N$129="snížená",$J$129,0)</f>
        <v>0</v>
      </c>
      <c r="BG129" s="152">
        <f>IF($N$129="zákl. přenesená",$J$129,0)</f>
        <v>0</v>
      </c>
      <c r="BH129" s="152">
        <f>IF($N$129="sníž. přenesená",$J$129,0)</f>
        <v>0</v>
      </c>
      <c r="BI129" s="152">
        <f>IF($N$129="nulová",$J$129,0)</f>
        <v>0</v>
      </c>
      <c r="BJ129" s="84" t="s">
        <v>21</v>
      </c>
      <c r="BK129" s="152">
        <f>ROUND($I$129*$H$129,2)</f>
        <v>0</v>
      </c>
      <c r="BL129" s="84" t="s">
        <v>121</v>
      </c>
      <c r="BM129" s="84" t="s">
        <v>235</v>
      </c>
    </row>
    <row r="130" spans="2:47" s="6" customFormat="1" ht="40.5">
      <c r="B130" s="23"/>
      <c r="C130" s="24"/>
      <c r="D130" s="153" t="s">
        <v>123</v>
      </c>
      <c r="E130" s="24"/>
      <c r="F130" s="154" t="s">
        <v>236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123</v>
      </c>
      <c r="AU130" s="6" t="s">
        <v>82</v>
      </c>
    </row>
    <row r="131" spans="2:65" s="6" customFormat="1" ht="27">
      <c r="B131" s="23"/>
      <c r="C131" s="141" t="s">
        <v>237</v>
      </c>
      <c r="D131" s="141" t="s">
        <v>116</v>
      </c>
      <c r="E131" s="142" t="s">
        <v>238</v>
      </c>
      <c r="F131" s="143" t="s">
        <v>239</v>
      </c>
      <c r="G131" s="144" t="s">
        <v>119</v>
      </c>
      <c r="H131" s="145">
        <v>519</v>
      </c>
      <c r="I131" s="146"/>
      <c r="J131" s="147">
        <f>ROUND($I$131*$H$131,2)</f>
        <v>0</v>
      </c>
      <c r="K131" s="143" t="s">
        <v>120</v>
      </c>
      <c r="L131" s="43"/>
      <c r="M131" s="148"/>
      <c r="N131" s="149" t="s">
        <v>47</v>
      </c>
      <c r="O131" s="24"/>
      <c r="P131" s="150">
        <f>$O$131*$H$131</f>
        <v>0</v>
      </c>
      <c r="Q131" s="150">
        <v>0.1716</v>
      </c>
      <c r="R131" s="150">
        <f>$Q$131*$H$131</f>
        <v>89.0604</v>
      </c>
      <c r="S131" s="150">
        <v>0</v>
      </c>
      <c r="T131" s="151">
        <f>$S$131*$H$131</f>
        <v>0</v>
      </c>
      <c r="AR131" s="84" t="s">
        <v>121</v>
      </c>
      <c r="AT131" s="84" t="s">
        <v>116</v>
      </c>
      <c r="AU131" s="84" t="s">
        <v>82</v>
      </c>
      <c r="AY131" s="6" t="s">
        <v>114</v>
      </c>
      <c r="BE131" s="152">
        <f>IF($N$131="základní",$J$131,0)</f>
        <v>0</v>
      </c>
      <c r="BF131" s="152">
        <f>IF($N$131="snížená",$J$131,0)</f>
        <v>0</v>
      </c>
      <c r="BG131" s="152">
        <f>IF($N$131="zákl. přenesená",$J$131,0)</f>
        <v>0</v>
      </c>
      <c r="BH131" s="152">
        <f>IF($N$131="sníž. přenesená",$J$131,0)</f>
        <v>0</v>
      </c>
      <c r="BI131" s="152">
        <f>IF($N$131="nulová",$J$131,0)</f>
        <v>0</v>
      </c>
      <c r="BJ131" s="84" t="s">
        <v>21</v>
      </c>
      <c r="BK131" s="152">
        <f>ROUND($I$131*$H$131,2)</f>
        <v>0</v>
      </c>
      <c r="BL131" s="84" t="s">
        <v>121</v>
      </c>
      <c r="BM131" s="84" t="s">
        <v>240</v>
      </c>
    </row>
    <row r="132" spans="2:47" s="6" customFormat="1" ht="40.5">
      <c r="B132" s="23"/>
      <c r="C132" s="24"/>
      <c r="D132" s="153" t="s">
        <v>123</v>
      </c>
      <c r="E132" s="24"/>
      <c r="F132" s="154" t="s">
        <v>236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123</v>
      </c>
      <c r="AU132" s="6" t="s">
        <v>82</v>
      </c>
    </row>
    <row r="133" spans="2:63" s="128" customFormat="1" ht="15">
      <c r="B133" s="129"/>
      <c r="C133" s="130"/>
      <c r="D133" s="130" t="s">
        <v>75</v>
      </c>
      <c r="E133" s="139" t="s">
        <v>160</v>
      </c>
      <c r="F133" s="139" t="s">
        <v>241</v>
      </c>
      <c r="G133" s="130"/>
      <c r="H133" s="130"/>
      <c r="J133" s="140">
        <f>$BK$133</f>
        <v>0</v>
      </c>
      <c r="K133" s="130"/>
      <c r="L133" s="133"/>
      <c r="M133" s="134"/>
      <c r="N133" s="130"/>
      <c r="O133" s="130"/>
      <c r="P133" s="135">
        <f>SUM($P$134:$P$175)</f>
        <v>0</v>
      </c>
      <c r="Q133" s="130"/>
      <c r="R133" s="135">
        <f>SUM($R$134:$R$175)</f>
        <v>1070.3957300000002</v>
      </c>
      <c r="S133" s="130"/>
      <c r="T133" s="136">
        <f>SUM($T$134:$T$175)</f>
        <v>0</v>
      </c>
      <c r="AR133" s="137" t="s">
        <v>21</v>
      </c>
      <c r="AT133" s="137" t="s">
        <v>75</v>
      </c>
      <c r="AU133" s="137" t="s">
        <v>21</v>
      </c>
      <c r="AY133" s="137" t="s">
        <v>114</v>
      </c>
      <c r="BK133" s="138">
        <f>SUM($BK$134:$BK$175)</f>
        <v>0</v>
      </c>
    </row>
    <row r="134" spans="2:65" s="6" customFormat="1" ht="27">
      <c r="B134" s="23"/>
      <c r="C134" s="141" t="s">
        <v>242</v>
      </c>
      <c r="D134" s="141" t="s">
        <v>116</v>
      </c>
      <c r="E134" s="142" t="s">
        <v>243</v>
      </c>
      <c r="F134" s="143" t="s">
        <v>244</v>
      </c>
      <c r="G134" s="144" t="s">
        <v>245</v>
      </c>
      <c r="H134" s="145">
        <v>306</v>
      </c>
      <c r="I134" s="146"/>
      <c r="J134" s="147">
        <f>ROUND($I$134*$H$134,2)</f>
        <v>0</v>
      </c>
      <c r="K134" s="143" t="s">
        <v>120</v>
      </c>
      <c r="L134" s="43"/>
      <c r="M134" s="148"/>
      <c r="N134" s="149" t="s">
        <v>47</v>
      </c>
      <c r="O134" s="24"/>
      <c r="P134" s="150">
        <f>$O$134*$H$134</f>
        <v>0</v>
      </c>
      <c r="Q134" s="150">
        <v>0</v>
      </c>
      <c r="R134" s="150">
        <f>$Q$134*$H$134</f>
        <v>0</v>
      </c>
      <c r="S134" s="150">
        <v>0</v>
      </c>
      <c r="T134" s="151">
        <f>$S$134*$H$134</f>
        <v>0</v>
      </c>
      <c r="AR134" s="84" t="s">
        <v>121</v>
      </c>
      <c r="AT134" s="84" t="s">
        <v>116</v>
      </c>
      <c r="AU134" s="84" t="s">
        <v>82</v>
      </c>
      <c r="AY134" s="6" t="s">
        <v>114</v>
      </c>
      <c r="BE134" s="152">
        <f>IF($N$134="základní",$J$134,0)</f>
        <v>0</v>
      </c>
      <c r="BF134" s="152">
        <f>IF($N$134="snížená",$J$134,0)</f>
        <v>0</v>
      </c>
      <c r="BG134" s="152">
        <f>IF($N$134="zákl. přenesená",$J$134,0)</f>
        <v>0</v>
      </c>
      <c r="BH134" s="152">
        <f>IF($N$134="sníž. přenesená",$J$134,0)</f>
        <v>0</v>
      </c>
      <c r="BI134" s="152">
        <f>IF($N$134="nulová",$J$134,0)</f>
        <v>0</v>
      </c>
      <c r="BJ134" s="84" t="s">
        <v>21</v>
      </c>
      <c r="BK134" s="152">
        <f>ROUND($I$134*$H$134,2)</f>
        <v>0</v>
      </c>
      <c r="BL134" s="84" t="s">
        <v>121</v>
      </c>
      <c r="BM134" s="84" t="s">
        <v>246</v>
      </c>
    </row>
    <row r="135" spans="2:47" s="6" customFormat="1" ht="13.5">
      <c r="B135" s="23"/>
      <c r="C135" s="24"/>
      <c r="D135" s="153" t="s">
        <v>123</v>
      </c>
      <c r="E135" s="24"/>
      <c r="F135" s="154" t="s">
        <v>247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123</v>
      </c>
      <c r="AU135" s="6" t="s">
        <v>82</v>
      </c>
    </row>
    <row r="136" spans="2:65" s="6" customFormat="1" ht="27">
      <c r="B136" s="23"/>
      <c r="C136" s="141" t="s">
        <v>248</v>
      </c>
      <c r="D136" s="141" t="s">
        <v>116</v>
      </c>
      <c r="E136" s="142" t="s">
        <v>249</v>
      </c>
      <c r="F136" s="143" t="s">
        <v>250</v>
      </c>
      <c r="G136" s="144" t="s">
        <v>245</v>
      </c>
      <c r="H136" s="145">
        <v>18</v>
      </c>
      <c r="I136" s="146"/>
      <c r="J136" s="147">
        <f>ROUND($I$136*$H$136,2)</f>
        <v>0</v>
      </c>
      <c r="K136" s="143" t="s">
        <v>120</v>
      </c>
      <c r="L136" s="43"/>
      <c r="M136" s="148"/>
      <c r="N136" s="149" t="s">
        <v>47</v>
      </c>
      <c r="O136" s="24"/>
      <c r="P136" s="150">
        <f>$O$136*$H$136</f>
        <v>0</v>
      </c>
      <c r="Q136" s="150">
        <v>0</v>
      </c>
      <c r="R136" s="150">
        <f>$Q$136*$H$136</f>
        <v>0</v>
      </c>
      <c r="S136" s="150">
        <v>0</v>
      </c>
      <c r="T136" s="151">
        <f>$S$136*$H$136</f>
        <v>0</v>
      </c>
      <c r="AR136" s="84" t="s">
        <v>121</v>
      </c>
      <c r="AT136" s="84" t="s">
        <v>116</v>
      </c>
      <c r="AU136" s="84" t="s">
        <v>82</v>
      </c>
      <c r="AY136" s="6" t="s">
        <v>114</v>
      </c>
      <c r="BE136" s="152">
        <f>IF($N$136="základní",$J$136,0)</f>
        <v>0</v>
      </c>
      <c r="BF136" s="152">
        <f>IF($N$136="snížená",$J$136,0)</f>
        <v>0</v>
      </c>
      <c r="BG136" s="152">
        <f>IF($N$136="zákl. přenesená",$J$136,0)</f>
        <v>0</v>
      </c>
      <c r="BH136" s="152">
        <f>IF($N$136="sníž. přenesená",$J$136,0)</f>
        <v>0</v>
      </c>
      <c r="BI136" s="152">
        <f>IF($N$136="nulová",$J$136,0)</f>
        <v>0</v>
      </c>
      <c r="BJ136" s="84" t="s">
        <v>21</v>
      </c>
      <c r="BK136" s="152">
        <f>ROUND($I$136*$H$136,2)</f>
        <v>0</v>
      </c>
      <c r="BL136" s="84" t="s">
        <v>121</v>
      </c>
      <c r="BM136" s="84" t="s">
        <v>251</v>
      </c>
    </row>
    <row r="137" spans="2:47" s="6" customFormat="1" ht="13.5">
      <c r="B137" s="23"/>
      <c r="C137" s="24"/>
      <c r="D137" s="153" t="s">
        <v>123</v>
      </c>
      <c r="E137" s="24"/>
      <c r="F137" s="154" t="s">
        <v>247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123</v>
      </c>
      <c r="AU137" s="6" t="s">
        <v>82</v>
      </c>
    </row>
    <row r="138" spans="2:65" s="6" customFormat="1" ht="27">
      <c r="B138" s="23"/>
      <c r="C138" s="155" t="s">
        <v>252</v>
      </c>
      <c r="D138" s="155" t="s">
        <v>253</v>
      </c>
      <c r="E138" s="156" t="s">
        <v>254</v>
      </c>
      <c r="F138" s="157" t="s">
        <v>255</v>
      </c>
      <c r="G138" s="158" t="s">
        <v>245</v>
      </c>
      <c r="H138" s="159">
        <v>306</v>
      </c>
      <c r="I138" s="160"/>
      <c r="J138" s="161">
        <f>ROUND($I$138*$H$138,2)</f>
        <v>0</v>
      </c>
      <c r="K138" s="157" t="s">
        <v>120</v>
      </c>
      <c r="L138" s="162"/>
      <c r="M138" s="163"/>
      <c r="N138" s="164" t="s">
        <v>47</v>
      </c>
      <c r="O138" s="24"/>
      <c r="P138" s="150">
        <f>$O$138*$H$138</f>
        <v>0</v>
      </c>
      <c r="Q138" s="150">
        <v>0.0022</v>
      </c>
      <c r="R138" s="150">
        <f>$Q$138*$H$138</f>
        <v>0.6732</v>
      </c>
      <c r="S138" s="150">
        <v>0</v>
      </c>
      <c r="T138" s="151">
        <f>$S$138*$H$138</f>
        <v>0</v>
      </c>
      <c r="AR138" s="84" t="s">
        <v>154</v>
      </c>
      <c r="AT138" s="84" t="s">
        <v>253</v>
      </c>
      <c r="AU138" s="84" t="s">
        <v>82</v>
      </c>
      <c r="AY138" s="6" t="s">
        <v>114</v>
      </c>
      <c r="BE138" s="152">
        <f>IF($N$138="základní",$J$138,0)</f>
        <v>0</v>
      </c>
      <c r="BF138" s="152">
        <f>IF($N$138="snížená",$J$138,0)</f>
        <v>0</v>
      </c>
      <c r="BG138" s="152">
        <f>IF($N$138="zákl. přenesená",$J$138,0)</f>
        <v>0</v>
      </c>
      <c r="BH138" s="152">
        <f>IF($N$138="sníž. přenesená",$J$138,0)</f>
        <v>0</v>
      </c>
      <c r="BI138" s="152">
        <f>IF($N$138="nulová",$J$138,0)</f>
        <v>0</v>
      </c>
      <c r="BJ138" s="84" t="s">
        <v>21</v>
      </c>
      <c r="BK138" s="152">
        <f>ROUND($I$138*$H$138,2)</f>
        <v>0</v>
      </c>
      <c r="BL138" s="84" t="s">
        <v>121</v>
      </c>
      <c r="BM138" s="84" t="s">
        <v>256</v>
      </c>
    </row>
    <row r="139" spans="2:47" s="6" customFormat="1" ht="27">
      <c r="B139" s="23"/>
      <c r="C139" s="24"/>
      <c r="D139" s="153" t="s">
        <v>123</v>
      </c>
      <c r="E139" s="24"/>
      <c r="F139" s="154" t="s">
        <v>257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123</v>
      </c>
      <c r="AU139" s="6" t="s">
        <v>82</v>
      </c>
    </row>
    <row r="140" spans="2:65" s="6" customFormat="1" ht="27">
      <c r="B140" s="23"/>
      <c r="C140" s="155" t="s">
        <v>258</v>
      </c>
      <c r="D140" s="155" t="s">
        <v>253</v>
      </c>
      <c r="E140" s="156" t="s">
        <v>259</v>
      </c>
      <c r="F140" s="157" t="s">
        <v>260</v>
      </c>
      <c r="G140" s="158" t="s">
        <v>245</v>
      </c>
      <c r="H140" s="159">
        <v>18</v>
      </c>
      <c r="I140" s="160"/>
      <c r="J140" s="161">
        <f>ROUND($I$140*$H$140,2)</f>
        <v>0</v>
      </c>
      <c r="K140" s="157"/>
      <c r="L140" s="162"/>
      <c r="M140" s="163"/>
      <c r="N140" s="164" t="s">
        <v>47</v>
      </c>
      <c r="O140" s="24"/>
      <c r="P140" s="150">
        <f>$O$140*$H$140</f>
        <v>0</v>
      </c>
      <c r="Q140" s="150">
        <v>0.0022</v>
      </c>
      <c r="R140" s="150">
        <f>$Q$140*$H$140</f>
        <v>0.0396</v>
      </c>
      <c r="S140" s="150">
        <v>0</v>
      </c>
      <c r="T140" s="151">
        <f>$S$140*$H$140</f>
        <v>0</v>
      </c>
      <c r="AR140" s="84" t="s">
        <v>154</v>
      </c>
      <c r="AT140" s="84" t="s">
        <v>253</v>
      </c>
      <c r="AU140" s="84" t="s">
        <v>82</v>
      </c>
      <c r="AY140" s="6" t="s">
        <v>114</v>
      </c>
      <c r="BE140" s="152">
        <f>IF($N$140="základní",$J$140,0)</f>
        <v>0</v>
      </c>
      <c r="BF140" s="152">
        <f>IF($N$140="snížená",$J$140,0)</f>
        <v>0</v>
      </c>
      <c r="BG140" s="152">
        <f>IF($N$140="zákl. přenesená",$J$140,0)</f>
        <v>0</v>
      </c>
      <c r="BH140" s="152">
        <f>IF($N$140="sníž. přenesená",$J$140,0)</f>
        <v>0</v>
      </c>
      <c r="BI140" s="152">
        <f>IF($N$140="nulová",$J$140,0)</f>
        <v>0</v>
      </c>
      <c r="BJ140" s="84" t="s">
        <v>21</v>
      </c>
      <c r="BK140" s="152">
        <f>ROUND($I$140*$H$140,2)</f>
        <v>0</v>
      </c>
      <c r="BL140" s="84" t="s">
        <v>121</v>
      </c>
      <c r="BM140" s="84" t="s">
        <v>261</v>
      </c>
    </row>
    <row r="141" spans="2:47" s="6" customFormat="1" ht="27">
      <c r="B141" s="23"/>
      <c r="C141" s="24"/>
      <c r="D141" s="153" t="s">
        <v>123</v>
      </c>
      <c r="E141" s="24"/>
      <c r="F141" s="154" t="s">
        <v>257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123</v>
      </c>
      <c r="AU141" s="6" t="s">
        <v>82</v>
      </c>
    </row>
    <row r="142" spans="2:65" s="6" customFormat="1" ht="40.5">
      <c r="B142" s="23"/>
      <c r="C142" s="141" t="s">
        <v>262</v>
      </c>
      <c r="D142" s="141" t="s">
        <v>116</v>
      </c>
      <c r="E142" s="142" t="s">
        <v>263</v>
      </c>
      <c r="F142" s="143" t="s">
        <v>264</v>
      </c>
      <c r="G142" s="144" t="s">
        <v>168</v>
      </c>
      <c r="H142" s="145">
        <v>7166</v>
      </c>
      <c r="I142" s="146"/>
      <c r="J142" s="147">
        <f>ROUND($I$142*$H$142,2)</f>
        <v>0</v>
      </c>
      <c r="K142" s="143"/>
      <c r="L142" s="43"/>
      <c r="M142" s="148"/>
      <c r="N142" s="149" t="s">
        <v>47</v>
      </c>
      <c r="O142" s="24"/>
      <c r="P142" s="150">
        <f>$O$142*$H$142</f>
        <v>0</v>
      </c>
      <c r="Q142" s="150">
        <v>0.00011</v>
      </c>
      <c r="R142" s="150">
        <f>$Q$142*$H$142</f>
        <v>0.7882600000000001</v>
      </c>
      <c r="S142" s="150">
        <v>0</v>
      </c>
      <c r="T142" s="151">
        <f>$S$142*$H$142</f>
        <v>0</v>
      </c>
      <c r="AR142" s="84" t="s">
        <v>121</v>
      </c>
      <c r="AT142" s="84" t="s">
        <v>116</v>
      </c>
      <c r="AU142" s="84" t="s">
        <v>82</v>
      </c>
      <c r="AY142" s="6" t="s">
        <v>114</v>
      </c>
      <c r="BE142" s="152">
        <f>IF($N$142="základní",$J$142,0)</f>
        <v>0</v>
      </c>
      <c r="BF142" s="152">
        <f>IF($N$142="snížená",$J$142,0)</f>
        <v>0</v>
      </c>
      <c r="BG142" s="152">
        <f>IF($N$142="zákl. přenesená",$J$142,0)</f>
        <v>0</v>
      </c>
      <c r="BH142" s="152">
        <f>IF($N$142="sníž. přenesená",$J$142,0)</f>
        <v>0</v>
      </c>
      <c r="BI142" s="152">
        <f>IF($N$142="nulová",$J$142,0)</f>
        <v>0</v>
      </c>
      <c r="BJ142" s="84" t="s">
        <v>21</v>
      </c>
      <c r="BK142" s="152">
        <f>ROUND($I$142*$H$142,2)</f>
        <v>0</v>
      </c>
      <c r="BL142" s="84" t="s">
        <v>121</v>
      </c>
      <c r="BM142" s="84" t="s">
        <v>265</v>
      </c>
    </row>
    <row r="143" spans="2:47" s="6" customFormat="1" ht="40.5">
      <c r="B143" s="23"/>
      <c r="C143" s="24"/>
      <c r="D143" s="153" t="s">
        <v>123</v>
      </c>
      <c r="E143" s="24"/>
      <c r="F143" s="154" t="s">
        <v>266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123</v>
      </c>
      <c r="AU143" s="6" t="s">
        <v>82</v>
      </c>
    </row>
    <row r="144" spans="2:65" s="6" customFormat="1" ht="27">
      <c r="B144" s="23"/>
      <c r="C144" s="141" t="s">
        <v>267</v>
      </c>
      <c r="D144" s="141" t="s">
        <v>116</v>
      </c>
      <c r="E144" s="142" t="s">
        <v>268</v>
      </c>
      <c r="F144" s="143" t="s">
        <v>269</v>
      </c>
      <c r="G144" s="144" t="s">
        <v>168</v>
      </c>
      <c r="H144" s="145">
        <v>920</v>
      </c>
      <c r="I144" s="146"/>
      <c r="J144" s="147">
        <f>ROUND($I$144*$H$144,2)</f>
        <v>0</v>
      </c>
      <c r="K144" s="143"/>
      <c r="L144" s="43"/>
      <c r="M144" s="148"/>
      <c r="N144" s="149" t="s">
        <v>47</v>
      </c>
      <c r="O144" s="24"/>
      <c r="P144" s="150">
        <f>$O$144*$H$144</f>
        <v>0</v>
      </c>
      <c r="Q144" s="150">
        <v>0.00011</v>
      </c>
      <c r="R144" s="150">
        <f>$Q$144*$H$144</f>
        <v>0.1012</v>
      </c>
      <c r="S144" s="150">
        <v>0</v>
      </c>
      <c r="T144" s="151">
        <f>$S$144*$H$144</f>
        <v>0</v>
      </c>
      <c r="AR144" s="84" t="s">
        <v>121</v>
      </c>
      <c r="AT144" s="84" t="s">
        <v>116</v>
      </c>
      <c r="AU144" s="84" t="s">
        <v>82</v>
      </c>
      <c r="AY144" s="6" t="s">
        <v>114</v>
      </c>
      <c r="BE144" s="152">
        <f>IF($N$144="základní",$J$144,0)</f>
        <v>0</v>
      </c>
      <c r="BF144" s="152">
        <f>IF($N$144="snížená",$J$144,0)</f>
        <v>0</v>
      </c>
      <c r="BG144" s="152">
        <f>IF($N$144="zákl. přenesená",$J$144,0)</f>
        <v>0</v>
      </c>
      <c r="BH144" s="152">
        <f>IF($N$144="sníž. přenesená",$J$144,0)</f>
        <v>0</v>
      </c>
      <c r="BI144" s="152">
        <f>IF($N$144="nulová",$J$144,0)</f>
        <v>0</v>
      </c>
      <c r="BJ144" s="84" t="s">
        <v>21</v>
      </c>
      <c r="BK144" s="152">
        <f>ROUND($I$144*$H$144,2)</f>
        <v>0</v>
      </c>
      <c r="BL144" s="84" t="s">
        <v>121</v>
      </c>
      <c r="BM144" s="84" t="s">
        <v>270</v>
      </c>
    </row>
    <row r="145" spans="2:47" s="6" customFormat="1" ht="40.5">
      <c r="B145" s="23"/>
      <c r="C145" s="24"/>
      <c r="D145" s="153" t="s">
        <v>123</v>
      </c>
      <c r="E145" s="24"/>
      <c r="F145" s="154" t="s">
        <v>266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123</v>
      </c>
      <c r="AU145" s="6" t="s">
        <v>82</v>
      </c>
    </row>
    <row r="146" spans="2:65" s="6" customFormat="1" ht="13.5">
      <c r="B146" s="23"/>
      <c r="C146" s="141" t="s">
        <v>271</v>
      </c>
      <c r="D146" s="141" t="s">
        <v>116</v>
      </c>
      <c r="E146" s="142" t="s">
        <v>272</v>
      </c>
      <c r="F146" s="143" t="s">
        <v>273</v>
      </c>
      <c r="G146" s="144" t="s">
        <v>168</v>
      </c>
      <c r="H146" s="145">
        <v>7166</v>
      </c>
      <c r="I146" s="146"/>
      <c r="J146" s="147">
        <f>ROUND($I$146*$H$146,2)</f>
        <v>0</v>
      </c>
      <c r="K146" s="143" t="s">
        <v>120</v>
      </c>
      <c r="L146" s="43"/>
      <c r="M146" s="148"/>
      <c r="N146" s="149" t="s">
        <v>47</v>
      </c>
      <c r="O146" s="24"/>
      <c r="P146" s="150">
        <f>$O$146*$H$146</f>
        <v>0</v>
      </c>
      <c r="Q146" s="150">
        <v>0</v>
      </c>
      <c r="R146" s="150">
        <f>$Q$146*$H$146</f>
        <v>0</v>
      </c>
      <c r="S146" s="150">
        <v>0</v>
      </c>
      <c r="T146" s="151">
        <f>$S$146*$H$146</f>
        <v>0</v>
      </c>
      <c r="AR146" s="84" t="s">
        <v>121</v>
      </c>
      <c r="AT146" s="84" t="s">
        <v>116</v>
      </c>
      <c r="AU146" s="84" t="s">
        <v>82</v>
      </c>
      <c r="AY146" s="6" t="s">
        <v>114</v>
      </c>
      <c r="BE146" s="152">
        <f>IF($N$146="základní",$J$146,0)</f>
        <v>0</v>
      </c>
      <c r="BF146" s="152">
        <f>IF($N$146="snížená",$J$146,0)</f>
        <v>0</v>
      </c>
      <c r="BG146" s="152">
        <f>IF($N$146="zákl. přenesená",$J$146,0)</f>
        <v>0</v>
      </c>
      <c r="BH146" s="152">
        <f>IF($N$146="sníž. přenesená",$J$146,0)</f>
        <v>0</v>
      </c>
      <c r="BI146" s="152">
        <f>IF($N$146="nulová",$J$146,0)</f>
        <v>0</v>
      </c>
      <c r="BJ146" s="84" t="s">
        <v>21</v>
      </c>
      <c r="BK146" s="152">
        <f>ROUND($I$146*$H$146,2)</f>
        <v>0</v>
      </c>
      <c r="BL146" s="84" t="s">
        <v>121</v>
      </c>
      <c r="BM146" s="84" t="s">
        <v>274</v>
      </c>
    </row>
    <row r="147" spans="2:47" s="6" customFormat="1" ht="27">
      <c r="B147" s="23"/>
      <c r="C147" s="24"/>
      <c r="D147" s="153" t="s">
        <v>123</v>
      </c>
      <c r="E147" s="24"/>
      <c r="F147" s="154" t="s">
        <v>275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123</v>
      </c>
      <c r="AU147" s="6" t="s">
        <v>82</v>
      </c>
    </row>
    <row r="148" spans="2:65" s="6" customFormat="1" ht="27">
      <c r="B148" s="23"/>
      <c r="C148" s="141" t="s">
        <v>276</v>
      </c>
      <c r="D148" s="141" t="s">
        <v>116</v>
      </c>
      <c r="E148" s="142" t="s">
        <v>277</v>
      </c>
      <c r="F148" s="143" t="s">
        <v>278</v>
      </c>
      <c r="G148" s="144" t="s">
        <v>168</v>
      </c>
      <c r="H148" s="145">
        <v>920</v>
      </c>
      <c r="I148" s="146"/>
      <c r="J148" s="147">
        <f>ROUND($I$148*$H$148,2)</f>
        <v>0</v>
      </c>
      <c r="K148" s="143" t="s">
        <v>120</v>
      </c>
      <c r="L148" s="43"/>
      <c r="M148" s="148"/>
      <c r="N148" s="149" t="s">
        <v>47</v>
      </c>
      <c r="O148" s="24"/>
      <c r="P148" s="150">
        <f>$O$148*$H$148</f>
        <v>0</v>
      </c>
      <c r="Q148" s="150">
        <v>0</v>
      </c>
      <c r="R148" s="150">
        <f>$Q$148*$H$148</f>
        <v>0</v>
      </c>
      <c r="S148" s="150">
        <v>0</v>
      </c>
      <c r="T148" s="151">
        <f>$S$148*$H$148</f>
        <v>0</v>
      </c>
      <c r="AR148" s="84" t="s">
        <v>121</v>
      </c>
      <c r="AT148" s="84" t="s">
        <v>116</v>
      </c>
      <c r="AU148" s="84" t="s">
        <v>82</v>
      </c>
      <c r="AY148" s="6" t="s">
        <v>114</v>
      </c>
      <c r="BE148" s="152">
        <f>IF($N$148="základní",$J$148,0)</f>
        <v>0</v>
      </c>
      <c r="BF148" s="152">
        <f>IF($N$148="snížená",$J$148,0)</f>
        <v>0</v>
      </c>
      <c r="BG148" s="152">
        <f>IF($N$148="zákl. přenesená",$J$148,0)</f>
        <v>0</v>
      </c>
      <c r="BH148" s="152">
        <f>IF($N$148="sníž. přenesená",$J$148,0)</f>
        <v>0</v>
      </c>
      <c r="BI148" s="152">
        <f>IF($N$148="nulová",$J$148,0)</f>
        <v>0</v>
      </c>
      <c r="BJ148" s="84" t="s">
        <v>21</v>
      </c>
      <c r="BK148" s="152">
        <f>ROUND($I$148*$H$148,2)</f>
        <v>0</v>
      </c>
      <c r="BL148" s="84" t="s">
        <v>121</v>
      </c>
      <c r="BM148" s="84" t="s">
        <v>279</v>
      </c>
    </row>
    <row r="149" spans="2:47" s="6" customFormat="1" ht="27">
      <c r="B149" s="23"/>
      <c r="C149" s="24"/>
      <c r="D149" s="153" t="s">
        <v>123</v>
      </c>
      <c r="E149" s="24"/>
      <c r="F149" s="154" t="s">
        <v>275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123</v>
      </c>
      <c r="AU149" s="6" t="s">
        <v>82</v>
      </c>
    </row>
    <row r="150" spans="2:65" s="6" customFormat="1" ht="27">
      <c r="B150" s="23"/>
      <c r="C150" s="141" t="s">
        <v>280</v>
      </c>
      <c r="D150" s="141" t="s">
        <v>116</v>
      </c>
      <c r="E150" s="142" t="s">
        <v>281</v>
      </c>
      <c r="F150" s="143" t="s">
        <v>282</v>
      </c>
      <c r="G150" s="144" t="s">
        <v>245</v>
      </c>
      <c r="H150" s="145">
        <v>30</v>
      </c>
      <c r="I150" s="146"/>
      <c r="J150" s="147">
        <f>ROUND($I$150*$H$150,2)</f>
        <v>0</v>
      </c>
      <c r="K150" s="143" t="s">
        <v>120</v>
      </c>
      <c r="L150" s="43"/>
      <c r="M150" s="148"/>
      <c r="N150" s="149" t="s">
        <v>47</v>
      </c>
      <c r="O150" s="24"/>
      <c r="P150" s="150">
        <f>$O$150*$H$150</f>
        <v>0</v>
      </c>
      <c r="Q150" s="150">
        <v>17.055</v>
      </c>
      <c r="R150" s="150">
        <f>$Q$150*$H$150</f>
        <v>511.65</v>
      </c>
      <c r="S150" s="150">
        <v>0</v>
      </c>
      <c r="T150" s="151">
        <f>$S$150*$H$150</f>
        <v>0</v>
      </c>
      <c r="AR150" s="84" t="s">
        <v>121</v>
      </c>
      <c r="AT150" s="84" t="s">
        <v>116</v>
      </c>
      <c r="AU150" s="84" t="s">
        <v>82</v>
      </c>
      <c r="AY150" s="6" t="s">
        <v>114</v>
      </c>
      <c r="BE150" s="152">
        <f>IF($N$150="základní",$J$150,0)</f>
        <v>0</v>
      </c>
      <c r="BF150" s="152">
        <f>IF($N$150="snížená",$J$150,0)</f>
        <v>0</v>
      </c>
      <c r="BG150" s="152">
        <f>IF($N$150="zákl. přenesená",$J$150,0)</f>
        <v>0</v>
      </c>
      <c r="BH150" s="152">
        <f>IF($N$150="sníž. přenesená",$J$150,0)</f>
        <v>0</v>
      </c>
      <c r="BI150" s="152">
        <f>IF($N$150="nulová",$J$150,0)</f>
        <v>0</v>
      </c>
      <c r="BJ150" s="84" t="s">
        <v>21</v>
      </c>
      <c r="BK150" s="152">
        <f>ROUND($I$150*$H$150,2)</f>
        <v>0</v>
      </c>
      <c r="BL150" s="84" t="s">
        <v>121</v>
      </c>
      <c r="BM150" s="84" t="s">
        <v>283</v>
      </c>
    </row>
    <row r="151" spans="2:47" s="6" customFormat="1" ht="67.5">
      <c r="B151" s="23"/>
      <c r="C151" s="24"/>
      <c r="D151" s="153" t="s">
        <v>123</v>
      </c>
      <c r="E151" s="24"/>
      <c r="F151" s="154" t="s">
        <v>284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123</v>
      </c>
      <c r="AU151" s="6" t="s">
        <v>82</v>
      </c>
    </row>
    <row r="152" spans="2:65" s="6" customFormat="1" ht="27">
      <c r="B152" s="23"/>
      <c r="C152" s="141" t="s">
        <v>285</v>
      </c>
      <c r="D152" s="141" t="s">
        <v>116</v>
      </c>
      <c r="E152" s="142" t="s">
        <v>286</v>
      </c>
      <c r="F152" s="143" t="s">
        <v>287</v>
      </c>
      <c r="G152" s="144" t="s">
        <v>245</v>
      </c>
      <c r="H152" s="145">
        <v>60</v>
      </c>
      <c r="I152" s="146"/>
      <c r="J152" s="147">
        <f>ROUND($I$152*$H$152,2)</f>
        <v>0</v>
      </c>
      <c r="K152" s="143"/>
      <c r="L152" s="43"/>
      <c r="M152" s="148"/>
      <c r="N152" s="149" t="s">
        <v>47</v>
      </c>
      <c r="O152" s="24"/>
      <c r="P152" s="150">
        <f>$O$152*$H$152</f>
        <v>0</v>
      </c>
      <c r="Q152" s="150">
        <v>7.00566</v>
      </c>
      <c r="R152" s="150">
        <f>$Q$152*$H$152</f>
        <v>420.33959999999996</v>
      </c>
      <c r="S152" s="150">
        <v>0</v>
      </c>
      <c r="T152" s="151">
        <f>$S$152*$H$152</f>
        <v>0</v>
      </c>
      <c r="AR152" s="84" t="s">
        <v>121</v>
      </c>
      <c r="AT152" s="84" t="s">
        <v>116</v>
      </c>
      <c r="AU152" s="84" t="s">
        <v>82</v>
      </c>
      <c r="AY152" s="6" t="s">
        <v>114</v>
      </c>
      <c r="BE152" s="152">
        <f>IF($N$152="základní",$J$152,0)</f>
        <v>0</v>
      </c>
      <c r="BF152" s="152">
        <f>IF($N$152="snížená",$J$152,0)</f>
        <v>0</v>
      </c>
      <c r="BG152" s="152">
        <f>IF($N$152="zákl. přenesená",$J$152,0)</f>
        <v>0</v>
      </c>
      <c r="BH152" s="152">
        <f>IF($N$152="sníž. přenesená",$J$152,0)</f>
        <v>0</v>
      </c>
      <c r="BI152" s="152">
        <f>IF($N$152="nulová",$J$152,0)</f>
        <v>0</v>
      </c>
      <c r="BJ152" s="84" t="s">
        <v>21</v>
      </c>
      <c r="BK152" s="152">
        <f>ROUND($I$152*$H$152,2)</f>
        <v>0</v>
      </c>
      <c r="BL152" s="84" t="s">
        <v>121</v>
      </c>
      <c r="BM152" s="84" t="s">
        <v>288</v>
      </c>
    </row>
    <row r="153" spans="2:47" s="6" customFormat="1" ht="40.5">
      <c r="B153" s="23"/>
      <c r="C153" s="24"/>
      <c r="D153" s="153" t="s">
        <v>123</v>
      </c>
      <c r="E153" s="24"/>
      <c r="F153" s="154" t="s">
        <v>289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123</v>
      </c>
      <c r="AU153" s="6" t="s">
        <v>82</v>
      </c>
    </row>
    <row r="154" spans="2:65" s="6" customFormat="1" ht="27">
      <c r="B154" s="23"/>
      <c r="C154" s="141" t="s">
        <v>290</v>
      </c>
      <c r="D154" s="141" t="s">
        <v>116</v>
      </c>
      <c r="E154" s="142" t="s">
        <v>291</v>
      </c>
      <c r="F154" s="143" t="s">
        <v>292</v>
      </c>
      <c r="G154" s="144" t="s">
        <v>245</v>
      </c>
      <c r="H154" s="145">
        <v>48</v>
      </c>
      <c r="I154" s="146"/>
      <c r="J154" s="147">
        <f>ROUND($I$154*$H$154,2)</f>
        <v>0</v>
      </c>
      <c r="K154" s="143" t="s">
        <v>120</v>
      </c>
      <c r="L154" s="43"/>
      <c r="M154" s="148"/>
      <c r="N154" s="149" t="s">
        <v>47</v>
      </c>
      <c r="O154" s="24"/>
      <c r="P154" s="150">
        <f>$O$154*$H$154</f>
        <v>0</v>
      </c>
      <c r="Q154" s="150">
        <v>2.8425</v>
      </c>
      <c r="R154" s="150">
        <f>$Q$154*$H$154</f>
        <v>136.44</v>
      </c>
      <c r="S154" s="150">
        <v>0</v>
      </c>
      <c r="T154" s="151">
        <f>$S$154*$H$154</f>
        <v>0</v>
      </c>
      <c r="AR154" s="84" t="s">
        <v>121</v>
      </c>
      <c r="AT154" s="84" t="s">
        <v>116</v>
      </c>
      <c r="AU154" s="84" t="s">
        <v>82</v>
      </c>
      <c r="AY154" s="6" t="s">
        <v>114</v>
      </c>
      <c r="BE154" s="152">
        <f>IF($N$154="základní",$J$154,0)</f>
        <v>0</v>
      </c>
      <c r="BF154" s="152">
        <f>IF($N$154="snížená",$J$154,0)</f>
        <v>0</v>
      </c>
      <c r="BG154" s="152">
        <f>IF($N$154="zákl. přenesená",$J$154,0)</f>
        <v>0</v>
      </c>
      <c r="BH154" s="152">
        <f>IF($N$154="sníž. přenesená",$J$154,0)</f>
        <v>0</v>
      </c>
      <c r="BI154" s="152">
        <f>IF($N$154="nulová",$J$154,0)</f>
        <v>0</v>
      </c>
      <c r="BJ154" s="84" t="s">
        <v>21</v>
      </c>
      <c r="BK154" s="152">
        <f>ROUND($I$154*$H$154,2)</f>
        <v>0</v>
      </c>
      <c r="BL154" s="84" t="s">
        <v>121</v>
      </c>
      <c r="BM154" s="84" t="s">
        <v>293</v>
      </c>
    </row>
    <row r="155" spans="2:47" s="6" customFormat="1" ht="27">
      <c r="B155" s="23"/>
      <c r="C155" s="24"/>
      <c r="D155" s="153" t="s">
        <v>123</v>
      </c>
      <c r="E155" s="24"/>
      <c r="F155" s="154" t="s">
        <v>294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123</v>
      </c>
      <c r="AU155" s="6" t="s">
        <v>82</v>
      </c>
    </row>
    <row r="156" spans="2:65" s="6" customFormat="1" ht="40.5">
      <c r="B156" s="23"/>
      <c r="C156" s="141" t="s">
        <v>295</v>
      </c>
      <c r="D156" s="141" t="s">
        <v>116</v>
      </c>
      <c r="E156" s="142" t="s">
        <v>296</v>
      </c>
      <c r="F156" s="143" t="s">
        <v>297</v>
      </c>
      <c r="G156" s="144" t="s">
        <v>168</v>
      </c>
      <c r="H156" s="145">
        <v>65</v>
      </c>
      <c r="I156" s="146"/>
      <c r="J156" s="147">
        <f>ROUND($I$156*$H$156,2)</f>
        <v>0</v>
      </c>
      <c r="K156" s="143" t="s">
        <v>120</v>
      </c>
      <c r="L156" s="43"/>
      <c r="M156" s="148"/>
      <c r="N156" s="149" t="s">
        <v>47</v>
      </c>
      <c r="O156" s="24"/>
      <c r="P156" s="150">
        <f>$O$156*$H$156</f>
        <v>0</v>
      </c>
      <c r="Q156" s="150">
        <v>0</v>
      </c>
      <c r="R156" s="150">
        <f>$Q$156*$H$156</f>
        <v>0</v>
      </c>
      <c r="S156" s="150">
        <v>0</v>
      </c>
      <c r="T156" s="151">
        <f>$S$156*$H$156</f>
        <v>0</v>
      </c>
      <c r="AR156" s="84" t="s">
        <v>121</v>
      </c>
      <c r="AT156" s="84" t="s">
        <v>116</v>
      </c>
      <c r="AU156" s="84" t="s">
        <v>82</v>
      </c>
      <c r="AY156" s="6" t="s">
        <v>114</v>
      </c>
      <c r="BE156" s="152">
        <f>IF($N$156="základní",$J$156,0)</f>
        <v>0</v>
      </c>
      <c r="BF156" s="152">
        <f>IF($N$156="snížená",$J$156,0)</f>
        <v>0</v>
      </c>
      <c r="BG156" s="152">
        <f>IF($N$156="zákl. přenesená",$J$156,0)</f>
        <v>0</v>
      </c>
      <c r="BH156" s="152">
        <f>IF($N$156="sníž. přenesená",$J$156,0)</f>
        <v>0</v>
      </c>
      <c r="BI156" s="152">
        <f>IF($N$156="nulová",$J$156,0)</f>
        <v>0</v>
      </c>
      <c r="BJ156" s="84" t="s">
        <v>21</v>
      </c>
      <c r="BK156" s="152">
        <f>ROUND($I$156*$H$156,2)</f>
        <v>0</v>
      </c>
      <c r="BL156" s="84" t="s">
        <v>121</v>
      </c>
      <c r="BM156" s="84" t="s">
        <v>298</v>
      </c>
    </row>
    <row r="157" spans="2:47" s="6" customFormat="1" ht="13.5">
      <c r="B157" s="23"/>
      <c r="C157" s="24"/>
      <c r="D157" s="153" t="s">
        <v>123</v>
      </c>
      <c r="E157" s="24"/>
      <c r="F157" s="154" t="s">
        <v>299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123</v>
      </c>
      <c r="AU157" s="6" t="s">
        <v>82</v>
      </c>
    </row>
    <row r="158" spans="2:65" s="6" customFormat="1" ht="27">
      <c r="B158" s="23"/>
      <c r="C158" s="141" t="s">
        <v>300</v>
      </c>
      <c r="D158" s="141" t="s">
        <v>116</v>
      </c>
      <c r="E158" s="142" t="s">
        <v>301</v>
      </c>
      <c r="F158" s="143" t="s">
        <v>302</v>
      </c>
      <c r="G158" s="144" t="s">
        <v>168</v>
      </c>
      <c r="H158" s="145">
        <v>6</v>
      </c>
      <c r="I158" s="146"/>
      <c r="J158" s="147">
        <f>ROUND($I$158*$H$158,2)</f>
        <v>0</v>
      </c>
      <c r="K158" s="143" t="s">
        <v>120</v>
      </c>
      <c r="L158" s="43"/>
      <c r="M158" s="148"/>
      <c r="N158" s="149" t="s">
        <v>47</v>
      </c>
      <c r="O158" s="24"/>
      <c r="P158" s="150">
        <f>$O$158*$H$158</f>
        <v>0</v>
      </c>
      <c r="Q158" s="150">
        <v>0</v>
      </c>
      <c r="R158" s="150">
        <f>$Q$158*$H$158</f>
        <v>0</v>
      </c>
      <c r="S158" s="150">
        <v>0</v>
      </c>
      <c r="T158" s="151">
        <f>$S$158*$H$158</f>
        <v>0</v>
      </c>
      <c r="AR158" s="84" t="s">
        <v>121</v>
      </c>
      <c r="AT158" s="84" t="s">
        <v>116</v>
      </c>
      <c r="AU158" s="84" t="s">
        <v>82</v>
      </c>
      <c r="AY158" s="6" t="s">
        <v>114</v>
      </c>
      <c r="BE158" s="152">
        <f>IF($N$158="základní",$J$158,0)</f>
        <v>0</v>
      </c>
      <c r="BF158" s="152">
        <f>IF($N$158="snížená",$J$158,0)</f>
        <v>0</v>
      </c>
      <c r="BG158" s="152">
        <f>IF($N$158="zákl. přenesená",$J$158,0)</f>
        <v>0</v>
      </c>
      <c r="BH158" s="152">
        <f>IF($N$158="sníž. přenesená",$J$158,0)</f>
        <v>0</v>
      </c>
      <c r="BI158" s="152">
        <f>IF($N$158="nulová",$J$158,0)</f>
        <v>0</v>
      </c>
      <c r="BJ158" s="84" t="s">
        <v>21</v>
      </c>
      <c r="BK158" s="152">
        <f>ROUND($I$158*$H$158,2)</f>
        <v>0</v>
      </c>
      <c r="BL158" s="84" t="s">
        <v>121</v>
      </c>
      <c r="BM158" s="84" t="s">
        <v>303</v>
      </c>
    </row>
    <row r="159" spans="2:47" s="6" customFormat="1" ht="13.5">
      <c r="B159" s="23"/>
      <c r="C159" s="24"/>
      <c r="D159" s="153" t="s">
        <v>123</v>
      </c>
      <c r="E159" s="24"/>
      <c r="F159" s="154" t="s">
        <v>299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123</v>
      </c>
      <c r="AU159" s="6" t="s">
        <v>82</v>
      </c>
    </row>
    <row r="160" spans="2:65" s="6" customFormat="1" ht="13.5">
      <c r="B160" s="23"/>
      <c r="C160" s="141" t="s">
        <v>304</v>
      </c>
      <c r="D160" s="141" t="s">
        <v>116</v>
      </c>
      <c r="E160" s="142" t="s">
        <v>305</v>
      </c>
      <c r="F160" s="143" t="s">
        <v>306</v>
      </c>
      <c r="G160" s="144" t="s">
        <v>168</v>
      </c>
      <c r="H160" s="145">
        <v>65</v>
      </c>
      <c r="I160" s="146"/>
      <c r="J160" s="147">
        <f>ROUND($I$160*$H$160,2)</f>
        <v>0</v>
      </c>
      <c r="K160" s="143" t="s">
        <v>120</v>
      </c>
      <c r="L160" s="43"/>
      <c r="M160" s="148"/>
      <c r="N160" s="149" t="s">
        <v>47</v>
      </c>
      <c r="O160" s="24"/>
      <c r="P160" s="150">
        <f>$O$160*$H$160</f>
        <v>0</v>
      </c>
      <c r="Q160" s="150">
        <v>0</v>
      </c>
      <c r="R160" s="150">
        <f>$Q$160*$H$160</f>
        <v>0</v>
      </c>
      <c r="S160" s="150">
        <v>0</v>
      </c>
      <c r="T160" s="151">
        <f>$S$160*$H$160</f>
        <v>0</v>
      </c>
      <c r="AR160" s="84" t="s">
        <v>121</v>
      </c>
      <c r="AT160" s="84" t="s">
        <v>116</v>
      </c>
      <c r="AU160" s="84" t="s">
        <v>82</v>
      </c>
      <c r="AY160" s="6" t="s">
        <v>114</v>
      </c>
      <c r="BE160" s="152">
        <f>IF($N$160="základní",$J$160,0)</f>
        <v>0</v>
      </c>
      <c r="BF160" s="152">
        <f>IF($N$160="snížená",$J$160,0)</f>
        <v>0</v>
      </c>
      <c r="BG160" s="152">
        <f>IF($N$160="zákl. přenesená",$J$160,0)</f>
        <v>0</v>
      </c>
      <c r="BH160" s="152">
        <f>IF($N$160="sníž. přenesená",$J$160,0)</f>
        <v>0</v>
      </c>
      <c r="BI160" s="152">
        <f>IF($N$160="nulová",$J$160,0)</f>
        <v>0</v>
      </c>
      <c r="BJ160" s="84" t="s">
        <v>21</v>
      </c>
      <c r="BK160" s="152">
        <f>ROUND($I$160*$H$160,2)</f>
        <v>0</v>
      </c>
      <c r="BL160" s="84" t="s">
        <v>121</v>
      </c>
      <c r="BM160" s="84" t="s">
        <v>307</v>
      </c>
    </row>
    <row r="161" spans="2:47" s="6" customFormat="1" ht="27">
      <c r="B161" s="23"/>
      <c r="C161" s="24"/>
      <c r="D161" s="153" t="s">
        <v>123</v>
      </c>
      <c r="E161" s="24"/>
      <c r="F161" s="154" t="s">
        <v>308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123</v>
      </c>
      <c r="AU161" s="6" t="s">
        <v>82</v>
      </c>
    </row>
    <row r="162" spans="2:65" s="6" customFormat="1" ht="27">
      <c r="B162" s="23"/>
      <c r="C162" s="141" t="s">
        <v>309</v>
      </c>
      <c r="D162" s="141" t="s">
        <v>116</v>
      </c>
      <c r="E162" s="142" t="s">
        <v>310</v>
      </c>
      <c r="F162" s="143" t="s">
        <v>311</v>
      </c>
      <c r="G162" s="144" t="s">
        <v>168</v>
      </c>
      <c r="H162" s="145">
        <v>6</v>
      </c>
      <c r="I162" s="146"/>
      <c r="J162" s="147">
        <f>ROUND($I$162*$H$162,2)</f>
        <v>0</v>
      </c>
      <c r="K162" s="143" t="s">
        <v>120</v>
      </c>
      <c r="L162" s="43"/>
      <c r="M162" s="148"/>
      <c r="N162" s="149" t="s">
        <v>47</v>
      </c>
      <c r="O162" s="24"/>
      <c r="P162" s="150">
        <f>$O$162*$H$162</f>
        <v>0</v>
      </c>
      <c r="Q162" s="150">
        <v>0</v>
      </c>
      <c r="R162" s="150">
        <f>$Q$162*$H$162</f>
        <v>0</v>
      </c>
      <c r="S162" s="150">
        <v>0</v>
      </c>
      <c r="T162" s="151">
        <f>$S$162*$H$162</f>
        <v>0</v>
      </c>
      <c r="AR162" s="84" t="s">
        <v>121</v>
      </c>
      <c r="AT162" s="84" t="s">
        <v>116</v>
      </c>
      <c r="AU162" s="84" t="s">
        <v>82</v>
      </c>
      <c r="AY162" s="6" t="s">
        <v>114</v>
      </c>
      <c r="BE162" s="152">
        <f>IF($N$162="základní",$J$162,0)</f>
        <v>0</v>
      </c>
      <c r="BF162" s="152">
        <f>IF($N$162="snížená",$J$162,0)</f>
        <v>0</v>
      </c>
      <c r="BG162" s="152">
        <f>IF($N$162="zákl. přenesená",$J$162,0)</f>
        <v>0</v>
      </c>
      <c r="BH162" s="152">
        <f>IF($N$162="sníž. přenesená",$J$162,0)</f>
        <v>0</v>
      </c>
      <c r="BI162" s="152">
        <f>IF($N$162="nulová",$J$162,0)</f>
        <v>0</v>
      </c>
      <c r="BJ162" s="84" t="s">
        <v>21</v>
      </c>
      <c r="BK162" s="152">
        <f>ROUND($I$162*$H$162,2)</f>
        <v>0</v>
      </c>
      <c r="BL162" s="84" t="s">
        <v>121</v>
      </c>
      <c r="BM162" s="84" t="s">
        <v>312</v>
      </c>
    </row>
    <row r="163" spans="2:47" s="6" customFormat="1" ht="40.5">
      <c r="B163" s="23"/>
      <c r="C163" s="24"/>
      <c r="D163" s="153" t="s">
        <v>123</v>
      </c>
      <c r="E163" s="24"/>
      <c r="F163" s="154" t="s">
        <v>313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123</v>
      </c>
      <c r="AU163" s="6" t="s">
        <v>82</v>
      </c>
    </row>
    <row r="164" spans="2:65" s="6" customFormat="1" ht="27">
      <c r="B164" s="23"/>
      <c r="C164" s="141" t="s">
        <v>314</v>
      </c>
      <c r="D164" s="141" t="s">
        <v>116</v>
      </c>
      <c r="E164" s="142" t="s">
        <v>315</v>
      </c>
      <c r="F164" s="143" t="s">
        <v>316</v>
      </c>
      <c r="G164" s="144" t="s">
        <v>168</v>
      </c>
      <c r="H164" s="145">
        <v>3583</v>
      </c>
      <c r="I164" s="146"/>
      <c r="J164" s="147">
        <f>ROUND($I$164*$H$164,2)</f>
        <v>0</v>
      </c>
      <c r="K164" s="143" t="s">
        <v>120</v>
      </c>
      <c r="L164" s="43"/>
      <c r="M164" s="148"/>
      <c r="N164" s="149" t="s">
        <v>47</v>
      </c>
      <c r="O164" s="24"/>
      <c r="P164" s="150">
        <f>$O$164*$H$164</f>
        <v>0</v>
      </c>
      <c r="Q164" s="150">
        <v>0</v>
      </c>
      <c r="R164" s="150">
        <f>$Q$164*$H$164</f>
        <v>0</v>
      </c>
      <c r="S164" s="150">
        <v>0</v>
      </c>
      <c r="T164" s="151">
        <f>$S$164*$H$164</f>
        <v>0</v>
      </c>
      <c r="AR164" s="84" t="s">
        <v>121</v>
      </c>
      <c r="AT164" s="84" t="s">
        <v>116</v>
      </c>
      <c r="AU164" s="84" t="s">
        <v>82</v>
      </c>
      <c r="AY164" s="6" t="s">
        <v>114</v>
      </c>
      <c r="BE164" s="152">
        <f>IF($N$164="základní",$J$164,0)</f>
        <v>0</v>
      </c>
      <c r="BF164" s="152">
        <f>IF($N$164="snížená",$J$164,0)</f>
        <v>0</v>
      </c>
      <c r="BG164" s="152">
        <f>IF($N$164="zákl. přenesená",$J$164,0)</f>
        <v>0</v>
      </c>
      <c r="BH164" s="152">
        <f>IF($N$164="sníž. přenesená",$J$164,0)</f>
        <v>0</v>
      </c>
      <c r="BI164" s="152">
        <f>IF($N$164="nulová",$J$164,0)</f>
        <v>0</v>
      </c>
      <c r="BJ164" s="84" t="s">
        <v>21</v>
      </c>
      <c r="BK164" s="152">
        <f>ROUND($I$164*$H$164,2)</f>
        <v>0</v>
      </c>
      <c r="BL164" s="84" t="s">
        <v>121</v>
      </c>
      <c r="BM164" s="84" t="s">
        <v>317</v>
      </c>
    </row>
    <row r="165" spans="2:47" s="6" customFormat="1" ht="27">
      <c r="B165" s="23"/>
      <c r="C165" s="24"/>
      <c r="D165" s="153" t="s">
        <v>123</v>
      </c>
      <c r="E165" s="24"/>
      <c r="F165" s="154" t="s">
        <v>318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123</v>
      </c>
      <c r="AU165" s="6" t="s">
        <v>82</v>
      </c>
    </row>
    <row r="166" spans="2:65" s="6" customFormat="1" ht="27">
      <c r="B166" s="23"/>
      <c r="C166" s="141" t="s">
        <v>319</v>
      </c>
      <c r="D166" s="141" t="s">
        <v>116</v>
      </c>
      <c r="E166" s="142" t="s">
        <v>320</v>
      </c>
      <c r="F166" s="143" t="s">
        <v>321</v>
      </c>
      <c r="G166" s="144" t="s">
        <v>168</v>
      </c>
      <c r="H166" s="145">
        <v>460</v>
      </c>
      <c r="I166" s="146"/>
      <c r="J166" s="147">
        <f>ROUND($I$166*$H$166,2)</f>
        <v>0</v>
      </c>
      <c r="K166" s="143" t="s">
        <v>120</v>
      </c>
      <c r="L166" s="43"/>
      <c r="M166" s="148"/>
      <c r="N166" s="149" t="s">
        <v>47</v>
      </c>
      <c r="O166" s="24"/>
      <c r="P166" s="150">
        <f>$O$166*$H$166</f>
        <v>0</v>
      </c>
      <c r="Q166" s="150">
        <v>0</v>
      </c>
      <c r="R166" s="150">
        <f>$Q$166*$H$166</f>
        <v>0</v>
      </c>
      <c r="S166" s="150">
        <v>0</v>
      </c>
      <c r="T166" s="151">
        <f>$S$166*$H$166</f>
        <v>0</v>
      </c>
      <c r="AR166" s="84" t="s">
        <v>121</v>
      </c>
      <c r="AT166" s="84" t="s">
        <v>116</v>
      </c>
      <c r="AU166" s="84" t="s">
        <v>82</v>
      </c>
      <c r="AY166" s="6" t="s">
        <v>114</v>
      </c>
      <c r="BE166" s="152">
        <f>IF($N$166="základní",$J$166,0)</f>
        <v>0</v>
      </c>
      <c r="BF166" s="152">
        <f>IF($N$166="snížená",$J$166,0)</f>
        <v>0</v>
      </c>
      <c r="BG166" s="152">
        <f>IF($N$166="zákl. přenesená",$J$166,0)</f>
        <v>0</v>
      </c>
      <c r="BH166" s="152">
        <f>IF($N$166="sníž. přenesená",$J$166,0)</f>
        <v>0</v>
      </c>
      <c r="BI166" s="152">
        <f>IF($N$166="nulová",$J$166,0)</f>
        <v>0</v>
      </c>
      <c r="BJ166" s="84" t="s">
        <v>21</v>
      </c>
      <c r="BK166" s="152">
        <f>ROUND($I$166*$H$166,2)</f>
        <v>0</v>
      </c>
      <c r="BL166" s="84" t="s">
        <v>121</v>
      </c>
      <c r="BM166" s="84" t="s">
        <v>322</v>
      </c>
    </row>
    <row r="167" spans="2:47" s="6" customFormat="1" ht="13.5">
      <c r="B167" s="23"/>
      <c r="C167" s="24"/>
      <c r="D167" s="153" t="s">
        <v>123</v>
      </c>
      <c r="E167" s="24"/>
      <c r="F167" s="154" t="s">
        <v>323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123</v>
      </c>
      <c r="AU167" s="6" t="s">
        <v>82</v>
      </c>
    </row>
    <row r="168" spans="2:65" s="6" customFormat="1" ht="40.5">
      <c r="B168" s="23"/>
      <c r="C168" s="141" t="s">
        <v>324</v>
      </c>
      <c r="D168" s="141" t="s">
        <v>116</v>
      </c>
      <c r="E168" s="142" t="s">
        <v>325</v>
      </c>
      <c r="F168" s="143" t="s">
        <v>326</v>
      </c>
      <c r="G168" s="144" t="s">
        <v>168</v>
      </c>
      <c r="H168" s="145">
        <v>3583</v>
      </c>
      <c r="I168" s="146"/>
      <c r="J168" s="147">
        <f>ROUND($I$168*$H$168,2)</f>
        <v>0</v>
      </c>
      <c r="K168" s="143" t="s">
        <v>120</v>
      </c>
      <c r="L168" s="43"/>
      <c r="M168" s="148"/>
      <c r="N168" s="149" t="s">
        <v>47</v>
      </c>
      <c r="O168" s="24"/>
      <c r="P168" s="150">
        <f>$O$168*$H$168</f>
        <v>0</v>
      </c>
      <c r="Q168" s="150">
        <v>0</v>
      </c>
      <c r="R168" s="150">
        <f>$Q$168*$H$168</f>
        <v>0</v>
      </c>
      <c r="S168" s="150">
        <v>0</v>
      </c>
      <c r="T168" s="151">
        <f>$S$168*$H$168</f>
        <v>0</v>
      </c>
      <c r="AR168" s="84" t="s">
        <v>121</v>
      </c>
      <c r="AT168" s="84" t="s">
        <v>116</v>
      </c>
      <c r="AU168" s="84" t="s">
        <v>82</v>
      </c>
      <c r="AY168" s="6" t="s">
        <v>114</v>
      </c>
      <c r="BE168" s="152">
        <f>IF($N$168="základní",$J$168,0)</f>
        <v>0</v>
      </c>
      <c r="BF168" s="152">
        <f>IF($N$168="snížená",$J$168,0)</f>
        <v>0</v>
      </c>
      <c r="BG168" s="152">
        <f>IF($N$168="zákl. přenesená",$J$168,0)</f>
        <v>0</v>
      </c>
      <c r="BH168" s="152">
        <f>IF($N$168="sníž. přenesená",$J$168,0)</f>
        <v>0</v>
      </c>
      <c r="BI168" s="152">
        <f>IF($N$168="nulová",$J$168,0)</f>
        <v>0</v>
      </c>
      <c r="BJ168" s="84" t="s">
        <v>21</v>
      </c>
      <c r="BK168" s="152">
        <f>ROUND($I$168*$H$168,2)</f>
        <v>0</v>
      </c>
      <c r="BL168" s="84" t="s">
        <v>121</v>
      </c>
      <c r="BM168" s="84" t="s">
        <v>327</v>
      </c>
    </row>
    <row r="169" spans="2:47" s="6" customFormat="1" ht="27">
      <c r="B169" s="23"/>
      <c r="C169" s="24"/>
      <c r="D169" s="153" t="s">
        <v>123</v>
      </c>
      <c r="E169" s="24"/>
      <c r="F169" s="154" t="s">
        <v>328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123</v>
      </c>
      <c r="AU169" s="6" t="s">
        <v>82</v>
      </c>
    </row>
    <row r="170" spans="2:65" s="6" customFormat="1" ht="27">
      <c r="B170" s="23"/>
      <c r="C170" s="141" t="s">
        <v>329</v>
      </c>
      <c r="D170" s="141" t="s">
        <v>116</v>
      </c>
      <c r="E170" s="142" t="s">
        <v>330</v>
      </c>
      <c r="F170" s="143" t="s">
        <v>331</v>
      </c>
      <c r="G170" s="144" t="s">
        <v>168</v>
      </c>
      <c r="H170" s="145">
        <v>460</v>
      </c>
      <c r="I170" s="146"/>
      <c r="J170" s="147">
        <f>ROUND($I$170*$H$170,2)</f>
        <v>0</v>
      </c>
      <c r="K170" s="143" t="s">
        <v>120</v>
      </c>
      <c r="L170" s="43"/>
      <c r="M170" s="148"/>
      <c r="N170" s="149" t="s">
        <v>47</v>
      </c>
      <c r="O170" s="24"/>
      <c r="P170" s="150">
        <f>$O$170*$H$170</f>
        <v>0</v>
      </c>
      <c r="Q170" s="150">
        <v>0</v>
      </c>
      <c r="R170" s="150">
        <f>$Q$170*$H$170</f>
        <v>0</v>
      </c>
      <c r="S170" s="150">
        <v>0</v>
      </c>
      <c r="T170" s="151">
        <f>$S$170*$H$170</f>
        <v>0</v>
      </c>
      <c r="AR170" s="84" t="s">
        <v>121</v>
      </c>
      <c r="AT170" s="84" t="s">
        <v>116</v>
      </c>
      <c r="AU170" s="84" t="s">
        <v>82</v>
      </c>
      <c r="AY170" s="6" t="s">
        <v>114</v>
      </c>
      <c r="BE170" s="152">
        <f>IF($N$170="základní",$J$170,0)</f>
        <v>0</v>
      </c>
      <c r="BF170" s="152">
        <f>IF($N$170="snížená",$J$170,0)</f>
        <v>0</v>
      </c>
      <c r="BG170" s="152">
        <f>IF($N$170="zákl. přenesená",$J$170,0)</f>
        <v>0</v>
      </c>
      <c r="BH170" s="152">
        <f>IF($N$170="sníž. přenesená",$J$170,0)</f>
        <v>0</v>
      </c>
      <c r="BI170" s="152">
        <f>IF($N$170="nulová",$J$170,0)</f>
        <v>0</v>
      </c>
      <c r="BJ170" s="84" t="s">
        <v>21</v>
      </c>
      <c r="BK170" s="152">
        <f>ROUND($I$170*$H$170,2)</f>
        <v>0</v>
      </c>
      <c r="BL170" s="84" t="s">
        <v>121</v>
      </c>
      <c r="BM170" s="84" t="s">
        <v>332</v>
      </c>
    </row>
    <row r="171" spans="2:47" s="6" customFormat="1" ht="27">
      <c r="B171" s="23"/>
      <c r="C171" s="24"/>
      <c r="D171" s="153" t="s">
        <v>123</v>
      </c>
      <c r="E171" s="24"/>
      <c r="F171" s="154" t="s">
        <v>328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123</v>
      </c>
      <c r="AU171" s="6" t="s">
        <v>82</v>
      </c>
    </row>
    <row r="172" spans="2:65" s="6" customFormat="1" ht="40.5">
      <c r="B172" s="23"/>
      <c r="C172" s="141" t="s">
        <v>333</v>
      </c>
      <c r="D172" s="141" t="s">
        <v>116</v>
      </c>
      <c r="E172" s="142" t="s">
        <v>334</v>
      </c>
      <c r="F172" s="143" t="s">
        <v>335</v>
      </c>
      <c r="G172" s="144" t="s">
        <v>168</v>
      </c>
      <c r="H172" s="145">
        <v>3583</v>
      </c>
      <c r="I172" s="146"/>
      <c r="J172" s="147">
        <f>ROUND($I$172*$H$172,2)</f>
        <v>0</v>
      </c>
      <c r="K172" s="143" t="s">
        <v>120</v>
      </c>
      <c r="L172" s="43"/>
      <c r="M172" s="148"/>
      <c r="N172" s="149" t="s">
        <v>47</v>
      </c>
      <c r="O172" s="24"/>
      <c r="P172" s="150">
        <f>$O$172*$H$172</f>
        <v>0</v>
      </c>
      <c r="Q172" s="150">
        <v>9E-05</v>
      </c>
      <c r="R172" s="150">
        <f>$Q$172*$H$172</f>
        <v>0.32247000000000003</v>
      </c>
      <c r="S172" s="150">
        <v>0</v>
      </c>
      <c r="T172" s="151">
        <f>$S$172*$H$172</f>
        <v>0</v>
      </c>
      <c r="AR172" s="84" t="s">
        <v>121</v>
      </c>
      <c r="AT172" s="84" t="s">
        <v>116</v>
      </c>
      <c r="AU172" s="84" t="s">
        <v>82</v>
      </c>
      <c r="AY172" s="6" t="s">
        <v>114</v>
      </c>
      <c r="BE172" s="152">
        <f>IF($N$172="základní",$J$172,0)</f>
        <v>0</v>
      </c>
      <c r="BF172" s="152">
        <f>IF($N$172="snížená",$J$172,0)</f>
        <v>0</v>
      </c>
      <c r="BG172" s="152">
        <f>IF($N$172="zákl. přenesená",$J$172,0)</f>
        <v>0</v>
      </c>
      <c r="BH172" s="152">
        <f>IF($N$172="sníž. přenesená",$J$172,0)</f>
        <v>0</v>
      </c>
      <c r="BI172" s="152">
        <f>IF($N$172="nulová",$J$172,0)</f>
        <v>0</v>
      </c>
      <c r="BJ172" s="84" t="s">
        <v>21</v>
      </c>
      <c r="BK172" s="152">
        <f>ROUND($I$172*$H$172,2)</f>
        <v>0</v>
      </c>
      <c r="BL172" s="84" t="s">
        <v>121</v>
      </c>
      <c r="BM172" s="84" t="s">
        <v>336</v>
      </c>
    </row>
    <row r="173" spans="2:47" s="6" customFormat="1" ht="40.5">
      <c r="B173" s="23"/>
      <c r="C173" s="24"/>
      <c r="D173" s="153" t="s">
        <v>123</v>
      </c>
      <c r="E173" s="24"/>
      <c r="F173" s="154" t="s">
        <v>337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123</v>
      </c>
      <c r="AU173" s="6" t="s">
        <v>82</v>
      </c>
    </row>
    <row r="174" spans="2:65" s="6" customFormat="1" ht="27">
      <c r="B174" s="23"/>
      <c r="C174" s="141" t="s">
        <v>338</v>
      </c>
      <c r="D174" s="141" t="s">
        <v>116</v>
      </c>
      <c r="E174" s="142" t="s">
        <v>339</v>
      </c>
      <c r="F174" s="143" t="s">
        <v>340</v>
      </c>
      <c r="G174" s="144" t="s">
        <v>168</v>
      </c>
      <c r="H174" s="145">
        <v>460</v>
      </c>
      <c r="I174" s="146"/>
      <c r="J174" s="147">
        <f>ROUND($I$174*$H$174,2)</f>
        <v>0</v>
      </c>
      <c r="K174" s="143"/>
      <c r="L174" s="43"/>
      <c r="M174" s="148"/>
      <c r="N174" s="149" t="s">
        <v>47</v>
      </c>
      <c r="O174" s="24"/>
      <c r="P174" s="150">
        <f>$O$174*$H$174</f>
        <v>0</v>
      </c>
      <c r="Q174" s="150">
        <v>9E-05</v>
      </c>
      <c r="R174" s="150">
        <f>$Q$174*$H$174</f>
        <v>0.0414</v>
      </c>
      <c r="S174" s="150">
        <v>0</v>
      </c>
      <c r="T174" s="151">
        <f>$S$174*$H$174</f>
        <v>0</v>
      </c>
      <c r="AR174" s="84" t="s">
        <v>121</v>
      </c>
      <c r="AT174" s="84" t="s">
        <v>116</v>
      </c>
      <c r="AU174" s="84" t="s">
        <v>82</v>
      </c>
      <c r="AY174" s="6" t="s">
        <v>114</v>
      </c>
      <c r="BE174" s="152">
        <f>IF($N$174="základní",$J$174,0)</f>
        <v>0</v>
      </c>
      <c r="BF174" s="152">
        <f>IF($N$174="snížená",$J$174,0)</f>
        <v>0</v>
      </c>
      <c r="BG174" s="152">
        <f>IF($N$174="zákl. přenesená",$J$174,0)</f>
        <v>0</v>
      </c>
      <c r="BH174" s="152">
        <f>IF($N$174="sníž. přenesená",$J$174,0)</f>
        <v>0</v>
      </c>
      <c r="BI174" s="152">
        <f>IF($N$174="nulová",$J$174,0)</f>
        <v>0</v>
      </c>
      <c r="BJ174" s="84" t="s">
        <v>21</v>
      </c>
      <c r="BK174" s="152">
        <f>ROUND($I$174*$H$174,2)</f>
        <v>0</v>
      </c>
      <c r="BL174" s="84" t="s">
        <v>121</v>
      </c>
      <c r="BM174" s="84" t="s">
        <v>341</v>
      </c>
    </row>
    <row r="175" spans="2:47" s="6" customFormat="1" ht="40.5">
      <c r="B175" s="23"/>
      <c r="C175" s="24"/>
      <c r="D175" s="153" t="s">
        <v>123</v>
      </c>
      <c r="E175" s="24"/>
      <c r="F175" s="154" t="s">
        <v>337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123</v>
      </c>
      <c r="AU175" s="6" t="s">
        <v>82</v>
      </c>
    </row>
    <row r="176" spans="2:63" s="128" customFormat="1" ht="15">
      <c r="B176" s="129"/>
      <c r="C176" s="130"/>
      <c r="D176" s="130" t="s">
        <v>75</v>
      </c>
      <c r="E176" s="139" t="s">
        <v>342</v>
      </c>
      <c r="F176" s="139" t="s">
        <v>343</v>
      </c>
      <c r="G176" s="130"/>
      <c r="H176" s="130"/>
      <c r="J176" s="140">
        <f>$BK$176</f>
        <v>0</v>
      </c>
      <c r="K176" s="130"/>
      <c r="L176" s="133"/>
      <c r="M176" s="134"/>
      <c r="N176" s="130"/>
      <c r="O176" s="130"/>
      <c r="P176" s="135">
        <f>SUM($P$177:$P$192)</f>
        <v>0</v>
      </c>
      <c r="Q176" s="130"/>
      <c r="R176" s="135">
        <f>SUM($R$177:$R$192)</f>
        <v>0</v>
      </c>
      <c r="S176" s="130"/>
      <c r="T176" s="136">
        <f>SUM($T$177:$T$192)</f>
        <v>2126.1951</v>
      </c>
      <c r="AR176" s="137" t="s">
        <v>21</v>
      </c>
      <c r="AT176" s="137" t="s">
        <v>75</v>
      </c>
      <c r="AU176" s="137" t="s">
        <v>21</v>
      </c>
      <c r="AY176" s="137" t="s">
        <v>114</v>
      </c>
      <c r="BK176" s="138">
        <f>SUM($BK$177:$BK$192)</f>
        <v>0</v>
      </c>
    </row>
    <row r="177" spans="2:65" s="6" customFormat="1" ht="40.5">
      <c r="B177" s="23"/>
      <c r="C177" s="141" t="s">
        <v>344</v>
      </c>
      <c r="D177" s="141" t="s">
        <v>116</v>
      </c>
      <c r="E177" s="142" t="s">
        <v>345</v>
      </c>
      <c r="F177" s="143" t="s">
        <v>346</v>
      </c>
      <c r="G177" s="144" t="s">
        <v>168</v>
      </c>
      <c r="H177" s="145">
        <v>2457.35</v>
      </c>
      <c r="I177" s="146"/>
      <c r="J177" s="147">
        <f>ROUND($I$177*$H$177,2)</f>
        <v>0</v>
      </c>
      <c r="K177" s="143" t="s">
        <v>120</v>
      </c>
      <c r="L177" s="43"/>
      <c r="M177" s="148"/>
      <c r="N177" s="149" t="s">
        <v>47</v>
      </c>
      <c r="O177" s="24"/>
      <c r="P177" s="150">
        <f>$O$177*$H$177</f>
        <v>0</v>
      </c>
      <c r="Q177" s="150">
        <v>0</v>
      </c>
      <c r="R177" s="150">
        <f>$Q$177*$H$177</f>
        <v>0</v>
      </c>
      <c r="S177" s="150">
        <v>0.097</v>
      </c>
      <c r="T177" s="151">
        <f>$S$177*$H$177</f>
        <v>238.36295</v>
      </c>
      <c r="AR177" s="84" t="s">
        <v>121</v>
      </c>
      <c r="AT177" s="84" t="s">
        <v>116</v>
      </c>
      <c r="AU177" s="84" t="s">
        <v>82</v>
      </c>
      <c r="AY177" s="6" t="s">
        <v>114</v>
      </c>
      <c r="BE177" s="152">
        <f>IF($N$177="základní",$J$177,0)</f>
        <v>0</v>
      </c>
      <c r="BF177" s="152">
        <f>IF($N$177="snížená",$J$177,0)</f>
        <v>0</v>
      </c>
      <c r="BG177" s="152">
        <f>IF($N$177="zákl. přenesená",$J$177,0)</f>
        <v>0</v>
      </c>
      <c r="BH177" s="152">
        <f>IF($N$177="sníž. přenesená",$J$177,0)</f>
        <v>0</v>
      </c>
      <c r="BI177" s="152">
        <f>IF($N$177="nulová",$J$177,0)</f>
        <v>0</v>
      </c>
      <c r="BJ177" s="84" t="s">
        <v>21</v>
      </c>
      <c r="BK177" s="152">
        <f>ROUND($I$177*$H$177,2)</f>
        <v>0</v>
      </c>
      <c r="BL177" s="84" t="s">
        <v>121</v>
      </c>
      <c r="BM177" s="84" t="s">
        <v>347</v>
      </c>
    </row>
    <row r="178" spans="2:47" s="6" customFormat="1" ht="94.5">
      <c r="B178" s="23"/>
      <c r="C178" s="24"/>
      <c r="D178" s="153" t="s">
        <v>123</v>
      </c>
      <c r="E178" s="24"/>
      <c r="F178" s="154" t="s">
        <v>348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123</v>
      </c>
      <c r="AU178" s="6" t="s">
        <v>82</v>
      </c>
    </row>
    <row r="179" spans="2:65" s="6" customFormat="1" ht="27">
      <c r="B179" s="23"/>
      <c r="C179" s="141" t="s">
        <v>349</v>
      </c>
      <c r="D179" s="141" t="s">
        <v>116</v>
      </c>
      <c r="E179" s="142" t="s">
        <v>350</v>
      </c>
      <c r="F179" s="143" t="s">
        <v>351</v>
      </c>
      <c r="G179" s="144" t="s">
        <v>168</v>
      </c>
      <c r="H179" s="145">
        <v>157.15</v>
      </c>
      <c r="I179" s="146"/>
      <c r="J179" s="147">
        <f>ROUND($I$179*$H$179,2)</f>
        <v>0</v>
      </c>
      <c r="K179" s="143"/>
      <c r="L179" s="43"/>
      <c r="M179" s="148"/>
      <c r="N179" s="149" t="s">
        <v>47</v>
      </c>
      <c r="O179" s="24"/>
      <c r="P179" s="150">
        <f>$O$179*$H$179</f>
        <v>0</v>
      </c>
      <c r="Q179" s="150">
        <v>0</v>
      </c>
      <c r="R179" s="150">
        <f>$Q$179*$H$179</f>
        <v>0</v>
      </c>
      <c r="S179" s="150">
        <v>0.097</v>
      </c>
      <c r="T179" s="151">
        <f>$S$179*$H$179</f>
        <v>15.24355</v>
      </c>
      <c r="AR179" s="84" t="s">
        <v>121</v>
      </c>
      <c r="AT179" s="84" t="s">
        <v>116</v>
      </c>
      <c r="AU179" s="84" t="s">
        <v>82</v>
      </c>
      <c r="AY179" s="6" t="s">
        <v>114</v>
      </c>
      <c r="BE179" s="152">
        <f>IF($N$179="základní",$J$179,0)</f>
        <v>0</v>
      </c>
      <c r="BF179" s="152">
        <f>IF($N$179="snížená",$J$179,0)</f>
        <v>0</v>
      </c>
      <c r="BG179" s="152">
        <f>IF($N$179="zákl. přenesená",$J$179,0)</f>
        <v>0</v>
      </c>
      <c r="BH179" s="152">
        <f>IF($N$179="sníž. přenesená",$J$179,0)</f>
        <v>0</v>
      </c>
      <c r="BI179" s="152">
        <f>IF($N$179="nulová",$J$179,0)</f>
        <v>0</v>
      </c>
      <c r="BJ179" s="84" t="s">
        <v>21</v>
      </c>
      <c r="BK179" s="152">
        <f>ROUND($I$179*$H$179,2)</f>
        <v>0</v>
      </c>
      <c r="BL179" s="84" t="s">
        <v>121</v>
      </c>
      <c r="BM179" s="84" t="s">
        <v>352</v>
      </c>
    </row>
    <row r="180" spans="2:47" s="6" customFormat="1" ht="81">
      <c r="B180" s="23"/>
      <c r="C180" s="24"/>
      <c r="D180" s="153" t="s">
        <v>123</v>
      </c>
      <c r="E180" s="24"/>
      <c r="F180" s="154" t="s">
        <v>353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123</v>
      </c>
      <c r="AU180" s="6" t="s">
        <v>82</v>
      </c>
    </row>
    <row r="181" spans="2:65" s="6" customFormat="1" ht="27">
      <c r="B181" s="23"/>
      <c r="C181" s="141" t="s">
        <v>354</v>
      </c>
      <c r="D181" s="141" t="s">
        <v>116</v>
      </c>
      <c r="E181" s="142" t="s">
        <v>355</v>
      </c>
      <c r="F181" s="143" t="s">
        <v>356</v>
      </c>
      <c r="G181" s="144" t="s">
        <v>168</v>
      </c>
      <c r="H181" s="145">
        <v>4563.65</v>
      </c>
      <c r="I181" s="146"/>
      <c r="J181" s="147">
        <f>ROUND($I$181*$H$181,2)</f>
        <v>0</v>
      </c>
      <c r="K181" s="143" t="s">
        <v>120</v>
      </c>
      <c r="L181" s="43"/>
      <c r="M181" s="148"/>
      <c r="N181" s="149" t="s">
        <v>47</v>
      </c>
      <c r="O181" s="24"/>
      <c r="P181" s="150">
        <f>$O$181*$H$181</f>
        <v>0</v>
      </c>
      <c r="Q181" s="150">
        <v>0</v>
      </c>
      <c r="R181" s="150">
        <f>$Q$181*$H$181</f>
        <v>0</v>
      </c>
      <c r="S181" s="150">
        <v>0.194</v>
      </c>
      <c r="T181" s="151">
        <f>$S$181*$H$181</f>
        <v>885.3480999999999</v>
      </c>
      <c r="AR181" s="84" t="s">
        <v>121</v>
      </c>
      <c r="AT181" s="84" t="s">
        <v>116</v>
      </c>
      <c r="AU181" s="84" t="s">
        <v>82</v>
      </c>
      <c r="AY181" s="6" t="s">
        <v>114</v>
      </c>
      <c r="BE181" s="152">
        <f>IF($N$181="základní",$J$181,0)</f>
        <v>0</v>
      </c>
      <c r="BF181" s="152">
        <f>IF($N$181="snížená",$J$181,0)</f>
        <v>0</v>
      </c>
      <c r="BG181" s="152">
        <f>IF($N$181="zákl. přenesená",$J$181,0)</f>
        <v>0</v>
      </c>
      <c r="BH181" s="152">
        <f>IF($N$181="sníž. přenesená",$J$181,0)</f>
        <v>0</v>
      </c>
      <c r="BI181" s="152">
        <f>IF($N$181="nulová",$J$181,0)</f>
        <v>0</v>
      </c>
      <c r="BJ181" s="84" t="s">
        <v>21</v>
      </c>
      <c r="BK181" s="152">
        <f>ROUND($I$181*$H$181,2)</f>
        <v>0</v>
      </c>
      <c r="BL181" s="84" t="s">
        <v>121</v>
      </c>
      <c r="BM181" s="84" t="s">
        <v>357</v>
      </c>
    </row>
    <row r="182" spans="2:47" s="6" customFormat="1" ht="81">
      <c r="B182" s="23"/>
      <c r="C182" s="24"/>
      <c r="D182" s="153" t="s">
        <v>123</v>
      </c>
      <c r="E182" s="24"/>
      <c r="F182" s="154" t="s">
        <v>358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123</v>
      </c>
      <c r="AU182" s="6" t="s">
        <v>82</v>
      </c>
    </row>
    <row r="183" spans="2:65" s="6" customFormat="1" ht="27">
      <c r="B183" s="23"/>
      <c r="C183" s="141" t="s">
        <v>359</v>
      </c>
      <c r="D183" s="141" t="s">
        <v>116</v>
      </c>
      <c r="E183" s="142" t="s">
        <v>360</v>
      </c>
      <c r="F183" s="143" t="s">
        <v>361</v>
      </c>
      <c r="G183" s="144" t="s">
        <v>168</v>
      </c>
      <c r="H183" s="145">
        <v>291.85</v>
      </c>
      <c r="I183" s="146"/>
      <c r="J183" s="147">
        <f>ROUND($I$183*$H$183,2)</f>
        <v>0</v>
      </c>
      <c r="K183" s="143"/>
      <c r="L183" s="43"/>
      <c r="M183" s="148"/>
      <c r="N183" s="149" t="s">
        <v>47</v>
      </c>
      <c r="O183" s="24"/>
      <c r="P183" s="150">
        <f>$O$183*$H$183</f>
        <v>0</v>
      </c>
      <c r="Q183" s="150">
        <v>0</v>
      </c>
      <c r="R183" s="150">
        <f>$Q$183*$H$183</f>
        <v>0</v>
      </c>
      <c r="S183" s="150">
        <v>0.194</v>
      </c>
      <c r="T183" s="151">
        <f>$S$183*$H$183</f>
        <v>56.618900000000004</v>
      </c>
      <c r="AR183" s="84" t="s">
        <v>121</v>
      </c>
      <c r="AT183" s="84" t="s">
        <v>116</v>
      </c>
      <c r="AU183" s="84" t="s">
        <v>82</v>
      </c>
      <c r="AY183" s="6" t="s">
        <v>114</v>
      </c>
      <c r="BE183" s="152">
        <f>IF($N$183="základní",$J$183,0)</f>
        <v>0</v>
      </c>
      <c r="BF183" s="152">
        <f>IF($N$183="snížená",$J$183,0)</f>
        <v>0</v>
      </c>
      <c r="BG183" s="152">
        <f>IF($N$183="zákl. přenesená",$J$183,0)</f>
        <v>0</v>
      </c>
      <c r="BH183" s="152">
        <f>IF($N$183="sníž. přenesená",$J$183,0)</f>
        <v>0</v>
      </c>
      <c r="BI183" s="152">
        <f>IF($N$183="nulová",$J$183,0)</f>
        <v>0</v>
      </c>
      <c r="BJ183" s="84" t="s">
        <v>21</v>
      </c>
      <c r="BK183" s="152">
        <f>ROUND($I$183*$H$183,2)</f>
        <v>0</v>
      </c>
      <c r="BL183" s="84" t="s">
        <v>121</v>
      </c>
      <c r="BM183" s="84" t="s">
        <v>362</v>
      </c>
    </row>
    <row r="184" spans="2:47" s="6" customFormat="1" ht="81">
      <c r="B184" s="23"/>
      <c r="C184" s="24"/>
      <c r="D184" s="153" t="s">
        <v>123</v>
      </c>
      <c r="E184" s="24"/>
      <c r="F184" s="154" t="s">
        <v>363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123</v>
      </c>
      <c r="AU184" s="6" t="s">
        <v>82</v>
      </c>
    </row>
    <row r="185" spans="2:65" s="6" customFormat="1" ht="27">
      <c r="B185" s="23"/>
      <c r="C185" s="141" t="s">
        <v>364</v>
      </c>
      <c r="D185" s="141" t="s">
        <v>116</v>
      </c>
      <c r="E185" s="142" t="s">
        <v>365</v>
      </c>
      <c r="F185" s="143" t="s">
        <v>366</v>
      </c>
      <c r="G185" s="144" t="s">
        <v>119</v>
      </c>
      <c r="H185" s="145">
        <v>20334.28</v>
      </c>
      <c r="I185" s="146"/>
      <c r="J185" s="147">
        <f>ROUND($I$185*$H$185,2)</f>
        <v>0</v>
      </c>
      <c r="K185" s="143" t="s">
        <v>120</v>
      </c>
      <c r="L185" s="43"/>
      <c r="M185" s="148"/>
      <c r="N185" s="149" t="s">
        <v>47</v>
      </c>
      <c r="O185" s="24"/>
      <c r="P185" s="150">
        <f>$O$185*$H$185</f>
        <v>0</v>
      </c>
      <c r="Q185" s="150">
        <v>0</v>
      </c>
      <c r="R185" s="150">
        <f>$Q$185*$H$185</f>
        <v>0</v>
      </c>
      <c r="S185" s="150">
        <v>0.02</v>
      </c>
      <c r="T185" s="151">
        <f>$S$185*$H$185</f>
        <v>406.68559999999997</v>
      </c>
      <c r="AR185" s="84" t="s">
        <v>121</v>
      </c>
      <c r="AT185" s="84" t="s">
        <v>116</v>
      </c>
      <c r="AU185" s="84" t="s">
        <v>82</v>
      </c>
      <c r="AY185" s="6" t="s">
        <v>114</v>
      </c>
      <c r="BE185" s="152">
        <f>IF($N$185="základní",$J$185,0)</f>
        <v>0</v>
      </c>
      <c r="BF185" s="152">
        <f>IF($N$185="snížená",$J$185,0)</f>
        <v>0</v>
      </c>
      <c r="BG185" s="152">
        <f>IF($N$185="zákl. přenesená",$J$185,0)</f>
        <v>0</v>
      </c>
      <c r="BH185" s="152">
        <f>IF($N$185="sníž. přenesená",$J$185,0)</f>
        <v>0</v>
      </c>
      <c r="BI185" s="152">
        <f>IF($N$185="nulová",$J$185,0)</f>
        <v>0</v>
      </c>
      <c r="BJ185" s="84" t="s">
        <v>21</v>
      </c>
      <c r="BK185" s="152">
        <f>ROUND($I$185*$H$185,2)</f>
        <v>0</v>
      </c>
      <c r="BL185" s="84" t="s">
        <v>121</v>
      </c>
      <c r="BM185" s="84" t="s">
        <v>367</v>
      </c>
    </row>
    <row r="186" spans="2:47" s="6" customFormat="1" ht="40.5">
      <c r="B186" s="23"/>
      <c r="C186" s="24"/>
      <c r="D186" s="153" t="s">
        <v>123</v>
      </c>
      <c r="E186" s="24"/>
      <c r="F186" s="154" t="s">
        <v>368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123</v>
      </c>
      <c r="AU186" s="6" t="s">
        <v>82</v>
      </c>
    </row>
    <row r="187" spans="2:65" s="6" customFormat="1" ht="27">
      <c r="B187" s="23"/>
      <c r="C187" s="141" t="s">
        <v>369</v>
      </c>
      <c r="D187" s="141" t="s">
        <v>116</v>
      </c>
      <c r="E187" s="142" t="s">
        <v>370</v>
      </c>
      <c r="F187" s="143" t="s">
        <v>371</v>
      </c>
      <c r="G187" s="144" t="s">
        <v>119</v>
      </c>
      <c r="H187" s="145">
        <v>2672.6</v>
      </c>
      <c r="I187" s="146"/>
      <c r="J187" s="147">
        <f>ROUND($I$187*$H$187,2)</f>
        <v>0</v>
      </c>
      <c r="K187" s="143" t="s">
        <v>120</v>
      </c>
      <c r="L187" s="43"/>
      <c r="M187" s="148"/>
      <c r="N187" s="149" t="s">
        <v>47</v>
      </c>
      <c r="O187" s="24"/>
      <c r="P187" s="150">
        <f>$O$187*$H$187</f>
        <v>0</v>
      </c>
      <c r="Q187" s="150">
        <v>0</v>
      </c>
      <c r="R187" s="150">
        <f>$Q$187*$H$187</f>
        <v>0</v>
      </c>
      <c r="S187" s="150">
        <v>0.02</v>
      </c>
      <c r="T187" s="151">
        <f>$S$187*$H$187</f>
        <v>53.452</v>
      </c>
      <c r="AR187" s="84" t="s">
        <v>121</v>
      </c>
      <c r="AT187" s="84" t="s">
        <v>116</v>
      </c>
      <c r="AU187" s="84" t="s">
        <v>82</v>
      </c>
      <c r="AY187" s="6" t="s">
        <v>114</v>
      </c>
      <c r="BE187" s="152">
        <f>IF($N$187="základní",$J$187,0)</f>
        <v>0</v>
      </c>
      <c r="BF187" s="152">
        <f>IF($N$187="snížená",$J$187,0)</f>
        <v>0</v>
      </c>
      <c r="BG187" s="152">
        <f>IF($N$187="zákl. přenesená",$J$187,0)</f>
        <v>0</v>
      </c>
      <c r="BH187" s="152">
        <f>IF($N$187="sníž. přenesená",$J$187,0)</f>
        <v>0</v>
      </c>
      <c r="BI187" s="152">
        <f>IF($N$187="nulová",$J$187,0)</f>
        <v>0</v>
      </c>
      <c r="BJ187" s="84" t="s">
        <v>21</v>
      </c>
      <c r="BK187" s="152">
        <f>ROUND($I$187*$H$187,2)</f>
        <v>0</v>
      </c>
      <c r="BL187" s="84" t="s">
        <v>121</v>
      </c>
      <c r="BM187" s="84" t="s">
        <v>372</v>
      </c>
    </row>
    <row r="188" spans="2:47" s="6" customFormat="1" ht="40.5">
      <c r="B188" s="23"/>
      <c r="C188" s="24"/>
      <c r="D188" s="153" t="s">
        <v>123</v>
      </c>
      <c r="E188" s="24"/>
      <c r="F188" s="154" t="s">
        <v>368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123</v>
      </c>
      <c r="AU188" s="6" t="s">
        <v>82</v>
      </c>
    </row>
    <row r="189" spans="2:65" s="6" customFormat="1" ht="13.5">
      <c r="B189" s="23"/>
      <c r="C189" s="141" t="s">
        <v>373</v>
      </c>
      <c r="D189" s="141" t="s">
        <v>116</v>
      </c>
      <c r="E189" s="142" t="s">
        <v>374</v>
      </c>
      <c r="F189" s="143" t="s">
        <v>375</v>
      </c>
      <c r="G189" s="144" t="s">
        <v>119</v>
      </c>
      <c r="H189" s="145">
        <v>3509.5</v>
      </c>
      <c r="I189" s="146"/>
      <c r="J189" s="147">
        <f>ROUND($I$189*$H$189,2)</f>
        <v>0</v>
      </c>
      <c r="K189" s="143" t="s">
        <v>120</v>
      </c>
      <c r="L189" s="43"/>
      <c r="M189" s="148"/>
      <c r="N189" s="149" t="s">
        <v>47</v>
      </c>
      <c r="O189" s="24"/>
      <c r="P189" s="150">
        <f>$O$189*$H$189</f>
        <v>0</v>
      </c>
      <c r="Q189" s="150">
        <v>0</v>
      </c>
      <c r="R189" s="150">
        <f>$Q$189*$H$189</f>
        <v>0</v>
      </c>
      <c r="S189" s="150">
        <v>0.126</v>
      </c>
      <c r="T189" s="151">
        <f>$S$189*$H$189</f>
        <v>442.197</v>
      </c>
      <c r="AR189" s="84" t="s">
        <v>121</v>
      </c>
      <c r="AT189" s="84" t="s">
        <v>116</v>
      </c>
      <c r="AU189" s="84" t="s">
        <v>82</v>
      </c>
      <c r="AY189" s="6" t="s">
        <v>114</v>
      </c>
      <c r="BE189" s="152">
        <f>IF($N$189="základní",$J$189,0)</f>
        <v>0</v>
      </c>
      <c r="BF189" s="152">
        <f>IF($N$189="snížená",$J$189,0)</f>
        <v>0</v>
      </c>
      <c r="BG189" s="152">
        <f>IF($N$189="zákl. přenesená",$J$189,0)</f>
        <v>0</v>
      </c>
      <c r="BH189" s="152">
        <f>IF($N$189="sníž. přenesená",$J$189,0)</f>
        <v>0</v>
      </c>
      <c r="BI189" s="152">
        <f>IF($N$189="nulová",$J$189,0)</f>
        <v>0</v>
      </c>
      <c r="BJ189" s="84" t="s">
        <v>21</v>
      </c>
      <c r="BK189" s="152">
        <f>ROUND($I$189*$H$189,2)</f>
        <v>0</v>
      </c>
      <c r="BL189" s="84" t="s">
        <v>121</v>
      </c>
      <c r="BM189" s="84" t="s">
        <v>376</v>
      </c>
    </row>
    <row r="190" spans="2:47" s="6" customFormat="1" ht="54">
      <c r="B190" s="23"/>
      <c r="C190" s="24"/>
      <c r="D190" s="153" t="s">
        <v>123</v>
      </c>
      <c r="E190" s="24"/>
      <c r="F190" s="154" t="s">
        <v>377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123</v>
      </c>
      <c r="AU190" s="6" t="s">
        <v>82</v>
      </c>
    </row>
    <row r="191" spans="2:65" s="6" customFormat="1" ht="27">
      <c r="B191" s="23"/>
      <c r="C191" s="141" t="s">
        <v>378</v>
      </c>
      <c r="D191" s="141" t="s">
        <v>116</v>
      </c>
      <c r="E191" s="142" t="s">
        <v>379</v>
      </c>
      <c r="F191" s="143" t="s">
        <v>380</v>
      </c>
      <c r="G191" s="144" t="s">
        <v>119</v>
      </c>
      <c r="H191" s="145">
        <v>224.5</v>
      </c>
      <c r="I191" s="146"/>
      <c r="J191" s="147">
        <f>ROUND($I$191*$H$191,2)</f>
        <v>0</v>
      </c>
      <c r="K191" s="143"/>
      <c r="L191" s="43"/>
      <c r="M191" s="148"/>
      <c r="N191" s="149" t="s">
        <v>47</v>
      </c>
      <c r="O191" s="24"/>
      <c r="P191" s="150">
        <f>$O$191*$H$191</f>
        <v>0</v>
      </c>
      <c r="Q191" s="150">
        <v>0</v>
      </c>
      <c r="R191" s="150">
        <f>$Q$191*$H$191</f>
        <v>0</v>
      </c>
      <c r="S191" s="150">
        <v>0.126</v>
      </c>
      <c r="T191" s="151">
        <f>$S$191*$H$191</f>
        <v>28.287</v>
      </c>
      <c r="AR191" s="84" t="s">
        <v>121</v>
      </c>
      <c r="AT191" s="84" t="s">
        <v>116</v>
      </c>
      <c r="AU191" s="84" t="s">
        <v>82</v>
      </c>
      <c r="AY191" s="6" t="s">
        <v>114</v>
      </c>
      <c r="BE191" s="152">
        <f>IF($N$191="základní",$J$191,0)</f>
        <v>0</v>
      </c>
      <c r="BF191" s="152">
        <f>IF($N$191="snížená",$J$191,0)</f>
        <v>0</v>
      </c>
      <c r="BG191" s="152">
        <f>IF($N$191="zákl. přenesená",$J$191,0)</f>
        <v>0</v>
      </c>
      <c r="BH191" s="152">
        <f>IF($N$191="sníž. přenesená",$J$191,0)</f>
        <v>0</v>
      </c>
      <c r="BI191" s="152">
        <f>IF($N$191="nulová",$J$191,0)</f>
        <v>0</v>
      </c>
      <c r="BJ191" s="84" t="s">
        <v>21</v>
      </c>
      <c r="BK191" s="152">
        <f>ROUND($I$191*$H$191,2)</f>
        <v>0</v>
      </c>
      <c r="BL191" s="84" t="s">
        <v>121</v>
      </c>
      <c r="BM191" s="84" t="s">
        <v>381</v>
      </c>
    </row>
    <row r="192" spans="2:47" s="6" customFormat="1" ht="54">
      <c r="B192" s="23"/>
      <c r="C192" s="24"/>
      <c r="D192" s="153" t="s">
        <v>123</v>
      </c>
      <c r="E192" s="24"/>
      <c r="F192" s="154" t="s">
        <v>382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123</v>
      </c>
      <c r="AU192" s="6" t="s">
        <v>82</v>
      </c>
    </row>
    <row r="193" spans="2:63" s="128" customFormat="1" ht="15">
      <c r="B193" s="129"/>
      <c r="C193" s="130"/>
      <c r="D193" s="130" t="s">
        <v>75</v>
      </c>
      <c r="E193" s="139" t="s">
        <v>383</v>
      </c>
      <c r="F193" s="139" t="s">
        <v>384</v>
      </c>
      <c r="G193" s="130"/>
      <c r="H193" s="130"/>
      <c r="J193" s="140">
        <f>$BK$193</f>
        <v>0</v>
      </c>
      <c r="K193" s="130"/>
      <c r="L193" s="133"/>
      <c r="M193" s="134"/>
      <c r="N193" s="130"/>
      <c r="O193" s="130"/>
      <c r="P193" s="135">
        <f>SUM($P$194:$P$197)</f>
        <v>0</v>
      </c>
      <c r="Q193" s="130"/>
      <c r="R193" s="135">
        <f>SUM($R$194:$R$197)</f>
        <v>0</v>
      </c>
      <c r="S193" s="130"/>
      <c r="T193" s="136">
        <f>SUM($T$194:$T$197)</f>
        <v>39.716</v>
      </c>
      <c r="AR193" s="137" t="s">
        <v>21</v>
      </c>
      <c r="AT193" s="137" t="s">
        <v>75</v>
      </c>
      <c r="AU193" s="137" t="s">
        <v>21</v>
      </c>
      <c r="AY193" s="137" t="s">
        <v>114</v>
      </c>
      <c r="BK193" s="138">
        <f>SUM($BK$194:$BK$197)</f>
        <v>0</v>
      </c>
    </row>
    <row r="194" spans="2:65" s="6" customFormat="1" ht="27">
      <c r="B194" s="23"/>
      <c r="C194" s="141" t="s">
        <v>385</v>
      </c>
      <c r="D194" s="141" t="s">
        <v>116</v>
      </c>
      <c r="E194" s="142" t="s">
        <v>386</v>
      </c>
      <c r="F194" s="143" t="s">
        <v>387</v>
      </c>
      <c r="G194" s="144" t="s">
        <v>136</v>
      </c>
      <c r="H194" s="145">
        <v>1.5</v>
      </c>
      <c r="I194" s="146"/>
      <c r="J194" s="147">
        <f>ROUND($I$194*$H$194,2)</f>
        <v>0</v>
      </c>
      <c r="K194" s="143" t="s">
        <v>120</v>
      </c>
      <c r="L194" s="43"/>
      <c r="M194" s="148"/>
      <c r="N194" s="149" t="s">
        <v>47</v>
      </c>
      <c r="O194" s="24"/>
      <c r="P194" s="150">
        <f>$O$194*$H$194</f>
        <v>0</v>
      </c>
      <c r="Q194" s="150">
        <v>0</v>
      </c>
      <c r="R194" s="150">
        <f>$Q$194*$H$194</f>
        <v>0</v>
      </c>
      <c r="S194" s="150">
        <v>2.5</v>
      </c>
      <c r="T194" s="151">
        <f>$S$194*$H$194</f>
        <v>3.75</v>
      </c>
      <c r="AR194" s="84" t="s">
        <v>121</v>
      </c>
      <c r="AT194" s="84" t="s">
        <v>116</v>
      </c>
      <c r="AU194" s="84" t="s">
        <v>82</v>
      </c>
      <c r="AY194" s="6" t="s">
        <v>114</v>
      </c>
      <c r="BE194" s="152">
        <f>IF($N$194="základní",$J$194,0)</f>
        <v>0</v>
      </c>
      <c r="BF194" s="152">
        <f>IF($N$194="snížená",$J$194,0)</f>
        <v>0</v>
      </c>
      <c r="BG194" s="152">
        <f>IF($N$194="zákl. přenesená",$J$194,0)</f>
        <v>0</v>
      </c>
      <c r="BH194" s="152">
        <f>IF($N$194="sníž. přenesená",$J$194,0)</f>
        <v>0</v>
      </c>
      <c r="BI194" s="152">
        <f>IF($N$194="nulová",$J$194,0)</f>
        <v>0</v>
      </c>
      <c r="BJ194" s="84" t="s">
        <v>21</v>
      </c>
      <c r="BK194" s="152">
        <f>ROUND($I$194*$H$194,2)</f>
        <v>0</v>
      </c>
      <c r="BL194" s="84" t="s">
        <v>121</v>
      </c>
      <c r="BM194" s="84" t="s">
        <v>388</v>
      </c>
    </row>
    <row r="195" spans="2:47" s="6" customFormat="1" ht="67.5">
      <c r="B195" s="23"/>
      <c r="C195" s="24"/>
      <c r="D195" s="153" t="s">
        <v>123</v>
      </c>
      <c r="E195" s="24"/>
      <c r="F195" s="154" t="s">
        <v>389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123</v>
      </c>
      <c r="AU195" s="6" t="s">
        <v>82</v>
      </c>
    </row>
    <row r="196" spans="2:65" s="6" customFormat="1" ht="27">
      <c r="B196" s="23"/>
      <c r="C196" s="141" t="s">
        <v>390</v>
      </c>
      <c r="D196" s="141" t="s">
        <v>116</v>
      </c>
      <c r="E196" s="142" t="s">
        <v>391</v>
      </c>
      <c r="F196" s="143" t="s">
        <v>392</v>
      </c>
      <c r="G196" s="144" t="s">
        <v>168</v>
      </c>
      <c r="H196" s="145">
        <v>36.7</v>
      </c>
      <c r="I196" s="146"/>
      <c r="J196" s="147">
        <f>ROUND($I$196*$H$196,2)</f>
        <v>0</v>
      </c>
      <c r="K196" s="143" t="s">
        <v>120</v>
      </c>
      <c r="L196" s="43"/>
      <c r="M196" s="148"/>
      <c r="N196" s="149" t="s">
        <v>47</v>
      </c>
      <c r="O196" s="24"/>
      <c r="P196" s="150">
        <f>$O$196*$H$196</f>
        <v>0</v>
      </c>
      <c r="Q196" s="150">
        <v>0</v>
      </c>
      <c r="R196" s="150">
        <f>$Q$196*$H$196</f>
        <v>0</v>
      </c>
      <c r="S196" s="150">
        <v>0.98</v>
      </c>
      <c r="T196" s="151">
        <f>$S$196*$H$196</f>
        <v>35.966</v>
      </c>
      <c r="AR196" s="84" t="s">
        <v>121</v>
      </c>
      <c r="AT196" s="84" t="s">
        <v>116</v>
      </c>
      <c r="AU196" s="84" t="s">
        <v>82</v>
      </c>
      <c r="AY196" s="6" t="s">
        <v>114</v>
      </c>
      <c r="BE196" s="152">
        <f>IF($N$196="základní",$J$196,0)</f>
        <v>0</v>
      </c>
      <c r="BF196" s="152">
        <f>IF($N$196="snížená",$J$196,0)</f>
        <v>0</v>
      </c>
      <c r="BG196" s="152">
        <f>IF($N$196="zákl. přenesená",$J$196,0)</f>
        <v>0</v>
      </c>
      <c r="BH196" s="152">
        <f>IF($N$196="sníž. přenesená",$J$196,0)</f>
        <v>0</v>
      </c>
      <c r="BI196" s="152">
        <f>IF($N$196="nulová",$J$196,0)</f>
        <v>0</v>
      </c>
      <c r="BJ196" s="84" t="s">
        <v>21</v>
      </c>
      <c r="BK196" s="152">
        <f>ROUND($I$196*$H$196,2)</f>
        <v>0</v>
      </c>
      <c r="BL196" s="84" t="s">
        <v>121</v>
      </c>
      <c r="BM196" s="84" t="s">
        <v>393</v>
      </c>
    </row>
    <row r="197" spans="2:47" s="6" customFormat="1" ht="54">
      <c r="B197" s="23"/>
      <c r="C197" s="24"/>
      <c r="D197" s="153" t="s">
        <v>123</v>
      </c>
      <c r="E197" s="24"/>
      <c r="F197" s="154" t="s">
        <v>394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123</v>
      </c>
      <c r="AU197" s="6" t="s">
        <v>82</v>
      </c>
    </row>
    <row r="198" spans="2:63" s="128" customFormat="1" ht="15">
      <c r="B198" s="129"/>
      <c r="C198" s="130"/>
      <c r="D198" s="130" t="s">
        <v>75</v>
      </c>
      <c r="E198" s="139" t="s">
        <v>395</v>
      </c>
      <c r="F198" s="139" t="s">
        <v>396</v>
      </c>
      <c r="G198" s="130"/>
      <c r="H198" s="130"/>
      <c r="J198" s="140">
        <f>$BK$198</f>
        <v>0</v>
      </c>
      <c r="K198" s="130"/>
      <c r="L198" s="133"/>
      <c r="M198" s="134"/>
      <c r="N198" s="130"/>
      <c r="O198" s="130"/>
      <c r="P198" s="135">
        <f>SUM($P$199:$P$208)</f>
        <v>0</v>
      </c>
      <c r="Q198" s="130"/>
      <c r="R198" s="135">
        <f>SUM($R$199:$R$208)</f>
        <v>0</v>
      </c>
      <c r="S198" s="130"/>
      <c r="T198" s="136">
        <f>SUM($T$199:$T$208)</f>
        <v>0</v>
      </c>
      <c r="AR198" s="137" t="s">
        <v>21</v>
      </c>
      <c r="AT198" s="137" t="s">
        <v>75</v>
      </c>
      <c r="AU198" s="137" t="s">
        <v>21</v>
      </c>
      <c r="AY198" s="137" t="s">
        <v>114</v>
      </c>
      <c r="BK198" s="138">
        <f>SUM($BK$199:$BK$208)</f>
        <v>0</v>
      </c>
    </row>
    <row r="199" spans="2:65" s="6" customFormat="1" ht="27">
      <c r="B199" s="23"/>
      <c r="C199" s="141" t="s">
        <v>397</v>
      </c>
      <c r="D199" s="141" t="s">
        <v>116</v>
      </c>
      <c r="E199" s="142" t="s">
        <v>398</v>
      </c>
      <c r="F199" s="143" t="s">
        <v>399</v>
      </c>
      <c r="G199" s="144" t="s">
        <v>157</v>
      </c>
      <c r="H199" s="145">
        <v>141.106</v>
      </c>
      <c r="I199" s="146"/>
      <c r="J199" s="147">
        <f>ROUND($I$199*$H$199,2)</f>
        <v>0</v>
      </c>
      <c r="K199" s="143" t="s">
        <v>120</v>
      </c>
      <c r="L199" s="43"/>
      <c r="M199" s="148"/>
      <c r="N199" s="149" t="s">
        <v>47</v>
      </c>
      <c r="O199" s="24"/>
      <c r="P199" s="150">
        <f>$O$199*$H$199</f>
        <v>0</v>
      </c>
      <c r="Q199" s="150">
        <v>0</v>
      </c>
      <c r="R199" s="150">
        <f>$Q$199*$H$199</f>
        <v>0</v>
      </c>
      <c r="S199" s="150">
        <v>0</v>
      </c>
      <c r="T199" s="151">
        <f>$S$199*$H$199</f>
        <v>0</v>
      </c>
      <c r="AR199" s="84" t="s">
        <v>121</v>
      </c>
      <c r="AT199" s="84" t="s">
        <v>116</v>
      </c>
      <c r="AU199" s="84" t="s">
        <v>82</v>
      </c>
      <c r="AY199" s="6" t="s">
        <v>114</v>
      </c>
      <c r="BE199" s="152">
        <f>IF($N$199="základní",$J$199,0)</f>
        <v>0</v>
      </c>
      <c r="BF199" s="152">
        <f>IF($N$199="snížená",$J$199,0)</f>
        <v>0</v>
      </c>
      <c r="BG199" s="152">
        <f>IF($N$199="zákl. přenesená",$J$199,0)</f>
        <v>0</v>
      </c>
      <c r="BH199" s="152">
        <f>IF($N$199="sníž. přenesená",$J$199,0)</f>
        <v>0</v>
      </c>
      <c r="BI199" s="152">
        <f>IF($N$199="nulová",$J$199,0)</f>
        <v>0</v>
      </c>
      <c r="BJ199" s="84" t="s">
        <v>21</v>
      </c>
      <c r="BK199" s="152">
        <f>ROUND($I$199*$H$199,2)</f>
        <v>0</v>
      </c>
      <c r="BL199" s="84" t="s">
        <v>121</v>
      </c>
      <c r="BM199" s="84" t="s">
        <v>400</v>
      </c>
    </row>
    <row r="200" spans="2:47" s="6" customFormat="1" ht="54">
      <c r="B200" s="23"/>
      <c r="C200" s="24"/>
      <c r="D200" s="153" t="s">
        <v>123</v>
      </c>
      <c r="E200" s="24"/>
      <c r="F200" s="154" t="s">
        <v>401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123</v>
      </c>
      <c r="AU200" s="6" t="s">
        <v>82</v>
      </c>
    </row>
    <row r="201" spans="2:65" s="6" customFormat="1" ht="27">
      <c r="B201" s="23"/>
      <c r="C201" s="141" t="s">
        <v>402</v>
      </c>
      <c r="D201" s="141" t="s">
        <v>116</v>
      </c>
      <c r="E201" s="142" t="s">
        <v>403</v>
      </c>
      <c r="F201" s="143" t="s">
        <v>404</v>
      </c>
      <c r="G201" s="144" t="s">
        <v>157</v>
      </c>
      <c r="H201" s="145">
        <v>18.35</v>
      </c>
      <c r="I201" s="146"/>
      <c r="J201" s="147">
        <f>ROUND($I$201*$H$201,2)</f>
        <v>0</v>
      </c>
      <c r="K201" s="143" t="s">
        <v>120</v>
      </c>
      <c r="L201" s="43"/>
      <c r="M201" s="148"/>
      <c r="N201" s="149" t="s">
        <v>47</v>
      </c>
      <c r="O201" s="24"/>
      <c r="P201" s="150">
        <f>$O$201*$H$201</f>
        <v>0</v>
      </c>
      <c r="Q201" s="150">
        <v>0</v>
      </c>
      <c r="R201" s="150">
        <f>$Q$201*$H$201</f>
        <v>0</v>
      </c>
      <c r="S201" s="150">
        <v>0</v>
      </c>
      <c r="T201" s="151">
        <f>$S$201*$H$201</f>
        <v>0</v>
      </c>
      <c r="AR201" s="84" t="s">
        <v>121</v>
      </c>
      <c r="AT201" s="84" t="s">
        <v>116</v>
      </c>
      <c r="AU201" s="84" t="s">
        <v>82</v>
      </c>
      <c r="AY201" s="6" t="s">
        <v>114</v>
      </c>
      <c r="BE201" s="152">
        <f>IF($N$201="základní",$J$201,0)</f>
        <v>0</v>
      </c>
      <c r="BF201" s="152">
        <f>IF($N$201="snížená",$J$201,0)</f>
        <v>0</v>
      </c>
      <c r="BG201" s="152">
        <f>IF($N$201="zákl. přenesená",$J$201,0)</f>
        <v>0</v>
      </c>
      <c r="BH201" s="152">
        <f>IF($N$201="sníž. přenesená",$J$201,0)</f>
        <v>0</v>
      </c>
      <c r="BI201" s="152">
        <f>IF($N$201="nulová",$J$201,0)</f>
        <v>0</v>
      </c>
      <c r="BJ201" s="84" t="s">
        <v>21</v>
      </c>
      <c r="BK201" s="152">
        <f>ROUND($I$201*$H$201,2)</f>
        <v>0</v>
      </c>
      <c r="BL201" s="84" t="s">
        <v>121</v>
      </c>
      <c r="BM201" s="84" t="s">
        <v>405</v>
      </c>
    </row>
    <row r="202" spans="2:47" s="6" customFormat="1" ht="54">
      <c r="B202" s="23"/>
      <c r="C202" s="24"/>
      <c r="D202" s="153" t="s">
        <v>123</v>
      </c>
      <c r="E202" s="24"/>
      <c r="F202" s="154" t="s">
        <v>406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123</v>
      </c>
      <c r="AU202" s="6" t="s">
        <v>82</v>
      </c>
    </row>
    <row r="203" spans="2:65" s="6" customFormat="1" ht="27">
      <c r="B203" s="23"/>
      <c r="C203" s="141" t="s">
        <v>407</v>
      </c>
      <c r="D203" s="141" t="s">
        <v>116</v>
      </c>
      <c r="E203" s="142" t="s">
        <v>408</v>
      </c>
      <c r="F203" s="143" t="s">
        <v>409</v>
      </c>
      <c r="G203" s="144" t="s">
        <v>157</v>
      </c>
      <c r="H203" s="145">
        <v>165.15</v>
      </c>
      <c r="I203" s="146"/>
      <c r="J203" s="147">
        <f>ROUND($I$203*$H$203,2)</f>
        <v>0</v>
      </c>
      <c r="K203" s="143" t="s">
        <v>120</v>
      </c>
      <c r="L203" s="43"/>
      <c r="M203" s="148"/>
      <c r="N203" s="149" t="s">
        <v>47</v>
      </c>
      <c r="O203" s="24"/>
      <c r="P203" s="150">
        <f>$O$203*$H$203</f>
        <v>0</v>
      </c>
      <c r="Q203" s="150">
        <v>0</v>
      </c>
      <c r="R203" s="150">
        <f>$Q$203*$H$203</f>
        <v>0</v>
      </c>
      <c r="S203" s="150">
        <v>0</v>
      </c>
      <c r="T203" s="151">
        <f>$S$203*$H$203</f>
        <v>0</v>
      </c>
      <c r="AR203" s="84" t="s">
        <v>121</v>
      </c>
      <c r="AT203" s="84" t="s">
        <v>116</v>
      </c>
      <c r="AU203" s="84" t="s">
        <v>82</v>
      </c>
      <c r="AY203" s="6" t="s">
        <v>114</v>
      </c>
      <c r="BE203" s="152">
        <f>IF($N$203="základní",$J$203,0)</f>
        <v>0</v>
      </c>
      <c r="BF203" s="152">
        <f>IF($N$203="snížená",$J$203,0)</f>
        <v>0</v>
      </c>
      <c r="BG203" s="152">
        <f>IF($N$203="zákl. přenesená",$J$203,0)</f>
        <v>0</v>
      </c>
      <c r="BH203" s="152">
        <f>IF($N$203="sníž. přenesená",$J$203,0)</f>
        <v>0</v>
      </c>
      <c r="BI203" s="152">
        <f>IF($N$203="nulová",$J$203,0)</f>
        <v>0</v>
      </c>
      <c r="BJ203" s="84" t="s">
        <v>21</v>
      </c>
      <c r="BK203" s="152">
        <f>ROUND($I$203*$H$203,2)</f>
        <v>0</v>
      </c>
      <c r="BL203" s="84" t="s">
        <v>121</v>
      </c>
      <c r="BM203" s="84" t="s">
        <v>410</v>
      </c>
    </row>
    <row r="204" spans="2:47" s="6" customFormat="1" ht="40.5">
      <c r="B204" s="23"/>
      <c r="C204" s="24"/>
      <c r="D204" s="153" t="s">
        <v>123</v>
      </c>
      <c r="E204" s="24"/>
      <c r="F204" s="154" t="s">
        <v>411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123</v>
      </c>
      <c r="AU204" s="6" t="s">
        <v>82</v>
      </c>
    </row>
    <row r="205" spans="2:65" s="6" customFormat="1" ht="27">
      <c r="B205" s="23"/>
      <c r="C205" s="141" t="s">
        <v>412</v>
      </c>
      <c r="D205" s="141" t="s">
        <v>116</v>
      </c>
      <c r="E205" s="142" t="s">
        <v>413</v>
      </c>
      <c r="F205" s="143" t="s">
        <v>414</v>
      </c>
      <c r="G205" s="144" t="s">
        <v>157</v>
      </c>
      <c r="H205" s="145">
        <v>18.35</v>
      </c>
      <c r="I205" s="146"/>
      <c r="J205" s="147">
        <f>ROUND($I$205*$H$205,2)</f>
        <v>0</v>
      </c>
      <c r="K205" s="143" t="s">
        <v>120</v>
      </c>
      <c r="L205" s="43"/>
      <c r="M205" s="148"/>
      <c r="N205" s="149" t="s">
        <v>47</v>
      </c>
      <c r="O205" s="24"/>
      <c r="P205" s="150">
        <f>$O$205*$H$205</f>
        <v>0</v>
      </c>
      <c r="Q205" s="150">
        <v>0</v>
      </c>
      <c r="R205" s="150">
        <f>$Q$205*$H$205</f>
        <v>0</v>
      </c>
      <c r="S205" s="150">
        <v>0</v>
      </c>
      <c r="T205" s="151">
        <f>$S$205*$H$205</f>
        <v>0</v>
      </c>
      <c r="AR205" s="84" t="s">
        <v>121</v>
      </c>
      <c r="AT205" s="84" t="s">
        <v>116</v>
      </c>
      <c r="AU205" s="84" t="s">
        <v>82</v>
      </c>
      <c r="AY205" s="6" t="s">
        <v>114</v>
      </c>
      <c r="BE205" s="152">
        <f>IF($N$205="základní",$J$205,0)</f>
        <v>0</v>
      </c>
      <c r="BF205" s="152">
        <f>IF($N$205="snížená",$J$205,0)</f>
        <v>0</v>
      </c>
      <c r="BG205" s="152">
        <f>IF($N$205="zákl. přenesená",$J$205,0)</f>
        <v>0</v>
      </c>
      <c r="BH205" s="152">
        <f>IF($N$205="sníž. přenesená",$J$205,0)</f>
        <v>0</v>
      </c>
      <c r="BI205" s="152">
        <f>IF($N$205="nulová",$J$205,0)</f>
        <v>0</v>
      </c>
      <c r="BJ205" s="84" t="s">
        <v>21</v>
      </c>
      <c r="BK205" s="152">
        <f>ROUND($I$205*$H$205,2)</f>
        <v>0</v>
      </c>
      <c r="BL205" s="84" t="s">
        <v>121</v>
      </c>
      <c r="BM205" s="84" t="s">
        <v>415</v>
      </c>
    </row>
    <row r="206" spans="2:47" s="6" customFormat="1" ht="13.5">
      <c r="B206" s="23"/>
      <c r="C206" s="24"/>
      <c r="D206" s="153" t="s">
        <v>123</v>
      </c>
      <c r="E206" s="24"/>
      <c r="F206" s="154" t="s">
        <v>416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123</v>
      </c>
      <c r="AU206" s="6" t="s">
        <v>82</v>
      </c>
    </row>
    <row r="207" spans="2:65" s="6" customFormat="1" ht="40.5">
      <c r="B207" s="23"/>
      <c r="C207" s="141" t="s">
        <v>417</v>
      </c>
      <c r="D207" s="141" t="s">
        <v>116</v>
      </c>
      <c r="E207" s="142" t="s">
        <v>418</v>
      </c>
      <c r="F207" s="143" t="s">
        <v>419</v>
      </c>
      <c r="G207" s="144" t="s">
        <v>157</v>
      </c>
      <c r="H207" s="145">
        <v>1921.06</v>
      </c>
      <c r="I207" s="146"/>
      <c r="J207" s="147">
        <f>ROUND($I$207*$H$207,2)</f>
        <v>0</v>
      </c>
      <c r="K207" s="143" t="s">
        <v>120</v>
      </c>
      <c r="L207" s="43"/>
      <c r="M207" s="148"/>
      <c r="N207" s="149" t="s">
        <v>47</v>
      </c>
      <c r="O207" s="24"/>
      <c r="P207" s="150">
        <f>$O$207*$H$207</f>
        <v>0</v>
      </c>
      <c r="Q207" s="150">
        <v>0</v>
      </c>
      <c r="R207" s="150">
        <f>$Q$207*$H$207</f>
        <v>0</v>
      </c>
      <c r="S207" s="150">
        <v>0</v>
      </c>
      <c r="T207" s="151">
        <f>$S$207*$H$207</f>
        <v>0</v>
      </c>
      <c r="AR207" s="84" t="s">
        <v>121</v>
      </c>
      <c r="AT207" s="84" t="s">
        <v>116</v>
      </c>
      <c r="AU207" s="84" t="s">
        <v>82</v>
      </c>
      <c r="AY207" s="6" t="s">
        <v>114</v>
      </c>
      <c r="BE207" s="152">
        <f>IF($N$207="základní",$J$207,0)</f>
        <v>0</v>
      </c>
      <c r="BF207" s="152">
        <f>IF($N$207="snížená",$J$207,0)</f>
        <v>0</v>
      </c>
      <c r="BG207" s="152">
        <f>IF($N$207="zákl. přenesená",$J$207,0)</f>
        <v>0</v>
      </c>
      <c r="BH207" s="152">
        <f>IF($N$207="sníž. přenesená",$J$207,0)</f>
        <v>0</v>
      </c>
      <c r="BI207" s="152">
        <f>IF($N$207="nulová",$J$207,0)</f>
        <v>0</v>
      </c>
      <c r="BJ207" s="84" t="s">
        <v>21</v>
      </c>
      <c r="BK207" s="152">
        <f>ROUND($I$207*$H$207,2)</f>
        <v>0</v>
      </c>
      <c r="BL207" s="84" t="s">
        <v>121</v>
      </c>
      <c r="BM207" s="84" t="s">
        <v>420</v>
      </c>
    </row>
    <row r="208" spans="2:47" s="6" customFormat="1" ht="27">
      <c r="B208" s="23"/>
      <c r="C208" s="24"/>
      <c r="D208" s="153" t="s">
        <v>123</v>
      </c>
      <c r="E208" s="24"/>
      <c r="F208" s="154" t="s">
        <v>421</v>
      </c>
      <c r="G208" s="24"/>
      <c r="H208" s="24"/>
      <c r="J208" s="24"/>
      <c r="K208" s="24"/>
      <c r="L208" s="43"/>
      <c r="M208" s="165"/>
      <c r="N208" s="166"/>
      <c r="O208" s="166"/>
      <c r="P208" s="166"/>
      <c r="Q208" s="166"/>
      <c r="R208" s="166"/>
      <c r="S208" s="166"/>
      <c r="T208" s="167"/>
      <c r="AT208" s="6" t="s">
        <v>123</v>
      </c>
      <c r="AU208" s="6" t="s">
        <v>82</v>
      </c>
    </row>
    <row r="209" spans="2:12" s="6" customFormat="1" ht="13.5">
      <c r="B209" s="38"/>
      <c r="C209" s="39"/>
      <c r="D209" s="39"/>
      <c r="E209" s="39"/>
      <c r="F209" s="39"/>
      <c r="G209" s="39"/>
      <c r="H209" s="39"/>
      <c r="I209" s="96"/>
      <c r="J209" s="39"/>
      <c r="K209" s="39"/>
      <c r="L209" s="43"/>
    </row>
    <row r="210" s="2" customFormat="1" ht="13.5"/>
  </sheetData>
  <sheetProtection password="CC35" sheet="1" objects="1" scenarios="1" formatColumns="0" formatRows="0" sort="0" autoFilter="0"/>
  <autoFilter ref="C77:K77"/>
  <mergeCells count="6">
    <mergeCell ref="E7:H7"/>
    <mergeCell ref="E22:H22"/>
    <mergeCell ref="E43:H43"/>
    <mergeCell ref="E70:H70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82" customFormat="1" ht="45" customHeight="1">
      <c r="B3" s="180"/>
      <c r="C3" s="297" t="s">
        <v>429</v>
      </c>
      <c r="D3" s="297"/>
      <c r="E3" s="297"/>
      <c r="F3" s="297"/>
      <c r="G3" s="297"/>
      <c r="H3" s="297"/>
      <c r="I3" s="297"/>
      <c r="J3" s="297"/>
      <c r="K3" s="181"/>
    </row>
    <row r="4" spans="2:11" ht="25.5" customHeight="1">
      <c r="B4" s="183"/>
      <c r="C4" s="298" t="s">
        <v>430</v>
      </c>
      <c r="D4" s="298"/>
      <c r="E4" s="298"/>
      <c r="F4" s="298"/>
      <c r="G4" s="298"/>
      <c r="H4" s="298"/>
      <c r="I4" s="298"/>
      <c r="J4" s="298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299" t="s">
        <v>431</v>
      </c>
      <c r="D6" s="299"/>
      <c r="E6" s="299"/>
      <c r="F6" s="299"/>
      <c r="G6" s="299"/>
      <c r="H6" s="299"/>
      <c r="I6" s="299"/>
      <c r="J6" s="299"/>
      <c r="K6" s="184"/>
    </row>
    <row r="7" spans="2:11" ht="15" customHeight="1">
      <c r="B7" s="187"/>
      <c r="C7" s="299" t="s">
        <v>432</v>
      </c>
      <c r="D7" s="299"/>
      <c r="E7" s="299"/>
      <c r="F7" s="299"/>
      <c r="G7" s="299"/>
      <c r="H7" s="299"/>
      <c r="I7" s="299"/>
      <c r="J7" s="299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299" t="s">
        <v>433</v>
      </c>
      <c r="D9" s="299"/>
      <c r="E9" s="299"/>
      <c r="F9" s="299"/>
      <c r="G9" s="299"/>
      <c r="H9" s="299"/>
      <c r="I9" s="299"/>
      <c r="J9" s="299"/>
      <c r="K9" s="184"/>
    </row>
    <row r="10" spans="2:11" ht="15" customHeight="1">
      <c r="B10" s="187"/>
      <c r="C10" s="186"/>
      <c r="D10" s="299" t="s">
        <v>434</v>
      </c>
      <c r="E10" s="299"/>
      <c r="F10" s="299"/>
      <c r="G10" s="299"/>
      <c r="H10" s="299"/>
      <c r="I10" s="299"/>
      <c r="J10" s="299"/>
      <c r="K10" s="184"/>
    </row>
    <row r="11" spans="2:11" ht="15" customHeight="1">
      <c r="B11" s="187"/>
      <c r="C11" s="188"/>
      <c r="D11" s="299" t="s">
        <v>435</v>
      </c>
      <c r="E11" s="299"/>
      <c r="F11" s="299"/>
      <c r="G11" s="299"/>
      <c r="H11" s="299"/>
      <c r="I11" s="299"/>
      <c r="J11" s="299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299" t="s">
        <v>436</v>
      </c>
      <c r="E13" s="299"/>
      <c r="F13" s="299"/>
      <c r="G13" s="299"/>
      <c r="H13" s="299"/>
      <c r="I13" s="299"/>
      <c r="J13" s="299"/>
      <c r="K13" s="184"/>
    </row>
    <row r="14" spans="2:11" ht="15" customHeight="1">
      <c r="B14" s="187"/>
      <c r="C14" s="188"/>
      <c r="D14" s="299" t="s">
        <v>437</v>
      </c>
      <c r="E14" s="299"/>
      <c r="F14" s="299"/>
      <c r="G14" s="299"/>
      <c r="H14" s="299"/>
      <c r="I14" s="299"/>
      <c r="J14" s="299"/>
      <c r="K14" s="184"/>
    </row>
    <row r="15" spans="2:11" ht="15" customHeight="1">
      <c r="B15" s="187"/>
      <c r="C15" s="188"/>
      <c r="D15" s="299" t="s">
        <v>438</v>
      </c>
      <c r="E15" s="299"/>
      <c r="F15" s="299"/>
      <c r="G15" s="299"/>
      <c r="H15" s="299"/>
      <c r="I15" s="299"/>
      <c r="J15" s="299"/>
      <c r="K15" s="184"/>
    </row>
    <row r="16" spans="2:11" ht="15" customHeight="1">
      <c r="B16" s="187"/>
      <c r="C16" s="188"/>
      <c r="D16" s="188"/>
      <c r="E16" s="189" t="s">
        <v>79</v>
      </c>
      <c r="F16" s="299" t="s">
        <v>439</v>
      </c>
      <c r="G16" s="299"/>
      <c r="H16" s="299"/>
      <c r="I16" s="299"/>
      <c r="J16" s="299"/>
      <c r="K16" s="184"/>
    </row>
    <row r="17" spans="2:11" ht="15" customHeight="1">
      <c r="B17" s="187"/>
      <c r="C17" s="188"/>
      <c r="D17" s="188"/>
      <c r="E17" s="189" t="s">
        <v>440</v>
      </c>
      <c r="F17" s="299" t="s">
        <v>441</v>
      </c>
      <c r="G17" s="299"/>
      <c r="H17" s="299"/>
      <c r="I17" s="299"/>
      <c r="J17" s="299"/>
      <c r="K17" s="184"/>
    </row>
    <row r="18" spans="2:11" ht="15" customHeight="1">
      <c r="B18" s="187"/>
      <c r="C18" s="188"/>
      <c r="D18" s="188"/>
      <c r="E18" s="189" t="s">
        <v>442</v>
      </c>
      <c r="F18" s="299" t="s">
        <v>443</v>
      </c>
      <c r="G18" s="299"/>
      <c r="H18" s="299"/>
      <c r="I18" s="299"/>
      <c r="J18" s="299"/>
      <c r="K18" s="184"/>
    </row>
    <row r="19" spans="2:11" ht="15" customHeight="1">
      <c r="B19" s="187"/>
      <c r="C19" s="188"/>
      <c r="D19" s="188"/>
      <c r="E19" s="189" t="s">
        <v>444</v>
      </c>
      <c r="F19" s="299" t="s">
        <v>445</v>
      </c>
      <c r="G19" s="299"/>
      <c r="H19" s="299"/>
      <c r="I19" s="299"/>
      <c r="J19" s="299"/>
      <c r="K19" s="184"/>
    </row>
    <row r="20" spans="2:11" ht="15" customHeight="1">
      <c r="B20" s="187"/>
      <c r="C20" s="188"/>
      <c r="D20" s="188"/>
      <c r="E20" s="189" t="s">
        <v>446</v>
      </c>
      <c r="F20" s="299" t="s">
        <v>447</v>
      </c>
      <c r="G20" s="299"/>
      <c r="H20" s="299"/>
      <c r="I20" s="299"/>
      <c r="J20" s="299"/>
      <c r="K20" s="184"/>
    </row>
    <row r="21" spans="2:11" ht="15" customHeight="1">
      <c r="B21" s="187"/>
      <c r="C21" s="188"/>
      <c r="D21" s="188"/>
      <c r="E21" s="189" t="s">
        <v>448</v>
      </c>
      <c r="F21" s="299" t="s">
        <v>449</v>
      </c>
      <c r="G21" s="299"/>
      <c r="H21" s="299"/>
      <c r="I21" s="299"/>
      <c r="J21" s="299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299" t="s">
        <v>450</v>
      </c>
      <c r="D23" s="299"/>
      <c r="E23" s="299"/>
      <c r="F23" s="299"/>
      <c r="G23" s="299"/>
      <c r="H23" s="299"/>
      <c r="I23" s="299"/>
      <c r="J23" s="299"/>
      <c r="K23" s="184"/>
    </row>
    <row r="24" spans="2:11" ht="15" customHeight="1">
      <c r="B24" s="187"/>
      <c r="C24" s="299" t="s">
        <v>451</v>
      </c>
      <c r="D24" s="299"/>
      <c r="E24" s="299"/>
      <c r="F24" s="299"/>
      <c r="G24" s="299"/>
      <c r="H24" s="299"/>
      <c r="I24" s="299"/>
      <c r="J24" s="299"/>
      <c r="K24" s="184"/>
    </row>
    <row r="25" spans="2:11" ht="15" customHeight="1">
      <c r="B25" s="187"/>
      <c r="C25" s="186"/>
      <c r="D25" s="299" t="s">
        <v>452</v>
      </c>
      <c r="E25" s="299"/>
      <c r="F25" s="299"/>
      <c r="G25" s="299"/>
      <c r="H25" s="299"/>
      <c r="I25" s="299"/>
      <c r="J25" s="299"/>
      <c r="K25" s="184"/>
    </row>
    <row r="26" spans="2:11" ht="15" customHeight="1">
      <c r="B26" s="187"/>
      <c r="C26" s="188"/>
      <c r="D26" s="299" t="s">
        <v>453</v>
      </c>
      <c r="E26" s="299"/>
      <c r="F26" s="299"/>
      <c r="G26" s="299"/>
      <c r="H26" s="299"/>
      <c r="I26" s="299"/>
      <c r="J26" s="299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299" t="s">
        <v>454</v>
      </c>
      <c r="E28" s="299"/>
      <c r="F28" s="299"/>
      <c r="G28" s="299"/>
      <c r="H28" s="299"/>
      <c r="I28" s="299"/>
      <c r="J28" s="299"/>
      <c r="K28" s="184"/>
    </row>
    <row r="29" spans="2:11" ht="15" customHeight="1">
      <c r="B29" s="187"/>
      <c r="C29" s="188"/>
      <c r="D29" s="299" t="s">
        <v>455</v>
      </c>
      <c r="E29" s="299"/>
      <c r="F29" s="299"/>
      <c r="G29" s="299"/>
      <c r="H29" s="299"/>
      <c r="I29" s="299"/>
      <c r="J29" s="299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299" t="s">
        <v>456</v>
      </c>
      <c r="E31" s="299"/>
      <c r="F31" s="299"/>
      <c r="G31" s="299"/>
      <c r="H31" s="299"/>
      <c r="I31" s="299"/>
      <c r="J31" s="299"/>
      <c r="K31" s="184"/>
    </row>
    <row r="32" spans="2:11" ht="15" customHeight="1">
      <c r="B32" s="187"/>
      <c r="C32" s="188"/>
      <c r="D32" s="299" t="s">
        <v>457</v>
      </c>
      <c r="E32" s="299"/>
      <c r="F32" s="299"/>
      <c r="G32" s="299"/>
      <c r="H32" s="299"/>
      <c r="I32" s="299"/>
      <c r="J32" s="299"/>
      <c r="K32" s="184"/>
    </row>
    <row r="33" spans="2:11" ht="15" customHeight="1">
      <c r="B33" s="187"/>
      <c r="C33" s="188"/>
      <c r="D33" s="299" t="s">
        <v>458</v>
      </c>
      <c r="E33" s="299"/>
      <c r="F33" s="299"/>
      <c r="G33" s="299"/>
      <c r="H33" s="299"/>
      <c r="I33" s="299"/>
      <c r="J33" s="299"/>
      <c r="K33" s="184"/>
    </row>
    <row r="34" spans="2:11" ht="15" customHeight="1">
      <c r="B34" s="187"/>
      <c r="C34" s="188"/>
      <c r="D34" s="186"/>
      <c r="E34" s="190" t="s">
        <v>98</v>
      </c>
      <c r="F34" s="186"/>
      <c r="G34" s="299" t="s">
        <v>459</v>
      </c>
      <c r="H34" s="299"/>
      <c r="I34" s="299"/>
      <c r="J34" s="299"/>
      <c r="K34" s="184"/>
    </row>
    <row r="35" spans="2:11" ht="30.75" customHeight="1">
      <c r="B35" s="187"/>
      <c r="C35" s="188"/>
      <c r="D35" s="186"/>
      <c r="E35" s="190" t="s">
        <v>460</v>
      </c>
      <c r="F35" s="186"/>
      <c r="G35" s="299" t="s">
        <v>461</v>
      </c>
      <c r="H35" s="299"/>
      <c r="I35" s="299"/>
      <c r="J35" s="299"/>
      <c r="K35" s="184"/>
    </row>
    <row r="36" spans="2:11" ht="15" customHeight="1">
      <c r="B36" s="187"/>
      <c r="C36" s="188"/>
      <c r="D36" s="186"/>
      <c r="E36" s="190" t="s">
        <v>57</v>
      </c>
      <c r="F36" s="186"/>
      <c r="G36" s="299" t="s">
        <v>462</v>
      </c>
      <c r="H36" s="299"/>
      <c r="I36" s="299"/>
      <c r="J36" s="299"/>
      <c r="K36" s="184"/>
    </row>
    <row r="37" spans="2:11" ht="15" customHeight="1">
      <c r="B37" s="187"/>
      <c r="C37" s="188"/>
      <c r="D37" s="186"/>
      <c r="E37" s="190" t="s">
        <v>99</v>
      </c>
      <c r="F37" s="186"/>
      <c r="G37" s="299" t="s">
        <v>463</v>
      </c>
      <c r="H37" s="299"/>
      <c r="I37" s="299"/>
      <c r="J37" s="299"/>
      <c r="K37" s="184"/>
    </row>
    <row r="38" spans="2:11" ht="15" customHeight="1">
      <c r="B38" s="187"/>
      <c r="C38" s="188"/>
      <c r="D38" s="186"/>
      <c r="E38" s="190" t="s">
        <v>100</v>
      </c>
      <c r="F38" s="186"/>
      <c r="G38" s="299" t="s">
        <v>464</v>
      </c>
      <c r="H38" s="299"/>
      <c r="I38" s="299"/>
      <c r="J38" s="299"/>
      <c r="K38" s="184"/>
    </row>
    <row r="39" spans="2:11" ht="15" customHeight="1">
      <c r="B39" s="187"/>
      <c r="C39" s="188"/>
      <c r="D39" s="186"/>
      <c r="E39" s="190" t="s">
        <v>101</v>
      </c>
      <c r="F39" s="186"/>
      <c r="G39" s="299" t="s">
        <v>465</v>
      </c>
      <c r="H39" s="299"/>
      <c r="I39" s="299"/>
      <c r="J39" s="299"/>
      <c r="K39" s="184"/>
    </row>
    <row r="40" spans="2:11" ht="15" customHeight="1">
      <c r="B40" s="187"/>
      <c r="C40" s="188"/>
      <c r="D40" s="186"/>
      <c r="E40" s="190" t="s">
        <v>466</v>
      </c>
      <c r="F40" s="186"/>
      <c r="G40" s="299" t="s">
        <v>467</v>
      </c>
      <c r="H40" s="299"/>
      <c r="I40" s="299"/>
      <c r="J40" s="299"/>
      <c r="K40" s="184"/>
    </row>
    <row r="41" spans="2:11" ht="15" customHeight="1">
      <c r="B41" s="187"/>
      <c r="C41" s="188"/>
      <c r="D41" s="186"/>
      <c r="E41" s="190"/>
      <c r="F41" s="186"/>
      <c r="G41" s="299" t="s">
        <v>468</v>
      </c>
      <c r="H41" s="299"/>
      <c r="I41" s="299"/>
      <c r="J41" s="299"/>
      <c r="K41" s="184"/>
    </row>
    <row r="42" spans="2:11" ht="15" customHeight="1">
      <c r="B42" s="187"/>
      <c r="C42" s="188"/>
      <c r="D42" s="186"/>
      <c r="E42" s="190" t="s">
        <v>469</v>
      </c>
      <c r="F42" s="186"/>
      <c r="G42" s="299" t="s">
        <v>470</v>
      </c>
      <c r="H42" s="299"/>
      <c r="I42" s="299"/>
      <c r="J42" s="299"/>
      <c r="K42" s="184"/>
    </row>
    <row r="43" spans="2:11" ht="15" customHeight="1">
      <c r="B43" s="187"/>
      <c r="C43" s="188"/>
      <c r="D43" s="186"/>
      <c r="E43" s="190" t="s">
        <v>104</v>
      </c>
      <c r="F43" s="186"/>
      <c r="G43" s="299" t="s">
        <v>471</v>
      </c>
      <c r="H43" s="299"/>
      <c r="I43" s="299"/>
      <c r="J43" s="299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299" t="s">
        <v>472</v>
      </c>
      <c r="E45" s="299"/>
      <c r="F45" s="299"/>
      <c r="G45" s="299"/>
      <c r="H45" s="299"/>
      <c r="I45" s="299"/>
      <c r="J45" s="299"/>
      <c r="K45" s="184"/>
    </row>
    <row r="46" spans="2:11" ht="15" customHeight="1">
      <c r="B46" s="187"/>
      <c r="C46" s="188"/>
      <c r="D46" s="188"/>
      <c r="E46" s="299" t="s">
        <v>473</v>
      </c>
      <c r="F46" s="299"/>
      <c r="G46" s="299"/>
      <c r="H46" s="299"/>
      <c r="I46" s="299"/>
      <c r="J46" s="299"/>
      <c r="K46" s="184"/>
    </row>
    <row r="47" spans="2:11" ht="15" customHeight="1">
      <c r="B47" s="187"/>
      <c r="C47" s="188"/>
      <c r="D47" s="188"/>
      <c r="E47" s="299" t="s">
        <v>474</v>
      </c>
      <c r="F47" s="299"/>
      <c r="G47" s="299"/>
      <c r="H47" s="299"/>
      <c r="I47" s="299"/>
      <c r="J47" s="299"/>
      <c r="K47" s="184"/>
    </row>
    <row r="48" spans="2:11" ht="15" customHeight="1">
      <c r="B48" s="187"/>
      <c r="C48" s="188"/>
      <c r="D48" s="188"/>
      <c r="E48" s="299" t="s">
        <v>475</v>
      </c>
      <c r="F48" s="299"/>
      <c r="G48" s="299"/>
      <c r="H48" s="299"/>
      <c r="I48" s="299"/>
      <c r="J48" s="299"/>
      <c r="K48" s="184"/>
    </row>
    <row r="49" spans="2:11" ht="15" customHeight="1">
      <c r="B49" s="187"/>
      <c r="C49" s="188"/>
      <c r="D49" s="299" t="s">
        <v>476</v>
      </c>
      <c r="E49" s="299"/>
      <c r="F49" s="299"/>
      <c r="G49" s="299"/>
      <c r="H49" s="299"/>
      <c r="I49" s="299"/>
      <c r="J49" s="299"/>
      <c r="K49" s="184"/>
    </row>
    <row r="50" spans="2:11" ht="25.5" customHeight="1">
      <c r="B50" s="183"/>
      <c r="C50" s="298" t="s">
        <v>477</v>
      </c>
      <c r="D50" s="298"/>
      <c r="E50" s="298"/>
      <c r="F50" s="298"/>
      <c r="G50" s="298"/>
      <c r="H50" s="298"/>
      <c r="I50" s="298"/>
      <c r="J50" s="298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299" t="s">
        <v>478</v>
      </c>
      <c r="D52" s="299"/>
      <c r="E52" s="299"/>
      <c r="F52" s="299"/>
      <c r="G52" s="299"/>
      <c r="H52" s="299"/>
      <c r="I52" s="299"/>
      <c r="J52" s="299"/>
      <c r="K52" s="184"/>
    </row>
    <row r="53" spans="2:11" ht="15" customHeight="1">
      <c r="B53" s="183"/>
      <c r="C53" s="299" t="s">
        <v>479</v>
      </c>
      <c r="D53" s="299"/>
      <c r="E53" s="299"/>
      <c r="F53" s="299"/>
      <c r="G53" s="299"/>
      <c r="H53" s="299"/>
      <c r="I53" s="299"/>
      <c r="J53" s="299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299" t="s">
        <v>480</v>
      </c>
      <c r="D55" s="299"/>
      <c r="E55" s="299"/>
      <c r="F55" s="299"/>
      <c r="G55" s="299"/>
      <c r="H55" s="299"/>
      <c r="I55" s="299"/>
      <c r="J55" s="299"/>
      <c r="K55" s="184"/>
    </row>
    <row r="56" spans="2:11" ht="15" customHeight="1">
      <c r="B56" s="183"/>
      <c r="C56" s="188"/>
      <c r="D56" s="299" t="s">
        <v>481</v>
      </c>
      <c r="E56" s="299"/>
      <c r="F56" s="299"/>
      <c r="G56" s="299"/>
      <c r="H56" s="299"/>
      <c r="I56" s="299"/>
      <c r="J56" s="299"/>
      <c r="K56" s="184"/>
    </row>
    <row r="57" spans="2:11" ht="15" customHeight="1">
      <c r="B57" s="183"/>
      <c r="C57" s="188"/>
      <c r="D57" s="299" t="s">
        <v>482</v>
      </c>
      <c r="E57" s="299"/>
      <c r="F57" s="299"/>
      <c r="G57" s="299"/>
      <c r="H57" s="299"/>
      <c r="I57" s="299"/>
      <c r="J57" s="299"/>
      <c r="K57" s="184"/>
    </row>
    <row r="58" spans="2:11" ht="15" customHeight="1">
      <c r="B58" s="183"/>
      <c r="C58" s="188"/>
      <c r="D58" s="299" t="s">
        <v>483</v>
      </c>
      <c r="E58" s="299"/>
      <c r="F58" s="299"/>
      <c r="G58" s="299"/>
      <c r="H58" s="299"/>
      <c r="I58" s="299"/>
      <c r="J58" s="299"/>
      <c r="K58" s="184"/>
    </row>
    <row r="59" spans="2:11" ht="15" customHeight="1">
      <c r="B59" s="183"/>
      <c r="C59" s="188"/>
      <c r="D59" s="299" t="s">
        <v>484</v>
      </c>
      <c r="E59" s="299"/>
      <c r="F59" s="299"/>
      <c r="G59" s="299"/>
      <c r="H59" s="299"/>
      <c r="I59" s="299"/>
      <c r="J59" s="299"/>
      <c r="K59" s="184"/>
    </row>
    <row r="60" spans="2:11" ht="15" customHeight="1">
      <c r="B60" s="183"/>
      <c r="C60" s="188"/>
      <c r="D60" s="300" t="s">
        <v>485</v>
      </c>
      <c r="E60" s="300"/>
      <c r="F60" s="300"/>
      <c r="G60" s="300"/>
      <c r="H60" s="300"/>
      <c r="I60" s="300"/>
      <c r="J60" s="300"/>
      <c r="K60" s="184"/>
    </row>
    <row r="61" spans="2:11" ht="15" customHeight="1">
      <c r="B61" s="183"/>
      <c r="C61" s="188"/>
      <c r="D61" s="299" t="s">
        <v>486</v>
      </c>
      <c r="E61" s="299"/>
      <c r="F61" s="299"/>
      <c r="G61" s="299"/>
      <c r="H61" s="299"/>
      <c r="I61" s="299"/>
      <c r="J61" s="299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299" t="s">
        <v>487</v>
      </c>
      <c r="E63" s="299"/>
      <c r="F63" s="299"/>
      <c r="G63" s="299"/>
      <c r="H63" s="299"/>
      <c r="I63" s="299"/>
      <c r="J63" s="299"/>
      <c r="K63" s="184"/>
    </row>
    <row r="64" spans="2:11" ht="15" customHeight="1">
      <c r="B64" s="183"/>
      <c r="C64" s="188"/>
      <c r="D64" s="300" t="s">
        <v>488</v>
      </c>
      <c r="E64" s="300"/>
      <c r="F64" s="300"/>
      <c r="G64" s="300"/>
      <c r="H64" s="300"/>
      <c r="I64" s="300"/>
      <c r="J64" s="300"/>
      <c r="K64" s="184"/>
    </row>
    <row r="65" spans="2:11" ht="15" customHeight="1">
      <c r="B65" s="183"/>
      <c r="C65" s="188"/>
      <c r="D65" s="299" t="s">
        <v>489</v>
      </c>
      <c r="E65" s="299"/>
      <c r="F65" s="299"/>
      <c r="G65" s="299"/>
      <c r="H65" s="299"/>
      <c r="I65" s="299"/>
      <c r="J65" s="299"/>
      <c r="K65" s="184"/>
    </row>
    <row r="66" spans="2:11" ht="15" customHeight="1">
      <c r="B66" s="183"/>
      <c r="C66" s="188"/>
      <c r="D66" s="299" t="s">
        <v>490</v>
      </c>
      <c r="E66" s="299"/>
      <c r="F66" s="299"/>
      <c r="G66" s="299"/>
      <c r="H66" s="299"/>
      <c r="I66" s="299"/>
      <c r="J66" s="299"/>
      <c r="K66" s="184"/>
    </row>
    <row r="67" spans="2:11" ht="15" customHeight="1">
      <c r="B67" s="183"/>
      <c r="C67" s="188"/>
      <c r="D67" s="299" t="s">
        <v>491</v>
      </c>
      <c r="E67" s="299"/>
      <c r="F67" s="299"/>
      <c r="G67" s="299"/>
      <c r="H67" s="299"/>
      <c r="I67" s="299"/>
      <c r="J67" s="299"/>
      <c r="K67" s="184"/>
    </row>
    <row r="68" spans="2:11" ht="15" customHeight="1">
      <c r="B68" s="183"/>
      <c r="C68" s="188"/>
      <c r="D68" s="299" t="s">
        <v>492</v>
      </c>
      <c r="E68" s="299"/>
      <c r="F68" s="299"/>
      <c r="G68" s="299"/>
      <c r="H68" s="299"/>
      <c r="I68" s="299"/>
      <c r="J68" s="299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01" t="s">
        <v>428</v>
      </c>
      <c r="D73" s="301"/>
      <c r="E73" s="301"/>
      <c r="F73" s="301"/>
      <c r="G73" s="301"/>
      <c r="H73" s="301"/>
      <c r="I73" s="301"/>
      <c r="J73" s="301"/>
      <c r="K73" s="201"/>
    </row>
    <row r="74" spans="2:11" ht="17.25" customHeight="1">
      <c r="B74" s="200"/>
      <c r="C74" s="202" t="s">
        <v>493</v>
      </c>
      <c r="D74" s="202"/>
      <c r="E74" s="202"/>
      <c r="F74" s="202" t="s">
        <v>494</v>
      </c>
      <c r="G74" s="203"/>
      <c r="H74" s="202" t="s">
        <v>99</v>
      </c>
      <c r="I74" s="202" t="s">
        <v>61</v>
      </c>
      <c r="J74" s="202" t="s">
        <v>495</v>
      </c>
      <c r="K74" s="201"/>
    </row>
    <row r="75" spans="2:11" ht="17.25" customHeight="1">
      <c r="B75" s="200"/>
      <c r="C75" s="204" t="s">
        <v>496</v>
      </c>
      <c r="D75" s="204"/>
      <c r="E75" s="204"/>
      <c r="F75" s="205" t="s">
        <v>497</v>
      </c>
      <c r="G75" s="206"/>
      <c r="H75" s="204"/>
      <c r="I75" s="204"/>
      <c r="J75" s="204" t="s">
        <v>498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57</v>
      </c>
      <c r="D77" s="207"/>
      <c r="E77" s="207"/>
      <c r="F77" s="209" t="s">
        <v>499</v>
      </c>
      <c r="G77" s="208"/>
      <c r="H77" s="190" t="s">
        <v>500</v>
      </c>
      <c r="I77" s="190" t="s">
        <v>501</v>
      </c>
      <c r="J77" s="190">
        <v>20</v>
      </c>
      <c r="K77" s="201"/>
    </row>
    <row r="78" spans="2:11" ht="15" customHeight="1">
      <c r="B78" s="200"/>
      <c r="C78" s="190" t="s">
        <v>502</v>
      </c>
      <c r="D78" s="190"/>
      <c r="E78" s="190"/>
      <c r="F78" s="209" t="s">
        <v>499</v>
      </c>
      <c r="G78" s="208"/>
      <c r="H78" s="190" t="s">
        <v>503</v>
      </c>
      <c r="I78" s="190" t="s">
        <v>501</v>
      </c>
      <c r="J78" s="190">
        <v>120</v>
      </c>
      <c r="K78" s="201"/>
    </row>
    <row r="79" spans="2:11" ht="15" customHeight="1">
      <c r="B79" s="210"/>
      <c r="C79" s="190" t="s">
        <v>504</v>
      </c>
      <c r="D79" s="190"/>
      <c r="E79" s="190"/>
      <c r="F79" s="209" t="s">
        <v>505</v>
      </c>
      <c r="G79" s="208"/>
      <c r="H79" s="190" t="s">
        <v>506</v>
      </c>
      <c r="I79" s="190" t="s">
        <v>501</v>
      </c>
      <c r="J79" s="190">
        <v>50</v>
      </c>
      <c r="K79" s="201"/>
    </row>
    <row r="80" spans="2:11" ht="15" customHeight="1">
      <c r="B80" s="210"/>
      <c r="C80" s="190" t="s">
        <v>507</v>
      </c>
      <c r="D80" s="190"/>
      <c r="E80" s="190"/>
      <c r="F80" s="209" t="s">
        <v>499</v>
      </c>
      <c r="G80" s="208"/>
      <c r="H80" s="190" t="s">
        <v>508</v>
      </c>
      <c r="I80" s="190" t="s">
        <v>509</v>
      </c>
      <c r="J80" s="190"/>
      <c r="K80" s="201"/>
    </row>
    <row r="81" spans="2:11" ht="15" customHeight="1">
      <c r="B81" s="210"/>
      <c r="C81" s="211" t="s">
        <v>510</v>
      </c>
      <c r="D81" s="211"/>
      <c r="E81" s="211"/>
      <c r="F81" s="212" t="s">
        <v>505</v>
      </c>
      <c r="G81" s="211"/>
      <c r="H81" s="211" t="s">
        <v>511</v>
      </c>
      <c r="I81" s="211" t="s">
        <v>501</v>
      </c>
      <c r="J81" s="211">
        <v>15</v>
      </c>
      <c r="K81" s="201"/>
    </row>
    <row r="82" spans="2:11" ht="15" customHeight="1">
      <c r="B82" s="210"/>
      <c r="C82" s="211" t="s">
        <v>512</v>
      </c>
      <c r="D82" s="211"/>
      <c r="E82" s="211"/>
      <c r="F82" s="212" t="s">
        <v>505</v>
      </c>
      <c r="G82" s="211"/>
      <c r="H82" s="211" t="s">
        <v>513</v>
      </c>
      <c r="I82" s="211" t="s">
        <v>501</v>
      </c>
      <c r="J82" s="211">
        <v>15</v>
      </c>
      <c r="K82" s="201"/>
    </row>
    <row r="83" spans="2:11" ht="15" customHeight="1">
      <c r="B83" s="210"/>
      <c r="C83" s="211" t="s">
        <v>514</v>
      </c>
      <c r="D83" s="211"/>
      <c r="E83" s="211"/>
      <c r="F83" s="212" t="s">
        <v>505</v>
      </c>
      <c r="G83" s="211"/>
      <c r="H83" s="211" t="s">
        <v>515</v>
      </c>
      <c r="I83" s="211" t="s">
        <v>501</v>
      </c>
      <c r="J83" s="211">
        <v>20</v>
      </c>
      <c r="K83" s="201"/>
    </row>
    <row r="84" spans="2:11" ht="15" customHeight="1">
      <c r="B84" s="210"/>
      <c r="C84" s="211" t="s">
        <v>516</v>
      </c>
      <c r="D84" s="211"/>
      <c r="E84" s="211"/>
      <c r="F84" s="212" t="s">
        <v>505</v>
      </c>
      <c r="G84" s="211"/>
      <c r="H84" s="211" t="s">
        <v>517</v>
      </c>
      <c r="I84" s="211" t="s">
        <v>501</v>
      </c>
      <c r="J84" s="211">
        <v>20</v>
      </c>
      <c r="K84" s="201"/>
    </row>
    <row r="85" spans="2:11" ht="15" customHeight="1">
      <c r="B85" s="210"/>
      <c r="C85" s="190" t="s">
        <v>518</v>
      </c>
      <c r="D85" s="190"/>
      <c r="E85" s="190"/>
      <c r="F85" s="209" t="s">
        <v>505</v>
      </c>
      <c r="G85" s="208"/>
      <c r="H85" s="190" t="s">
        <v>519</v>
      </c>
      <c r="I85" s="190" t="s">
        <v>501</v>
      </c>
      <c r="J85" s="190">
        <v>50</v>
      </c>
      <c r="K85" s="201"/>
    </row>
    <row r="86" spans="2:11" ht="15" customHeight="1">
      <c r="B86" s="210"/>
      <c r="C86" s="190" t="s">
        <v>520</v>
      </c>
      <c r="D86" s="190"/>
      <c r="E86" s="190"/>
      <c r="F86" s="209" t="s">
        <v>505</v>
      </c>
      <c r="G86" s="208"/>
      <c r="H86" s="190" t="s">
        <v>521</v>
      </c>
      <c r="I86" s="190" t="s">
        <v>501</v>
      </c>
      <c r="J86" s="190">
        <v>20</v>
      </c>
      <c r="K86" s="201"/>
    </row>
    <row r="87" spans="2:11" ht="15" customHeight="1">
      <c r="B87" s="210"/>
      <c r="C87" s="190" t="s">
        <v>522</v>
      </c>
      <c r="D87" s="190"/>
      <c r="E87" s="190"/>
      <c r="F87" s="209" t="s">
        <v>505</v>
      </c>
      <c r="G87" s="208"/>
      <c r="H87" s="190" t="s">
        <v>523</v>
      </c>
      <c r="I87" s="190" t="s">
        <v>501</v>
      </c>
      <c r="J87" s="190">
        <v>20</v>
      </c>
      <c r="K87" s="201"/>
    </row>
    <row r="88" spans="2:11" ht="15" customHeight="1">
      <c r="B88" s="210"/>
      <c r="C88" s="190" t="s">
        <v>524</v>
      </c>
      <c r="D88" s="190"/>
      <c r="E88" s="190"/>
      <c r="F88" s="209" t="s">
        <v>505</v>
      </c>
      <c r="G88" s="208"/>
      <c r="H88" s="190" t="s">
        <v>525</v>
      </c>
      <c r="I88" s="190" t="s">
        <v>501</v>
      </c>
      <c r="J88" s="190">
        <v>50</v>
      </c>
      <c r="K88" s="201"/>
    </row>
    <row r="89" spans="2:11" ht="15" customHeight="1">
      <c r="B89" s="210"/>
      <c r="C89" s="190" t="s">
        <v>526</v>
      </c>
      <c r="D89" s="190"/>
      <c r="E89" s="190"/>
      <c r="F89" s="209" t="s">
        <v>505</v>
      </c>
      <c r="G89" s="208"/>
      <c r="H89" s="190" t="s">
        <v>526</v>
      </c>
      <c r="I89" s="190" t="s">
        <v>501</v>
      </c>
      <c r="J89" s="190">
        <v>50</v>
      </c>
      <c r="K89" s="201"/>
    </row>
    <row r="90" spans="2:11" ht="15" customHeight="1">
      <c r="B90" s="210"/>
      <c r="C90" s="190" t="s">
        <v>105</v>
      </c>
      <c r="D90" s="190"/>
      <c r="E90" s="190"/>
      <c r="F90" s="209" t="s">
        <v>505</v>
      </c>
      <c r="G90" s="208"/>
      <c r="H90" s="190" t="s">
        <v>527</v>
      </c>
      <c r="I90" s="190" t="s">
        <v>501</v>
      </c>
      <c r="J90" s="190">
        <v>255</v>
      </c>
      <c r="K90" s="201"/>
    </row>
    <row r="91" spans="2:11" ht="15" customHeight="1">
      <c r="B91" s="210"/>
      <c r="C91" s="190" t="s">
        <v>528</v>
      </c>
      <c r="D91" s="190"/>
      <c r="E91" s="190"/>
      <c r="F91" s="209" t="s">
        <v>499</v>
      </c>
      <c r="G91" s="208"/>
      <c r="H91" s="190" t="s">
        <v>529</v>
      </c>
      <c r="I91" s="190" t="s">
        <v>530</v>
      </c>
      <c r="J91" s="190"/>
      <c r="K91" s="201"/>
    </row>
    <row r="92" spans="2:11" ht="15" customHeight="1">
      <c r="B92" s="210"/>
      <c r="C92" s="190" t="s">
        <v>531</v>
      </c>
      <c r="D92" s="190"/>
      <c r="E92" s="190"/>
      <c r="F92" s="209" t="s">
        <v>499</v>
      </c>
      <c r="G92" s="208"/>
      <c r="H92" s="190" t="s">
        <v>532</v>
      </c>
      <c r="I92" s="190" t="s">
        <v>533</v>
      </c>
      <c r="J92" s="190"/>
      <c r="K92" s="201"/>
    </row>
    <row r="93" spans="2:11" ht="15" customHeight="1">
      <c r="B93" s="210"/>
      <c r="C93" s="190" t="s">
        <v>534</v>
      </c>
      <c r="D93" s="190"/>
      <c r="E93" s="190"/>
      <c r="F93" s="209" t="s">
        <v>499</v>
      </c>
      <c r="G93" s="208"/>
      <c r="H93" s="190" t="s">
        <v>534</v>
      </c>
      <c r="I93" s="190" t="s">
        <v>533</v>
      </c>
      <c r="J93" s="190"/>
      <c r="K93" s="201"/>
    </row>
    <row r="94" spans="2:11" ht="15" customHeight="1">
      <c r="B94" s="210"/>
      <c r="C94" s="190" t="s">
        <v>42</v>
      </c>
      <c r="D94" s="190"/>
      <c r="E94" s="190"/>
      <c r="F94" s="209" t="s">
        <v>499</v>
      </c>
      <c r="G94" s="208"/>
      <c r="H94" s="190" t="s">
        <v>535</v>
      </c>
      <c r="I94" s="190" t="s">
        <v>533</v>
      </c>
      <c r="J94" s="190"/>
      <c r="K94" s="201"/>
    </row>
    <row r="95" spans="2:11" ht="15" customHeight="1">
      <c r="B95" s="210"/>
      <c r="C95" s="190" t="s">
        <v>52</v>
      </c>
      <c r="D95" s="190"/>
      <c r="E95" s="190"/>
      <c r="F95" s="209" t="s">
        <v>499</v>
      </c>
      <c r="G95" s="208"/>
      <c r="H95" s="190" t="s">
        <v>536</v>
      </c>
      <c r="I95" s="190" t="s">
        <v>533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01" t="s">
        <v>537</v>
      </c>
      <c r="D100" s="301"/>
      <c r="E100" s="301"/>
      <c r="F100" s="301"/>
      <c r="G100" s="301"/>
      <c r="H100" s="301"/>
      <c r="I100" s="301"/>
      <c r="J100" s="301"/>
      <c r="K100" s="201"/>
    </row>
    <row r="101" spans="2:11" ht="17.25" customHeight="1">
      <c r="B101" s="200"/>
      <c r="C101" s="202" t="s">
        <v>493</v>
      </c>
      <c r="D101" s="202"/>
      <c r="E101" s="202"/>
      <c r="F101" s="202" t="s">
        <v>494</v>
      </c>
      <c r="G101" s="203"/>
      <c r="H101" s="202" t="s">
        <v>99</v>
      </c>
      <c r="I101" s="202" t="s">
        <v>61</v>
      </c>
      <c r="J101" s="202" t="s">
        <v>495</v>
      </c>
      <c r="K101" s="201"/>
    </row>
    <row r="102" spans="2:11" ht="17.25" customHeight="1">
      <c r="B102" s="200"/>
      <c r="C102" s="204" t="s">
        <v>496</v>
      </c>
      <c r="D102" s="204"/>
      <c r="E102" s="204"/>
      <c r="F102" s="205" t="s">
        <v>497</v>
      </c>
      <c r="G102" s="206"/>
      <c r="H102" s="204"/>
      <c r="I102" s="204"/>
      <c r="J102" s="204" t="s">
        <v>498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57</v>
      </c>
      <c r="D104" s="207"/>
      <c r="E104" s="207"/>
      <c r="F104" s="209" t="s">
        <v>499</v>
      </c>
      <c r="G104" s="218"/>
      <c r="H104" s="190" t="s">
        <v>538</v>
      </c>
      <c r="I104" s="190" t="s">
        <v>501</v>
      </c>
      <c r="J104" s="190">
        <v>20</v>
      </c>
      <c r="K104" s="201"/>
    </row>
    <row r="105" spans="2:11" ht="15" customHeight="1">
      <c r="B105" s="200"/>
      <c r="C105" s="190" t="s">
        <v>502</v>
      </c>
      <c r="D105" s="190"/>
      <c r="E105" s="190"/>
      <c r="F105" s="209" t="s">
        <v>499</v>
      </c>
      <c r="G105" s="190"/>
      <c r="H105" s="190" t="s">
        <v>538</v>
      </c>
      <c r="I105" s="190" t="s">
        <v>501</v>
      </c>
      <c r="J105" s="190">
        <v>120</v>
      </c>
      <c r="K105" s="201"/>
    </row>
    <row r="106" spans="2:11" ht="15" customHeight="1">
      <c r="B106" s="210"/>
      <c r="C106" s="190" t="s">
        <v>504</v>
      </c>
      <c r="D106" s="190"/>
      <c r="E106" s="190"/>
      <c r="F106" s="209" t="s">
        <v>505</v>
      </c>
      <c r="G106" s="190"/>
      <c r="H106" s="190" t="s">
        <v>538</v>
      </c>
      <c r="I106" s="190" t="s">
        <v>501</v>
      </c>
      <c r="J106" s="190">
        <v>50</v>
      </c>
      <c r="K106" s="201"/>
    </row>
    <row r="107" spans="2:11" ht="15" customHeight="1">
      <c r="B107" s="210"/>
      <c r="C107" s="190" t="s">
        <v>507</v>
      </c>
      <c r="D107" s="190"/>
      <c r="E107" s="190"/>
      <c r="F107" s="209" t="s">
        <v>499</v>
      </c>
      <c r="G107" s="190"/>
      <c r="H107" s="190" t="s">
        <v>538</v>
      </c>
      <c r="I107" s="190" t="s">
        <v>509</v>
      </c>
      <c r="J107" s="190"/>
      <c r="K107" s="201"/>
    </row>
    <row r="108" spans="2:11" ht="15" customHeight="1">
      <c r="B108" s="210"/>
      <c r="C108" s="190" t="s">
        <v>518</v>
      </c>
      <c r="D108" s="190"/>
      <c r="E108" s="190"/>
      <c r="F108" s="209" t="s">
        <v>505</v>
      </c>
      <c r="G108" s="190"/>
      <c r="H108" s="190" t="s">
        <v>538</v>
      </c>
      <c r="I108" s="190" t="s">
        <v>501</v>
      </c>
      <c r="J108" s="190">
        <v>50</v>
      </c>
      <c r="K108" s="201"/>
    </row>
    <row r="109" spans="2:11" ht="15" customHeight="1">
      <c r="B109" s="210"/>
      <c r="C109" s="190" t="s">
        <v>526</v>
      </c>
      <c r="D109" s="190"/>
      <c r="E109" s="190"/>
      <c r="F109" s="209" t="s">
        <v>505</v>
      </c>
      <c r="G109" s="190"/>
      <c r="H109" s="190" t="s">
        <v>538</v>
      </c>
      <c r="I109" s="190" t="s">
        <v>501</v>
      </c>
      <c r="J109" s="190">
        <v>50</v>
      </c>
      <c r="K109" s="201"/>
    </row>
    <row r="110" spans="2:11" ht="15" customHeight="1">
      <c r="B110" s="210"/>
      <c r="C110" s="190" t="s">
        <v>524</v>
      </c>
      <c r="D110" s="190"/>
      <c r="E110" s="190"/>
      <c r="F110" s="209" t="s">
        <v>505</v>
      </c>
      <c r="G110" s="190"/>
      <c r="H110" s="190" t="s">
        <v>538</v>
      </c>
      <c r="I110" s="190" t="s">
        <v>501</v>
      </c>
      <c r="J110" s="190">
        <v>50</v>
      </c>
      <c r="K110" s="201"/>
    </row>
    <row r="111" spans="2:11" ht="15" customHeight="1">
      <c r="B111" s="210"/>
      <c r="C111" s="190" t="s">
        <v>57</v>
      </c>
      <c r="D111" s="190"/>
      <c r="E111" s="190"/>
      <c r="F111" s="209" t="s">
        <v>499</v>
      </c>
      <c r="G111" s="190"/>
      <c r="H111" s="190" t="s">
        <v>539</v>
      </c>
      <c r="I111" s="190" t="s">
        <v>501</v>
      </c>
      <c r="J111" s="190">
        <v>20</v>
      </c>
      <c r="K111" s="201"/>
    </row>
    <row r="112" spans="2:11" ht="15" customHeight="1">
      <c r="B112" s="210"/>
      <c r="C112" s="190" t="s">
        <v>540</v>
      </c>
      <c r="D112" s="190"/>
      <c r="E112" s="190"/>
      <c r="F112" s="209" t="s">
        <v>499</v>
      </c>
      <c r="G112" s="190"/>
      <c r="H112" s="190" t="s">
        <v>541</v>
      </c>
      <c r="I112" s="190" t="s">
        <v>501</v>
      </c>
      <c r="J112" s="190">
        <v>120</v>
      </c>
      <c r="K112" s="201"/>
    </row>
    <row r="113" spans="2:11" ht="15" customHeight="1">
      <c r="B113" s="210"/>
      <c r="C113" s="190" t="s">
        <v>42</v>
      </c>
      <c r="D113" s="190"/>
      <c r="E113" s="190"/>
      <c r="F113" s="209" t="s">
        <v>499</v>
      </c>
      <c r="G113" s="190"/>
      <c r="H113" s="190" t="s">
        <v>542</v>
      </c>
      <c r="I113" s="190" t="s">
        <v>533</v>
      </c>
      <c r="J113" s="190"/>
      <c r="K113" s="201"/>
    </row>
    <row r="114" spans="2:11" ht="15" customHeight="1">
      <c r="B114" s="210"/>
      <c r="C114" s="190" t="s">
        <v>52</v>
      </c>
      <c r="D114" s="190"/>
      <c r="E114" s="190"/>
      <c r="F114" s="209" t="s">
        <v>499</v>
      </c>
      <c r="G114" s="190"/>
      <c r="H114" s="190" t="s">
        <v>543</v>
      </c>
      <c r="I114" s="190" t="s">
        <v>533</v>
      </c>
      <c r="J114" s="190"/>
      <c r="K114" s="201"/>
    </row>
    <row r="115" spans="2:11" ht="15" customHeight="1">
      <c r="B115" s="210"/>
      <c r="C115" s="190" t="s">
        <v>61</v>
      </c>
      <c r="D115" s="190"/>
      <c r="E115" s="190"/>
      <c r="F115" s="209" t="s">
        <v>499</v>
      </c>
      <c r="G115" s="190"/>
      <c r="H115" s="190" t="s">
        <v>544</v>
      </c>
      <c r="I115" s="190" t="s">
        <v>545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297" t="s">
        <v>546</v>
      </c>
      <c r="D120" s="297"/>
      <c r="E120" s="297"/>
      <c r="F120" s="297"/>
      <c r="G120" s="297"/>
      <c r="H120" s="297"/>
      <c r="I120" s="297"/>
      <c r="J120" s="297"/>
      <c r="K120" s="226"/>
    </row>
    <row r="121" spans="2:11" ht="17.25" customHeight="1">
      <c r="B121" s="227"/>
      <c r="C121" s="202" t="s">
        <v>493</v>
      </c>
      <c r="D121" s="202"/>
      <c r="E121" s="202"/>
      <c r="F121" s="202" t="s">
        <v>494</v>
      </c>
      <c r="G121" s="203"/>
      <c r="H121" s="202" t="s">
        <v>99</v>
      </c>
      <c r="I121" s="202" t="s">
        <v>61</v>
      </c>
      <c r="J121" s="202" t="s">
        <v>495</v>
      </c>
      <c r="K121" s="228"/>
    </row>
    <row r="122" spans="2:11" ht="17.25" customHeight="1">
      <c r="B122" s="227"/>
      <c r="C122" s="204" t="s">
        <v>496</v>
      </c>
      <c r="D122" s="204"/>
      <c r="E122" s="204"/>
      <c r="F122" s="205" t="s">
        <v>497</v>
      </c>
      <c r="G122" s="206"/>
      <c r="H122" s="204"/>
      <c r="I122" s="204"/>
      <c r="J122" s="204" t="s">
        <v>498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502</v>
      </c>
      <c r="D124" s="207"/>
      <c r="E124" s="207"/>
      <c r="F124" s="209" t="s">
        <v>499</v>
      </c>
      <c r="G124" s="190"/>
      <c r="H124" s="190" t="s">
        <v>538</v>
      </c>
      <c r="I124" s="190" t="s">
        <v>501</v>
      </c>
      <c r="J124" s="190">
        <v>120</v>
      </c>
      <c r="K124" s="231"/>
    </row>
    <row r="125" spans="2:11" ht="15" customHeight="1">
      <c r="B125" s="229"/>
      <c r="C125" s="190" t="s">
        <v>547</v>
      </c>
      <c r="D125" s="190"/>
      <c r="E125" s="190"/>
      <c r="F125" s="209" t="s">
        <v>499</v>
      </c>
      <c r="G125" s="190"/>
      <c r="H125" s="190" t="s">
        <v>548</v>
      </c>
      <c r="I125" s="190" t="s">
        <v>501</v>
      </c>
      <c r="J125" s="190" t="s">
        <v>549</v>
      </c>
      <c r="K125" s="231"/>
    </row>
    <row r="126" spans="2:11" ht="15" customHeight="1">
      <c r="B126" s="229"/>
      <c r="C126" s="190" t="s">
        <v>448</v>
      </c>
      <c r="D126" s="190"/>
      <c r="E126" s="190"/>
      <c r="F126" s="209" t="s">
        <v>499</v>
      </c>
      <c r="G126" s="190"/>
      <c r="H126" s="190" t="s">
        <v>550</v>
      </c>
      <c r="I126" s="190" t="s">
        <v>501</v>
      </c>
      <c r="J126" s="190" t="s">
        <v>549</v>
      </c>
      <c r="K126" s="231"/>
    </row>
    <row r="127" spans="2:11" ht="15" customHeight="1">
      <c r="B127" s="229"/>
      <c r="C127" s="190" t="s">
        <v>510</v>
      </c>
      <c r="D127" s="190"/>
      <c r="E127" s="190"/>
      <c r="F127" s="209" t="s">
        <v>505</v>
      </c>
      <c r="G127" s="190"/>
      <c r="H127" s="190" t="s">
        <v>511</v>
      </c>
      <c r="I127" s="190" t="s">
        <v>501</v>
      </c>
      <c r="J127" s="190">
        <v>15</v>
      </c>
      <c r="K127" s="231"/>
    </row>
    <row r="128" spans="2:11" ht="15" customHeight="1">
      <c r="B128" s="229"/>
      <c r="C128" s="211" t="s">
        <v>512</v>
      </c>
      <c r="D128" s="211"/>
      <c r="E128" s="211"/>
      <c r="F128" s="212" t="s">
        <v>505</v>
      </c>
      <c r="G128" s="211"/>
      <c r="H128" s="211" t="s">
        <v>513</v>
      </c>
      <c r="I128" s="211" t="s">
        <v>501</v>
      </c>
      <c r="J128" s="211">
        <v>15</v>
      </c>
      <c r="K128" s="231"/>
    </row>
    <row r="129" spans="2:11" ht="15" customHeight="1">
      <c r="B129" s="229"/>
      <c r="C129" s="211" t="s">
        <v>514</v>
      </c>
      <c r="D129" s="211"/>
      <c r="E129" s="211"/>
      <c r="F129" s="212" t="s">
        <v>505</v>
      </c>
      <c r="G129" s="211"/>
      <c r="H129" s="211" t="s">
        <v>515</v>
      </c>
      <c r="I129" s="211" t="s">
        <v>501</v>
      </c>
      <c r="J129" s="211">
        <v>20</v>
      </c>
      <c r="K129" s="231"/>
    </row>
    <row r="130" spans="2:11" ht="15" customHeight="1">
      <c r="B130" s="229"/>
      <c r="C130" s="211" t="s">
        <v>516</v>
      </c>
      <c r="D130" s="211"/>
      <c r="E130" s="211"/>
      <c r="F130" s="212" t="s">
        <v>505</v>
      </c>
      <c r="G130" s="211"/>
      <c r="H130" s="211" t="s">
        <v>517</v>
      </c>
      <c r="I130" s="211" t="s">
        <v>501</v>
      </c>
      <c r="J130" s="211">
        <v>20</v>
      </c>
      <c r="K130" s="231"/>
    </row>
    <row r="131" spans="2:11" ht="15" customHeight="1">
      <c r="B131" s="229"/>
      <c r="C131" s="190" t="s">
        <v>504</v>
      </c>
      <c r="D131" s="190"/>
      <c r="E131" s="190"/>
      <c r="F131" s="209" t="s">
        <v>505</v>
      </c>
      <c r="G131" s="190"/>
      <c r="H131" s="190" t="s">
        <v>538</v>
      </c>
      <c r="I131" s="190" t="s">
        <v>501</v>
      </c>
      <c r="J131" s="190">
        <v>50</v>
      </c>
      <c r="K131" s="231"/>
    </row>
    <row r="132" spans="2:11" ht="15" customHeight="1">
      <c r="B132" s="229"/>
      <c r="C132" s="190" t="s">
        <v>518</v>
      </c>
      <c r="D132" s="190"/>
      <c r="E132" s="190"/>
      <c r="F132" s="209" t="s">
        <v>505</v>
      </c>
      <c r="G132" s="190"/>
      <c r="H132" s="190" t="s">
        <v>538</v>
      </c>
      <c r="I132" s="190" t="s">
        <v>501</v>
      </c>
      <c r="J132" s="190">
        <v>50</v>
      </c>
      <c r="K132" s="231"/>
    </row>
    <row r="133" spans="2:11" ht="15" customHeight="1">
      <c r="B133" s="229"/>
      <c r="C133" s="190" t="s">
        <v>524</v>
      </c>
      <c r="D133" s="190"/>
      <c r="E133" s="190"/>
      <c r="F133" s="209" t="s">
        <v>505</v>
      </c>
      <c r="G133" s="190"/>
      <c r="H133" s="190" t="s">
        <v>538</v>
      </c>
      <c r="I133" s="190" t="s">
        <v>501</v>
      </c>
      <c r="J133" s="190">
        <v>50</v>
      </c>
      <c r="K133" s="231"/>
    </row>
    <row r="134" spans="2:11" ht="15" customHeight="1">
      <c r="B134" s="229"/>
      <c r="C134" s="190" t="s">
        <v>526</v>
      </c>
      <c r="D134" s="190"/>
      <c r="E134" s="190"/>
      <c r="F134" s="209" t="s">
        <v>505</v>
      </c>
      <c r="G134" s="190"/>
      <c r="H134" s="190" t="s">
        <v>538</v>
      </c>
      <c r="I134" s="190" t="s">
        <v>501</v>
      </c>
      <c r="J134" s="190">
        <v>50</v>
      </c>
      <c r="K134" s="231"/>
    </row>
    <row r="135" spans="2:11" ht="15" customHeight="1">
      <c r="B135" s="229"/>
      <c r="C135" s="190" t="s">
        <v>105</v>
      </c>
      <c r="D135" s="190"/>
      <c r="E135" s="190"/>
      <c r="F135" s="209" t="s">
        <v>505</v>
      </c>
      <c r="G135" s="190"/>
      <c r="H135" s="190" t="s">
        <v>551</v>
      </c>
      <c r="I135" s="190" t="s">
        <v>501</v>
      </c>
      <c r="J135" s="190">
        <v>255</v>
      </c>
      <c r="K135" s="231"/>
    </row>
    <row r="136" spans="2:11" ht="15" customHeight="1">
      <c r="B136" s="229"/>
      <c r="C136" s="190" t="s">
        <v>528</v>
      </c>
      <c r="D136" s="190"/>
      <c r="E136" s="190"/>
      <c r="F136" s="209" t="s">
        <v>499</v>
      </c>
      <c r="G136" s="190"/>
      <c r="H136" s="190" t="s">
        <v>552</v>
      </c>
      <c r="I136" s="190" t="s">
        <v>530</v>
      </c>
      <c r="J136" s="190"/>
      <c r="K136" s="231"/>
    </row>
    <row r="137" spans="2:11" ht="15" customHeight="1">
      <c r="B137" s="229"/>
      <c r="C137" s="190" t="s">
        <v>531</v>
      </c>
      <c r="D137" s="190"/>
      <c r="E137" s="190"/>
      <c r="F137" s="209" t="s">
        <v>499</v>
      </c>
      <c r="G137" s="190"/>
      <c r="H137" s="190" t="s">
        <v>553</v>
      </c>
      <c r="I137" s="190" t="s">
        <v>533</v>
      </c>
      <c r="J137" s="190"/>
      <c r="K137" s="231"/>
    </row>
    <row r="138" spans="2:11" ht="15" customHeight="1">
      <c r="B138" s="229"/>
      <c r="C138" s="190" t="s">
        <v>534</v>
      </c>
      <c r="D138" s="190"/>
      <c r="E138" s="190"/>
      <c r="F138" s="209" t="s">
        <v>499</v>
      </c>
      <c r="G138" s="190"/>
      <c r="H138" s="190" t="s">
        <v>534</v>
      </c>
      <c r="I138" s="190" t="s">
        <v>533</v>
      </c>
      <c r="J138" s="190"/>
      <c r="K138" s="231"/>
    </row>
    <row r="139" spans="2:11" ht="15" customHeight="1">
      <c r="B139" s="229"/>
      <c r="C139" s="190" t="s">
        <v>42</v>
      </c>
      <c r="D139" s="190"/>
      <c r="E139" s="190"/>
      <c r="F139" s="209" t="s">
        <v>499</v>
      </c>
      <c r="G139" s="190"/>
      <c r="H139" s="190" t="s">
        <v>554</v>
      </c>
      <c r="I139" s="190" t="s">
        <v>533</v>
      </c>
      <c r="J139" s="190"/>
      <c r="K139" s="231"/>
    </row>
    <row r="140" spans="2:11" ht="15" customHeight="1">
      <c r="B140" s="229"/>
      <c r="C140" s="190" t="s">
        <v>555</v>
      </c>
      <c r="D140" s="190"/>
      <c r="E140" s="190"/>
      <c r="F140" s="209" t="s">
        <v>499</v>
      </c>
      <c r="G140" s="190"/>
      <c r="H140" s="190" t="s">
        <v>556</v>
      </c>
      <c r="I140" s="190" t="s">
        <v>533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01" t="s">
        <v>557</v>
      </c>
      <c r="D145" s="301"/>
      <c r="E145" s="301"/>
      <c r="F145" s="301"/>
      <c r="G145" s="301"/>
      <c r="H145" s="301"/>
      <c r="I145" s="301"/>
      <c r="J145" s="301"/>
      <c r="K145" s="201"/>
    </row>
    <row r="146" spans="2:11" ht="17.25" customHeight="1">
      <c r="B146" s="200"/>
      <c r="C146" s="202" t="s">
        <v>493</v>
      </c>
      <c r="D146" s="202"/>
      <c r="E146" s="202"/>
      <c r="F146" s="202" t="s">
        <v>494</v>
      </c>
      <c r="G146" s="203"/>
      <c r="H146" s="202" t="s">
        <v>99</v>
      </c>
      <c r="I146" s="202" t="s">
        <v>61</v>
      </c>
      <c r="J146" s="202" t="s">
        <v>495</v>
      </c>
      <c r="K146" s="201"/>
    </row>
    <row r="147" spans="2:11" ht="17.25" customHeight="1">
      <c r="B147" s="200"/>
      <c r="C147" s="204" t="s">
        <v>496</v>
      </c>
      <c r="D147" s="204"/>
      <c r="E147" s="204"/>
      <c r="F147" s="205" t="s">
        <v>497</v>
      </c>
      <c r="G147" s="206"/>
      <c r="H147" s="204"/>
      <c r="I147" s="204"/>
      <c r="J147" s="204" t="s">
        <v>498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502</v>
      </c>
      <c r="D149" s="190"/>
      <c r="E149" s="190"/>
      <c r="F149" s="236" t="s">
        <v>499</v>
      </c>
      <c r="G149" s="190"/>
      <c r="H149" s="235" t="s">
        <v>538</v>
      </c>
      <c r="I149" s="235" t="s">
        <v>501</v>
      </c>
      <c r="J149" s="235">
        <v>120</v>
      </c>
      <c r="K149" s="231"/>
    </row>
    <row r="150" spans="2:11" ht="15" customHeight="1">
      <c r="B150" s="210"/>
      <c r="C150" s="235" t="s">
        <v>547</v>
      </c>
      <c r="D150" s="190"/>
      <c r="E150" s="190"/>
      <c r="F150" s="236" t="s">
        <v>499</v>
      </c>
      <c r="G150" s="190"/>
      <c r="H150" s="235" t="s">
        <v>558</v>
      </c>
      <c r="I150" s="235" t="s">
        <v>501</v>
      </c>
      <c r="J150" s="235" t="s">
        <v>549</v>
      </c>
      <c r="K150" s="231"/>
    </row>
    <row r="151" spans="2:11" ht="15" customHeight="1">
      <c r="B151" s="210"/>
      <c r="C151" s="235" t="s">
        <v>448</v>
      </c>
      <c r="D151" s="190"/>
      <c r="E151" s="190"/>
      <c r="F151" s="236" t="s">
        <v>499</v>
      </c>
      <c r="G151" s="190"/>
      <c r="H151" s="235" t="s">
        <v>559</v>
      </c>
      <c r="I151" s="235" t="s">
        <v>501</v>
      </c>
      <c r="J151" s="235" t="s">
        <v>549</v>
      </c>
      <c r="K151" s="231"/>
    </row>
    <row r="152" spans="2:11" ht="15" customHeight="1">
      <c r="B152" s="210"/>
      <c r="C152" s="235" t="s">
        <v>504</v>
      </c>
      <c r="D152" s="190"/>
      <c r="E152" s="190"/>
      <c r="F152" s="236" t="s">
        <v>505</v>
      </c>
      <c r="G152" s="190"/>
      <c r="H152" s="235" t="s">
        <v>538</v>
      </c>
      <c r="I152" s="235" t="s">
        <v>501</v>
      </c>
      <c r="J152" s="235">
        <v>50</v>
      </c>
      <c r="K152" s="231"/>
    </row>
    <row r="153" spans="2:11" ht="15" customHeight="1">
      <c r="B153" s="210"/>
      <c r="C153" s="235" t="s">
        <v>507</v>
      </c>
      <c r="D153" s="190"/>
      <c r="E153" s="190"/>
      <c r="F153" s="236" t="s">
        <v>499</v>
      </c>
      <c r="G153" s="190"/>
      <c r="H153" s="235" t="s">
        <v>538</v>
      </c>
      <c r="I153" s="235" t="s">
        <v>509</v>
      </c>
      <c r="J153" s="235"/>
      <c r="K153" s="231"/>
    </row>
    <row r="154" spans="2:11" ht="15" customHeight="1">
      <c r="B154" s="210"/>
      <c r="C154" s="235" t="s">
        <v>518</v>
      </c>
      <c r="D154" s="190"/>
      <c r="E154" s="190"/>
      <c r="F154" s="236" t="s">
        <v>505</v>
      </c>
      <c r="G154" s="190"/>
      <c r="H154" s="235" t="s">
        <v>538</v>
      </c>
      <c r="I154" s="235" t="s">
        <v>501</v>
      </c>
      <c r="J154" s="235">
        <v>50</v>
      </c>
      <c r="K154" s="231"/>
    </row>
    <row r="155" spans="2:11" ht="15" customHeight="1">
      <c r="B155" s="210"/>
      <c r="C155" s="235" t="s">
        <v>526</v>
      </c>
      <c r="D155" s="190"/>
      <c r="E155" s="190"/>
      <c r="F155" s="236" t="s">
        <v>505</v>
      </c>
      <c r="G155" s="190"/>
      <c r="H155" s="235" t="s">
        <v>538</v>
      </c>
      <c r="I155" s="235" t="s">
        <v>501</v>
      </c>
      <c r="J155" s="235">
        <v>50</v>
      </c>
      <c r="K155" s="231"/>
    </row>
    <row r="156" spans="2:11" ht="15" customHeight="1">
      <c r="B156" s="210"/>
      <c r="C156" s="235" t="s">
        <v>524</v>
      </c>
      <c r="D156" s="190"/>
      <c r="E156" s="190"/>
      <c r="F156" s="236" t="s">
        <v>505</v>
      </c>
      <c r="G156" s="190"/>
      <c r="H156" s="235" t="s">
        <v>538</v>
      </c>
      <c r="I156" s="235" t="s">
        <v>501</v>
      </c>
      <c r="J156" s="235">
        <v>50</v>
      </c>
      <c r="K156" s="231"/>
    </row>
    <row r="157" spans="2:11" ht="15" customHeight="1">
      <c r="B157" s="210"/>
      <c r="C157" s="235" t="s">
        <v>85</v>
      </c>
      <c r="D157" s="190"/>
      <c r="E157" s="190"/>
      <c r="F157" s="236" t="s">
        <v>499</v>
      </c>
      <c r="G157" s="190"/>
      <c r="H157" s="235" t="s">
        <v>560</v>
      </c>
      <c r="I157" s="235" t="s">
        <v>501</v>
      </c>
      <c r="J157" s="235" t="s">
        <v>561</v>
      </c>
      <c r="K157" s="231"/>
    </row>
    <row r="158" spans="2:11" ht="15" customHeight="1">
      <c r="B158" s="210"/>
      <c r="C158" s="235" t="s">
        <v>562</v>
      </c>
      <c r="D158" s="190"/>
      <c r="E158" s="190"/>
      <c r="F158" s="236" t="s">
        <v>499</v>
      </c>
      <c r="G158" s="190"/>
      <c r="H158" s="235" t="s">
        <v>563</v>
      </c>
      <c r="I158" s="235" t="s">
        <v>533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>
      <c r="B163" s="180"/>
      <c r="C163" s="297" t="s">
        <v>564</v>
      </c>
      <c r="D163" s="297"/>
      <c r="E163" s="297"/>
      <c r="F163" s="297"/>
      <c r="G163" s="297"/>
      <c r="H163" s="297"/>
      <c r="I163" s="297"/>
      <c r="J163" s="297"/>
      <c r="K163" s="181"/>
    </row>
    <row r="164" spans="2:11" ht="17.25" customHeight="1">
      <c r="B164" s="180"/>
      <c r="C164" s="202" t="s">
        <v>493</v>
      </c>
      <c r="D164" s="202"/>
      <c r="E164" s="202"/>
      <c r="F164" s="202" t="s">
        <v>494</v>
      </c>
      <c r="G164" s="239"/>
      <c r="H164" s="240" t="s">
        <v>99</v>
      </c>
      <c r="I164" s="240" t="s">
        <v>61</v>
      </c>
      <c r="J164" s="202" t="s">
        <v>495</v>
      </c>
      <c r="K164" s="181"/>
    </row>
    <row r="165" spans="2:11" ht="17.25" customHeight="1">
      <c r="B165" s="183"/>
      <c r="C165" s="204" t="s">
        <v>496</v>
      </c>
      <c r="D165" s="204"/>
      <c r="E165" s="204"/>
      <c r="F165" s="205" t="s">
        <v>497</v>
      </c>
      <c r="G165" s="241"/>
      <c r="H165" s="242"/>
      <c r="I165" s="242"/>
      <c r="J165" s="204" t="s">
        <v>498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502</v>
      </c>
      <c r="D167" s="190"/>
      <c r="E167" s="190"/>
      <c r="F167" s="209" t="s">
        <v>499</v>
      </c>
      <c r="G167" s="190"/>
      <c r="H167" s="190" t="s">
        <v>538</v>
      </c>
      <c r="I167" s="190" t="s">
        <v>501</v>
      </c>
      <c r="J167" s="190">
        <v>120</v>
      </c>
      <c r="K167" s="231"/>
    </row>
    <row r="168" spans="2:11" ht="15" customHeight="1">
      <c r="B168" s="210"/>
      <c r="C168" s="190" t="s">
        <v>547</v>
      </c>
      <c r="D168" s="190"/>
      <c r="E168" s="190"/>
      <c r="F168" s="209" t="s">
        <v>499</v>
      </c>
      <c r="G168" s="190"/>
      <c r="H168" s="190" t="s">
        <v>548</v>
      </c>
      <c r="I168" s="190" t="s">
        <v>501</v>
      </c>
      <c r="J168" s="190" t="s">
        <v>549</v>
      </c>
      <c r="K168" s="231"/>
    </row>
    <row r="169" spans="2:11" ht="15" customHeight="1">
      <c r="B169" s="210"/>
      <c r="C169" s="190" t="s">
        <v>448</v>
      </c>
      <c r="D169" s="190"/>
      <c r="E169" s="190"/>
      <c r="F169" s="209" t="s">
        <v>499</v>
      </c>
      <c r="G169" s="190"/>
      <c r="H169" s="190" t="s">
        <v>565</v>
      </c>
      <c r="I169" s="190" t="s">
        <v>501</v>
      </c>
      <c r="J169" s="190" t="s">
        <v>549</v>
      </c>
      <c r="K169" s="231"/>
    </row>
    <row r="170" spans="2:11" ht="15" customHeight="1">
      <c r="B170" s="210"/>
      <c r="C170" s="190" t="s">
        <v>504</v>
      </c>
      <c r="D170" s="190"/>
      <c r="E170" s="190"/>
      <c r="F170" s="209" t="s">
        <v>505</v>
      </c>
      <c r="G170" s="190"/>
      <c r="H170" s="190" t="s">
        <v>565</v>
      </c>
      <c r="I170" s="190" t="s">
        <v>501</v>
      </c>
      <c r="J170" s="190">
        <v>50</v>
      </c>
      <c r="K170" s="231"/>
    </row>
    <row r="171" spans="2:11" ht="15" customHeight="1">
      <c r="B171" s="210"/>
      <c r="C171" s="190" t="s">
        <v>507</v>
      </c>
      <c r="D171" s="190"/>
      <c r="E171" s="190"/>
      <c r="F171" s="209" t="s">
        <v>499</v>
      </c>
      <c r="G171" s="190"/>
      <c r="H171" s="190" t="s">
        <v>565</v>
      </c>
      <c r="I171" s="190" t="s">
        <v>509</v>
      </c>
      <c r="J171" s="190"/>
      <c r="K171" s="231"/>
    </row>
    <row r="172" spans="2:11" ht="15" customHeight="1">
      <c r="B172" s="210"/>
      <c r="C172" s="190" t="s">
        <v>518</v>
      </c>
      <c r="D172" s="190"/>
      <c r="E172" s="190"/>
      <c r="F172" s="209" t="s">
        <v>505</v>
      </c>
      <c r="G172" s="190"/>
      <c r="H172" s="190" t="s">
        <v>565</v>
      </c>
      <c r="I172" s="190" t="s">
        <v>501</v>
      </c>
      <c r="J172" s="190">
        <v>50</v>
      </c>
      <c r="K172" s="231"/>
    </row>
    <row r="173" spans="2:11" ht="15" customHeight="1">
      <c r="B173" s="210"/>
      <c r="C173" s="190" t="s">
        <v>526</v>
      </c>
      <c r="D173" s="190"/>
      <c r="E173" s="190"/>
      <c r="F173" s="209" t="s">
        <v>505</v>
      </c>
      <c r="G173" s="190"/>
      <c r="H173" s="190" t="s">
        <v>565</v>
      </c>
      <c r="I173" s="190" t="s">
        <v>501</v>
      </c>
      <c r="J173" s="190">
        <v>50</v>
      </c>
      <c r="K173" s="231"/>
    </row>
    <row r="174" spans="2:11" ht="15" customHeight="1">
      <c r="B174" s="210"/>
      <c r="C174" s="190" t="s">
        <v>524</v>
      </c>
      <c r="D174" s="190"/>
      <c r="E174" s="190"/>
      <c r="F174" s="209" t="s">
        <v>505</v>
      </c>
      <c r="G174" s="190"/>
      <c r="H174" s="190" t="s">
        <v>565</v>
      </c>
      <c r="I174" s="190" t="s">
        <v>501</v>
      </c>
      <c r="J174" s="190">
        <v>50</v>
      </c>
      <c r="K174" s="231"/>
    </row>
    <row r="175" spans="2:11" ht="15" customHeight="1">
      <c r="B175" s="210"/>
      <c r="C175" s="190" t="s">
        <v>98</v>
      </c>
      <c r="D175" s="190"/>
      <c r="E175" s="190"/>
      <c r="F175" s="209" t="s">
        <v>499</v>
      </c>
      <c r="G175" s="190"/>
      <c r="H175" s="190" t="s">
        <v>566</v>
      </c>
      <c r="I175" s="190" t="s">
        <v>567</v>
      </c>
      <c r="J175" s="190"/>
      <c r="K175" s="231"/>
    </row>
    <row r="176" spans="2:11" ht="15" customHeight="1">
      <c r="B176" s="210"/>
      <c r="C176" s="190" t="s">
        <v>61</v>
      </c>
      <c r="D176" s="190"/>
      <c r="E176" s="190"/>
      <c r="F176" s="209" t="s">
        <v>499</v>
      </c>
      <c r="G176" s="190"/>
      <c r="H176" s="190" t="s">
        <v>568</v>
      </c>
      <c r="I176" s="190" t="s">
        <v>569</v>
      </c>
      <c r="J176" s="190">
        <v>1</v>
      </c>
      <c r="K176" s="231"/>
    </row>
    <row r="177" spans="2:11" ht="15" customHeight="1">
      <c r="B177" s="210"/>
      <c r="C177" s="190" t="s">
        <v>57</v>
      </c>
      <c r="D177" s="190"/>
      <c r="E177" s="190"/>
      <c r="F177" s="209" t="s">
        <v>499</v>
      </c>
      <c r="G177" s="190"/>
      <c r="H177" s="190" t="s">
        <v>570</v>
      </c>
      <c r="I177" s="190" t="s">
        <v>501</v>
      </c>
      <c r="J177" s="190">
        <v>20</v>
      </c>
      <c r="K177" s="231"/>
    </row>
    <row r="178" spans="2:11" ht="15" customHeight="1">
      <c r="B178" s="210"/>
      <c r="C178" s="190" t="s">
        <v>99</v>
      </c>
      <c r="D178" s="190"/>
      <c r="E178" s="190"/>
      <c r="F178" s="209" t="s">
        <v>499</v>
      </c>
      <c r="G178" s="190"/>
      <c r="H178" s="190" t="s">
        <v>571</v>
      </c>
      <c r="I178" s="190" t="s">
        <v>501</v>
      </c>
      <c r="J178" s="190">
        <v>255</v>
      </c>
      <c r="K178" s="231"/>
    </row>
    <row r="179" spans="2:11" ht="15" customHeight="1">
      <c r="B179" s="210"/>
      <c r="C179" s="190" t="s">
        <v>100</v>
      </c>
      <c r="D179" s="190"/>
      <c r="E179" s="190"/>
      <c r="F179" s="209" t="s">
        <v>499</v>
      </c>
      <c r="G179" s="190"/>
      <c r="H179" s="190" t="s">
        <v>464</v>
      </c>
      <c r="I179" s="190" t="s">
        <v>501</v>
      </c>
      <c r="J179" s="190">
        <v>10</v>
      </c>
      <c r="K179" s="231"/>
    </row>
    <row r="180" spans="2:11" ht="15" customHeight="1">
      <c r="B180" s="210"/>
      <c r="C180" s="190" t="s">
        <v>101</v>
      </c>
      <c r="D180" s="190"/>
      <c r="E180" s="190"/>
      <c r="F180" s="209" t="s">
        <v>499</v>
      </c>
      <c r="G180" s="190"/>
      <c r="H180" s="190" t="s">
        <v>572</v>
      </c>
      <c r="I180" s="190" t="s">
        <v>533</v>
      </c>
      <c r="J180" s="190"/>
      <c r="K180" s="231"/>
    </row>
    <row r="181" spans="2:11" ht="15" customHeight="1">
      <c r="B181" s="210"/>
      <c r="C181" s="190" t="s">
        <v>573</v>
      </c>
      <c r="D181" s="190"/>
      <c r="E181" s="190"/>
      <c r="F181" s="209" t="s">
        <v>499</v>
      </c>
      <c r="G181" s="190"/>
      <c r="H181" s="190" t="s">
        <v>574</v>
      </c>
      <c r="I181" s="190" t="s">
        <v>533</v>
      </c>
      <c r="J181" s="190"/>
      <c r="K181" s="231"/>
    </row>
    <row r="182" spans="2:11" ht="15" customHeight="1">
      <c r="B182" s="210"/>
      <c r="C182" s="190" t="s">
        <v>562</v>
      </c>
      <c r="D182" s="190"/>
      <c r="E182" s="190"/>
      <c r="F182" s="209" t="s">
        <v>499</v>
      </c>
      <c r="G182" s="190"/>
      <c r="H182" s="190" t="s">
        <v>575</v>
      </c>
      <c r="I182" s="190" t="s">
        <v>533</v>
      </c>
      <c r="J182" s="190"/>
      <c r="K182" s="231"/>
    </row>
    <row r="183" spans="2:11" ht="15" customHeight="1">
      <c r="B183" s="210"/>
      <c r="C183" s="190" t="s">
        <v>104</v>
      </c>
      <c r="D183" s="190"/>
      <c r="E183" s="190"/>
      <c r="F183" s="209" t="s">
        <v>505</v>
      </c>
      <c r="G183" s="190"/>
      <c r="H183" s="190" t="s">
        <v>576</v>
      </c>
      <c r="I183" s="190" t="s">
        <v>501</v>
      </c>
      <c r="J183" s="190">
        <v>50</v>
      </c>
      <c r="K183" s="231"/>
    </row>
    <row r="184" spans="2:11" ht="15" customHeight="1">
      <c r="B184" s="210"/>
      <c r="C184" s="190" t="s">
        <v>577</v>
      </c>
      <c r="D184" s="190"/>
      <c r="E184" s="190"/>
      <c r="F184" s="209" t="s">
        <v>505</v>
      </c>
      <c r="G184" s="190"/>
      <c r="H184" s="190" t="s">
        <v>578</v>
      </c>
      <c r="I184" s="190" t="s">
        <v>579</v>
      </c>
      <c r="J184" s="190"/>
      <c r="K184" s="231"/>
    </row>
    <row r="185" spans="2:11" ht="15" customHeight="1">
      <c r="B185" s="210"/>
      <c r="C185" s="190" t="s">
        <v>580</v>
      </c>
      <c r="D185" s="190"/>
      <c r="E185" s="190"/>
      <c r="F185" s="209" t="s">
        <v>505</v>
      </c>
      <c r="G185" s="190"/>
      <c r="H185" s="190" t="s">
        <v>581</v>
      </c>
      <c r="I185" s="190" t="s">
        <v>579</v>
      </c>
      <c r="J185" s="190"/>
      <c r="K185" s="231"/>
    </row>
    <row r="186" spans="2:11" ht="15" customHeight="1">
      <c r="B186" s="210"/>
      <c r="C186" s="190" t="s">
        <v>582</v>
      </c>
      <c r="D186" s="190"/>
      <c r="E186" s="190"/>
      <c r="F186" s="209" t="s">
        <v>505</v>
      </c>
      <c r="G186" s="190"/>
      <c r="H186" s="190" t="s">
        <v>583</v>
      </c>
      <c r="I186" s="190" t="s">
        <v>579</v>
      </c>
      <c r="J186" s="190"/>
      <c r="K186" s="231"/>
    </row>
    <row r="187" spans="2:11" ht="15" customHeight="1">
      <c r="B187" s="210"/>
      <c r="C187" s="243" t="s">
        <v>584</v>
      </c>
      <c r="D187" s="190"/>
      <c r="E187" s="190"/>
      <c r="F187" s="209" t="s">
        <v>505</v>
      </c>
      <c r="G187" s="190"/>
      <c r="H187" s="190" t="s">
        <v>585</v>
      </c>
      <c r="I187" s="190" t="s">
        <v>586</v>
      </c>
      <c r="J187" s="244" t="s">
        <v>587</v>
      </c>
      <c r="K187" s="231"/>
    </row>
    <row r="188" spans="2:11" ht="15" customHeight="1">
      <c r="B188" s="237"/>
      <c r="C188" s="245"/>
      <c r="D188" s="219"/>
      <c r="E188" s="219"/>
      <c r="F188" s="219"/>
      <c r="G188" s="219"/>
      <c r="H188" s="219"/>
      <c r="I188" s="219"/>
      <c r="J188" s="219"/>
      <c r="K188" s="238"/>
    </row>
    <row r="189" spans="2:11" ht="18.75" customHeight="1">
      <c r="B189" s="246"/>
      <c r="C189" s="247"/>
      <c r="D189" s="247"/>
      <c r="E189" s="247"/>
      <c r="F189" s="248"/>
      <c r="G189" s="190"/>
      <c r="H189" s="190"/>
      <c r="I189" s="190"/>
      <c r="J189" s="190"/>
      <c r="K189" s="186"/>
    </row>
    <row r="190" spans="2:11" ht="18.75" customHeight="1">
      <c r="B190" s="186"/>
      <c r="C190" s="190"/>
      <c r="D190" s="190"/>
      <c r="E190" s="190"/>
      <c r="F190" s="209"/>
      <c r="G190" s="190"/>
      <c r="H190" s="190"/>
      <c r="I190" s="190"/>
      <c r="J190" s="190"/>
      <c r="K190" s="186"/>
    </row>
    <row r="191" spans="2:11" ht="18.75" customHeight="1"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</row>
    <row r="192" spans="2:11" ht="13.5">
      <c r="B192" s="177"/>
      <c r="C192" s="178"/>
      <c r="D192" s="178"/>
      <c r="E192" s="178"/>
      <c r="F192" s="178"/>
      <c r="G192" s="178"/>
      <c r="H192" s="178"/>
      <c r="I192" s="178"/>
      <c r="J192" s="178"/>
      <c r="K192" s="179"/>
    </row>
    <row r="193" spans="2:11" ht="21">
      <c r="B193" s="180"/>
      <c r="C193" s="297" t="s">
        <v>588</v>
      </c>
      <c r="D193" s="297"/>
      <c r="E193" s="297"/>
      <c r="F193" s="297"/>
      <c r="G193" s="297"/>
      <c r="H193" s="297"/>
      <c r="I193" s="297"/>
      <c r="J193" s="297"/>
      <c r="K193" s="181"/>
    </row>
    <row r="194" spans="2:11" ht="25.5" customHeight="1">
      <c r="B194" s="180"/>
      <c r="C194" s="249" t="s">
        <v>589</v>
      </c>
      <c r="D194" s="249"/>
      <c r="E194" s="249"/>
      <c r="F194" s="249" t="s">
        <v>590</v>
      </c>
      <c r="G194" s="250"/>
      <c r="H194" s="303" t="s">
        <v>591</v>
      </c>
      <c r="I194" s="303"/>
      <c r="J194" s="303"/>
      <c r="K194" s="181"/>
    </row>
    <row r="195" spans="2:11" ht="5.25" customHeight="1">
      <c r="B195" s="210"/>
      <c r="C195" s="207"/>
      <c r="D195" s="207"/>
      <c r="E195" s="207"/>
      <c r="F195" s="207"/>
      <c r="G195" s="190"/>
      <c r="H195" s="207"/>
      <c r="I195" s="207"/>
      <c r="J195" s="207"/>
      <c r="K195" s="231"/>
    </row>
    <row r="196" spans="2:11" ht="15" customHeight="1">
      <c r="B196" s="210"/>
      <c r="C196" s="190" t="s">
        <v>592</v>
      </c>
      <c r="D196" s="190"/>
      <c r="E196" s="190"/>
      <c r="F196" s="209" t="s">
        <v>47</v>
      </c>
      <c r="G196" s="190"/>
      <c r="H196" s="304" t="s">
        <v>593</v>
      </c>
      <c r="I196" s="304"/>
      <c r="J196" s="304"/>
      <c r="K196" s="231"/>
    </row>
    <row r="197" spans="2:11" ht="15" customHeight="1">
      <c r="B197" s="210"/>
      <c r="C197" s="216"/>
      <c r="D197" s="190"/>
      <c r="E197" s="190"/>
      <c r="F197" s="209" t="s">
        <v>48</v>
      </c>
      <c r="G197" s="190"/>
      <c r="H197" s="304" t="s">
        <v>594</v>
      </c>
      <c r="I197" s="304"/>
      <c r="J197" s="304"/>
      <c r="K197" s="231"/>
    </row>
    <row r="198" spans="2:11" ht="15" customHeight="1">
      <c r="B198" s="210"/>
      <c r="C198" s="216"/>
      <c r="D198" s="190"/>
      <c r="E198" s="190"/>
      <c r="F198" s="209" t="s">
        <v>51</v>
      </c>
      <c r="G198" s="190"/>
      <c r="H198" s="304" t="s">
        <v>595</v>
      </c>
      <c r="I198" s="304"/>
      <c r="J198" s="304"/>
      <c r="K198" s="231"/>
    </row>
    <row r="199" spans="2:11" ht="15" customHeight="1">
      <c r="B199" s="210"/>
      <c r="C199" s="190"/>
      <c r="D199" s="190"/>
      <c r="E199" s="190"/>
      <c r="F199" s="209" t="s">
        <v>49</v>
      </c>
      <c r="G199" s="190"/>
      <c r="H199" s="304" t="s">
        <v>596</v>
      </c>
      <c r="I199" s="304"/>
      <c r="J199" s="304"/>
      <c r="K199" s="231"/>
    </row>
    <row r="200" spans="2:11" ht="15" customHeight="1">
      <c r="B200" s="210"/>
      <c r="C200" s="190"/>
      <c r="D200" s="190"/>
      <c r="E200" s="190"/>
      <c r="F200" s="209" t="s">
        <v>50</v>
      </c>
      <c r="G200" s="190"/>
      <c r="H200" s="304" t="s">
        <v>597</v>
      </c>
      <c r="I200" s="304"/>
      <c r="J200" s="304"/>
      <c r="K200" s="231"/>
    </row>
    <row r="201" spans="2:11" ht="15" customHeight="1">
      <c r="B201" s="210"/>
      <c r="C201" s="190"/>
      <c r="D201" s="190"/>
      <c r="E201" s="190"/>
      <c r="F201" s="209"/>
      <c r="G201" s="190"/>
      <c r="H201" s="190"/>
      <c r="I201" s="190"/>
      <c r="J201" s="190"/>
      <c r="K201" s="231"/>
    </row>
    <row r="202" spans="2:11" ht="15" customHeight="1">
      <c r="B202" s="210"/>
      <c r="C202" s="190" t="s">
        <v>545</v>
      </c>
      <c r="D202" s="190"/>
      <c r="E202" s="190"/>
      <c r="F202" s="209" t="s">
        <v>79</v>
      </c>
      <c r="G202" s="190"/>
      <c r="H202" s="304" t="s">
        <v>598</v>
      </c>
      <c r="I202" s="304"/>
      <c r="J202" s="304"/>
      <c r="K202" s="231"/>
    </row>
    <row r="203" spans="2:11" ht="15" customHeight="1">
      <c r="B203" s="210"/>
      <c r="C203" s="216"/>
      <c r="D203" s="190"/>
      <c r="E203" s="190"/>
      <c r="F203" s="209" t="s">
        <v>442</v>
      </c>
      <c r="G203" s="190"/>
      <c r="H203" s="304" t="s">
        <v>443</v>
      </c>
      <c r="I203" s="304"/>
      <c r="J203" s="304"/>
      <c r="K203" s="231"/>
    </row>
    <row r="204" spans="2:11" ht="15" customHeight="1">
      <c r="B204" s="210"/>
      <c r="C204" s="190"/>
      <c r="D204" s="190"/>
      <c r="E204" s="190"/>
      <c r="F204" s="209" t="s">
        <v>440</v>
      </c>
      <c r="G204" s="190"/>
      <c r="H204" s="304" t="s">
        <v>599</v>
      </c>
      <c r="I204" s="304"/>
      <c r="J204" s="304"/>
      <c r="K204" s="231"/>
    </row>
    <row r="205" spans="2:11" ht="15" customHeight="1">
      <c r="B205" s="251"/>
      <c r="C205" s="216"/>
      <c r="D205" s="216"/>
      <c r="E205" s="216"/>
      <c r="F205" s="209" t="s">
        <v>444</v>
      </c>
      <c r="G205" s="195"/>
      <c r="H205" s="302" t="s">
        <v>445</v>
      </c>
      <c r="I205" s="302"/>
      <c r="J205" s="302"/>
      <c r="K205" s="252"/>
    </row>
    <row r="206" spans="2:11" ht="15" customHeight="1">
      <c r="B206" s="251"/>
      <c r="C206" s="216"/>
      <c r="D206" s="216"/>
      <c r="E206" s="216"/>
      <c r="F206" s="209" t="s">
        <v>446</v>
      </c>
      <c r="G206" s="195"/>
      <c r="H206" s="302" t="s">
        <v>600</v>
      </c>
      <c r="I206" s="302"/>
      <c r="J206" s="302"/>
      <c r="K206" s="252"/>
    </row>
    <row r="207" spans="2:11" ht="15" customHeight="1">
      <c r="B207" s="251"/>
      <c r="C207" s="216"/>
      <c r="D207" s="216"/>
      <c r="E207" s="216"/>
      <c r="F207" s="253"/>
      <c r="G207" s="195"/>
      <c r="H207" s="254"/>
      <c r="I207" s="254"/>
      <c r="J207" s="254"/>
      <c r="K207" s="252"/>
    </row>
    <row r="208" spans="2:11" ht="15" customHeight="1">
      <c r="B208" s="251"/>
      <c r="C208" s="190" t="s">
        <v>569</v>
      </c>
      <c r="D208" s="216"/>
      <c r="E208" s="216"/>
      <c r="F208" s="209">
        <v>1</v>
      </c>
      <c r="G208" s="195"/>
      <c r="H208" s="302" t="s">
        <v>601</v>
      </c>
      <c r="I208" s="302"/>
      <c r="J208" s="302"/>
      <c r="K208" s="252"/>
    </row>
    <row r="209" spans="2:11" ht="15" customHeight="1">
      <c r="B209" s="251"/>
      <c r="C209" s="216"/>
      <c r="D209" s="216"/>
      <c r="E209" s="216"/>
      <c r="F209" s="209">
        <v>2</v>
      </c>
      <c r="G209" s="195"/>
      <c r="H209" s="302" t="s">
        <v>602</v>
      </c>
      <c r="I209" s="302"/>
      <c r="J209" s="302"/>
      <c r="K209" s="252"/>
    </row>
    <row r="210" spans="2:11" ht="15" customHeight="1">
      <c r="B210" s="251"/>
      <c r="C210" s="216"/>
      <c r="D210" s="216"/>
      <c r="E210" s="216"/>
      <c r="F210" s="209">
        <v>3</v>
      </c>
      <c r="G210" s="195"/>
      <c r="H210" s="302" t="s">
        <v>603</v>
      </c>
      <c r="I210" s="302"/>
      <c r="J210" s="302"/>
      <c r="K210" s="252"/>
    </row>
    <row r="211" spans="2:11" ht="15" customHeight="1">
      <c r="B211" s="251"/>
      <c r="C211" s="216"/>
      <c r="D211" s="216"/>
      <c r="E211" s="216"/>
      <c r="F211" s="209">
        <v>4</v>
      </c>
      <c r="G211" s="195"/>
      <c r="H211" s="302" t="s">
        <v>604</v>
      </c>
      <c r="I211" s="302"/>
      <c r="J211" s="302"/>
      <c r="K211" s="252"/>
    </row>
    <row r="212" spans="2:11" ht="12.75" customHeight="1">
      <c r="B212" s="255"/>
      <c r="C212" s="256"/>
      <c r="D212" s="256"/>
      <c r="E212" s="256"/>
      <c r="F212" s="256"/>
      <c r="G212" s="256"/>
      <c r="H212" s="256"/>
      <c r="I212" s="256"/>
      <c r="J212" s="256"/>
      <c r="K212" s="25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Brunclikova Iveta</cp:lastModifiedBy>
  <dcterms:modified xsi:type="dcterms:W3CDTF">2017-09-01T12:55:54Z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