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50" yWindow="585" windowWidth="28455" windowHeight="14505" activeTab="0"/>
  </bookViews>
  <sheets>
    <sheet name="Rekapitulace stavby" sheetId="1" r:id="rId1"/>
    <sheet name="1. - I. etapa" sheetId="2" r:id="rId2"/>
    <sheet name="VON - Vedlejší a ostatní ..." sheetId="3" r:id="rId3"/>
    <sheet name="Pokyny pro vyplnění" sheetId="4" r:id="rId4"/>
  </sheets>
  <definedNames>
    <definedName name="_xlnm._FilterDatabase" localSheetId="1" hidden="1">'1. - I. etapa'!$C$100:$K$327</definedName>
    <definedName name="_xlnm._FilterDatabase" localSheetId="2" hidden="1">'VON - Vedlejší a ostatní ...'!$C$78:$K$88</definedName>
    <definedName name="_xlnm.Print_Area" localSheetId="1">'1. - I. etapa'!$C$4:$J$38,'1. - I. etapa'!$C$44:$J$80,'1. - I. etapa'!$C$86:$K$327</definedName>
    <definedName name="_xlnm.Print_Area" localSheetId="3">'Pokyny pro vyplnění'!$B$2:$K$69,'Pokyny pro vyplnění'!$B$72:$K$116,'Pokyny pro vyplnění'!$B$119:$K$188,'Pokyny pro vyplnění'!$B$196:$K$216</definedName>
    <definedName name="_xlnm.Print_Area" localSheetId="0">'Rekapitulace stavby'!$D$4:$AO$33,'Rekapitulace stavby'!$C$39:$AQ$55</definedName>
    <definedName name="_xlnm.Print_Area" localSheetId="2">'VON - Vedlejší a ostatní ...'!$C$4:$J$36,'VON - Vedlejší a ostatní ...'!$C$42:$J$60,'VON - Vedlejší a ostatní ...'!$C$66:$K$88</definedName>
    <definedName name="_xlnm.Print_Titles" localSheetId="0">'Rekapitulace stavby'!$49:$49</definedName>
    <definedName name="_xlnm.Print_Titles" localSheetId="1">'1. - I. etapa'!$100:$100</definedName>
    <definedName name="_xlnm.Print_Titles" localSheetId="2">'VON - Vedlejší a ostatní ...'!$78:$78</definedName>
  </definedNames>
  <calcPr calcId="125725"/>
</workbook>
</file>

<file path=xl/sharedStrings.xml><?xml version="1.0" encoding="utf-8"?>
<sst xmlns="http://schemas.openxmlformats.org/spreadsheetml/2006/main" count="2767" uniqueCount="728">
  <si>
    <t>Export VZ</t>
  </si>
  <si>
    <t>List obsahuje:</t>
  </si>
  <si>
    <t>1) Rekapitulace stavby</t>
  </si>
  <si>
    <t>2) Rekapitulace objektů stavby a soupisů prací</t>
  </si>
  <si>
    <t>3.0</t>
  </si>
  <si>
    <t>ZAMOK</t>
  </si>
  <si>
    <t>False</t>
  </si>
  <si>
    <t>{4bf4bbc8-161e-4d4d-befd-4293e7314f9b}</t>
  </si>
  <si>
    <t>0,01</t>
  </si>
  <si>
    <t>21</t>
  </si>
  <si>
    <t>15</t>
  </si>
  <si>
    <t>REKAPITULACE STAVBY</t>
  </si>
  <si>
    <t>v ---  níže se nacházejí doplnkové a pomocné údaje k sestavám  --- v</t>
  </si>
  <si>
    <t>Návod na vyplnění</t>
  </si>
  <si>
    <t>0,001</t>
  </si>
  <si>
    <t>Kód:</t>
  </si>
  <si>
    <t>201734-I</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</si>
  <si>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</si>
  <si>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</si>
  <si>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Skrétova 29 – Sanace objektu</t>
  </si>
  <si>
    <t>KSO:</t>
  </si>
  <si>
    <t/>
  </si>
  <si>
    <t>CC-CZ:</t>
  </si>
  <si>
    <t>Místo:</t>
  </si>
  <si>
    <t>Plzeň, Skrétova 29</t>
  </si>
  <si>
    <t>Datum:</t>
  </si>
  <si>
    <t>8. 6. 2017</t>
  </si>
  <si>
    <t>Zadavatel:</t>
  </si>
  <si>
    <t>IČ:</t>
  </si>
  <si>
    <t xml:space="preserve"> </t>
  </si>
  <si>
    <t>DIČ:</t>
  </si>
  <si>
    <t>Uchazeč:</t>
  </si>
  <si>
    <t>Vyplň údaj</t>
  </si>
  <si>
    <t>Projektant:</t>
  </si>
  <si>
    <t>PLANSTAV a.s.</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</si>
  <si>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</si>
  <si>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</si>
  <si>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</si>
  <si>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</si>
  <si>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</si>
  <si>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</si>
  <si>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</si>
  <si>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</si>
  <si>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</si>
  <si>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</si>
  <si>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</si>
  <si>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</si>
  <si>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</si>
  <si>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</si>
  <si>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</si>
  <si>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</si>
  <si>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</si>
  <si>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</si>
  <si>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</si>
  <si>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</si>
  <si>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</si>
  <si>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</si>
  <si>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</si>
  <si>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</si>
  <si>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</si>
  <si>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</si>
  <si>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</si>
  <si>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</si>
  <si>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</si>
  <si>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</si>
  <si>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</si>
  <si>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</si>
  <si>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</si>
  <si>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</si>
  <si>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</si>
  <si>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</si>
  <si>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</si>
  <si>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</si>
  <si>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</si>
  <si>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</si>
  <si>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</si>
  <si>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D.1.1</t>
  </si>
  <si>
    <t>Architektonicko-stavební řešení</t>
  </si>
  <si>
    <t>STA</t>
  </si>
  <si>
    <t>1</t>
  </si>
  <si>
    <t>{b9004bba-901c-4cc9-afdb-41339b86ac87}</t>
  </si>
  <si>
    <t>2</t>
  </si>
  <si>
    <t>/</t>
  </si>
  <si>
    <t>1.</t>
  </si>
  <si>
    <t>I. etapa</t>
  </si>
  <si>
    <t>Soupis</t>
  </si>
  <si>
    <t>{1121b392-9bce-468b-99ce-6defdff6fd2b}</t>
  </si>
  <si>
    <t>VON</t>
  </si>
  <si>
    <t>Vedlejší a ostatní rozpočtové náklady</t>
  </si>
  <si>
    <t>{d633f6ac-47c2-47d5-8c87-3f66c58c34ec}</t>
  </si>
  <si>
    <t>1) Krycí list soupisu</t>
  </si>
  <si>
    <t>2) Rekapitulace</t>
  </si>
  <si>
    <t>3) Soupis prací</t>
  </si>
  <si>
    <t>Zpět na list:</t>
  </si>
  <si>
    <t>Rekapitulace stavby</t>
  </si>
  <si>
    <t>KRYCÍ LIST SOUPISU</t>
  </si>
  <si>
    <t>Objekt:</t>
  </si>
  <si>
    <t>D.1.1 - Architektonicko-stavební řešení</t>
  </si>
  <si>
    <t>Soupis:</t>
  </si>
  <si>
    <t>1. - I. etapa</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</si>
  <si>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</si>
  <si>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</si>
  <si>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</si>
  <si>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</si>
  <si>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</si>
  <si>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</si>
  <si>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</si>
  <si>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</si>
  <si>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</si>
  <si>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</si>
  <si>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</si>
  <si>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</si>
  <si>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</si>
  <si>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91 - Doplňující konstrukce a práce pozemních komunikací, letišť a ploch</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</si>
  <si>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</si>
  <si>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</si>
  <si>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</si>
  <si>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</si>
  <si>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99 - Přesuny hmot a suti</t>
  </si>
  <si>
    <t xml:space="preserve">        997 - Přesun sutě</t>
  </si>
  <si>
    <t xml:space="preserve">        998 - Přesun hmot</t>
  </si>
  <si>
    <t>PSV - Práce a dodávky PSV</t>
  </si>
  <si>
    <t xml:space="preserve">    711 - Izolace proti vodě, vlhkosti a plynům</t>
  </si>
  <si>
    <t xml:space="preserve">    766 - Konstrukce truhlářské</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</si>
  <si>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</si>
  <si>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</si>
  <si>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</si>
  <si>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</si>
  <si>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</si>
  <si>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</si>
  <si>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</si>
  <si>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</si>
  <si>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</si>
  <si>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</si>
  <si>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</si>
  <si>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</si>
  <si>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</si>
  <si>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</si>
  <si>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</si>
  <si>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</si>
  <si>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</si>
  <si>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</si>
  <si>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</si>
  <si>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113106123</t>
  </si>
  <si>
    <t>Rozebrání dlažeb komunikací pro pěší ze zámkových dlaždic</t>
  </si>
  <si>
    <t>m2</t>
  </si>
  <si>
    <t>CS ÚRS 2017 01</t>
  </si>
  <si>
    <t>4</t>
  </si>
  <si>
    <t>897826760</t>
  </si>
  <si>
    <t>PP</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</si>
  <si>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</si>
  <si>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</si>
  <si>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</si>
  <si>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</si>
  <si>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1,5*(20,5+23+1,65+1,65)</t>
  </si>
  <si>
    <t>113107136</t>
  </si>
  <si>
    <t>Odstranění podkladu pl do 50 m2 z betonu vyztuženého sítěmi tl 150 mm</t>
  </si>
  <si>
    <t>2084219948</t>
  </si>
  <si>
    <t>Odstranění podkladů nebo krytů s přemístěním hmot na skládku na vzdálenost do 3 m nebo s naložením na dopravní prostředek v ploše jednotlivě do 50 m2 z betonu vyztuženého sítěmi, o tl. vrstvy přes 100 do 150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</si>
  <si>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</si>
  <si>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0,6*12"napojení kanalizace dvůr</t>
  </si>
  <si>
    <t>1,25*19,2"sanace suterénního zdiva dvůr</t>
  </si>
  <si>
    <t>Součet</t>
  </si>
  <si>
    <t>3</t>
  </si>
  <si>
    <t>132212101</t>
  </si>
  <si>
    <t>Hloubení rýh š do 600 mm ručním nebo pneum nářadím v soudržných horninách tř. 3</t>
  </si>
  <si>
    <t>m3</t>
  </si>
  <si>
    <t>174396949</t>
  </si>
  <si>
    <t>Hloubení zapažených i nezapažených rýh šířky do 600 mm ručním nebo pneumatickým nářadím s urovnáním dna do předepsaného profilu a spádu v horninách tř. 3 soudržných</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</si>
  <si>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</si>
  <si>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0,6*0,7*12"kanalizace ve dvoře</t>
  </si>
  <si>
    <t>132212109</t>
  </si>
  <si>
    <t>Příplatek za lepivost u hloubení rýh š do 600 mm ručním nebo pneum nářadím v hornině tř. 3</t>
  </si>
  <si>
    <t>183674890</t>
  </si>
  <si>
    <t>Hloubení zapažených i nezapažených rýh šířky do 600 mm ručním nebo pneumatickým nářadím s urovnáním dna do předepsaného profilu a spádu v horninách tř. 3 Příplatek k cenám za lepivost horniny tř. 3</t>
  </si>
  <si>
    <t>5</t>
  </si>
  <si>
    <t>132212201</t>
  </si>
  <si>
    <t>Hloubení rýh š přes 600 do 2000 mm ručním nebo pneum nářadím v soudržných horninách tř. 3</t>
  </si>
  <si>
    <t>690336753</t>
  </si>
  <si>
    <t>Hloubení zapažených i nezapažených rýh šířky přes 600 do 2 000 mm ručním nebo pneumatickým nářadím s urovnáním dna do předepsaného profilu a spádu v horninách tř. 3 soudržných</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</si>
  <si>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</si>
  <si>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1,25*1,75*(20,5+23+1,65+1,65+9+10,2)</t>
  </si>
  <si>
    <t>6</t>
  </si>
  <si>
    <t>132212209</t>
  </si>
  <si>
    <t>Příplatek za lepivost u hloubení rýh š do 2000 mm ručním nebo pneum nářadím v hornině tř. 3</t>
  </si>
  <si>
    <t>-735353641</t>
  </si>
  <si>
    <t>Hloubení zapažených i nezapažených rýh šířky přes 600 do 2 000 mm ručním nebo pneumatickým nářadím s urovnáním dna do předepsaného profilu a spádu v horninách tř. 3 Příplatek k cenám za lepivost horniny tř. 3</t>
  </si>
  <si>
    <t>7</t>
  </si>
  <si>
    <t>151101101</t>
  </si>
  <si>
    <t>Zřízení příložného pažení a rozepření stěn rýh hl do 2 m</t>
  </si>
  <si>
    <t>412174056</t>
  </si>
  <si>
    <t>Zřízení pažení a rozepření stěn rýh pro podzemní vedení pro všechny šířky rýhy příložné pro jakoukoliv mezerovitost,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</si>
  <si>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</si>
  <si>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1,75*(20,5+23+1,65+1,65+9+10,2)"sanace suterénního zdiva</t>
  </si>
  <si>
    <t>2*0,7*12"kanalizace ve dvoře</t>
  </si>
  <si>
    <t>8</t>
  </si>
  <si>
    <t>151101111</t>
  </si>
  <si>
    <t>Odstranění příložného pažení a rozepření stěn rýh hl do 2 m</t>
  </si>
  <si>
    <t>1360357787</t>
  </si>
  <si>
    <t>Odstranění pažení a rozepření stěn rýh pro podzemní vedení s uložením materiálu na vzdálenost do 3 m od kraje výkopu příložné, hloubky do 2 m</t>
  </si>
  <si>
    <t>9</t>
  </si>
  <si>
    <t>161101101</t>
  </si>
  <si>
    <t>Svislé přemístění výkopku z horniny tř. 1 až 4 hl výkopu do 2,5 m</t>
  </si>
  <si>
    <t>-1693718827</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</si>
  <si>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</si>
  <si>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</si>
  <si>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10</t>
  </si>
  <si>
    <t>162201211</t>
  </si>
  <si>
    <t>Vodorovné přemístění výkopku z horniny tř. 1 až 4 stavebním kolečkem do 10 m</t>
  </si>
  <si>
    <t>74015017</t>
  </si>
  <si>
    <t>Vodorovné přemístění výkopku nebo sypaniny stavebním kolečkem s naložením a vyprázdněním kolečka na hromady nebo do dopravního prostředku na vzdálenost do 10 m z horniny tř. 1 až 4</t>
  </si>
  <si>
    <t>2,52+1,08</t>
  </si>
  <si>
    <t>11</t>
  </si>
  <si>
    <t>162201219</t>
  </si>
  <si>
    <t>Příplatek k vodorovnému přemístění výkopku z horniny tř. 1 až 4 stavebním kolečkem ZKD 10 m</t>
  </si>
  <si>
    <t>302667414</t>
  </si>
  <si>
    <t>Vodorovné přemístění výkopku nebo sypaniny stavebním kolečkem s naložením a vyprázdněním kolečka na hromady nebo do dopravního prostředku na vzdálenost do 10 m z horniny Příplatek k ceně za každých dalších 10 m</t>
  </si>
  <si>
    <t>12</t>
  </si>
  <si>
    <t>162701105</t>
  </si>
  <si>
    <t>Vodorovné přemístění do 10000 m výkopku/sypaniny z horniny tř. 1 až 4</t>
  </si>
  <si>
    <t>210947076</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</si>
  <si>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</si>
  <si>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</si>
  <si>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52,8+2,52+1,08</t>
  </si>
  <si>
    <t>13</t>
  </si>
  <si>
    <t>162701109</t>
  </si>
  <si>
    <t>Příplatek k vodorovnému přemístění výkopku/sypaniny z horniny tř. 1 až 4 ZKD 1000 m přes 10000 m</t>
  </si>
  <si>
    <t>-854486198</t>
  </si>
  <si>
    <t>Vodorovné přemístění výkopku nebo sypaniny po suchu na obvyklém dopravním prostředku, bez naložení výkopku, avšak se složením bez rozhrnutí z horniny tř. 1 až 4 na vzdálenost Příplatek k ceně za každých dalších i započatých 1 000 m</t>
  </si>
  <si>
    <t>56,4*10 'Přepočtené koeficientem množství</t>
  </si>
  <si>
    <t>14</t>
  </si>
  <si>
    <t>171201211</t>
  </si>
  <si>
    <t>Poplatek za uložení odpadu ze sypaniny na skládce (skládkovné)</t>
  </si>
  <si>
    <t>t</t>
  </si>
  <si>
    <t>1803046104</t>
  </si>
  <si>
    <t>Uložení sypaniny poplatek za uložení sypaniny na skládce (skládkovné)</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</si>
  <si>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</si>
  <si>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56,4*1,85 'Přepočtené koeficientem množství</t>
  </si>
  <si>
    <t>174101101</t>
  </si>
  <si>
    <t>Zásyp jam, šachet rýh nebo kolem objektů sypaninou se zhutněním</t>
  </si>
  <si>
    <t>-2020990972</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</si>
  <si>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</si>
  <si>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</si>
  <si>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144,375-52,80</t>
  </si>
  <si>
    <t>16</t>
  </si>
  <si>
    <t>175111101</t>
  </si>
  <si>
    <t>Obsypání potrubí ručně sypaninou bez prohození, uloženou do 3 m</t>
  </si>
  <si>
    <t>953434486</t>
  </si>
  <si>
    <t>Obsypání potrubí ručně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</si>
  <si>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</si>
  <si>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0,35*0,6*12</t>
  </si>
  <si>
    <t>17</t>
  </si>
  <si>
    <t>M</t>
  </si>
  <si>
    <t>583312890</t>
  </si>
  <si>
    <t xml:space="preserve">kamenivo těžené drobné frakce 0-2 </t>
  </si>
  <si>
    <t>1288038641</t>
  </si>
  <si>
    <t>2,52*2 'Přepočtené koeficientem množství</t>
  </si>
  <si>
    <t>Zakládání</t>
  </si>
  <si>
    <t>18</t>
  </si>
  <si>
    <t>211531111</t>
  </si>
  <si>
    <t>Výplň odvodňovacích žeber nebo trativodů kamenivem hrubým drceným frakce 16 až 63 mm</t>
  </si>
  <si>
    <t>-1157417446</t>
  </si>
  <si>
    <t>Výplň kamenivem do rýh odvodňovacích žeber nebo trativodů bez zhutnění, s úpravou povrchu výplně kamenivem hrubým drceným frakce 16 až 63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</si>
  <si>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</si>
  <si>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0,8*1,0*(20,5+23+1,65+1,65+9+10,2)</t>
  </si>
  <si>
    <t>19</t>
  </si>
  <si>
    <t>212755214</t>
  </si>
  <si>
    <t>Trativody z drenážních trubek plastových flexibilních D 100 mm bez lože</t>
  </si>
  <si>
    <t>m</t>
  </si>
  <si>
    <t>-1588019626</t>
  </si>
  <si>
    <t>Trativody bez lože z drenážních trubek plastových flexibilních D 100 mm</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</si>
  <si>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</si>
  <si>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Po dobu výstavby budou ve výkopu osazeny perforované hadice napojené do stávající jímky v nejnižším místě kotelny.</t>
  </si>
  <si>
    <t>20,5+23+1,65+1,65+9+10,2</t>
  </si>
  <si>
    <t>20</t>
  </si>
  <si>
    <t>211971110</t>
  </si>
  <si>
    <t>Zřízení opláštění žeber nebo trativodů geotextilií v rýze nebo zářezu sklonu do 1:2</t>
  </si>
  <si>
    <t>1291936530</t>
  </si>
  <si>
    <t>Zřízení opláštění výplně z geotextilie odvodňovacích žeber nebo trativodů v rýze nebo zářezu se stěnami šikmými o sklonu do 1:2</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</si>
  <si>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</si>
  <si>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(1,75+0,8+1,0+0,8)*(20,5+23+1,65+1,65+9+10,2)</t>
  </si>
  <si>
    <t>693110620</t>
  </si>
  <si>
    <t>geotextilie netkaná 300 g/m2</t>
  </si>
  <si>
    <t>32</t>
  </si>
  <si>
    <t>-1484240500</t>
  </si>
  <si>
    <t>geotextilie z polyesterových vláken netkaná, 300 g/m2, šíře 200 cm</t>
  </si>
  <si>
    <t>287,1*1,1 'Přepočtené koeficientem množství</t>
  </si>
  <si>
    <t>Vodorovné konstrukce</t>
  </si>
  <si>
    <t>22</t>
  </si>
  <si>
    <t>451572111</t>
  </si>
  <si>
    <t>Lože pod potrubí otevřený výkop z kameniva drobného těženého</t>
  </si>
  <si>
    <t>1892851133</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</si>
  <si>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</si>
  <si>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</si>
  <si>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0,15*0,6*12</t>
  </si>
  <si>
    <t>Komunikace pozemní</t>
  </si>
  <si>
    <t>23</t>
  </si>
  <si>
    <t>581124115</t>
  </si>
  <si>
    <t>Kryt z betonu komunikace pro pěší tl. 150 mm</t>
  </si>
  <si>
    <t>1100456407</t>
  </si>
  <si>
    <t>Kryt z prostého betonu komunikací pro pěší tl. 150 mm</t>
  </si>
  <si>
    <t xml:space="preserve">Poznámka k souboru cen:
1. V cenách nejsou započteny náklady na popř. projektem předepsané: a) živičné postřiky, nátěry nebo mezivrstvy, které se oceňují cenami souborů cen stavebního dílu 57 Kryty pozemních komunikací, b) vložky z lepenky, které se oceňují cenami souboru cen 919 7. -51 Vložka pod litý asfalt, c) dilatační spáry řezané a vkládané, které se oceňují cenami souborů cen 911 11-1 Řezání dilatačních spár a 911 12-. Těsnění dilatačních spár, d) postřiky povrchu ochrannou emulzí, které se oceňují cenou 919 74-8111 Postřik cementobetonového povrchu krytu nebo podkladu ochrannou emulzí, e) ošetření povrchu betonového krytu vodou, které se oceňují cenou 919 74-1111 Ošetření cementobetonové plochy vodou. </t>
  </si>
  <si>
    <t>24</t>
  </si>
  <si>
    <t>596211111</t>
  </si>
  <si>
    <t>Kladení zámkové dlažby komunikací pro pěší tl 60 mm skupiny A pl do 100 m2</t>
  </si>
  <si>
    <t>-514963679</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</si>
  <si>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</si>
  <si>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</si>
  <si>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25</t>
  </si>
  <si>
    <t>592450380</t>
  </si>
  <si>
    <t>dlažba zámková přírodní (doplnění stávající dlažby na dořezy)</t>
  </si>
  <si>
    <t>703742113</t>
  </si>
  <si>
    <t>70,2*0,05</t>
  </si>
  <si>
    <t>Mezisoučet</t>
  </si>
  <si>
    <t>Úpravy povrchů, podlahy a osazování výplní</t>
  </si>
  <si>
    <t>26</t>
  </si>
  <si>
    <t>6121311R</t>
  </si>
  <si>
    <t>Hloubkový zpevňovač omítek vnitřních stěn nanášený ručně</t>
  </si>
  <si>
    <t>-718822031</t>
  </si>
  <si>
    <t>kotelna</t>
  </si>
  <si>
    <t>22,549+3,0*20+1,65*(3,63+3,63+4,3)</t>
  </si>
  <si>
    <t>27</t>
  </si>
  <si>
    <t>628195001</t>
  </si>
  <si>
    <t>Očištění zdiva nebo betonu zdí a valů před započetím oprav ručně</t>
  </si>
  <si>
    <t>433024267</t>
  </si>
  <si>
    <t xml:space="preserve">Poznámka k souboru cen:
1. V ceně jsou započteny náklady na odstranění mechu, příp. i jiných rostlin a jejich odklizení na vzdálenost do 20 m. 2. Množství měrných jednotek se stanoví v m2 očištěné plochy. </t>
  </si>
  <si>
    <t>Trubní vedení</t>
  </si>
  <si>
    <t>28</t>
  </si>
  <si>
    <t>871315211</t>
  </si>
  <si>
    <t>Kanalizační potrubí z tvrdého PVC jednovrstvé tuhost třídy SN4 DN 160</t>
  </si>
  <si>
    <t>648125915</t>
  </si>
  <si>
    <t>Kanalizační potrubí z tvrdého PVC v otevřeném výkopu ve sklonu do 20 %, hladkého plnostěnného jednovrstvého, tuhost třídy SN 4 DN 160</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</si>
  <si>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</si>
  <si>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29</t>
  </si>
  <si>
    <t>877315211</t>
  </si>
  <si>
    <t>Montáž tvarovek z tvrdého PVC-systém KG nebo z polypropylenu-systém KG 2000 jednoosé DN 150</t>
  </si>
  <si>
    <t>kus</t>
  </si>
  <si>
    <t>-2043041970</t>
  </si>
  <si>
    <t>Montáž tvarovek na kanalizačním potrubí z trub z plastu z tvrdého PVC nebo z polypropylenu v otevřeném výkopu jednoosých DN 150</t>
  </si>
  <si>
    <t xml:space="preserve">Poznámka k souboru cen:
1. V cenách nejsou započteny náklady na dodání tvarovek. Tvarovky se oceňují ve ve specifikaci. </t>
  </si>
  <si>
    <t>30</t>
  </si>
  <si>
    <t>286113610</t>
  </si>
  <si>
    <t>koleno kanalizace plastové KGB 150x45°</t>
  </si>
  <si>
    <t>-1928283606</t>
  </si>
  <si>
    <t>koleno kanalizace plastové KG 150x45°</t>
  </si>
  <si>
    <t>31</t>
  </si>
  <si>
    <t>877315221</t>
  </si>
  <si>
    <t>Montáž tvarovek z tvrdého PVC-systém KG nebo z polypropylenu-systém KG 2000 dvouosé DN 150</t>
  </si>
  <si>
    <t>1467716872</t>
  </si>
  <si>
    <t>Montáž tvarovek na kanalizačním potrubí z trub z plastu z tvrdého PVC nebo z polypropylenu v otevřeném výkopu dvouosých DN 150</t>
  </si>
  <si>
    <t>286113920</t>
  </si>
  <si>
    <t>odbočka kanalizační plastová s hrdlem KGEA-150/150/45°</t>
  </si>
  <si>
    <t>-1244400246</t>
  </si>
  <si>
    <t>odbočka kanalizační plastová s hrdlem KG 150/150/45°</t>
  </si>
  <si>
    <t>33</t>
  </si>
  <si>
    <t>892351111</t>
  </si>
  <si>
    <t>Tlaková zkouška vodou potrubí DN 150 nebo 200</t>
  </si>
  <si>
    <t>2117064655</t>
  </si>
  <si>
    <t>Tlakové zkoušky vodou na potrubí DN 150 nebo 200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</si>
  <si>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</si>
  <si>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Ostatní konstrukce a práce, bourání</t>
  </si>
  <si>
    <t>91</t>
  </si>
  <si>
    <t>Doplňující konstrukce a práce pozemních komunikací, letišť a ploch</t>
  </si>
  <si>
    <t>34</t>
  </si>
  <si>
    <t>919716111</t>
  </si>
  <si>
    <t>Výztuž cementobetonového krytu ze svařovaných sítí KARI hmotnosti do 7,5 kg/m2</t>
  </si>
  <si>
    <t>991032475</t>
  </si>
  <si>
    <t>Ocelová výztuž cementobetonového krytu ze svařovaných sítí KARI hmotnosti do 7,5 kg/m2</t>
  </si>
  <si>
    <t>31,2*4,44*1,1/1000"dvůr</t>
  </si>
  <si>
    <t>35</t>
  </si>
  <si>
    <t>919735123</t>
  </si>
  <si>
    <t>Řezání stávajícího betonového krytu hl do 150 mm</t>
  </si>
  <si>
    <t>-1164957645</t>
  </si>
  <si>
    <t>Řezání stávajícího betonového krytu nebo podkladu hloubky přes 100 do 150 mm</t>
  </si>
  <si>
    <t xml:space="preserve">Poznámka k souboru cen:
1. V cenách jsou započteny i náklady na spotřebu vody. </t>
  </si>
  <si>
    <t>94</t>
  </si>
  <si>
    <t>Lešení a stavební výtahy</t>
  </si>
  <si>
    <t>36</t>
  </si>
  <si>
    <t>949101111</t>
  </si>
  <si>
    <t>Lešení pomocné pro objekty pozemních staveb s lešeňovou podlahou v do 1,9 m zatížení do 150 kg/m2</t>
  </si>
  <si>
    <t>1107340291</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</si>
  <si>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</si>
  <si>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</si>
  <si>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95</t>
  </si>
  <si>
    <t>Různé dokončovací konstrukce a práce pozemních staveb</t>
  </si>
  <si>
    <t>37</t>
  </si>
  <si>
    <t>952901111</t>
  </si>
  <si>
    <t>Vyčištění budov bytové a občanské výstavby při výšce podlaží do 4 m</t>
  </si>
  <si>
    <t>-1054140330</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</si>
  <si>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</si>
  <si>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</si>
  <si>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16+14,85+9,6+13,18+2,42+2,465+5,52+2,587+5,076+11,74+1,777+6,732+5,203+30,806</t>
  </si>
  <si>
    <t>27,359+34,534+22,549+49,834+4,189</t>
  </si>
  <si>
    <t>96</t>
  </si>
  <si>
    <t>Bourání konstrukcí</t>
  </si>
  <si>
    <t>38</t>
  </si>
  <si>
    <t>962031132</t>
  </si>
  <si>
    <t>Bourání příček z cihel pálených na MVC tl do 100 mm</t>
  </si>
  <si>
    <t>-618975534</t>
  </si>
  <si>
    <t>Bourání příček z cihel, tvárnic nebo příčkovek z cihel pálených, plných nebo dutých na maltu vápennou nebo vápenocementovou, tl. do 100 mm</t>
  </si>
  <si>
    <t>122,1"vybourání stávající cihelné přizdívky</t>
  </si>
  <si>
    <t>97</t>
  </si>
  <si>
    <t>Prorážení otvorů a ostatní bourací práce</t>
  </si>
  <si>
    <t>39</t>
  </si>
  <si>
    <t>978011191</t>
  </si>
  <si>
    <t>Otlučení vnitřní vápenné nebo vápenocementové omítky stropů v rozsahu do 100 %</t>
  </si>
  <si>
    <t>175477676</t>
  </si>
  <si>
    <t>Otlučení vápenných nebo vápenocementových omítek vnitřních ploch stropů, v rozsahu přes 50 do 100 %</t>
  </si>
  <si>
    <t xml:space="preserve">Poznámka k souboru cen:
1. Položky lze použít i pro ocenění otlučení sádrových, hliněných apod. vnitřních omítek. </t>
  </si>
  <si>
    <t>16+14,85+9,6+13,18+2,42+2,465+5,52+2,587+5,076+11,74+1,777+6,732+5,203+30,806"rovné stropy</t>
  </si>
  <si>
    <t>(27,359+34,534+22,549+49,834+4,189)*1,105"klenby</t>
  </si>
  <si>
    <t>40</t>
  </si>
  <si>
    <t>978013191</t>
  </si>
  <si>
    <t>Otlučení vnitřní vápenné nebo vápenocementové omítky stěn v rozsahu do 100 %</t>
  </si>
  <si>
    <t>-134157550</t>
  </si>
  <si>
    <t>Otlučení vápenných nebo vápenocementových omítek vnitřních ploch stěn s vyškrabáním spar, s očištěním zdiva, v rozsahu přes 50 do 100 %</t>
  </si>
  <si>
    <t>3,0*(16,6+16,16+14,16+16,06+6,55+6,55+20,95+11,989+6,521+12,279+17,742+3,729+3,77+13,43+9,121+39,113+20,45+11,871+37,716+26,750+7,925+17,50)</t>
  </si>
  <si>
    <t>1,65*(3,63+3,63+4,3)</t>
  </si>
  <si>
    <t>41</t>
  </si>
  <si>
    <t>978015391</t>
  </si>
  <si>
    <t>Otlučení vnější vápenné nebo vápenocementové vnější omítky stupně členitosti 1 a 2 rozsahu do 100%</t>
  </si>
  <si>
    <t>-531567271</t>
  </si>
  <si>
    <t>Otlučení vápenných nebo vápenocementových omítek vnějších ploch s vyškrabáním spar a s očištěním zdiva stupně členitosti 1 a 2, v rozsahu přes 80 do 100 %</t>
  </si>
  <si>
    <t>42</t>
  </si>
  <si>
    <t>978059541</t>
  </si>
  <si>
    <t>Odsekání a odebrání obkladů stěn z vnitřních obkládaček plochy přes 1 m2</t>
  </si>
  <si>
    <t>-1376226533</t>
  </si>
  <si>
    <t>Odsekání obkladů stěn včetně otlučení podkladní omítky až na zdivo z obkládaček vnitřních, z jakýchkoliv materiálů, plochy přes 1 m2</t>
  </si>
  <si>
    <t xml:space="preserve">Poznámka k souboru cen:
1. Odsekání soklíků se oceňuje cenami souboru cen 965 08. </t>
  </si>
  <si>
    <t>1,6*16,6</t>
  </si>
  <si>
    <t>1,6*12,279</t>
  </si>
  <si>
    <t>1,6*17,71</t>
  </si>
  <si>
    <t>1,6*3,76</t>
  </si>
  <si>
    <t>1,6*3,78</t>
  </si>
  <si>
    <t>1,8*39,398</t>
  </si>
  <si>
    <t>1,6*(26,75+17,50)</t>
  </si>
  <si>
    <t>43</t>
  </si>
  <si>
    <t>978071221</t>
  </si>
  <si>
    <t>Otlučení omítky a odstranění izolace z lepenky svislé pl přes 1 m2</t>
  </si>
  <si>
    <t>1428475911</t>
  </si>
  <si>
    <t>Odsekání omítky (včetně podkladní) a odstranění tepelné nebo vodotěsné izolace lepenkové svislé, plochy přes 1 m2</t>
  </si>
  <si>
    <t>1,85*(20,5+23+1,65+1,65+9+10,2)</t>
  </si>
  <si>
    <t>44</t>
  </si>
  <si>
    <t>979051121</t>
  </si>
  <si>
    <t>Očištění zámkových dlaždic se spárováním z kameniva těženého při překopech inženýrských sítí</t>
  </si>
  <si>
    <t>955181225</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</si>
  <si>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</si>
  <si>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 xml:space="preserve">Poznámka k souboru cen: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</si>
  <si>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99</t>
  </si>
  <si>
    <t>Přesuny hmot a suti</t>
  </si>
  <si>
    <t>997</t>
  </si>
  <si>
    <t>Přesun sutě</t>
  </si>
  <si>
    <t>45</t>
  </si>
  <si>
    <t>997013211</t>
  </si>
  <si>
    <t>Vnitrostaveništní doprava suti a vybouraných hmot pro budovy v do 6 m ručně</t>
  </si>
  <si>
    <t>-1264538389</t>
  </si>
  <si>
    <t>Vnitrostaveništní doprava suti a vybouraných hmot vodorovně do 50 m svisle ručně (nošením po schodech)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</si>
  <si>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</si>
  <si>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46</t>
  </si>
  <si>
    <t>997013501</t>
  </si>
  <si>
    <t>Odvoz suti na skládku a vybouraných hmot nebo meziskládku do 1 km se složením</t>
  </si>
  <si>
    <t>-1593249303</t>
  </si>
  <si>
    <t>47</t>
  </si>
  <si>
    <t>997013509</t>
  </si>
  <si>
    <t>Příplatek k odvozu suti a vybouraných hmot na skládku ZKD 1 km přes 1 km</t>
  </si>
  <si>
    <t>327448073</t>
  </si>
  <si>
    <t>116,88*19 'Přepočtené koeficientem množství</t>
  </si>
  <si>
    <t>48</t>
  </si>
  <si>
    <t>997013831</t>
  </si>
  <si>
    <t>Poplatek za uložení stavebního směsného odpadu na skládce (skládkovné)</t>
  </si>
  <si>
    <t>-1633155963</t>
  </si>
  <si>
    <t>Poplatek za uložení stavebního odpadu na skládce (skládkovné) směsného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</si>
  <si>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</si>
  <si>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</si>
  <si>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</si>
  <si>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49</t>
  </si>
  <si>
    <t>998018001</t>
  </si>
  <si>
    <t>Přesun hmot ruční pro budovy v do 6 m</t>
  </si>
  <si>
    <t>1448827786</t>
  </si>
  <si>
    <t>Přesun hmot pro budovy občanské výstavby, bydlení, výrobu a služby ruční - bez užití mechanizace vodorovná dopravní vzdálenost do 100 m pro budovy s jakoukoliv nosnou konstrukcí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</si>
  <si>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</si>
  <si>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</si>
  <si>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</si>
  <si>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</si>
  <si>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</si>
  <si>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50</t>
  </si>
  <si>
    <t>711161306</t>
  </si>
  <si>
    <t>Izolace proti zemní vlhkosti stěn foliemi nopovými pro běžné podmínky tl. 0,5 mm šířky 1,0 m</t>
  </si>
  <si>
    <t>1159393252</t>
  </si>
  <si>
    <t>Izolace proti zemní vlhkosti nopovými foliemi základů nebo stěn pro běžné podmínky tloušťky 0,5 mm, šířky 1,0 m</t>
  </si>
  <si>
    <t xml:space="preserve">Poznámka k souboru cen:
1. V cenách -1302 až -1361 nejsou započteny náklady na ukončení izolace lištou. 2. Prostupy izolací se oceňují cenami souboru 711 76 - Provedení detailů fóliemi. </t>
  </si>
  <si>
    <t>51</t>
  </si>
  <si>
    <t>711161382</t>
  </si>
  <si>
    <t>Izolace proti zemní vlhkosti foliemi nopovými ukončené horní provětrávací lištou</t>
  </si>
  <si>
    <t>-629647665</t>
  </si>
  <si>
    <t>Izolace proti zemní vlhkosti nopovými foliemi ukončení izolace lištou provětrávací</t>
  </si>
  <si>
    <t>52</t>
  </si>
  <si>
    <t>711493R</t>
  </si>
  <si>
    <t xml:space="preserve">Vyrovnání podkladu cementovou těsnící stěrkou </t>
  </si>
  <si>
    <t>446423391</t>
  </si>
  <si>
    <t>53</t>
  </si>
  <si>
    <t>711493R1</t>
  </si>
  <si>
    <t>Vysoce flexibilní těsnící bitumenová stěrka ve dvou vrstvách, včetně penetrace (v případě zatížení tlakovou vodou je třeba po aplikaci prvního nátěru zapracovat skleněnou síťovinu)</t>
  </si>
  <si>
    <t>-1243582509</t>
  </si>
  <si>
    <t>54</t>
  </si>
  <si>
    <t>998711101</t>
  </si>
  <si>
    <t>Přesun hmot tonážní pro izolace proti vodě, vlhkosti a plynům v objektech výšky do 6 m</t>
  </si>
  <si>
    <t>1159473329</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</si>
  <si>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</si>
  <si>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</si>
  <si>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766</t>
  </si>
  <si>
    <t>Konstrukce truhlářské</t>
  </si>
  <si>
    <t>55</t>
  </si>
  <si>
    <t>766411821</t>
  </si>
  <si>
    <t>Demontáž truhlářského obložení stěn z palubek</t>
  </si>
  <si>
    <t>739088317</t>
  </si>
  <si>
    <t>Demontáž obložení stěn palubkami</t>
  </si>
  <si>
    <t xml:space="preserve">Poznámka k souboru cen:
1. Cenami nelze oceňovat demontáž obložení stěn výšky přes 2,5 m; tyto práce se oceňují cenami souboru cen 766 42-18 Demontáž obložení podhledů. </t>
  </si>
  <si>
    <t>2,2*16,16</t>
  </si>
  <si>
    <t>56</t>
  </si>
  <si>
    <t>766411822</t>
  </si>
  <si>
    <t>Demontáž truhlářského obložení stěn podkladových roštů</t>
  </si>
  <si>
    <t>1007647843</t>
  </si>
  <si>
    <t>Demontáž obložení stěn podkladových roštů</t>
  </si>
  <si>
    <t>VON - Vedlejší a ostatní rozpočtové náklady</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</si>
  <si>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</si>
  <si>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</si>
  <si>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</si>
  <si>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</si>
  <si>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</si>
  <si>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</si>
  <si>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</si>
  <si>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013254000</t>
  </si>
  <si>
    <t>Dokumentace skutečného provedení stavby</t>
  </si>
  <si>
    <t>Kč</t>
  </si>
  <si>
    <t>1024</t>
  </si>
  <si>
    <t>-1708086300</t>
  </si>
  <si>
    <t>Průzkumné, geodetické a projektové práce projektové práce dokumentace stavby (výkresová a textová) skutečného provedení stavby</t>
  </si>
  <si>
    <t>VRN3</t>
  </si>
  <si>
    <t>Zařízení staveniště</t>
  </si>
  <si>
    <t>030001000</t>
  </si>
  <si>
    <t>-2024412813</t>
  </si>
  <si>
    <t>Základní rozdělení průvodních činností a nákladů zařízení staveniště</t>
  </si>
  <si>
    <t>035103001</t>
  </si>
  <si>
    <t xml:space="preserve">Pronájem ploch - zábor chodníku </t>
  </si>
  <si>
    <t>-1715922082</t>
  </si>
  <si>
    <t>Zařízení staveniště pronájem ploch</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</si>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</sst>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i/>
      <sz val="8"/>
      <color rgb="FF003366"/>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43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xf>
    <xf numFmtId="0" fontId="0" fillId="0" borderId="0" xfId="0" applyAlignment="1" applyProtection="1">
      <alignment horizontal="center" vertical="center"/>
      <protection locked="0"/>
    </xf>
    <xf numFmtId="0" fontId="15"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6" fillId="2" borderId="0" xfId="0" applyFont="1" applyFill="1" applyAlignment="1" applyProtection="1">
      <alignment horizontal="left" vertical="center"/>
      <protection/>
    </xf>
    <xf numFmtId="0" fontId="17" fillId="2" borderId="0" xfId="20" applyFont="1" applyFill="1" applyAlignment="1" applyProtection="1">
      <alignment vertical="center"/>
      <protection/>
    </xf>
    <xf numFmtId="0" fontId="44" fillId="2" borderId="0" xfId="20" applyFill="1"/>
    <xf numFmtId="0" fontId="0" fillId="2" borderId="0" xfId="0" applyFill="1"/>
    <xf numFmtId="0" fontId="15" fillId="2" borderId="0" xfId="0" applyFont="1" applyFill="1" applyAlignment="1">
      <alignment horizontal="left"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5" xfId="0" applyBorder="1" applyProtection="1">
      <protection/>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1"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3"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1"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21"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0" fontId="4" fillId="0" borderId="0" xfId="0" applyFont="1" applyAlignment="1" applyProtection="1">
      <alignment horizontal="center" vertical="center"/>
      <protection/>
    </xf>
    <xf numFmtId="4" fontId="25" fillId="0" borderId="21" xfId="0" applyNumberFormat="1" applyFont="1" applyBorder="1" applyAlignment="1" applyProtection="1">
      <alignment vertical="center"/>
      <protection/>
    </xf>
    <xf numFmtId="4" fontId="25" fillId="0" borderId="0" xfId="0" applyNumberFormat="1" applyFont="1" applyBorder="1" applyAlignment="1" applyProtection="1">
      <alignment vertical="center"/>
      <protection/>
    </xf>
    <xf numFmtId="166" fontId="25" fillId="0" borderId="0" xfId="0" applyNumberFormat="1" applyFont="1" applyBorder="1" applyAlignment="1" applyProtection="1">
      <alignment vertical="center"/>
      <protection/>
    </xf>
    <xf numFmtId="4" fontId="25" fillId="0" borderId="15" xfId="0" applyNumberFormat="1" applyFont="1" applyBorder="1" applyAlignment="1" applyProtection="1">
      <alignment vertical="center"/>
      <protection/>
    </xf>
    <xf numFmtId="0" fontId="4" fillId="0" borderId="0" xfId="0" applyFont="1" applyAlignment="1">
      <alignment horizontal="left" vertical="center"/>
    </xf>
    <xf numFmtId="0" fontId="27" fillId="0" borderId="0" xfId="0" applyFont="1" applyAlignment="1">
      <alignment horizontal="left"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0" fontId="32"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4" fillId="0" borderId="21" xfId="0" applyNumberFormat="1" applyFont="1" applyBorder="1" applyAlignment="1" applyProtection="1">
      <alignment vertical="center"/>
      <protection/>
    </xf>
    <xf numFmtId="4" fontId="34" fillId="0" borderId="0" xfId="0" applyNumberFormat="1" applyFont="1" applyBorder="1" applyAlignment="1" applyProtection="1">
      <alignment vertical="center"/>
      <protection/>
    </xf>
    <xf numFmtId="166" fontId="34" fillId="0" borderId="0" xfId="0" applyNumberFormat="1" applyFont="1" applyBorder="1" applyAlignment="1" applyProtection="1">
      <alignment vertical="center"/>
      <protection/>
    </xf>
    <xf numFmtId="4" fontId="34"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6" fillId="2" borderId="0" xfId="0" applyFont="1" applyFill="1" applyAlignment="1">
      <alignment horizontal="left" vertical="center"/>
    </xf>
    <xf numFmtId="0" fontId="35"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1"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3" fillId="0" borderId="0" xfId="0" applyFont="1" applyBorder="1" applyAlignment="1" applyProtection="1">
      <alignment horizontal="left" vertical="center"/>
      <protection/>
    </xf>
    <xf numFmtId="4" fontId="26"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6"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1"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7"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6" fillId="0" borderId="0" xfId="0" applyNumberFormat="1" applyFont="1" applyAlignment="1" applyProtection="1">
      <alignment/>
      <protection/>
    </xf>
    <xf numFmtId="166" fontId="38" fillId="0" borderId="13" xfId="0" applyNumberFormat="1" applyFont="1" applyBorder="1" applyAlignment="1" applyProtection="1">
      <alignment/>
      <protection/>
    </xf>
    <xf numFmtId="166" fontId="38" fillId="0" borderId="14" xfId="0" applyNumberFormat="1" applyFont="1" applyBorder="1" applyAlignment="1" applyProtection="1">
      <alignment/>
      <protection/>
    </xf>
    <xf numFmtId="4" fontId="39"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40" fillId="0" borderId="0" xfId="0" applyFont="1" applyAlignment="1" applyProtection="1">
      <alignment horizontal="left" vertical="center"/>
      <protection/>
    </xf>
    <xf numFmtId="0" fontId="41" fillId="0" borderId="0" xfId="0" applyFont="1" applyAlignment="1" applyProtection="1">
      <alignment horizontal="left" vertical="center" wrapText="1"/>
      <protection/>
    </xf>
    <xf numFmtId="0" fontId="0" fillId="0" borderId="21" xfId="0" applyFont="1" applyBorder="1" applyAlignment="1" applyProtection="1">
      <alignment vertical="center"/>
      <protection/>
    </xf>
    <xf numFmtId="0" fontId="42" fillId="0" borderId="0" xfId="0" applyFont="1" applyAlignment="1" applyProtection="1">
      <alignment vertical="center" wrapText="1"/>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4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42" fillId="0" borderId="0" xfId="0" applyFont="1" applyBorder="1" applyAlignment="1" applyProtection="1">
      <alignment vertical="center" wrapText="1"/>
      <protection/>
    </xf>
    <xf numFmtId="0" fontId="41" fillId="0" borderId="0" xfId="0" applyFont="1" applyBorder="1" applyAlignment="1" applyProtection="1">
      <alignment horizontal="left" vertical="center" wrapText="1"/>
      <protection/>
    </xf>
    <xf numFmtId="0" fontId="43" fillId="0" borderId="27" xfId="0" applyFont="1" applyBorder="1" applyAlignment="1" applyProtection="1">
      <alignment horizontal="center" vertical="center"/>
      <protection/>
    </xf>
    <xf numFmtId="49" fontId="43" fillId="0" borderId="27" xfId="0" applyNumberFormat="1" applyFont="1" applyBorder="1" applyAlignment="1" applyProtection="1">
      <alignment horizontal="left" vertical="center" wrapText="1"/>
      <protection/>
    </xf>
    <xf numFmtId="0" fontId="43" fillId="0" borderId="27" xfId="0" applyFont="1" applyBorder="1" applyAlignment="1" applyProtection="1">
      <alignment horizontal="left" vertical="center" wrapText="1"/>
      <protection/>
    </xf>
    <xf numFmtId="0" fontId="43" fillId="0" borderId="27" xfId="0" applyFont="1" applyBorder="1" applyAlignment="1" applyProtection="1">
      <alignment horizontal="center" vertical="center" wrapText="1"/>
      <protection/>
    </xf>
    <xf numFmtId="167" fontId="43" fillId="0" borderId="27" xfId="0" applyNumberFormat="1" applyFont="1" applyBorder="1" applyAlignment="1" applyProtection="1">
      <alignment vertical="center"/>
      <protection/>
    </xf>
    <xf numFmtId="4" fontId="43" fillId="3" borderId="27" xfId="0" applyNumberFormat="1" applyFont="1" applyFill="1" applyBorder="1" applyAlignment="1" applyProtection="1">
      <alignment vertical="center"/>
      <protection locked="0"/>
    </xf>
    <xf numFmtId="4" fontId="43" fillId="0" borderId="27" xfId="0" applyNumberFormat="1" applyFont="1" applyBorder="1" applyAlignment="1" applyProtection="1">
      <alignment vertical="center"/>
      <protection/>
    </xf>
    <xf numFmtId="0" fontId="43" fillId="0" borderId="4" xfId="0" applyFont="1" applyBorder="1" applyAlignment="1">
      <alignment vertical="center"/>
    </xf>
    <xf numFmtId="0" fontId="43" fillId="3" borderId="27" xfId="0" applyFont="1" applyFill="1" applyBorder="1" applyAlignment="1" applyProtection="1">
      <alignment horizontal="left" vertical="center"/>
      <protection locked="0"/>
    </xf>
    <xf numFmtId="0" fontId="43" fillId="0" borderId="0"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horizontal="lef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4" fillId="0" borderId="4" xfId="0" applyFont="1" applyBorder="1" applyAlignment="1" applyProtection="1">
      <alignment/>
      <protection/>
    </xf>
    <xf numFmtId="0" fontId="14" fillId="0" borderId="0" xfId="0" applyFont="1" applyAlignment="1" applyProtection="1">
      <alignment/>
      <protection/>
    </xf>
    <xf numFmtId="0" fontId="14" fillId="0" borderId="0" xfId="0" applyFont="1" applyBorder="1" applyAlignment="1" applyProtection="1">
      <alignment horizontal="left"/>
      <protection/>
    </xf>
    <xf numFmtId="0" fontId="14" fillId="0" borderId="0" xfId="0" applyFont="1" applyAlignment="1" applyProtection="1">
      <alignment/>
      <protection locked="0"/>
    </xf>
    <xf numFmtId="4" fontId="14" fillId="0" borderId="0" xfId="0" applyNumberFormat="1" applyFont="1" applyBorder="1" applyAlignment="1" applyProtection="1">
      <alignment/>
      <protection/>
    </xf>
    <xf numFmtId="0" fontId="14" fillId="0" borderId="4" xfId="0" applyFont="1" applyBorder="1" applyAlignment="1">
      <alignment/>
    </xf>
    <xf numFmtId="0" fontId="14" fillId="0" borderId="21" xfId="0" applyFont="1" applyBorder="1" applyAlignment="1" applyProtection="1">
      <alignment/>
      <protection/>
    </xf>
    <xf numFmtId="0" fontId="14" fillId="0" borderId="0" xfId="0" applyFont="1" applyBorder="1" applyAlignment="1" applyProtection="1">
      <alignment/>
      <protection/>
    </xf>
    <xf numFmtId="166" fontId="14" fillId="0" borderId="0" xfId="0" applyNumberFormat="1" applyFont="1" applyBorder="1" applyAlignment="1" applyProtection="1">
      <alignment/>
      <protection/>
    </xf>
    <xf numFmtId="166" fontId="14" fillId="0" borderId="15" xfId="0" applyNumberFormat="1" applyFont="1" applyBorder="1" applyAlignment="1" applyProtection="1">
      <alignment/>
      <protection/>
    </xf>
    <xf numFmtId="0" fontId="14" fillId="0" borderId="0" xfId="0" applyFont="1" applyAlignment="1">
      <alignment horizontal="left"/>
    </xf>
    <xf numFmtId="0" fontId="14" fillId="0" borderId="0" xfId="0" applyFont="1" applyAlignment="1">
      <alignment horizontal="center"/>
    </xf>
    <xf numFmtId="4" fontId="14" fillId="0" borderId="0" xfId="0" applyNumberFormat="1" applyFont="1" applyAlignment="1">
      <alignment vertical="center"/>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2" fillId="0" borderId="0" xfId="0" applyFont="1" applyAlignment="1">
      <alignment horizontal="left" vertical="top" wrapText="1"/>
    </xf>
    <xf numFmtId="0" fontId="22"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3"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2"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5" fillId="0" borderId="20" xfId="0" applyFont="1" applyBorder="1" applyAlignment="1">
      <alignment horizontal="center" vertical="center"/>
    </xf>
    <xf numFmtId="0" fontId="25"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0" fontId="28"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3" fillId="0" borderId="0" xfId="0" applyFont="1" applyAlignment="1" applyProtection="1">
      <alignment horizontal="left" vertical="center" wrapText="1"/>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0" fillId="0" borderId="0" xfId="0"/>
    <xf numFmtId="0" fontId="21" fillId="0" borderId="0" xfId="0" applyFont="1" applyBorder="1" applyAlignment="1" applyProtection="1">
      <alignment horizontal="left" vertical="center" wrapText="1"/>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21" fillId="0" borderId="0" xfId="0" applyFont="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Font="1" applyAlignment="1" applyProtection="1">
      <alignment vertical="center"/>
      <protection/>
    </xf>
    <xf numFmtId="0" fontId="35"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8" fillId="0" borderId="0"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8" t="s">
        <v>0</v>
      </c>
      <c r="B1" s="19"/>
      <c r="C1" s="19"/>
      <c r="D1" s="20" t="s">
        <v>1</v>
      </c>
      <c r="E1" s="19"/>
      <c r="F1" s="19"/>
      <c r="G1" s="19"/>
      <c r="H1" s="19"/>
      <c r="I1" s="19"/>
      <c r="J1" s="19"/>
      <c r="K1" s="21" t="s">
        <v>2</v>
      </c>
      <c r="L1" s="21"/>
      <c r="M1" s="21"/>
      <c r="N1" s="21"/>
      <c r="O1" s="21"/>
      <c r="P1" s="21"/>
      <c r="Q1" s="21"/>
      <c r="R1" s="21"/>
      <c r="S1" s="21"/>
      <c r="T1" s="19"/>
      <c r="U1" s="19"/>
      <c r="V1" s="19"/>
      <c r="W1" s="21" t="s">
        <v>3</v>
      </c>
      <c r="X1" s="21"/>
      <c r="Y1" s="21"/>
      <c r="Z1" s="21"/>
      <c r="AA1" s="21"/>
      <c r="AB1" s="21"/>
      <c r="AC1" s="21"/>
      <c r="AD1" s="21"/>
      <c r="AE1" s="21"/>
      <c r="AF1" s="21"/>
      <c r="AG1" s="21"/>
      <c r="AH1" s="21"/>
      <c r="AI1" s="22"/>
      <c r="AJ1" s="23"/>
      <c r="AK1" s="23"/>
      <c r="AL1" s="23"/>
      <c r="AM1" s="23"/>
      <c r="AN1" s="23"/>
      <c r="AO1" s="23"/>
      <c r="AP1" s="23"/>
      <c r="AQ1" s="23"/>
      <c r="AR1" s="23"/>
      <c r="AS1" s="23"/>
      <c r="AT1" s="23"/>
      <c r="AU1" s="23"/>
      <c r="AV1" s="23"/>
      <c r="AW1" s="23"/>
      <c r="AX1" s="23"/>
      <c r="AY1" s="23"/>
      <c r="AZ1" s="23"/>
      <c r="BA1" s="24" t="s">
        <v>4</v>
      </c>
      <c r="BB1" s="24" t="s">
        <v>5</v>
      </c>
      <c r="BC1" s="23"/>
      <c r="BD1" s="23"/>
      <c r="BE1" s="23"/>
      <c r="BF1" s="23"/>
      <c r="BG1" s="23"/>
      <c r="BH1" s="23"/>
      <c r="BI1" s="23"/>
      <c r="BJ1" s="23"/>
      <c r="BK1" s="23"/>
      <c r="BL1" s="23"/>
      <c r="BM1" s="23"/>
      <c r="BN1" s="23"/>
      <c r="BO1" s="23"/>
      <c r="BP1" s="23"/>
      <c r="BQ1" s="23"/>
      <c r="BR1" s="23"/>
      <c r="BT1" s="25" t="s">
        <v>6</v>
      </c>
      <c r="BU1" s="25" t="s">
        <v>6</v>
      </c>
      <c r="BV1" s="25" t="s">
        <v>7</v>
      </c>
    </row>
    <row r="2" spans="3:72" ht="36.95" customHeight="1">
      <c r="AR2" s="422"/>
      <c r="AS2" s="422"/>
      <c r="AT2" s="422"/>
      <c r="AU2" s="422"/>
      <c r="AV2" s="422"/>
      <c r="AW2" s="422"/>
      <c r="AX2" s="422"/>
      <c r="AY2" s="422"/>
      <c r="AZ2" s="422"/>
      <c r="BA2" s="422"/>
      <c r="BB2" s="422"/>
      <c r="BC2" s="422"/>
      <c r="BD2" s="422"/>
      <c r="BE2" s="422"/>
      <c r="BS2" s="26" t="s">
        <v>8</v>
      </c>
      <c r="BT2" s="26" t="s">
        <v>9</v>
      </c>
    </row>
    <row r="3" spans="2:72" ht="6.95" customHeight="1">
      <c r="B3" s="27"/>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9"/>
      <c r="BS3" s="26" t="s">
        <v>8</v>
      </c>
      <c r="BT3" s="26" t="s">
        <v>10</v>
      </c>
    </row>
    <row r="4" spans="2:71" ht="36.95" customHeight="1">
      <c r="B4" s="30"/>
      <c r="C4" s="31"/>
      <c r="D4" s="32" t="s">
        <v>11</v>
      </c>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3"/>
      <c r="AS4" s="34" t="s">
        <v>12</v>
      </c>
      <c r="BE4" s="35" t="s">
        <v>13</v>
      </c>
      <c r="BS4" s="26" t="s">
        <v>14</v>
      </c>
    </row>
    <row r="5" spans="2:71" ht="14.45" customHeight="1">
      <c r="B5" s="30"/>
      <c r="C5" s="31"/>
      <c r="D5" s="36" t="s">
        <v>15</v>
      </c>
      <c r="E5" s="31"/>
      <c r="F5" s="31"/>
      <c r="G5" s="31"/>
      <c r="H5" s="31"/>
      <c r="I5" s="31"/>
      <c r="J5" s="31"/>
      <c r="K5" s="383" t="s">
        <v>16</v>
      </c>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1"/>
      <c r="AQ5" s="33"/>
      <c r="BE5" s="381" t="s">
        <v>17</v>
      </c>
      <c r="BS5" s="26" t="s">
        <v>8</v>
      </c>
    </row>
    <row r="6" spans="2:71" ht="36.95" customHeight="1">
      <c r="B6" s="30"/>
      <c r="C6" s="31"/>
      <c r="D6" s="38" t="s">
        <v>18</v>
      </c>
      <c r="E6" s="31"/>
      <c r="F6" s="31"/>
      <c r="G6" s="31"/>
      <c r="H6" s="31"/>
      <c r="I6" s="31"/>
      <c r="J6" s="31"/>
      <c r="K6" s="385" t="s">
        <v>19</v>
      </c>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1"/>
      <c r="AQ6" s="33"/>
      <c r="BE6" s="382"/>
      <c r="BS6" s="26" t="s">
        <v>8</v>
      </c>
    </row>
    <row r="7" spans="2:71" ht="14.45" customHeight="1">
      <c r="B7" s="30"/>
      <c r="C7" s="31"/>
      <c r="D7" s="39" t="s">
        <v>20</v>
      </c>
      <c r="E7" s="31"/>
      <c r="F7" s="31"/>
      <c r="G7" s="31"/>
      <c r="H7" s="31"/>
      <c r="I7" s="31"/>
      <c r="J7" s="31"/>
      <c r="K7" s="37" t="s">
        <v>21</v>
      </c>
      <c r="L7" s="31"/>
      <c r="M7" s="31"/>
      <c r="N7" s="31"/>
      <c r="O7" s="31"/>
      <c r="P7" s="31"/>
      <c r="Q7" s="31"/>
      <c r="R7" s="31"/>
      <c r="S7" s="31"/>
      <c r="T7" s="31"/>
      <c r="U7" s="31"/>
      <c r="V7" s="31"/>
      <c r="W7" s="31"/>
      <c r="X7" s="31"/>
      <c r="Y7" s="31"/>
      <c r="Z7" s="31"/>
      <c r="AA7" s="31"/>
      <c r="AB7" s="31"/>
      <c r="AC7" s="31"/>
      <c r="AD7" s="31"/>
      <c r="AE7" s="31"/>
      <c r="AF7" s="31"/>
      <c r="AG7" s="31"/>
      <c r="AH7" s="31"/>
      <c r="AI7" s="31"/>
      <c r="AJ7" s="31"/>
      <c r="AK7" s="39" t="s">
        <v>22</v>
      </c>
      <c r="AL7" s="31"/>
      <c r="AM7" s="31"/>
      <c r="AN7" s="37" t="s">
        <v>21</v>
      </c>
      <c r="AO7" s="31"/>
      <c r="AP7" s="31"/>
      <c r="AQ7" s="33"/>
      <c r="BE7" s="382"/>
      <c r="BS7" s="26" t="s">
        <v>8</v>
      </c>
    </row>
    <row r="8" spans="2:71" ht="14.45" customHeight="1">
      <c r="B8" s="30"/>
      <c r="C8" s="31"/>
      <c r="D8" s="39" t="s">
        <v>23</v>
      </c>
      <c r="E8" s="31"/>
      <c r="F8" s="31"/>
      <c r="G8" s="31"/>
      <c r="H8" s="31"/>
      <c r="I8" s="31"/>
      <c r="J8" s="31"/>
      <c r="K8" s="37" t="s">
        <v>24</v>
      </c>
      <c r="L8" s="31"/>
      <c r="M8" s="31"/>
      <c r="N8" s="31"/>
      <c r="O8" s="31"/>
      <c r="P8" s="31"/>
      <c r="Q8" s="31"/>
      <c r="R8" s="31"/>
      <c r="S8" s="31"/>
      <c r="T8" s="31"/>
      <c r="U8" s="31"/>
      <c r="V8" s="31"/>
      <c r="W8" s="31"/>
      <c r="X8" s="31"/>
      <c r="Y8" s="31"/>
      <c r="Z8" s="31"/>
      <c r="AA8" s="31"/>
      <c r="AB8" s="31"/>
      <c r="AC8" s="31"/>
      <c r="AD8" s="31"/>
      <c r="AE8" s="31"/>
      <c r="AF8" s="31"/>
      <c r="AG8" s="31"/>
      <c r="AH8" s="31"/>
      <c r="AI8" s="31"/>
      <c r="AJ8" s="31"/>
      <c r="AK8" s="39" t="s">
        <v>25</v>
      </c>
      <c r="AL8" s="31"/>
      <c r="AM8" s="31"/>
      <c r="AN8" s="40" t="s">
        <v>26</v>
      </c>
      <c r="AO8" s="31"/>
      <c r="AP8" s="31"/>
      <c r="AQ8" s="33"/>
      <c r="BE8" s="382"/>
      <c r="BS8" s="26" t="s">
        <v>8</v>
      </c>
    </row>
    <row r="9" spans="2:71" ht="14.45" customHeight="1">
      <c r="B9" s="30"/>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3"/>
      <c r="BE9" s="382"/>
      <c r="BS9" s="26" t="s">
        <v>8</v>
      </c>
    </row>
    <row r="10" spans="2:71" ht="14.45" customHeight="1">
      <c r="B10" s="30"/>
      <c r="C10" s="31"/>
      <c r="D10" s="39" t="s">
        <v>27</v>
      </c>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9" t="s">
        <v>28</v>
      </c>
      <c r="AL10" s="31"/>
      <c r="AM10" s="31"/>
      <c r="AN10" s="37" t="s">
        <v>21</v>
      </c>
      <c r="AO10" s="31"/>
      <c r="AP10" s="31"/>
      <c r="AQ10" s="33"/>
      <c r="BE10" s="382"/>
      <c r="BS10" s="26" t="s">
        <v>8</v>
      </c>
    </row>
    <row r="11" spans="2:71" ht="18.4" customHeight="1">
      <c r="B11" s="30"/>
      <c r="C11" s="31"/>
      <c r="D11" s="31"/>
      <c r="E11" s="37" t="s">
        <v>29</v>
      </c>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9" t="s">
        <v>30</v>
      </c>
      <c r="AL11" s="31"/>
      <c r="AM11" s="31"/>
      <c r="AN11" s="37" t="s">
        <v>21</v>
      </c>
      <c r="AO11" s="31"/>
      <c r="AP11" s="31"/>
      <c r="AQ11" s="33"/>
      <c r="BE11" s="382"/>
      <c r="BS11" s="26" t="s">
        <v>8</v>
      </c>
    </row>
    <row r="12" spans="2:71" ht="6.95"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3"/>
      <c r="BE12" s="382"/>
      <c r="BS12" s="26" t="s">
        <v>8</v>
      </c>
    </row>
    <row r="13" spans="2:71" ht="14.45" customHeight="1">
      <c r="B13" s="30"/>
      <c r="C13" s="31"/>
      <c r="D13" s="39" t="s">
        <v>31</v>
      </c>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9" t="s">
        <v>28</v>
      </c>
      <c r="AL13" s="31"/>
      <c r="AM13" s="31"/>
      <c r="AN13" s="41" t="s">
        <v>32</v>
      </c>
      <c r="AO13" s="31"/>
      <c r="AP13" s="31"/>
      <c r="AQ13" s="33"/>
      <c r="BE13" s="382"/>
      <c r="BS13" s="26" t="s">
        <v>8</v>
      </c>
    </row>
    <row r="14" spans="2:71" ht="13.5">
      <c r="B14" s="30"/>
      <c r="C14" s="31"/>
      <c r="D14" s="31"/>
      <c r="E14" s="386" t="s">
        <v>32</v>
      </c>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9" t="s">
        <v>30</v>
      </c>
      <c r="AL14" s="31"/>
      <c r="AM14" s="31"/>
      <c r="AN14" s="41" t="s">
        <v>32</v>
      </c>
      <c r="AO14" s="31"/>
      <c r="AP14" s="31"/>
      <c r="AQ14" s="33"/>
      <c r="BE14" s="382"/>
      <c r="BS14" s="26" t="s">
        <v>8</v>
      </c>
    </row>
    <row r="15" spans="2:71" ht="6.95" customHeight="1">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3"/>
      <c r="BE15" s="382"/>
      <c r="BS15" s="26" t="s">
        <v>6</v>
      </c>
    </row>
    <row r="16" spans="2:71" ht="14.45" customHeight="1">
      <c r="B16" s="30"/>
      <c r="C16" s="31"/>
      <c r="D16" s="39" t="s">
        <v>33</v>
      </c>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9" t="s">
        <v>28</v>
      </c>
      <c r="AL16" s="31"/>
      <c r="AM16" s="31"/>
      <c r="AN16" s="37" t="s">
        <v>21</v>
      </c>
      <c r="AO16" s="31"/>
      <c r="AP16" s="31"/>
      <c r="AQ16" s="33"/>
      <c r="BE16" s="382"/>
      <c r="BS16" s="26" t="s">
        <v>6</v>
      </c>
    </row>
    <row r="17" spans="2:71" ht="18.4" customHeight="1">
      <c r="B17" s="30"/>
      <c r="C17" s="31"/>
      <c r="D17" s="31"/>
      <c r="E17" s="37" t="s">
        <v>34</v>
      </c>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9" t="s">
        <v>30</v>
      </c>
      <c r="AL17" s="31"/>
      <c r="AM17" s="31"/>
      <c r="AN17" s="37" t="s">
        <v>21</v>
      </c>
      <c r="AO17" s="31"/>
      <c r="AP17" s="31"/>
      <c r="AQ17" s="33"/>
      <c r="BE17" s="382"/>
      <c r="BS17" s="26" t="s">
        <v>35</v>
      </c>
    </row>
    <row r="18" spans="2:71" ht="6.95" customHeight="1">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3"/>
      <c r="BE18" s="382"/>
      <c r="BS18" s="26" t="s">
        <v>8</v>
      </c>
    </row>
    <row r="19" spans="2:71" ht="14.45" customHeight="1">
      <c r="B19" s="30"/>
      <c r="C19" s="31"/>
      <c r="D19" s="39" t="s">
        <v>36</v>
      </c>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3"/>
      <c r="BE19" s="382"/>
      <c r="BS19" s="26" t="s">
        <v>8</v>
      </c>
    </row>
    <row r="20" spans="2:71" ht="48.75" customHeight="1">
      <c r="B20" s="30"/>
      <c r="C20" s="31"/>
      <c r="D20" s="31"/>
      <c r="E20" s="388" t="s">
        <v>37</v>
      </c>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1"/>
      <c r="AP20" s="31"/>
      <c r="AQ20" s="33"/>
      <c r="BE20" s="382"/>
      <c r="BS20" s="26" t="s">
        <v>6</v>
      </c>
    </row>
    <row r="21" spans="2:57" ht="6.95" customHeight="1">
      <c r="B21" s="30"/>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3"/>
      <c r="BE21" s="382"/>
    </row>
    <row r="22" spans="2:57" ht="6.95" customHeight="1">
      <c r="B22" s="30"/>
      <c r="C22" s="31"/>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31"/>
      <c r="AQ22" s="33"/>
      <c r="BE22" s="382"/>
    </row>
    <row r="23" spans="2:57" s="1" customFormat="1" ht="25.9" customHeight="1">
      <c r="B23" s="43"/>
      <c r="C23" s="44"/>
      <c r="D23" s="45" t="s">
        <v>38</v>
      </c>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389">
        <f>ROUND(AG51,2)</f>
        <v>0</v>
      </c>
      <c r="AL23" s="390"/>
      <c r="AM23" s="390"/>
      <c r="AN23" s="390"/>
      <c r="AO23" s="390"/>
      <c r="AP23" s="44"/>
      <c r="AQ23" s="47"/>
      <c r="BE23" s="382"/>
    </row>
    <row r="24" spans="2:57" s="1" customFormat="1" ht="6.95" customHeight="1">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7"/>
      <c r="BE24" s="382"/>
    </row>
    <row r="25" spans="2:57" s="1" customFormat="1" ht="13.5">
      <c r="B25" s="43"/>
      <c r="C25" s="44"/>
      <c r="D25" s="44"/>
      <c r="E25" s="44"/>
      <c r="F25" s="44"/>
      <c r="G25" s="44"/>
      <c r="H25" s="44"/>
      <c r="I25" s="44"/>
      <c r="J25" s="44"/>
      <c r="K25" s="44"/>
      <c r="L25" s="391" t="s">
        <v>39</v>
      </c>
      <c r="M25" s="391"/>
      <c r="N25" s="391"/>
      <c r="O25" s="391"/>
      <c r="P25" s="44"/>
      <c r="Q25" s="44"/>
      <c r="R25" s="44"/>
      <c r="S25" s="44"/>
      <c r="T25" s="44"/>
      <c r="U25" s="44"/>
      <c r="V25" s="44"/>
      <c r="W25" s="391" t="s">
        <v>40</v>
      </c>
      <c r="X25" s="391"/>
      <c r="Y25" s="391"/>
      <c r="Z25" s="391"/>
      <c r="AA25" s="391"/>
      <c r="AB25" s="391"/>
      <c r="AC25" s="391"/>
      <c r="AD25" s="391"/>
      <c r="AE25" s="391"/>
      <c r="AF25" s="44"/>
      <c r="AG25" s="44"/>
      <c r="AH25" s="44"/>
      <c r="AI25" s="44"/>
      <c r="AJ25" s="44"/>
      <c r="AK25" s="391" t="s">
        <v>41</v>
      </c>
      <c r="AL25" s="391"/>
      <c r="AM25" s="391"/>
      <c r="AN25" s="391"/>
      <c r="AO25" s="391"/>
      <c r="AP25" s="44"/>
      <c r="AQ25" s="47"/>
      <c r="BE25" s="382"/>
    </row>
    <row r="26" spans="2:57" s="2" customFormat="1" ht="14.45" customHeight="1">
      <c r="B26" s="49"/>
      <c r="C26" s="50"/>
      <c r="D26" s="51" t="s">
        <v>42</v>
      </c>
      <c r="E26" s="50"/>
      <c r="F26" s="51" t="s">
        <v>43</v>
      </c>
      <c r="G26" s="50"/>
      <c r="H26" s="50"/>
      <c r="I26" s="50"/>
      <c r="J26" s="50"/>
      <c r="K26" s="50"/>
      <c r="L26" s="392">
        <v>0.21</v>
      </c>
      <c r="M26" s="393"/>
      <c r="N26" s="393"/>
      <c r="O26" s="393"/>
      <c r="P26" s="50"/>
      <c r="Q26" s="50"/>
      <c r="R26" s="50"/>
      <c r="S26" s="50"/>
      <c r="T26" s="50"/>
      <c r="U26" s="50"/>
      <c r="V26" s="50"/>
      <c r="W26" s="394">
        <f>ROUND(AZ51,2)</f>
        <v>0</v>
      </c>
      <c r="X26" s="393"/>
      <c r="Y26" s="393"/>
      <c r="Z26" s="393"/>
      <c r="AA26" s="393"/>
      <c r="AB26" s="393"/>
      <c r="AC26" s="393"/>
      <c r="AD26" s="393"/>
      <c r="AE26" s="393"/>
      <c r="AF26" s="50"/>
      <c r="AG26" s="50"/>
      <c r="AH26" s="50"/>
      <c r="AI26" s="50"/>
      <c r="AJ26" s="50"/>
      <c r="AK26" s="394">
        <f>ROUND(AV51,2)</f>
        <v>0</v>
      </c>
      <c r="AL26" s="393"/>
      <c r="AM26" s="393"/>
      <c r="AN26" s="393"/>
      <c r="AO26" s="393"/>
      <c r="AP26" s="50"/>
      <c r="AQ26" s="52"/>
      <c r="BE26" s="382"/>
    </row>
    <row r="27" spans="2:57" s="2" customFormat="1" ht="14.45" customHeight="1">
      <c r="B27" s="49"/>
      <c r="C27" s="50"/>
      <c r="D27" s="50"/>
      <c r="E27" s="50"/>
      <c r="F27" s="51" t="s">
        <v>44</v>
      </c>
      <c r="G27" s="50"/>
      <c r="H27" s="50"/>
      <c r="I27" s="50"/>
      <c r="J27" s="50"/>
      <c r="K27" s="50"/>
      <c r="L27" s="392">
        <v>0.15</v>
      </c>
      <c r="M27" s="393"/>
      <c r="N27" s="393"/>
      <c r="O27" s="393"/>
      <c r="P27" s="50"/>
      <c r="Q27" s="50"/>
      <c r="R27" s="50"/>
      <c r="S27" s="50"/>
      <c r="T27" s="50"/>
      <c r="U27" s="50"/>
      <c r="V27" s="50"/>
      <c r="W27" s="394">
        <f>ROUND(BA51,2)</f>
        <v>0</v>
      </c>
      <c r="X27" s="393"/>
      <c r="Y27" s="393"/>
      <c r="Z27" s="393"/>
      <c r="AA27" s="393"/>
      <c r="AB27" s="393"/>
      <c r="AC27" s="393"/>
      <c r="AD27" s="393"/>
      <c r="AE27" s="393"/>
      <c r="AF27" s="50"/>
      <c r="AG27" s="50"/>
      <c r="AH27" s="50"/>
      <c r="AI27" s="50"/>
      <c r="AJ27" s="50"/>
      <c r="AK27" s="394">
        <f>ROUND(AW51,2)</f>
        <v>0</v>
      </c>
      <c r="AL27" s="393"/>
      <c r="AM27" s="393"/>
      <c r="AN27" s="393"/>
      <c r="AO27" s="393"/>
      <c r="AP27" s="50"/>
      <c r="AQ27" s="52"/>
      <c r="BE27" s="382"/>
    </row>
    <row r="28" spans="2:57" s="2" customFormat="1" ht="14.45" customHeight="1" hidden="1">
      <c r="B28" s="49"/>
      <c r="C28" s="50"/>
      <c r="D28" s="50"/>
      <c r="E28" s="50"/>
      <c r="F28" s="51" t="s">
        <v>45</v>
      </c>
      <c r="G28" s="50"/>
      <c r="H28" s="50"/>
      <c r="I28" s="50"/>
      <c r="J28" s="50"/>
      <c r="K28" s="50"/>
      <c r="L28" s="392">
        <v>0.21</v>
      </c>
      <c r="M28" s="393"/>
      <c r="N28" s="393"/>
      <c r="O28" s="393"/>
      <c r="P28" s="50"/>
      <c r="Q28" s="50"/>
      <c r="R28" s="50"/>
      <c r="S28" s="50"/>
      <c r="T28" s="50"/>
      <c r="U28" s="50"/>
      <c r="V28" s="50"/>
      <c r="W28" s="394">
        <f>ROUND(BB51,2)</f>
        <v>0</v>
      </c>
      <c r="X28" s="393"/>
      <c r="Y28" s="393"/>
      <c r="Z28" s="393"/>
      <c r="AA28" s="393"/>
      <c r="AB28" s="393"/>
      <c r="AC28" s="393"/>
      <c r="AD28" s="393"/>
      <c r="AE28" s="393"/>
      <c r="AF28" s="50"/>
      <c r="AG28" s="50"/>
      <c r="AH28" s="50"/>
      <c r="AI28" s="50"/>
      <c r="AJ28" s="50"/>
      <c r="AK28" s="394">
        <v>0</v>
      </c>
      <c r="AL28" s="393"/>
      <c r="AM28" s="393"/>
      <c r="AN28" s="393"/>
      <c r="AO28" s="393"/>
      <c r="AP28" s="50"/>
      <c r="AQ28" s="52"/>
      <c r="BE28" s="382"/>
    </row>
    <row r="29" spans="2:57" s="2" customFormat="1" ht="14.45" customHeight="1" hidden="1">
      <c r="B29" s="49"/>
      <c r="C29" s="50"/>
      <c r="D29" s="50"/>
      <c r="E29" s="50"/>
      <c r="F29" s="51" t="s">
        <v>46</v>
      </c>
      <c r="G29" s="50"/>
      <c r="H29" s="50"/>
      <c r="I29" s="50"/>
      <c r="J29" s="50"/>
      <c r="K29" s="50"/>
      <c r="L29" s="392">
        <v>0.15</v>
      </c>
      <c r="M29" s="393"/>
      <c r="N29" s="393"/>
      <c r="O29" s="393"/>
      <c r="P29" s="50"/>
      <c r="Q29" s="50"/>
      <c r="R29" s="50"/>
      <c r="S29" s="50"/>
      <c r="T29" s="50"/>
      <c r="U29" s="50"/>
      <c r="V29" s="50"/>
      <c r="W29" s="394">
        <f>ROUND(BC51,2)</f>
        <v>0</v>
      </c>
      <c r="X29" s="393"/>
      <c r="Y29" s="393"/>
      <c r="Z29" s="393"/>
      <c r="AA29" s="393"/>
      <c r="AB29" s="393"/>
      <c r="AC29" s="393"/>
      <c r="AD29" s="393"/>
      <c r="AE29" s="393"/>
      <c r="AF29" s="50"/>
      <c r="AG29" s="50"/>
      <c r="AH29" s="50"/>
      <c r="AI29" s="50"/>
      <c r="AJ29" s="50"/>
      <c r="AK29" s="394">
        <v>0</v>
      </c>
      <c r="AL29" s="393"/>
      <c r="AM29" s="393"/>
      <c r="AN29" s="393"/>
      <c r="AO29" s="393"/>
      <c r="AP29" s="50"/>
      <c r="AQ29" s="52"/>
      <c r="BE29" s="382"/>
    </row>
    <row r="30" spans="2:57" s="2" customFormat="1" ht="14.45" customHeight="1" hidden="1">
      <c r="B30" s="49"/>
      <c r="C30" s="50"/>
      <c r="D30" s="50"/>
      <c r="E30" s="50"/>
      <c r="F30" s="51" t="s">
        <v>47</v>
      </c>
      <c r="G30" s="50"/>
      <c r="H30" s="50"/>
      <c r="I30" s="50"/>
      <c r="J30" s="50"/>
      <c r="K30" s="50"/>
      <c r="L30" s="392">
        <v>0</v>
      </c>
      <c r="M30" s="393"/>
      <c r="N30" s="393"/>
      <c r="O30" s="393"/>
      <c r="P30" s="50"/>
      <c r="Q30" s="50"/>
      <c r="R30" s="50"/>
      <c r="S30" s="50"/>
      <c r="T30" s="50"/>
      <c r="U30" s="50"/>
      <c r="V30" s="50"/>
      <c r="W30" s="394">
        <f>ROUND(BD51,2)</f>
        <v>0</v>
      </c>
      <c r="X30" s="393"/>
      <c r="Y30" s="393"/>
      <c r="Z30" s="393"/>
      <c r="AA30" s="393"/>
      <c r="AB30" s="393"/>
      <c r="AC30" s="393"/>
      <c r="AD30" s="393"/>
      <c r="AE30" s="393"/>
      <c r="AF30" s="50"/>
      <c r="AG30" s="50"/>
      <c r="AH30" s="50"/>
      <c r="AI30" s="50"/>
      <c r="AJ30" s="50"/>
      <c r="AK30" s="394">
        <v>0</v>
      </c>
      <c r="AL30" s="393"/>
      <c r="AM30" s="393"/>
      <c r="AN30" s="393"/>
      <c r="AO30" s="393"/>
      <c r="AP30" s="50"/>
      <c r="AQ30" s="52"/>
      <c r="BE30" s="382"/>
    </row>
    <row r="31" spans="2:57" s="1" customFormat="1" ht="6.95" customHeight="1">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7"/>
      <c r="BE31" s="382"/>
    </row>
    <row r="32" spans="2:57" s="1" customFormat="1" ht="25.9" customHeight="1">
      <c r="B32" s="43"/>
      <c r="C32" s="53"/>
      <c r="D32" s="54" t="s">
        <v>48</v>
      </c>
      <c r="E32" s="55"/>
      <c r="F32" s="55"/>
      <c r="G32" s="55"/>
      <c r="H32" s="55"/>
      <c r="I32" s="55"/>
      <c r="J32" s="55"/>
      <c r="K32" s="55"/>
      <c r="L32" s="55"/>
      <c r="M32" s="55"/>
      <c r="N32" s="55"/>
      <c r="O32" s="55"/>
      <c r="P32" s="55"/>
      <c r="Q32" s="55"/>
      <c r="R32" s="55"/>
      <c r="S32" s="55"/>
      <c r="T32" s="56" t="s">
        <v>49</v>
      </c>
      <c r="U32" s="55"/>
      <c r="V32" s="55"/>
      <c r="W32" s="55"/>
      <c r="X32" s="395" t="s">
        <v>50</v>
      </c>
      <c r="Y32" s="396"/>
      <c r="Z32" s="396"/>
      <c r="AA32" s="396"/>
      <c r="AB32" s="396"/>
      <c r="AC32" s="55"/>
      <c r="AD32" s="55"/>
      <c r="AE32" s="55"/>
      <c r="AF32" s="55"/>
      <c r="AG32" s="55"/>
      <c r="AH32" s="55"/>
      <c r="AI32" s="55"/>
      <c r="AJ32" s="55"/>
      <c r="AK32" s="397">
        <f>SUM(AK23:AK30)</f>
        <v>0</v>
      </c>
      <c r="AL32" s="396"/>
      <c r="AM32" s="396"/>
      <c r="AN32" s="396"/>
      <c r="AO32" s="398"/>
      <c r="AP32" s="53"/>
      <c r="AQ32" s="57"/>
      <c r="BE32" s="382"/>
    </row>
    <row r="33" spans="2:43" s="1" customFormat="1" ht="6.95" customHeight="1">
      <c r="B33" s="43"/>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7"/>
    </row>
    <row r="34" spans="2:43" s="1" customFormat="1" ht="6.95" customHeight="1">
      <c r="B34" s="58"/>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60"/>
    </row>
    <row r="38" spans="2:44" s="1" customFormat="1" ht="6.95" customHeight="1">
      <c r="B38" s="6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3"/>
    </row>
    <row r="39" spans="2:44" s="1" customFormat="1" ht="36.95" customHeight="1">
      <c r="B39" s="43"/>
      <c r="C39" s="64" t="s">
        <v>51</v>
      </c>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3"/>
    </row>
    <row r="40" spans="2:44" s="1" customFormat="1" ht="6.95" customHeight="1">
      <c r="B40" s="43"/>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3"/>
    </row>
    <row r="41" spans="2:44" s="3" customFormat="1" ht="14.45" customHeight="1">
      <c r="B41" s="66"/>
      <c r="C41" s="67" t="s">
        <v>15</v>
      </c>
      <c r="D41" s="68"/>
      <c r="E41" s="68"/>
      <c r="F41" s="68"/>
      <c r="G41" s="68"/>
      <c r="H41" s="68"/>
      <c r="I41" s="68"/>
      <c r="J41" s="68"/>
      <c r="K41" s="68"/>
      <c r="L41" s="68" t="str">
        <f>K5</f>
        <v>201734-I</v>
      </c>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9"/>
    </row>
    <row r="42" spans="2:44" s="4" customFormat="1" ht="36.95" customHeight="1">
      <c r="B42" s="70"/>
      <c r="C42" s="71" t="s">
        <v>18</v>
      </c>
      <c r="D42" s="72"/>
      <c r="E42" s="72"/>
      <c r="F42" s="72"/>
      <c r="G42" s="72"/>
      <c r="H42" s="72"/>
      <c r="I42" s="72"/>
      <c r="J42" s="72"/>
      <c r="K42" s="72"/>
      <c r="L42" s="399" t="str">
        <f>K6</f>
        <v>Skrétova 29 – Sanace objektu</v>
      </c>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72"/>
      <c r="AQ42" s="72"/>
      <c r="AR42" s="73"/>
    </row>
    <row r="43" spans="2:44" s="1" customFormat="1" ht="6.95" customHeight="1">
      <c r="B43" s="43"/>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3"/>
    </row>
    <row r="44" spans="2:44" s="1" customFormat="1" ht="13.5">
      <c r="B44" s="43"/>
      <c r="C44" s="67" t="s">
        <v>23</v>
      </c>
      <c r="D44" s="65"/>
      <c r="E44" s="65"/>
      <c r="F44" s="65"/>
      <c r="G44" s="65"/>
      <c r="H44" s="65"/>
      <c r="I44" s="65"/>
      <c r="J44" s="65"/>
      <c r="K44" s="65"/>
      <c r="L44" s="74" t="str">
        <f>IF(K8="","",K8)</f>
        <v>Plzeň, Skrétova 29</v>
      </c>
      <c r="M44" s="65"/>
      <c r="N44" s="65"/>
      <c r="O44" s="65"/>
      <c r="P44" s="65"/>
      <c r="Q44" s="65"/>
      <c r="R44" s="65"/>
      <c r="S44" s="65"/>
      <c r="T44" s="65"/>
      <c r="U44" s="65"/>
      <c r="V44" s="65"/>
      <c r="W44" s="65"/>
      <c r="X44" s="65"/>
      <c r="Y44" s="65"/>
      <c r="Z44" s="65"/>
      <c r="AA44" s="65"/>
      <c r="AB44" s="65"/>
      <c r="AC44" s="65"/>
      <c r="AD44" s="65"/>
      <c r="AE44" s="65"/>
      <c r="AF44" s="65"/>
      <c r="AG44" s="65"/>
      <c r="AH44" s="65"/>
      <c r="AI44" s="67" t="s">
        <v>25</v>
      </c>
      <c r="AJ44" s="65"/>
      <c r="AK44" s="65"/>
      <c r="AL44" s="65"/>
      <c r="AM44" s="401" t="str">
        <f>IF(AN8="","",AN8)</f>
        <v>8. 6. 2017</v>
      </c>
      <c r="AN44" s="401"/>
      <c r="AO44" s="65"/>
      <c r="AP44" s="65"/>
      <c r="AQ44" s="65"/>
      <c r="AR44" s="63"/>
    </row>
    <row r="45" spans="2:44" s="1" customFormat="1" ht="6.95" customHeight="1">
      <c r="B45" s="43"/>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3"/>
    </row>
    <row r="46" spans="2:56" s="1" customFormat="1" ht="13.5">
      <c r="B46" s="43"/>
      <c r="C46" s="67" t="s">
        <v>27</v>
      </c>
      <c r="D46" s="65"/>
      <c r="E46" s="65"/>
      <c r="F46" s="65"/>
      <c r="G46" s="65"/>
      <c r="H46" s="65"/>
      <c r="I46" s="65"/>
      <c r="J46" s="65"/>
      <c r="K46" s="65"/>
      <c r="L46" s="68" t="str">
        <f>IF(E11="","",E11)</f>
        <v xml:space="preserve"> </v>
      </c>
      <c r="M46" s="65"/>
      <c r="N46" s="65"/>
      <c r="O46" s="65"/>
      <c r="P46" s="65"/>
      <c r="Q46" s="65"/>
      <c r="R46" s="65"/>
      <c r="S46" s="65"/>
      <c r="T46" s="65"/>
      <c r="U46" s="65"/>
      <c r="V46" s="65"/>
      <c r="W46" s="65"/>
      <c r="X46" s="65"/>
      <c r="Y46" s="65"/>
      <c r="Z46" s="65"/>
      <c r="AA46" s="65"/>
      <c r="AB46" s="65"/>
      <c r="AC46" s="65"/>
      <c r="AD46" s="65"/>
      <c r="AE46" s="65"/>
      <c r="AF46" s="65"/>
      <c r="AG46" s="65"/>
      <c r="AH46" s="65"/>
      <c r="AI46" s="67" t="s">
        <v>33</v>
      </c>
      <c r="AJ46" s="65"/>
      <c r="AK46" s="65"/>
      <c r="AL46" s="65"/>
      <c r="AM46" s="402" t="str">
        <f>IF(E17="","",E17)</f>
        <v>PLANSTAV a.s.</v>
      </c>
      <c r="AN46" s="402"/>
      <c r="AO46" s="402"/>
      <c r="AP46" s="402"/>
      <c r="AQ46" s="65"/>
      <c r="AR46" s="63"/>
      <c r="AS46" s="403" t="s">
        <v>52</v>
      </c>
      <c r="AT46" s="404"/>
      <c r="AU46" s="76"/>
      <c r="AV46" s="76"/>
      <c r="AW46" s="76"/>
      <c r="AX46" s="76"/>
      <c r="AY46" s="76"/>
      <c r="AZ46" s="76"/>
      <c r="BA46" s="76"/>
      <c r="BB46" s="76"/>
      <c r="BC46" s="76"/>
      <c r="BD46" s="77"/>
    </row>
    <row r="47" spans="2:56" s="1" customFormat="1" ht="13.5">
      <c r="B47" s="43"/>
      <c r="C47" s="67" t="s">
        <v>31</v>
      </c>
      <c r="D47" s="65"/>
      <c r="E47" s="65"/>
      <c r="F47" s="65"/>
      <c r="G47" s="65"/>
      <c r="H47" s="65"/>
      <c r="I47" s="65"/>
      <c r="J47" s="65"/>
      <c r="K47" s="65"/>
      <c r="L47" s="68" t="str">
        <f>IF(E14="Vyplň údaj","",E14)</f>
        <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3"/>
      <c r="AS47" s="405"/>
      <c r="AT47" s="406"/>
      <c r="AU47" s="78"/>
      <c r="AV47" s="78"/>
      <c r="AW47" s="78"/>
      <c r="AX47" s="78"/>
      <c r="AY47" s="78"/>
      <c r="AZ47" s="78"/>
      <c r="BA47" s="78"/>
      <c r="BB47" s="78"/>
      <c r="BC47" s="78"/>
      <c r="BD47" s="79"/>
    </row>
    <row r="48" spans="2:56" s="1" customFormat="1" ht="10.9" customHeight="1">
      <c r="B48" s="43"/>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3"/>
      <c r="AS48" s="407"/>
      <c r="AT48" s="408"/>
      <c r="AU48" s="44"/>
      <c r="AV48" s="44"/>
      <c r="AW48" s="44"/>
      <c r="AX48" s="44"/>
      <c r="AY48" s="44"/>
      <c r="AZ48" s="44"/>
      <c r="BA48" s="44"/>
      <c r="BB48" s="44"/>
      <c r="BC48" s="44"/>
      <c r="BD48" s="80"/>
    </row>
    <row r="49" spans="2:56" s="1" customFormat="1" ht="29.25" customHeight="1">
      <c r="B49" s="43"/>
      <c r="C49" s="409" t="s">
        <v>53</v>
      </c>
      <c r="D49" s="410"/>
      <c r="E49" s="410"/>
      <c r="F49" s="410"/>
      <c r="G49" s="410"/>
      <c r="H49" s="81"/>
      <c r="I49" s="411" t="s">
        <v>54</v>
      </c>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2" t="s">
        <v>55</v>
      </c>
      <c r="AH49" s="410"/>
      <c r="AI49" s="410"/>
      <c r="AJ49" s="410"/>
      <c r="AK49" s="410"/>
      <c r="AL49" s="410"/>
      <c r="AM49" s="410"/>
      <c r="AN49" s="411" t="s">
        <v>56</v>
      </c>
      <c r="AO49" s="410"/>
      <c r="AP49" s="410"/>
      <c r="AQ49" s="82" t="s">
        <v>57</v>
      </c>
      <c r="AR49" s="63"/>
      <c r="AS49" s="83" t="s">
        <v>58</v>
      </c>
      <c r="AT49" s="84" t="s">
        <v>59</v>
      </c>
      <c r="AU49" s="84" t="s">
        <v>60</v>
      </c>
      <c r="AV49" s="84" t="s">
        <v>61</v>
      </c>
      <c r="AW49" s="84" t="s">
        <v>62</v>
      </c>
      <c r="AX49" s="84" t="s">
        <v>63</v>
      </c>
      <c r="AY49" s="84" t="s">
        <v>64</v>
      </c>
      <c r="AZ49" s="84" t="s">
        <v>65</v>
      </c>
      <c r="BA49" s="84" t="s">
        <v>66</v>
      </c>
      <c r="BB49" s="84" t="s">
        <v>67</v>
      </c>
      <c r="BC49" s="84" t="s">
        <v>68</v>
      </c>
      <c r="BD49" s="85" t="s">
        <v>69</v>
      </c>
    </row>
    <row r="50" spans="2:56" s="1" customFormat="1" ht="10.9" customHeight="1">
      <c r="B50" s="43"/>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3"/>
      <c r="AS50" s="86"/>
      <c r="AT50" s="87"/>
      <c r="AU50" s="87"/>
      <c r="AV50" s="87"/>
      <c r="AW50" s="87"/>
      <c r="AX50" s="87"/>
      <c r="AY50" s="87"/>
      <c r="AZ50" s="87"/>
      <c r="BA50" s="87"/>
      <c r="BB50" s="87"/>
      <c r="BC50" s="87"/>
      <c r="BD50" s="88"/>
    </row>
    <row r="51" spans="2:90" s="4" customFormat="1" ht="32.45" customHeight="1">
      <c r="B51" s="70"/>
      <c r="C51" s="89" t="s">
        <v>70</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420">
        <f>ROUND(AG52+AG54,2)</f>
        <v>0</v>
      </c>
      <c r="AH51" s="420"/>
      <c r="AI51" s="420"/>
      <c r="AJ51" s="420"/>
      <c r="AK51" s="420"/>
      <c r="AL51" s="420"/>
      <c r="AM51" s="420"/>
      <c r="AN51" s="421">
        <f>SUM(AG51,AT51)</f>
        <v>0</v>
      </c>
      <c r="AO51" s="421"/>
      <c r="AP51" s="421"/>
      <c r="AQ51" s="91" t="s">
        <v>21</v>
      </c>
      <c r="AR51" s="73"/>
      <c r="AS51" s="92">
        <f>ROUND(AS52+AS54,2)</f>
        <v>0</v>
      </c>
      <c r="AT51" s="93">
        <f>ROUND(SUM(AV51:AW51),2)</f>
        <v>0</v>
      </c>
      <c r="AU51" s="94">
        <f>ROUND(AU52+AU54,5)</f>
        <v>0</v>
      </c>
      <c r="AV51" s="93">
        <f>ROUND(AZ51*L26,2)</f>
        <v>0</v>
      </c>
      <c r="AW51" s="93">
        <f>ROUND(BA51*L27,2)</f>
        <v>0</v>
      </c>
      <c r="AX51" s="93">
        <f>ROUND(BB51*L26,2)</f>
        <v>0</v>
      </c>
      <c r="AY51" s="93">
        <f>ROUND(BC51*L27,2)</f>
        <v>0</v>
      </c>
      <c r="AZ51" s="93">
        <f>ROUND(AZ52+AZ54,2)</f>
        <v>0</v>
      </c>
      <c r="BA51" s="93">
        <f>ROUND(BA52+BA54,2)</f>
        <v>0</v>
      </c>
      <c r="BB51" s="93">
        <f>ROUND(BB52+BB54,2)</f>
        <v>0</v>
      </c>
      <c r="BC51" s="93">
        <f>ROUND(BC52+BC54,2)</f>
        <v>0</v>
      </c>
      <c r="BD51" s="95">
        <f>ROUND(BD52+BD54,2)</f>
        <v>0</v>
      </c>
      <c r="BS51" s="96" t="s">
        <v>71</v>
      </c>
      <c r="BT51" s="96" t="s">
        <v>72</v>
      </c>
      <c r="BU51" s="97" t="s">
        <v>73</v>
      </c>
      <c r="BV51" s="96" t="s">
        <v>74</v>
      </c>
      <c r="BW51" s="96" t="s">
        <v>7</v>
      </c>
      <c r="BX51" s="96" t="s">
        <v>75</v>
      </c>
      <c r="CL51" s="96" t="s">
        <v>21</v>
      </c>
    </row>
    <row r="52" spans="2:91" s="5" customFormat="1" ht="22.5" customHeight="1">
      <c r="B52" s="98"/>
      <c r="C52" s="99"/>
      <c r="D52" s="416" t="s">
        <v>76</v>
      </c>
      <c r="E52" s="416"/>
      <c r="F52" s="416"/>
      <c r="G52" s="416"/>
      <c r="H52" s="416"/>
      <c r="I52" s="100"/>
      <c r="J52" s="416" t="s">
        <v>77</v>
      </c>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5">
        <f>ROUND(AG53,2)</f>
        <v>0</v>
      </c>
      <c r="AH52" s="414"/>
      <c r="AI52" s="414"/>
      <c r="AJ52" s="414"/>
      <c r="AK52" s="414"/>
      <c r="AL52" s="414"/>
      <c r="AM52" s="414"/>
      <c r="AN52" s="413">
        <f>SUM(AG52,AT52)</f>
        <v>0</v>
      </c>
      <c r="AO52" s="414"/>
      <c r="AP52" s="414"/>
      <c r="AQ52" s="101" t="s">
        <v>78</v>
      </c>
      <c r="AR52" s="102"/>
      <c r="AS52" s="103">
        <f>ROUND(AS53,2)</f>
        <v>0</v>
      </c>
      <c r="AT52" s="104">
        <f>ROUND(SUM(AV52:AW52),2)</f>
        <v>0</v>
      </c>
      <c r="AU52" s="105">
        <f>ROUND(AU53,5)</f>
        <v>0</v>
      </c>
      <c r="AV52" s="104">
        <f>ROUND(AZ52*L26,2)</f>
        <v>0</v>
      </c>
      <c r="AW52" s="104">
        <f>ROUND(BA52*L27,2)</f>
        <v>0</v>
      </c>
      <c r="AX52" s="104">
        <f>ROUND(BB52*L26,2)</f>
        <v>0</v>
      </c>
      <c r="AY52" s="104">
        <f>ROUND(BC52*L27,2)</f>
        <v>0</v>
      </c>
      <c r="AZ52" s="104">
        <f>ROUND(AZ53,2)</f>
        <v>0</v>
      </c>
      <c r="BA52" s="104">
        <f>ROUND(BA53,2)</f>
        <v>0</v>
      </c>
      <c r="BB52" s="104">
        <f>ROUND(BB53,2)</f>
        <v>0</v>
      </c>
      <c r="BC52" s="104">
        <f>ROUND(BC53,2)</f>
        <v>0</v>
      </c>
      <c r="BD52" s="106">
        <f>ROUND(BD53,2)</f>
        <v>0</v>
      </c>
      <c r="BS52" s="107" t="s">
        <v>71</v>
      </c>
      <c r="BT52" s="107" t="s">
        <v>79</v>
      </c>
      <c r="BU52" s="107" t="s">
        <v>73</v>
      </c>
      <c r="BV52" s="107" t="s">
        <v>74</v>
      </c>
      <c r="BW52" s="107" t="s">
        <v>80</v>
      </c>
      <c r="BX52" s="107" t="s">
        <v>7</v>
      </c>
      <c r="CL52" s="107" t="s">
        <v>21</v>
      </c>
      <c r="CM52" s="107" t="s">
        <v>81</v>
      </c>
    </row>
    <row r="53" spans="1:90" s="6" customFormat="1" ht="22.5" customHeight="1">
      <c r="A53" s="108" t="s">
        <v>82</v>
      </c>
      <c r="B53" s="109"/>
      <c r="C53" s="110"/>
      <c r="D53" s="110"/>
      <c r="E53" s="419" t="s">
        <v>83</v>
      </c>
      <c r="F53" s="419"/>
      <c r="G53" s="419"/>
      <c r="H53" s="419"/>
      <c r="I53" s="419"/>
      <c r="J53" s="110"/>
      <c r="K53" s="419" t="s">
        <v>84</v>
      </c>
      <c r="L53" s="419"/>
      <c r="M53" s="419"/>
      <c r="N53" s="419"/>
      <c r="O53" s="419"/>
      <c r="P53" s="419"/>
      <c r="Q53" s="419"/>
      <c r="R53" s="419"/>
      <c r="S53" s="419"/>
      <c r="T53" s="419"/>
      <c r="U53" s="419"/>
      <c r="V53" s="419"/>
      <c r="W53" s="419"/>
      <c r="X53" s="419"/>
      <c r="Y53" s="419"/>
      <c r="Z53" s="419"/>
      <c r="AA53" s="419"/>
      <c r="AB53" s="419"/>
      <c r="AC53" s="419"/>
      <c r="AD53" s="419"/>
      <c r="AE53" s="419"/>
      <c r="AF53" s="419"/>
      <c r="AG53" s="417">
        <f>'1. - I. etapa'!J29</f>
        <v>0</v>
      </c>
      <c r="AH53" s="418"/>
      <c r="AI53" s="418"/>
      <c r="AJ53" s="418"/>
      <c r="AK53" s="418"/>
      <c r="AL53" s="418"/>
      <c r="AM53" s="418"/>
      <c r="AN53" s="417">
        <f>SUM(AG53,AT53)</f>
        <v>0</v>
      </c>
      <c r="AO53" s="418"/>
      <c r="AP53" s="418"/>
      <c r="AQ53" s="111" t="s">
        <v>85</v>
      </c>
      <c r="AR53" s="112"/>
      <c r="AS53" s="113">
        <v>0</v>
      </c>
      <c r="AT53" s="114">
        <f>ROUND(SUM(AV53:AW53),2)</f>
        <v>0</v>
      </c>
      <c r="AU53" s="115">
        <f>'1. - I. etapa'!P101</f>
        <v>0</v>
      </c>
      <c r="AV53" s="114">
        <f>'1. - I. etapa'!J32</f>
        <v>0</v>
      </c>
      <c r="AW53" s="114">
        <f>'1. - I. etapa'!J33</f>
        <v>0</v>
      </c>
      <c r="AX53" s="114">
        <f>'1. - I. etapa'!J34</f>
        <v>0</v>
      </c>
      <c r="AY53" s="114">
        <f>'1. - I. etapa'!J35</f>
        <v>0</v>
      </c>
      <c r="AZ53" s="114">
        <f>'1. - I. etapa'!F32</f>
        <v>0</v>
      </c>
      <c r="BA53" s="114">
        <f>'1. - I. etapa'!F33</f>
        <v>0</v>
      </c>
      <c r="BB53" s="114">
        <f>'1. - I. etapa'!F34</f>
        <v>0</v>
      </c>
      <c r="BC53" s="114">
        <f>'1. - I. etapa'!F35</f>
        <v>0</v>
      </c>
      <c r="BD53" s="116">
        <f>'1. - I. etapa'!F36</f>
        <v>0</v>
      </c>
      <c r="BT53" s="117" t="s">
        <v>81</v>
      </c>
      <c r="BV53" s="117" t="s">
        <v>74</v>
      </c>
      <c r="BW53" s="117" t="s">
        <v>86</v>
      </c>
      <c r="BX53" s="117" t="s">
        <v>80</v>
      </c>
      <c r="CL53" s="117" t="s">
        <v>21</v>
      </c>
    </row>
    <row r="54" spans="1:91" s="5" customFormat="1" ht="22.5" customHeight="1">
      <c r="A54" s="108" t="s">
        <v>82</v>
      </c>
      <c r="B54" s="98"/>
      <c r="C54" s="99"/>
      <c r="D54" s="416" t="s">
        <v>87</v>
      </c>
      <c r="E54" s="416"/>
      <c r="F54" s="416"/>
      <c r="G54" s="416"/>
      <c r="H54" s="416"/>
      <c r="I54" s="100"/>
      <c r="J54" s="416" t="s">
        <v>88</v>
      </c>
      <c r="K54" s="416"/>
      <c r="L54" s="416"/>
      <c r="M54" s="416"/>
      <c r="N54" s="416"/>
      <c r="O54" s="416"/>
      <c r="P54" s="416"/>
      <c r="Q54" s="416"/>
      <c r="R54" s="416"/>
      <c r="S54" s="416"/>
      <c r="T54" s="416"/>
      <c r="U54" s="416"/>
      <c r="V54" s="416"/>
      <c r="W54" s="416"/>
      <c r="X54" s="416"/>
      <c r="Y54" s="416"/>
      <c r="Z54" s="416"/>
      <c r="AA54" s="416"/>
      <c r="AB54" s="416"/>
      <c r="AC54" s="416"/>
      <c r="AD54" s="416"/>
      <c r="AE54" s="416"/>
      <c r="AF54" s="416"/>
      <c r="AG54" s="413">
        <f>'VON - Vedlejší a ostatní ...'!J27</f>
        <v>0</v>
      </c>
      <c r="AH54" s="414"/>
      <c r="AI54" s="414"/>
      <c r="AJ54" s="414"/>
      <c r="AK54" s="414"/>
      <c r="AL54" s="414"/>
      <c r="AM54" s="414"/>
      <c r="AN54" s="413">
        <f>SUM(AG54,AT54)</f>
        <v>0</v>
      </c>
      <c r="AO54" s="414"/>
      <c r="AP54" s="414"/>
      <c r="AQ54" s="101" t="s">
        <v>87</v>
      </c>
      <c r="AR54" s="102"/>
      <c r="AS54" s="118">
        <v>0</v>
      </c>
      <c r="AT54" s="119">
        <f>ROUND(SUM(AV54:AW54),2)</f>
        <v>0</v>
      </c>
      <c r="AU54" s="120">
        <f>'VON - Vedlejší a ostatní ...'!P79</f>
        <v>0</v>
      </c>
      <c r="AV54" s="119">
        <f>'VON - Vedlejší a ostatní ...'!J30</f>
        <v>0</v>
      </c>
      <c r="AW54" s="119">
        <f>'VON - Vedlejší a ostatní ...'!J31</f>
        <v>0</v>
      </c>
      <c r="AX54" s="119">
        <f>'VON - Vedlejší a ostatní ...'!J32</f>
        <v>0</v>
      </c>
      <c r="AY54" s="119">
        <f>'VON - Vedlejší a ostatní ...'!J33</f>
        <v>0</v>
      </c>
      <c r="AZ54" s="119">
        <f>'VON - Vedlejší a ostatní ...'!F30</f>
        <v>0</v>
      </c>
      <c r="BA54" s="119">
        <f>'VON - Vedlejší a ostatní ...'!F31</f>
        <v>0</v>
      </c>
      <c r="BB54" s="119">
        <f>'VON - Vedlejší a ostatní ...'!F32</f>
        <v>0</v>
      </c>
      <c r="BC54" s="119">
        <f>'VON - Vedlejší a ostatní ...'!F33</f>
        <v>0</v>
      </c>
      <c r="BD54" s="121">
        <f>'VON - Vedlejší a ostatní ...'!F34</f>
        <v>0</v>
      </c>
      <c r="BT54" s="107" t="s">
        <v>79</v>
      </c>
      <c r="BV54" s="107" t="s">
        <v>74</v>
      </c>
      <c r="BW54" s="107" t="s">
        <v>89</v>
      </c>
      <c r="BX54" s="107" t="s">
        <v>7</v>
      </c>
      <c r="CL54" s="107" t="s">
        <v>21</v>
      </c>
      <c r="CM54" s="107" t="s">
        <v>81</v>
      </c>
    </row>
    <row r="55" spans="2:44" s="1" customFormat="1" ht="30" customHeight="1">
      <c r="B55" s="43"/>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3"/>
    </row>
    <row r="56" spans="2:44" s="1" customFormat="1" ht="6.95" customHeight="1">
      <c r="B56" s="58"/>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63"/>
    </row>
  </sheetData>
  <sheetProtection password="CC35" sheet="1" objects="1" scenarios="1" formatCells="0" formatColumns="0" formatRows="0" sort="0" autoFilter="0"/>
  <mergeCells count="49">
    <mergeCell ref="AR2:BE2"/>
    <mergeCell ref="AN54:AP54"/>
    <mergeCell ref="AG54:AM54"/>
    <mergeCell ref="D54:H54"/>
    <mergeCell ref="J54:AF54"/>
    <mergeCell ref="AG51:AM51"/>
    <mergeCell ref="AN51:AP51"/>
    <mergeCell ref="AN52:AP52"/>
    <mergeCell ref="AG52:AM52"/>
    <mergeCell ref="D52:H52"/>
    <mergeCell ref="J52:AF52"/>
    <mergeCell ref="AN53:AP53"/>
    <mergeCell ref="AG53:AM53"/>
    <mergeCell ref="E53:I53"/>
    <mergeCell ref="K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3" location="'1. - I. etapa'!C2" display="/"/>
    <hyperlink ref="A54" location="'VON - Vedlejší a ostatní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32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3"/>
      <c r="C1" s="123"/>
      <c r="D1" s="124" t="s">
        <v>1</v>
      </c>
      <c r="E1" s="123"/>
      <c r="F1" s="125" t="s">
        <v>90</v>
      </c>
      <c r="G1" s="430" t="s">
        <v>91</v>
      </c>
      <c r="H1" s="430"/>
      <c r="I1" s="126"/>
      <c r="J1" s="125" t="s">
        <v>92</v>
      </c>
      <c r="K1" s="124" t="s">
        <v>93</v>
      </c>
      <c r="L1" s="125" t="s">
        <v>94</v>
      </c>
      <c r="M1" s="125"/>
      <c r="N1" s="125"/>
      <c r="O1" s="125"/>
      <c r="P1" s="125"/>
      <c r="Q1" s="125"/>
      <c r="R1" s="125"/>
      <c r="S1" s="125"/>
      <c r="T1" s="12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422"/>
      <c r="M2" s="422"/>
      <c r="N2" s="422"/>
      <c r="O2" s="422"/>
      <c r="P2" s="422"/>
      <c r="Q2" s="422"/>
      <c r="R2" s="422"/>
      <c r="S2" s="422"/>
      <c r="T2" s="422"/>
      <c r="U2" s="422"/>
      <c r="V2" s="422"/>
      <c r="AT2" s="26" t="s">
        <v>86</v>
      </c>
    </row>
    <row r="3" spans="2:46" ht="6.95" customHeight="1">
      <c r="B3" s="27"/>
      <c r="C3" s="28"/>
      <c r="D3" s="28"/>
      <c r="E3" s="28"/>
      <c r="F3" s="28"/>
      <c r="G3" s="28"/>
      <c r="H3" s="28"/>
      <c r="I3" s="127"/>
      <c r="J3" s="28"/>
      <c r="K3" s="29"/>
      <c r="AT3" s="26" t="s">
        <v>81</v>
      </c>
    </row>
    <row r="4" spans="2:46" ht="36.95" customHeight="1">
      <c r="B4" s="30"/>
      <c r="C4" s="31"/>
      <c r="D4" s="32" t="s">
        <v>95</v>
      </c>
      <c r="E4" s="31"/>
      <c r="F4" s="31"/>
      <c r="G4" s="31"/>
      <c r="H4" s="31"/>
      <c r="I4" s="128"/>
      <c r="J4" s="31"/>
      <c r="K4" s="33"/>
      <c r="M4" s="34" t="s">
        <v>12</v>
      </c>
      <c r="AT4" s="26" t="s">
        <v>6</v>
      </c>
    </row>
    <row r="5" spans="2:11" ht="6.95" customHeight="1">
      <c r="B5" s="30"/>
      <c r="C5" s="31"/>
      <c r="D5" s="31"/>
      <c r="E5" s="31"/>
      <c r="F5" s="31"/>
      <c r="G5" s="31"/>
      <c r="H5" s="31"/>
      <c r="I5" s="128"/>
      <c r="J5" s="31"/>
      <c r="K5" s="33"/>
    </row>
    <row r="6" spans="2:11" ht="13.5">
      <c r="B6" s="30"/>
      <c r="C6" s="31"/>
      <c r="D6" s="39" t="s">
        <v>18</v>
      </c>
      <c r="E6" s="31"/>
      <c r="F6" s="31"/>
      <c r="G6" s="31"/>
      <c r="H6" s="31"/>
      <c r="I6" s="128"/>
      <c r="J6" s="31"/>
      <c r="K6" s="33"/>
    </row>
    <row r="7" spans="2:11" ht="22.5" customHeight="1">
      <c r="B7" s="30"/>
      <c r="C7" s="31"/>
      <c r="D7" s="31"/>
      <c r="E7" s="423" t="str">
        <f>'Rekapitulace stavby'!K6</f>
        <v>Skrétova 29 – Sanace objektu</v>
      </c>
      <c r="F7" s="424"/>
      <c r="G7" s="424"/>
      <c r="H7" s="424"/>
      <c r="I7" s="128"/>
      <c r="J7" s="31"/>
      <c r="K7" s="33"/>
    </row>
    <row r="8" spans="2:11" ht="13.5">
      <c r="B8" s="30"/>
      <c r="C8" s="31"/>
      <c r="D8" s="39" t="s">
        <v>96</v>
      </c>
      <c r="E8" s="31"/>
      <c r="F8" s="31"/>
      <c r="G8" s="31"/>
      <c r="H8" s="31"/>
      <c r="I8" s="128"/>
      <c r="J8" s="31"/>
      <c r="K8" s="33"/>
    </row>
    <row r="9" spans="2:11" s="1" customFormat="1" ht="22.5" customHeight="1">
      <c r="B9" s="43"/>
      <c r="C9" s="44"/>
      <c r="D9" s="44"/>
      <c r="E9" s="423" t="s">
        <v>97</v>
      </c>
      <c r="F9" s="425"/>
      <c r="G9" s="425"/>
      <c r="H9" s="425"/>
      <c r="I9" s="129"/>
      <c r="J9" s="44"/>
      <c r="K9" s="47"/>
    </row>
    <row r="10" spans="2:11" s="1" customFormat="1" ht="13.5">
      <c r="B10" s="43"/>
      <c r="C10" s="44"/>
      <c r="D10" s="39" t="s">
        <v>98</v>
      </c>
      <c r="E10" s="44"/>
      <c r="F10" s="44"/>
      <c r="G10" s="44"/>
      <c r="H10" s="44"/>
      <c r="I10" s="129"/>
      <c r="J10" s="44"/>
      <c r="K10" s="47"/>
    </row>
    <row r="11" spans="2:11" s="1" customFormat="1" ht="36.95" customHeight="1">
      <c r="B11" s="43"/>
      <c r="C11" s="44"/>
      <c r="D11" s="44"/>
      <c r="E11" s="426" t="s">
        <v>99</v>
      </c>
      <c r="F11" s="425"/>
      <c r="G11" s="425"/>
      <c r="H11" s="425"/>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9" t="s">
        <v>20</v>
      </c>
      <c r="E13" s="44"/>
      <c r="F13" s="37" t="s">
        <v>21</v>
      </c>
      <c r="G13" s="44"/>
      <c r="H13" s="44"/>
      <c r="I13" s="130" t="s">
        <v>22</v>
      </c>
      <c r="J13" s="37" t="s">
        <v>21</v>
      </c>
      <c r="K13" s="47"/>
    </row>
    <row r="14" spans="2:11" s="1" customFormat="1" ht="14.45" customHeight="1">
      <c r="B14" s="43"/>
      <c r="C14" s="44"/>
      <c r="D14" s="39" t="s">
        <v>23</v>
      </c>
      <c r="E14" s="44"/>
      <c r="F14" s="37" t="s">
        <v>24</v>
      </c>
      <c r="G14" s="44"/>
      <c r="H14" s="44"/>
      <c r="I14" s="130" t="s">
        <v>25</v>
      </c>
      <c r="J14" s="131" t="str">
        <f>'Rekapitulace stavby'!AN8</f>
        <v>8. 6. 2017</v>
      </c>
      <c r="K14" s="47"/>
    </row>
    <row r="15" spans="2:11" s="1" customFormat="1" ht="10.9" customHeight="1">
      <c r="B15" s="43"/>
      <c r="C15" s="44"/>
      <c r="D15" s="44"/>
      <c r="E15" s="44"/>
      <c r="F15" s="44"/>
      <c r="G15" s="44"/>
      <c r="H15" s="44"/>
      <c r="I15" s="129"/>
      <c r="J15" s="44"/>
      <c r="K15" s="47"/>
    </row>
    <row r="16" spans="2:11" s="1" customFormat="1" ht="14.45" customHeight="1">
      <c r="B16" s="43"/>
      <c r="C16" s="44"/>
      <c r="D16" s="39" t="s">
        <v>27</v>
      </c>
      <c r="E16" s="44"/>
      <c r="F16" s="44"/>
      <c r="G16" s="44"/>
      <c r="H16" s="44"/>
      <c r="I16" s="130" t="s">
        <v>28</v>
      </c>
      <c r="J16" s="37" t="str">
        <f>IF('Rekapitulace stavby'!AN10="","",'Rekapitulace stavby'!AN10)</f>
        <v/>
      </c>
      <c r="K16" s="47"/>
    </row>
    <row r="17" spans="2:11" s="1" customFormat="1" ht="18" customHeight="1">
      <c r="B17" s="43"/>
      <c r="C17" s="44"/>
      <c r="D17" s="44"/>
      <c r="E17" s="37" t="str">
        <f>IF('Rekapitulace stavby'!E11="","",'Rekapitulace stavby'!E11)</f>
        <v xml:space="preserve"> </v>
      </c>
      <c r="F17" s="44"/>
      <c r="G17" s="44"/>
      <c r="H17" s="44"/>
      <c r="I17" s="130" t="s">
        <v>30</v>
      </c>
      <c r="J17" s="37" t="str">
        <f>IF('Rekapitulace stavby'!AN11="","",'Rekapitulace stavby'!AN11)</f>
        <v/>
      </c>
      <c r="K17" s="47"/>
    </row>
    <row r="18" spans="2:11" s="1" customFormat="1" ht="6.95" customHeight="1">
      <c r="B18" s="43"/>
      <c r="C18" s="44"/>
      <c r="D18" s="44"/>
      <c r="E18" s="44"/>
      <c r="F18" s="44"/>
      <c r="G18" s="44"/>
      <c r="H18" s="44"/>
      <c r="I18" s="129"/>
      <c r="J18" s="44"/>
      <c r="K18" s="47"/>
    </row>
    <row r="19" spans="2:11" s="1" customFormat="1" ht="14.45" customHeight="1">
      <c r="B19" s="43"/>
      <c r="C19" s="44"/>
      <c r="D19" s="39" t="s">
        <v>31</v>
      </c>
      <c r="E19" s="44"/>
      <c r="F19" s="44"/>
      <c r="G19" s="44"/>
      <c r="H19" s="44"/>
      <c r="I19" s="130" t="s">
        <v>28</v>
      </c>
      <c r="J19" s="37" t="str">
        <f>IF('Rekapitulace stavby'!AN13="Vyplň údaj","",IF('Rekapitulace stavby'!AN13="","",'Rekapitulace stavby'!AN13))</f>
        <v/>
      </c>
      <c r="K19" s="47"/>
    </row>
    <row r="20" spans="2:11" s="1" customFormat="1" ht="18" customHeight="1">
      <c r="B20" s="43"/>
      <c r="C20" s="44"/>
      <c r="D20" s="44"/>
      <c r="E20" s="37" t="str">
        <f>IF('Rekapitulace stavby'!E14="Vyplň údaj","",IF('Rekapitulace stavby'!E14="","",'Rekapitulace stavby'!E14))</f>
        <v/>
      </c>
      <c r="F20" s="44"/>
      <c r="G20" s="44"/>
      <c r="H20" s="44"/>
      <c r="I20" s="130" t="s">
        <v>30</v>
      </c>
      <c r="J20" s="37"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9" t="s">
        <v>33</v>
      </c>
      <c r="E22" s="44"/>
      <c r="F22" s="44"/>
      <c r="G22" s="44"/>
      <c r="H22" s="44"/>
      <c r="I22" s="130" t="s">
        <v>28</v>
      </c>
      <c r="J22" s="37" t="s">
        <v>21</v>
      </c>
      <c r="K22" s="47"/>
    </row>
    <row r="23" spans="2:11" s="1" customFormat="1" ht="18" customHeight="1">
      <c r="B23" s="43"/>
      <c r="C23" s="44"/>
      <c r="D23" s="44"/>
      <c r="E23" s="37" t="s">
        <v>34</v>
      </c>
      <c r="F23" s="44"/>
      <c r="G23" s="44"/>
      <c r="H23" s="44"/>
      <c r="I23" s="130" t="s">
        <v>30</v>
      </c>
      <c r="J23" s="37" t="s">
        <v>21</v>
      </c>
      <c r="K23" s="47"/>
    </row>
    <row r="24" spans="2:11" s="1" customFormat="1" ht="6.95" customHeight="1">
      <c r="B24" s="43"/>
      <c r="C24" s="44"/>
      <c r="D24" s="44"/>
      <c r="E24" s="44"/>
      <c r="F24" s="44"/>
      <c r="G24" s="44"/>
      <c r="H24" s="44"/>
      <c r="I24" s="129"/>
      <c r="J24" s="44"/>
      <c r="K24" s="47"/>
    </row>
    <row r="25" spans="2:11" s="1" customFormat="1" ht="14.45" customHeight="1">
      <c r="B25" s="43"/>
      <c r="C25" s="44"/>
      <c r="D25" s="39" t="s">
        <v>36</v>
      </c>
      <c r="E25" s="44"/>
      <c r="F25" s="44"/>
      <c r="G25" s="44"/>
      <c r="H25" s="44"/>
      <c r="I25" s="129"/>
      <c r="J25" s="44"/>
      <c r="K25" s="47"/>
    </row>
    <row r="26" spans="2:11" s="7" customFormat="1" ht="22.5" customHeight="1">
      <c r="B26" s="132"/>
      <c r="C26" s="133"/>
      <c r="D26" s="133"/>
      <c r="E26" s="388" t="s">
        <v>21</v>
      </c>
      <c r="F26" s="388"/>
      <c r="G26" s="388"/>
      <c r="H26" s="388"/>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38</v>
      </c>
      <c r="E29" s="44"/>
      <c r="F29" s="44"/>
      <c r="G29" s="44"/>
      <c r="H29" s="44"/>
      <c r="I29" s="129"/>
      <c r="J29" s="139">
        <f>ROUND(J101,2)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40</v>
      </c>
      <c r="G31" s="44"/>
      <c r="H31" s="44"/>
      <c r="I31" s="140" t="s">
        <v>39</v>
      </c>
      <c r="J31" s="48" t="s">
        <v>41</v>
      </c>
      <c r="K31" s="47"/>
    </row>
    <row r="32" spans="2:11" s="1" customFormat="1" ht="14.45" customHeight="1">
      <c r="B32" s="43"/>
      <c r="C32" s="44"/>
      <c r="D32" s="51" t="s">
        <v>42</v>
      </c>
      <c r="E32" s="51" t="s">
        <v>43</v>
      </c>
      <c r="F32" s="141">
        <f>ROUND(SUM(BE101:BE327),2)</f>
        <v>0</v>
      </c>
      <c r="G32" s="44"/>
      <c r="H32" s="44"/>
      <c r="I32" s="142">
        <v>0.21</v>
      </c>
      <c r="J32" s="141">
        <f>ROUND(ROUND((SUM(BE101:BE327)),2)*I32,2)</f>
        <v>0</v>
      </c>
      <c r="K32" s="47"/>
    </row>
    <row r="33" spans="2:11" s="1" customFormat="1" ht="14.45" customHeight="1">
      <c r="B33" s="43"/>
      <c r="C33" s="44"/>
      <c r="D33" s="44"/>
      <c r="E33" s="51" t="s">
        <v>44</v>
      </c>
      <c r="F33" s="141">
        <f>ROUND(SUM(BF101:BF327),2)</f>
        <v>0</v>
      </c>
      <c r="G33" s="44"/>
      <c r="H33" s="44"/>
      <c r="I33" s="142">
        <v>0.15</v>
      </c>
      <c r="J33" s="141">
        <f>ROUND(ROUND((SUM(BF101:BF327)),2)*I33,2)</f>
        <v>0</v>
      </c>
      <c r="K33" s="47"/>
    </row>
    <row r="34" spans="2:11" s="1" customFormat="1" ht="14.45" customHeight="1" hidden="1">
      <c r="B34" s="43"/>
      <c r="C34" s="44"/>
      <c r="D34" s="44"/>
      <c r="E34" s="51" t="s">
        <v>45</v>
      </c>
      <c r="F34" s="141">
        <f>ROUND(SUM(BG101:BG327),2)</f>
        <v>0</v>
      </c>
      <c r="G34" s="44"/>
      <c r="H34" s="44"/>
      <c r="I34" s="142">
        <v>0.21</v>
      </c>
      <c r="J34" s="141">
        <v>0</v>
      </c>
      <c r="K34" s="47"/>
    </row>
    <row r="35" spans="2:11" s="1" customFormat="1" ht="14.45" customHeight="1" hidden="1">
      <c r="B35" s="43"/>
      <c r="C35" s="44"/>
      <c r="D35" s="44"/>
      <c r="E35" s="51" t="s">
        <v>46</v>
      </c>
      <c r="F35" s="141">
        <f>ROUND(SUM(BH101:BH327),2)</f>
        <v>0</v>
      </c>
      <c r="G35" s="44"/>
      <c r="H35" s="44"/>
      <c r="I35" s="142">
        <v>0.15</v>
      </c>
      <c r="J35" s="141">
        <v>0</v>
      </c>
      <c r="K35" s="47"/>
    </row>
    <row r="36" spans="2:11" s="1" customFormat="1" ht="14.45" customHeight="1" hidden="1">
      <c r="B36" s="43"/>
      <c r="C36" s="44"/>
      <c r="D36" s="44"/>
      <c r="E36" s="51" t="s">
        <v>47</v>
      </c>
      <c r="F36" s="141">
        <f>ROUND(SUM(BI101:BI327),2)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48</v>
      </c>
      <c r="E38" s="81"/>
      <c r="F38" s="81"/>
      <c r="G38" s="145" t="s">
        <v>49</v>
      </c>
      <c r="H38" s="146" t="s">
        <v>50</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2" t="s">
        <v>100</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9" t="s">
        <v>18</v>
      </c>
      <c r="D46" s="44"/>
      <c r="E46" s="44"/>
      <c r="F46" s="44"/>
      <c r="G46" s="44"/>
      <c r="H46" s="44"/>
      <c r="I46" s="129"/>
      <c r="J46" s="44"/>
      <c r="K46" s="47"/>
    </row>
    <row r="47" spans="2:11" s="1" customFormat="1" ht="22.5" customHeight="1">
      <c r="B47" s="43"/>
      <c r="C47" s="44"/>
      <c r="D47" s="44"/>
      <c r="E47" s="423" t="str">
        <f>E7</f>
        <v>Skrétova 29 – Sanace objektu</v>
      </c>
      <c r="F47" s="424"/>
      <c r="G47" s="424"/>
      <c r="H47" s="424"/>
      <c r="I47" s="129"/>
      <c r="J47" s="44"/>
      <c r="K47" s="47"/>
    </row>
    <row r="48" spans="2:11" ht="13.5">
      <c r="B48" s="30"/>
      <c r="C48" s="39" t="s">
        <v>96</v>
      </c>
      <c r="D48" s="31"/>
      <c r="E48" s="31"/>
      <c r="F48" s="31"/>
      <c r="G48" s="31"/>
      <c r="H48" s="31"/>
      <c r="I48" s="128"/>
      <c r="J48" s="31"/>
      <c r="K48" s="33"/>
    </row>
    <row r="49" spans="2:11" s="1" customFormat="1" ht="22.5" customHeight="1">
      <c r="B49" s="43"/>
      <c r="C49" s="44"/>
      <c r="D49" s="44"/>
      <c r="E49" s="423" t="s">
        <v>97</v>
      </c>
      <c r="F49" s="425"/>
      <c r="G49" s="425"/>
      <c r="H49" s="425"/>
      <c r="I49" s="129"/>
      <c r="J49" s="44"/>
      <c r="K49" s="47"/>
    </row>
    <row r="50" spans="2:11" s="1" customFormat="1" ht="14.45" customHeight="1">
      <c r="B50" s="43"/>
      <c r="C50" s="39" t="s">
        <v>98</v>
      </c>
      <c r="D50" s="44"/>
      <c r="E50" s="44"/>
      <c r="F50" s="44"/>
      <c r="G50" s="44"/>
      <c r="H50" s="44"/>
      <c r="I50" s="129"/>
      <c r="J50" s="44"/>
      <c r="K50" s="47"/>
    </row>
    <row r="51" spans="2:11" s="1" customFormat="1" ht="23.25" customHeight="1">
      <c r="B51" s="43"/>
      <c r="C51" s="44"/>
      <c r="D51" s="44"/>
      <c r="E51" s="426" t="str">
        <f>E11</f>
        <v>1. - I. etapa</v>
      </c>
      <c r="F51" s="425"/>
      <c r="G51" s="425"/>
      <c r="H51" s="425"/>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9" t="s">
        <v>23</v>
      </c>
      <c r="D53" s="44"/>
      <c r="E53" s="44"/>
      <c r="F53" s="37" t="str">
        <f>F14</f>
        <v>Plzeň, Skrétova 29</v>
      </c>
      <c r="G53" s="44"/>
      <c r="H53" s="44"/>
      <c r="I53" s="130" t="s">
        <v>25</v>
      </c>
      <c r="J53" s="131" t="str">
        <f>IF(J14="","",J14)</f>
        <v>8. 6. 2017</v>
      </c>
      <c r="K53" s="47"/>
    </row>
    <row r="54" spans="2:11" s="1" customFormat="1" ht="6.95" customHeight="1">
      <c r="B54" s="43"/>
      <c r="C54" s="44"/>
      <c r="D54" s="44"/>
      <c r="E54" s="44"/>
      <c r="F54" s="44"/>
      <c r="G54" s="44"/>
      <c r="H54" s="44"/>
      <c r="I54" s="129"/>
      <c r="J54" s="44"/>
      <c r="K54" s="47"/>
    </row>
    <row r="55" spans="2:11" s="1" customFormat="1" ht="13.5">
      <c r="B55" s="43"/>
      <c r="C55" s="39" t="s">
        <v>27</v>
      </c>
      <c r="D55" s="44"/>
      <c r="E55" s="44"/>
      <c r="F55" s="37" t="str">
        <f>E17</f>
        <v xml:space="preserve"> </v>
      </c>
      <c r="G55" s="44"/>
      <c r="H55" s="44"/>
      <c r="I55" s="130" t="s">
        <v>33</v>
      </c>
      <c r="J55" s="37" t="str">
        <f>E23</f>
        <v>PLANSTAV a.s.</v>
      </c>
      <c r="K55" s="47"/>
    </row>
    <row r="56" spans="2:11" s="1" customFormat="1" ht="14.45" customHeight="1">
      <c r="B56" s="43"/>
      <c r="C56" s="39" t="s">
        <v>31</v>
      </c>
      <c r="D56" s="44"/>
      <c r="E56" s="44"/>
      <c r="F56" s="37"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5" t="s">
        <v>101</v>
      </c>
      <c r="D58" s="143"/>
      <c r="E58" s="143"/>
      <c r="F58" s="143"/>
      <c r="G58" s="143"/>
      <c r="H58" s="143"/>
      <c r="I58" s="156"/>
      <c r="J58" s="157" t="s">
        <v>102</v>
      </c>
      <c r="K58" s="158"/>
    </row>
    <row r="59" spans="2:11" s="1" customFormat="1" ht="10.35" customHeight="1">
      <c r="B59" s="43"/>
      <c r="C59" s="44"/>
      <c r="D59" s="44"/>
      <c r="E59" s="44"/>
      <c r="F59" s="44"/>
      <c r="G59" s="44"/>
      <c r="H59" s="44"/>
      <c r="I59" s="129"/>
      <c r="J59" s="44"/>
      <c r="K59" s="47"/>
    </row>
    <row r="60" spans="2:47" s="1" customFormat="1" ht="29.25" customHeight="1">
      <c r="B60" s="43"/>
      <c r="C60" s="159" t="s">
        <v>103</v>
      </c>
      <c r="D60" s="44"/>
      <c r="E60" s="44"/>
      <c r="F60" s="44"/>
      <c r="G60" s="44"/>
      <c r="H60" s="44"/>
      <c r="I60" s="129"/>
      <c r="J60" s="139">
        <f>J101</f>
        <v>0</v>
      </c>
      <c r="K60" s="47"/>
      <c r="AU60" s="26" t="s">
        <v>104</v>
      </c>
    </row>
    <row r="61" spans="2:11" s="8" customFormat="1" ht="24.95" customHeight="1">
      <c r="B61" s="160"/>
      <c r="C61" s="161"/>
      <c r="D61" s="162" t="s">
        <v>105</v>
      </c>
      <c r="E61" s="163"/>
      <c r="F61" s="163"/>
      <c r="G61" s="163"/>
      <c r="H61" s="163"/>
      <c r="I61" s="164"/>
      <c r="J61" s="165">
        <f>J102</f>
        <v>0</v>
      </c>
      <c r="K61" s="166"/>
    </row>
    <row r="62" spans="2:11" s="9" customFormat="1" ht="19.9" customHeight="1">
      <c r="B62" s="167"/>
      <c r="C62" s="168"/>
      <c r="D62" s="169" t="s">
        <v>106</v>
      </c>
      <c r="E62" s="170"/>
      <c r="F62" s="170"/>
      <c r="G62" s="170"/>
      <c r="H62" s="170"/>
      <c r="I62" s="171"/>
      <c r="J62" s="172">
        <f>J103</f>
        <v>0</v>
      </c>
      <c r="K62" s="173"/>
    </row>
    <row r="63" spans="2:11" s="9" customFormat="1" ht="19.9" customHeight="1">
      <c r="B63" s="167"/>
      <c r="C63" s="168"/>
      <c r="D63" s="169" t="s">
        <v>107</v>
      </c>
      <c r="E63" s="170"/>
      <c r="F63" s="170"/>
      <c r="G63" s="170"/>
      <c r="H63" s="170"/>
      <c r="I63" s="171"/>
      <c r="J63" s="172">
        <f>J167</f>
        <v>0</v>
      </c>
      <c r="K63" s="173"/>
    </row>
    <row r="64" spans="2:11" s="9" customFormat="1" ht="19.9" customHeight="1">
      <c r="B64" s="167"/>
      <c r="C64" s="168"/>
      <c r="D64" s="169" t="s">
        <v>108</v>
      </c>
      <c r="E64" s="170"/>
      <c r="F64" s="170"/>
      <c r="G64" s="170"/>
      <c r="H64" s="170"/>
      <c r="I64" s="171"/>
      <c r="J64" s="172">
        <f>J185</f>
        <v>0</v>
      </c>
      <c r="K64" s="173"/>
    </row>
    <row r="65" spans="2:11" s="9" customFormat="1" ht="19.9" customHeight="1">
      <c r="B65" s="167"/>
      <c r="C65" s="168"/>
      <c r="D65" s="169" t="s">
        <v>109</v>
      </c>
      <c r="E65" s="170"/>
      <c r="F65" s="170"/>
      <c r="G65" s="170"/>
      <c r="H65" s="170"/>
      <c r="I65" s="171"/>
      <c r="J65" s="172">
        <f>J190</f>
        <v>0</v>
      </c>
      <c r="K65" s="173"/>
    </row>
    <row r="66" spans="2:11" s="9" customFormat="1" ht="19.9" customHeight="1">
      <c r="B66" s="167"/>
      <c r="C66" s="168"/>
      <c r="D66" s="169" t="s">
        <v>110</v>
      </c>
      <c r="E66" s="170"/>
      <c r="F66" s="170"/>
      <c r="G66" s="170"/>
      <c r="H66" s="170"/>
      <c r="I66" s="171"/>
      <c r="J66" s="172">
        <f>J206</f>
        <v>0</v>
      </c>
      <c r="K66" s="173"/>
    </row>
    <row r="67" spans="2:11" s="9" customFormat="1" ht="19.9" customHeight="1">
      <c r="B67" s="167"/>
      <c r="C67" s="168"/>
      <c r="D67" s="169" t="s">
        <v>111</v>
      </c>
      <c r="E67" s="170"/>
      <c r="F67" s="170"/>
      <c r="G67" s="170"/>
      <c r="H67" s="170"/>
      <c r="I67" s="171"/>
      <c r="J67" s="172">
        <f>J215</f>
        <v>0</v>
      </c>
      <c r="K67" s="173"/>
    </row>
    <row r="68" spans="2:11" s="9" customFormat="1" ht="19.9" customHeight="1">
      <c r="B68" s="167"/>
      <c r="C68" s="168"/>
      <c r="D68" s="169" t="s">
        <v>112</v>
      </c>
      <c r="E68" s="170"/>
      <c r="F68" s="170"/>
      <c r="G68" s="170"/>
      <c r="H68" s="170"/>
      <c r="I68" s="171"/>
      <c r="J68" s="172">
        <f>J232</f>
        <v>0</v>
      </c>
      <c r="K68" s="173"/>
    </row>
    <row r="69" spans="2:11" s="9" customFormat="1" ht="14.85" customHeight="1">
      <c r="B69" s="167"/>
      <c r="C69" s="168"/>
      <c r="D69" s="169" t="s">
        <v>113</v>
      </c>
      <c r="E69" s="170"/>
      <c r="F69" s="170"/>
      <c r="G69" s="170"/>
      <c r="H69" s="170"/>
      <c r="I69" s="171"/>
      <c r="J69" s="172">
        <f>J233</f>
        <v>0</v>
      </c>
      <c r="K69" s="173"/>
    </row>
    <row r="70" spans="2:11" s="9" customFormat="1" ht="14.85" customHeight="1">
      <c r="B70" s="167"/>
      <c r="C70" s="168"/>
      <c r="D70" s="169" t="s">
        <v>114</v>
      </c>
      <c r="E70" s="170"/>
      <c r="F70" s="170"/>
      <c r="G70" s="170"/>
      <c r="H70" s="170"/>
      <c r="I70" s="171"/>
      <c r="J70" s="172">
        <f>J240</f>
        <v>0</v>
      </c>
      <c r="K70" s="173"/>
    </row>
    <row r="71" spans="2:11" s="9" customFormat="1" ht="14.85" customHeight="1">
      <c r="B71" s="167"/>
      <c r="C71" s="168"/>
      <c r="D71" s="169" t="s">
        <v>115</v>
      </c>
      <c r="E71" s="170"/>
      <c r="F71" s="170"/>
      <c r="G71" s="170"/>
      <c r="H71" s="170"/>
      <c r="I71" s="171"/>
      <c r="J71" s="172">
        <f>J244</f>
        <v>0</v>
      </c>
      <c r="K71" s="173"/>
    </row>
    <row r="72" spans="2:11" s="9" customFormat="1" ht="14.85" customHeight="1">
      <c r="B72" s="167"/>
      <c r="C72" s="168"/>
      <c r="D72" s="169" t="s">
        <v>116</v>
      </c>
      <c r="E72" s="170"/>
      <c r="F72" s="170"/>
      <c r="G72" s="170"/>
      <c r="H72" s="170"/>
      <c r="I72" s="171"/>
      <c r="J72" s="172">
        <f>J251</f>
        <v>0</v>
      </c>
      <c r="K72" s="173"/>
    </row>
    <row r="73" spans="2:11" s="9" customFormat="1" ht="14.85" customHeight="1">
      <c r="B73" s="167"/>
      <c r="C73" s="168"/>
      <c r="D73" s="169" t="s">
        <v>117</v>
      </c>
      <c r="E73" s="170"/>
      <c r="F73" s="170"/>
      <c r="G73" s="170"/>
      <c r="H73" s="170"/>
      <c r="I73" s="171"/>
      <c r="J73" s="172">
        <f>J255</f>
        <v>0</v>
      </c>
      <c r="K73" s="173"/>
    </row>
    <row r="74" spans="2:11" s="9" customFormat="1" ht="14.85" customHeight="1">
      <c r="B74" s="167"/>
      <c r="C74" s="168"/>
      <c r="D74" s="169" t="s">
        <v>118</v>
      </c>
      <c r="E74" s="170"/>
      <c r="F74" s="170"/>
      <c r="G74" s="170"/>
      <c r="H74" s="170"/>
      <c r="I74" s="171"/>
      <c r="J74" s="172">
        <f>J287</f>
        <v>0</v>
      </c>
      <c r="K74" s="173"/>
    </row>
    <row r="75" spans="2:11" s="9" customFormat="1" ht="21.75" customHeight="1">
      <c r="B75" s="167"/>
      <c r="C75" s="168"/>
      <c r="D75" s="169" t="s">
        <v>119</v>
      </c>
      <c r="E75" s="170"/>
      <c r="F75" s="170"/>
      <c r="G75" s="170"/>
      <c r="H75" s="170"/>
      <c r="I75" s="171"/>
      <c r="J75" s="172">
        <f>J288</f>
        <v>0</v>
      </c>
      <c r="K75" s="173"/>
    </row>
    <row r="76" spans="2:11" s="9" customFormat="1" ht="21.75" customHeight="1">
      <c r="B76" s="167"/>
      <c r="C76" s="168"/>
      <c r="D76" s="169" t="s">
        <v>120</v>
      </c>
      <c r="E76" s="170"/>
      <c r="F76" s="170"/>
      <c r="G76" s="170"/>
      <c r="H76" s="170"/>
      <c r="I76" s="171"/>
      <c r="J76" s="172">
        <f>J300</f>
        <v>0</v>
      </c>
      <c r="K76" s="173"/>
    </row>
    <row r="77" spans="2:11" s="8" customFormat="1" ht="24.95" customHeight="1">
      <c r="B77" s="160"/>
      <c r="C77" s="161"/>
      <c r="D77" s="162" t="s">
        <v>121</v>
      </c>
      <c r="E77" s="163"/>
      <c r="F77" s="163"/>
      <c r="G77" s="163"/>
      <c r="H77" s="163"/>
      <c r="I77" s="164"/>
      <c r="J77" s="165">
        <f>J304</f>
        <v>0</v>
      </c>
      <c r="K77" s="166"/>
    </row>
    <row r="78" spans="2:11" s="9" customFormat="1" ht="19.9" customHeight="1">
      <c r="B78" s="167"/>
      <c r="C78" s="168"/>
      <c r="D78" s="169" t="s">
        <v>122</v>
      </c>
      <c r="E78" s="170"/>
      <c r="F78" s="170"/>
      <c r="G78" s="170"/>
      <c r="H78" s="170"/>
      <c r="I78" s="171"/>
      <c r="J78" s="172">
        <f>J305</f>
        <v>0</v>
      </c>
      <c r="K78" s="173"/>
    </row>
    <row r="79" spans="2:11" s="9" customFormat="1" ht="19.9" customHeight="1">
      <c r="B79" s="167"/>
      <c r="C79" s="168"/>
      <c r="D79" s="169" t="s">
        <v>123</v>
      </c>
      <c r="E79" s="170"/>
      <c r="F79" s="170"/>
      <c r="G79" s="170"/>
      <c r="H79" s="170"/>
      <c r="I79" s="171"/>
      <c r="J79" s="172">
        <f>J320</f>
        <v>0</v>
      </c>
      <c r="K79" s="173"/>
    </row>
    <row r="80" spans="2:11" s="1" customFormat="1" ht="21.75" customHeight="1">
      <c r="B80" s="43"/>
      <c r="C80" s="44"/>
      <c r="D80" s="44"/>
      <c r="E80" s="44"/>
      <c r="F80" s="44"/>
      <c r="G80" s="44"/>
      <c r="H80" s="44"/>
      <c r="I80" s="129"/>
      <c r="J80" s="44"/>
      <c r="K80" s="47"/>
    </row>
    <row r="81" spans="2:11" s="1" customFormat="1" ht="6.95" customHeight="1">
      <c r="B81" s="58"/>
      <c r="C81" s="59"/>
      <c r="D81" s="59"/>
      <c r="E81" s="59"/>
      <c r="F81" s="59"/>
      <c r="G81" s="59"/>
      <c r="H81" s="59"/>
      <c r="I81" s="150"/>
      <c r="J81" s="59"/>
      <c r="K81" s="60"/>
    </row>
    <row r="85" spans="2:12" s="1" customFormat="1" ht="6.95" customHeight="1">
      <c r="B85" s="61"/>
      <c r="C85" s="62"/>
      <c r="D85" s="62"/>
      <c r="E85" s="62"/>
      <c r="F85" s="62"/>
      <c r="G85" s="62"/>
      <c r="H85" s="62"/>
      <c r="I85" s="153"/>
      <c r="J85" s="62"/>
      <c r="K85" s="62"/>
      <c r="L85" s="63"/>
    </row>
    <row r="86" spans="2:12" s="1" customFormat="1" ht="36.95" customHeight="1">
      <c r="B86" s="43"/>
      <c r="C86" s="64" t="s">
        <v>124</v>
      </c>
      <c r="D86" s="65"/>
      <c r="E86" s="65"/>
      <c r="F86" s="65"/>
      <c r="G86" s="65"/>
      <c r="H86" s="65"/>
      <c r="I86" s="174"/>
      <c r="J86" s="65"/>
      <c r="K86" s="65"/>
      <c r="L86" s="63"/>
    </row>
    <row r="87" spans="2:12" s="1" customFormat="1" ht="6.95" customHeight="1">
      <c r="B87" s="43"/>
      <c r="C87" s="65"/>
      <c r="D87" s="65"/>
      <c r="E87" s="65"/>
      <c r="F87" s="65"/>
      <c r="G87" s="65"/>
      <c r="H87" s="65"/>
      <c r="I87" s="174"/>
      <c r="J87" s="65"/>
      <c r="K87" s="65"/>
      <c r="L87" s="63"/>
    </row>
    <row r="88" spans="2:12" s="1" customFormat="1" ht="14.45" customHeight="1">
      <c r="B88" s="43"/>
      <c r="C88" s="67" t="s">
        <v>18</v>
      </c>
      <c r="D88" s="65"/>
      <c r="E88" s="65"/>
      <c r="F88" s="65"/>
      <c r="G88" s="65"/>
      <c r="H88" s="65"/>
      <c r="I88" s="174"/>
      <c r="J88" s="65"/>
      <c r="K88" s="65"/>
      <c r="L88" s="63"/>
    </row>
    <row r="89" spans="2:12" s="1" customFormat="1" ht="22.5" customHeight="1">
      <c r="B89" s="43"/>
      <c r="C89" s="65"/>
      <c r="D89" s="65"/>
      <c r="E89" s="427" t="str">
        <f>E7</f>
        <v>Skrétova 29 – Sanace objektu</v>
      </c>
      <c r="F89" s="428"/>
      <c r="G89" s="428"/>
      <c r="H89" s="428"/>
      <c r="I89" s="174"/>
      <c r="J89" s="65"/>
      <c r="K89" s="65"/>
      <c r="L89" s="63"/>
    </row>
    <row r="90" spans="2:12" ht="13.5">
      <c r="B90" s="30"/>
      <c r="C90" s="67" t="s">
        <v>96</v>
      </c>
      <c r="D90" s="175"/>
      <c r="E90" s="175"/>
      <c r="F90" s="175"/>
      <c r="G90" s="175"/>
      <c r="H90" s="175"/>
      <c r="J90" s="175"/>
      <c r="K90" s="175"/>
      <c r="L90" s="176"/>
    </row>
    <row r="91" spans="2:12" s="1" customFormat="1" ht="22.5" customHeight="1">
      <c r="B91" s="43"/>
      <c r="C91" s="65"/>
      <c r="D91" s="65"/>
      <c r="E91" s="427" t="s">
        <v>97</v>
      </c>
      <c r="F91" s="429"/>
      <c r="G91" s="429"/>
      <c r="H91" s="429"/>
      <c r="I91" s="174"/>
      <c r="J91" s="65"/>
      <c r="K91" s="65"/>
      <c r="L91" s="63"/>
    </row>
    <row r="92" spans="2:12" s="1" customFormat="1" ht="14.45" customHeight="1">
      <c r="B92" s="43"/>
      <c r="C92" s="67" t="s">
        <v>98</v>
      </c>
      <c r="D92" s="65"/>
      <c r="E92" s="65"/>
      <c r="F92" s="65"/>
      <c r="G92" s="65"/>
      <c r="H92" s="65"/>
      <c r="I92" s="174"/>
      <c r="J92" s="65"/>
      <c r="K92" s="65"/>
      <c r="L92" s="63"/>
    </row>
    <row r="93" spans="2:12" s="1" customFormat="1" ht="23.25" customHeight="1">
      <c r="B93" s="43"/>
      <c r="C93" s="65"/>
      <c r="D93" s="65"/>
      <c r="E93" s="399" t="str">
        <f>E11</f>
        <v>1. - I. etapa</v>
      </c>
      <c r="F93" s="429"/>
      <c r="G93" s="429"/>
      <c r="H93" s="429"/>
      <c r="I93" s="174"/>
      <c r="J93" s="65"/>
      <c r="K93" s="65"/>
      <c r="L93" s="63"/>
    </row>
    <row r="94" spans="2:12" s="1" customFormat="1" ht="6.95" customHeight="1">
      <c r="B94" s="43"/>
      <c r="C94" s="65"/>
      <c r="D94" s="65"/>
      <c r="E94" s="65"/>
      <c r="F94" s="65"/>
      <c r="G94" s="65"/>
      <c r="H94" s="65"/>
      <c r="I94" s="174"/>
      <c r="J94" s="65"/>
      <c r="K94" s="65"/>
      <c r="L94" s="63"/>
    </row>
    <row r="95" spans="2:12" s="1" customFormat="1" ht="18" customHeight="1">
      <c r="B95" s="43"/>
      <c r="C95" s="67" t="s">
        <v>23</v>
      </c>
      <c r="D95" s="65"/>
      <c r="E95" s="65"/>
      <c r="F95" s="177" t="str">
        <f>F14</f>
        <v>Plzeň, Skrétova 29</v>
      </c>
      <c r="G95" s="65"/>
      <c r="H95" s="65"/>
      <c r="I95" s="178" t="s">
        <v>25</v>
      </c>
      <c r="J95" s="75" t="str">
        <f>IF(J14="","",J14)</f>
        <v>8. 6. 2017</v>
      </c>
      <c r="K95" s="65"/>
      <c r="L95" s="63"/>
    </row>
    <row r="96" spans="2:12" s="1" customFormat="1" ht="6.95" customHeight="1">
      <c r="B96" s="43"/>
      <c r="C96" s="65"/>
      <c r="D96" s="65"/>
      <c r="E96" s="65"/>
      <c r="F96" s="65"/>
      <c r="G96" s="65"/>
      <c r="H96" s="65"/>
      <c r="I96" s="174"/>
      <c r="J96" s="65"/>
      <c r="K96" s="65"/>
      <c r="L96" s="63"/>
    </row>
    <row r="97" spans="2:12" s="1" customFormat="1" ht="13.5">
      <c r="B97" s="43"/>
      <c r="C97" s="67" t="s">
        <v>27</v>
      </c>
      <c r="D97" s="65"/>
      <c r="E97" s="65"/>
      <c r="F97" s="177" t="str">
        <f>E17</f>
        <v xml:space="preserve"> </v>
      </c>
      <c r="G97" s="65"/>
      <c r="H97" s="65"/>
      <c r="I97" s="178" t="s">
        <v>33</v>
      </c>
      <c r="J97" s="177" t="str">
        <f>E23</f>
        <v>PLANSTAV a.s.</v>
      </c>
      <c r="K97" s="65"/>
      <c r="L97" s="63"/>
    </row>
    <row r="98" spans="2:12" s="1" customFormat="1" ht="14.45" customHeight="1">
      <c r="B98" s="43"/>
      <c r="C98" s="67" t="s">
        <v>31</v>
      </c>
      <c r="D98" s="65"/>
      <c r="E98" s="65"/>
      <c r="F98" s="177" t="str">
        <f>IF(E20="","",E20)</f>
        <v/>
      </c>
      <c r="G98" s="65"/>
      <c r="H98" s="65"/>
      <c r="I98" s="174"/>
      <c r="J98" s="65"/>
      <c r="K98" s="65"/>
      <c r="L98" s="63"/>
    </row>
    <row r="99" spans="2:12" s="1" customFormat="1" ht="10.35" customHeight="1">
      <c r="B99" s="43"/>
      <c r="C99" s="65"/>
      <c r="D99" s="65"/>
      <c r="E99" s="65"/>
      <c r="F99" s="65"/>
      <c r="G99" s="65"/>
      <c r="H99" s="65"/>
      <c r="I99" s="174"/>
      <c r="J99" s="65"/>
      <c r="K99" s="65"/>
      <c r="L99" s="63"/>
    </row>
    <row r="100" spans="2:20" s="10" customFormat="1" ht="29.25" customHeight="1">
      <c r="B100" s="179"/>
      <c r="C100" s="180" t="s">
        <v>125</v>
      </c>
      <c r="D100" s="181" t="s">
        <v>57</v>
      </c>
      <c r="E100" s="181" t="s">
        <v>53</v>
      </c>
      <c r="F100" s="181" t="s">
        <v>126</v>
      </c>
      <c r="G100" s="181" t="s">
        <v>127</v>
      </c>
      <c r="H100" s="181" t="s">
        <v>128</v>
      </c>
      <c r="I100" s="182" t="s">
        <v>129</v>
      </c>
      <c r="J100" s="181" t="s">
        <v>102</v>
      </c>
      <c r="K100" s="183" t="s">
        <v>130</v>
      </c>
      <c r="L100" s="184"/>
      <c r="M100" s="83" t="s">
        <v>131</v>
      </c>
      <c r="N100" s="84" t="s">
        <v>42</v>
      </c>
      <c r="O100" s="84" t="s">
        <v>132</v>
      </c>
      <c r="P100" s="84" t="s">
        <v>133</v>
      </c>
      <c r="Q100" s="84" t="s">
        <v>134</v>
      </c>
      <c r="R100" s="84" t="s">
        <v>135</v>
      </c>
      <c r="S100" s="84" t="s">
        <v>136</v>
      </c>
      <c r="T100" s="85" t="s">
        <v>137</v>
      </c>
    </row>
    <row r="101" spans="2:63" s="1" customFormat="1" ht="29.25" customHeight="1">
      <c r="B101" s="43"/>
      <c r="C101" s="89" t="s">
        <v>103</v>
      </c>
      <c r="D101" s="65"/>
      <c r="E101" s="65"/>
      <c r="F101" s="65"/>
      <c r="G101" s="65"/>
      <c r="H101" s="65"/>
      <c r="I101" s="174"/>
      <c r="J101" s="185">
        <f>BK101</f>
        <v>0</v>
      </c>
      <c r="K101" s="65"/>
      <c r="L101" s="63"/>
      <c r="M101" s="86"/>
      <c r="N101" s="87"/>
      <c r="O101" s="87"/>
      <c r="P101" s="186">
        <f>P102+P304</f>
        <v>0</v>
      </c>
      <c r="Q101" s="87"/>
      <c r="R101" s="186">
        <f>R102+R304</f>
        <v>112.92006717999999</v>
      </c>
      <c r="S101" s="87"/>
      <c r="T101" s="187">
        <f>T102+T304</f>
        <v>116.88034496000003</v>
      </c>
      <c r="AT101" s="26" t="s">
        <v>71</v>
      </c>
      <c r="AU101" s="26" t="s">
        <v>104</v>
      </c>
      <c r="BK101" s="188">
        <f>BK102+BK304</f>
        <v>0</v>
      </c>
    </row>
    <row r="102" spans="2:63" s="11" customFormat="1" ht="37.35" customHeight="1">
      <c r="B102" s="189"/>
      <c r="C102" s="190"/>
      <c r="D102" s="191" t="s">
        <v>71</v>
      </c>
      <c r="E102" s="192" t="s">
        <v>138</v>
      </c>
      <c r="F102" s="192" t="s">
        <v>139</v>
      </c>
      <c r="G102" s="190"/>
      <c r="H102" s="190"/>
      <c r="I102" s="193"/>
      <c r="J102" s="194">
        <f>BK102</f>
        <v>0</v>
      </c>
      <c r="K102" s="190"/>
      <c r="L102" s="195"/>
      <c r="M102" s="196"/>
      <c r="N102" s="197"/>
      <c r="O102" s="197"/>
      <c r="P102" s="198">
        <f>P103+P167+P185+P190+P206+P215+P232</f>
        <v>0</v>
      </c>
      <c r="Q102" s="197"/>
      <c r="R102" s="198">
        <f>R103+R167+R185+R190+R206+R215+R232</f>
        <v>111.69646017999999</v>
      </c>
      <c r="S102" s="197"/>
      <c r="T102" s="199">
        <f>T103+T167+T185+T190+T206+T215+T232</f>
        <v>116.20556800000003</v>
      </c>
      <c r="AR102" s="200" t="s">
        <v>79</v>
      </c>
      <c r="AT102" s="201" t="s">
        <v>71</v>
      </c>
      <c r="AU102" s="201" t="s">
        <v>72</v>
      </c>
      <c r="AY102" s="200" t="s">
        <v>140</v>
      </c>
      <c r="BK102" s="202">
        <f>BK103+BK167+BK185+BK190+BK206+BK215+BK232</f>
        <v>0</v>
      </c>
    </row>
    <row r="103" spans="2:63" s="11" customFormat="1" ht="19.9" customHeight="1">
      <c r="B103" s="189"/>
      <c r="C103" s="190"/>
      <c r="D103" s="203" t="s">
        <v>71</v>
      </c>
      <c r="E103" s="204" t="s">
        <v>79</v>
      </c>
      <c r="F103" s="204" t="s">
        <v>141</v>
      </c>
      <c r="G103" s="190"/>
      <c r="H103" s="190"/>
      <c r="I103" s="193"/>
      <c r="J103" s="205">
        <f>BK103</f>
        <v>0</v>
      </c>
      <c r="K103" s="190"/>
      <c r="L103" s="195"/>
      <c r="M103" s="196"/>
      <c r="N103" s="197"/>
      <c r="O103" s="197"/>
      <c r="P103" s="198">
        <f>SUM(P104:P166)</f>
        <v>0</v>
      </c>
      <c r="Q103" s="197"/>
      <c r="R103" s="198">
        <f>SUM(R104:R166)</f>
        <v>5.1511320000000005</v>
      </c>
      <c r="S103" s="197"/>
      <c r="T103" s="199">
        <f>SUM(T104:T166)</f>
        <v>7.1448</v>
      </c>
      <c r="AR103" s="200" t="s">
        <v>79</v>
      </c>
      <c r="AT103" s="201" t="s">
        <v>71</v>
      </c>
      <c r="AU103" s="201" t="s">
        <v>79</v>
      </c>
      <c r="AY103" s="200" t="s">
        <v>140</v>
      </c>
      <c r="BK103" s="202">
        <f>SUM(BK104:BK166)</f>
        <v>0</v>
      </c>
    </row>
    <row r="104" spans="2:65" s="1" customFormat="1" ht="22.5" customHeight="1">
      <c r="B104" s="43"/>
      <c r="C104" s="206" t="s">
        <v>79</v>
      </c>
      <c r="D104" s="206" t="s">
        <v>142</v>
      </c>
      <c r="E104" s="207" t="s">
        <v>143</v>
      </c>
      <c r="F104" s="208" t="s">
        <v>144</v>
      </c>
      <c r="G104" s="209" t="s">
        <v>145</v>
      </c>
      <c r="H104" s="210">
        <v>70.2</v>
      </c>
      <c r="I104" s="211"/>
      <c r="J104" s="212">
        <f>ROUND(I104*H104,2)</f>
        <v>0</v>
      </c>
      <c r="K104" s="208" t="s">
        <v>146</v>
      </c>
      <c r="L104" s="63"/>
      <c r="M104" s="213" t="s">
        <v>21</v>
      </c>
      <c r="N104" s="214" t="s">
        <v>43</v>
      </c>
      <c r="O104" s="44"/>
      <c r="P104" s="215">
        <f>O104*H104</f>
        <v>0</v>
      </c>
      <c r="Q104" s="215">
        <v>0</v>
      </c>
      <c r="R104" s="215">
        <f>Q104*H104</f>
        <v>0</v>
      </c>
      <c r="S104" s="215">
        <v>0</v>
      </c>
      <c r="T104" s="216">
        <f>S104*H104</f>
        <v>0</v>
      </c>
      <c r="AR104" s="26" t="s">
        <v>147</v>
      </c>
      <c r="AT104" s="26" t="s">
        <v>142</v>
      </c>
      <c r="AU104" s="26" t="s">
        <v>81</v>
      </c>
      <c r="AY104" s="26" t="s">
        <v>140</v>
      </c>
      <c r="BE104" s="217">
        <f>IF(N104="základní",J104,0)</f>
        <v>0</v>
      </c>
      <c r="BF104" s="217">
        <f>IF(N104="snížená",J104,0)</f>
        <v>0</v>
      </c>
      <c r="BG104" s="217">
        <f>IF(N104="zákl. přenesená",J104,0)</f>
        <v>0</v>
      </c>
      <c r="BH104" s="217">
        <f>IF(N104="sníž. přenesená",J104,0)</f>
        <v>0</v>
      </c>
      <c r="BI104" s="217">
        <f>IF(N104="nulová",J104,0)</f>
        <v>0</v>
      </c>
      <c r="BJ104" s="26" t="s">
        <v>79</v>
      </c>
      <c r="BK104" s="217">
        <f>ROUND(I104*H104,2)</f>
        <v>0</v>
      </c>
      <c r="BL104" s="26" t="s">
        <v>147</v>
      </c>
      <c r="BM104" s="26" t="s">
        <v>148</v>
      </c>
    </row>
    <row r="105" spans="2:47" s="1" customFormat="1" ht="40.5">
      <c r="B105" s="43"/>
      <c r="C105" s="65"/>
      <c r="D105" s="218" t="s">
        <v>149</v>
      </c>
      <c r="E105" s="65"/>
      <c r="F105" s="219" t="s">
        <v>150</v>
      </c>
      <c r="G105" s="65"/>
      <c r="H105" s="65"/>
      <c r="I105" s="174"/>
      <c r="J105" s="65"/>
      <c r="K105" s="65"/>
      <c r="L105" s="63"/>
      <c r="M105" s="220"/>
      <c r="N105" s="44"/>
      <c r="O105" s="44"/>
      <c r="P105" s="44"/>
      <c r="Q105" s="44"/>
      <c r="R105" s="44"/>
      <c r="S105" s="44"/>
      <c r="T105" s="80"/>
      <c r="AT105" s="26" t="s">
        <v>149</v>
      </c>
      <c r="AU105" s="26" t="s">
        <v>81</v>
      </c>
    </row>
    <row r="106" spans="2:47" s="1" customFormat="1" ht="175.5">
      <c r="B106" s="43"/>
      <c r="C106" s="65"/>
      <c r="D106" s="218" t="s">
        <v>151</v>
      </c>
      <c r="E106" s="65"/>
      <c r="F106" s="221" t="s">
        <v>152</v>
      </c>
      <c r="G106" s="65"/>
      <c r="H106" s="65"/>
      <c r="I106" s="174"/>
      <c r="J106" s="65"/>
      <c r="K106" s="65"/>
      <c r="L106" s="63"/>
      <c r="M106" s="220"/>
      <c r="N106" s="44"/>
      <c r="O106" s="44"/>
      <c r="P106" s="44"/>
      <c r="Q106" s="44"/>
      <c r="R106" s="44"/>
      <c r="S106" s="44"/>
      <c r="T106" s="80"/>
      <c r="AT106" s="26" t="s">
        <v>151</v>
      </c>
      <c r="AU106" s="26" t="s">
        <v>81</v>
      </c>
    </row>
    <row r="107" spans="2:51" s="12" customFormat="1" ht="13.5">
      <c r="B107" s="222"/>
      <c r="C107" s="223"/>
      <c r="D107" s="224" t="s">
        <v>153</v>
      </c>
      <c r="E107" s="225" t="s">
        <v>21</v>
      </c>
      <c r="F107" s="226" t="s">
        <v>154</v>
      </c>
      <c r="G107" s="223"/>
      <c r="H107" s="227">
        <v>70.2</v>
      </c>
      <c r="I107" s="228"/>
      <c r="J107" s="223"/>
      <c r="K107" s="223"/>
      <c r="L107" s="229"/>
      <c r="M107" s="230"/>
      <c r="N107" s="231"/>
      <c r="O107" s="231"/>
      <c r="P107" s="231"/>
      <c r="Q107" s="231"/>
      <c r="R107" s="231"/>
      <c r="S107" s="231"/>
      <c r="T107" s="232"/>
      <c r="AT107" s="233" t="s">
        <v>153</v>
      </c>
      <c r="AU107" s="233" t="s">
        <v>81</v>
      </c>
      <c r="AV107" s="12" t="s">
        <v>81</v>
      </c>
      <c r="AW107" s="12" t="s">
        <v>35</v>
      </c>
      <c r="AX107" s="12" t="s">
        <v>79</v>
      </c>
      <c r="AY107" s="233" t="s">
        <v>140</v>
      </c>
    </row>
    <row r="108" spans="2:65" s="1" customFormat="1" ht="22.5" customHeight="1">
      <c r="B108" s="43"/>
      <c r="C108" s="206" t="s">
        <v>81</v>
      </c>
      <c r="D108" s="206" t="s">
        <v>142</v>
      </c>
      <c r="E108" s="207" t="s">
        <v>155</v>
      </c>
      <c r="F108" s="208" t="s">
        <v>156</v>
      </c>
      <c r="G108" s="209" t="s">
        <v>145</v>
      </c>
      <c r="H108" s="210">
        <v>31.2</v>
      </c>
      <c r="I108" s="211"/>
      <c r="J108" s="212">
        <f>ROUND(I108*H108,2)</f>
        <v>0</v>
      </c>
      <c r="K108" s="208" t="s">
        <v>146</v>
      </c>
      <c r="L108" s="63"/>
      <c r="M108" s="213" t="s">
        <v>21</v>
      </c>
      <c r="N108" s="214" t="s">
        <v>43</v>
      </c>
      <c r="O108" s="44"/>
      <c r="P108" s="215">
        <f>O108*H108</f>
        <v>0</v>
      </c>
      <c r="Q108" s="215">
        <v>0</v>
      </c>
      <c r="R108" s="215">
        <f>Q108*H108</f>
        <v>0</v>
      </c>
      <c r="S108" s="215">
        <v>0.229</v>
      </c>
      <c r="T108" s="216">
        <f>S108*H108</f>
        <v>7.1448</v>
      </c>
      <c r="AR108" s="26" t="s">
        <v>147</v>
      </c>
      <c r="AT108" s="26" t="s">
        <v>142</v>
      </c>
      <c r="AU108" s="26" t="s">
        <v>81</v>
      </c>
      <c r="AY108" s="26" t="s">
        <v>140</v>
      </c>
      <c r="BE108" s="217">
        <f>IF(N108="základní",J108,0)</f>
        <v>0</v>
      </c>
      <c r="BF108" s="217">
        <f>IF(N108="snížená",J108,0)</f>
        <v>0</v>
      </c>
      <c r="BG108" s="217">
        <f>IF(N108="zákl. přenesená",J108,0)</f>
        <v>0</v>
      </c>
      <c r="BH108" s="217">
        <f>IF(N108="sníž. přenesená",J108,0)</f>
        <v>0</v>
      </c>
      <c r="BI108" s="217">
        <f>IF(N108="nulová",J108,0)</f>
        <v>0</v>
      </c>
      <c r="BJ108" s="26" t="s">
        <v>79</v>
      </c>
      <c r="BK108" s="217">
        <f>ROUND(I108*H108,2)</f>
        <v>0</v>
      </c>
      <c r="BL108" s="26" t="s">
        <v>147</v>
      </c>
      <c r="BM108" s="26" t="s">
        <v>157</v>
      </c>
    </row>
    <row r="109" spans="2:47" s="1" customFormat="1" ht="40.5">
      <c r="B109" s="43"/>
      <c r="C109" s="65"/>
      <c r="D109" s="218" t="s">
        <v>149</v>
      </c>
      <c r="E109" s="65"/>
      <c r="F109" s="219" t="s">
        <v>158</v>
      </c>
      <c r="G109" s="65"/>
      <c r="H109" s="65"/>
      <c r="I109" s="174"/>
      <c r="J109" s="65"/>
      <c r="K109" s="65"/>
      <c r="L109" s="63"/>
      <c r="M109" s="220"/>
      <c r="N109" s="44"/>
      <c r="O109" s="44"/>
      <c r="P109" s="44"/>
      <c r="Q109" s="44"/>
      <c r="R109" s="44"/>
      <c r="S109" s="44"/>
      <c r="T109" s="80"/>
      <c r="AT109" s="26" t="s">
        <v>149</v>
      </c>
      <c r="AU109" s="26" t="s">
        <v>81</v>
      </c>
    </row>
    <row r="110" spans="2:47" s="1" customFormat="1" ht="175.5">
      <c r="B110" s="43"/>
      <c r="C110" s="65"/>
      <c r="D110" s="218" t="s">
        <v>151</v>
      </c>
      <c r="E110" s="65"/>
      <c r="F110" s="221" t="s">
        <v>159</v>
      </c>
      <c r="G110" s="65"/>
      <c r="H110" s="65"/>
      <c r="I110" s="174"/>
      <c r="J110" s="65"/>
      <c r="K110" s="65"/>
      <c r="L110" s="63"/>
      <c r="M110" s="220"/>
      <c r="N110" s="44"/>
      <c r="O110" s="44"/>
      <c r="P110" s="44"/>
      <c r="Q110" s="44"/>
      <c r="R110" s="44"/>
      <c r="S110" s="44"/>
      <c r="T110" s="80"/>
      <c r="AT110" s="26" t="s">
        <v>151</v>
      </c>
      <c r="AU110" s="26" t="s">
        <v>81</v>
      </c>
    </row>
    <row r="111" spans="2:51" s="12" customFormat="1" ht="13.5">
      <c r="B111" s="222"/>
      <c r="C111" s="223"/>
      <c r="D111" s="218" t="s">
        <v>153</v>
      </c>
      <c r="E111" s="234" t="s">
        <v>21</v>
      </c>
      <c r="F111" s="235" t="s">
        <v>160</v>
      </c>
      <c r="G111" s="223"/>
      <c r="H111" s="236">
        <v>7.2</v>
      </c>
      <c r="I111" s="228"/>
      <c r="J111" s="223"/>
      <c r="K111" s="223"/>
      <c r="L111" s="229"/>
      <c r="M111" s="230"/>
      <c r="N111" s="231"/>
      <c r="O111" s="231"/>
      <c r="P111" s="231"/>
      <c r="Q111" s="231"/>
      <c r="R111" s="231"/>
      <c r="S111" s="231"/>
      <c r="T111" s="232"/>
      <c r="AT111" s="233" t="s">
        <v>153</v>
      </c>
      <c r="AU111" s="233" t="s">
        <v>81</v>
      </c>
      <c r="AV111" s="12" t="s">
        <v>81</v>
      </c>
      <c r="AW111" s="12" t="s">
        <v>35</v>
      </c>
      <c r="AX111" s="12" t="s">
        <v>72</v>
      </c>
      <c r="AY111" s="233" t="s">
        <v>140</v>
      </c>
    </row>
    <row r="112" spans="2:51" s="12" customFormat="1" ht="13.5">
      <c r="B112" s="222"/>
      <c r="C112" s="223"/>
      <c r="D112" s="218" t="s">
        <v>153</v>
      </c>
      <c r="E112" s="234" t="s">
        <v>21</v>
      </c>
      <c r="F112" s="235" t="s">
        <v>161</v>
      </c>
      <c r="G112" s="223"/>
      <c r="H112" s="236">
        <v>24</v>
      </c>
      <c r="I112" s="228"/>
      <c r="J112" s="223"/>
      <c r="K112" s="223"/>
      <c r="L112" s="229"/>
      <c r="M112" s="230"/>
      <c r="N112" s="231"/>
      <c r="O112" s="231"/>
      <c r="P112" s="231"/>
      <c r="Q112" s="231"/>
      <c r="R112" s="231"/>
      <c r="S112" s="231"/>
      <c r="T112" s="232"/>
      <c r="AT112" s="233" t="s">
        <v>153</v>
      </c>
      <c r="AU112" s="233" t="s">
        <v>81</v>
      </c>
      <c r="AV112" s="12" t="s">
        <v>81</v>
      </c>
      <c r="AW112" s="12" t="s">
        <v>35</v>
      </c>
      <c r="AX112" s="12" t="s">
        <v>72</v>
      </c>
      <c r="AY112" s="233" t="s">
        <v>140</v>
      </c>
    </row>
    <row r="113" spans="2:51" s="13" customFormat="1" ht="13.5">
      <c r="B113" s="237"/>
      <c r="C113" s="238"/>
      <c r="D113" s="224" t="s">
        <v>153</v>
      </c>
      <c r="E113" s="239" t="s">
        <v>21</v>
      </c>
      <c r="F113" s="240" t="s">
        <v>162</v>
      </c>
      <c r="G113" s="238"/>
      <c r="H113" s="241">
        <v>31.2</v>
      </c>
      <c r="I113" s="242"/>
      <c r="J113" s="238"/>
      <c r="K113" s="238"/>
      <c r="L113" s="243"/>
      <c r="M113" s="244"/>
      <c r="N113" s="245"/>
      <c r="O113" s="245"/>
      <c r="P113" s="245"/>
      <c r="Q113" s="245"/>
      <c r="R113" s="245"/>
      <c r="S113" s="245"/>
      <c r="T113" s="246"/>
      <c r="AT113" s="247" t="s">
        <v>153</v>
      </c>
      <c r="AU113" s="247" t="s">
        <v>81</v>
      </c>
      <c r="AV113" s="13" t="s">
        <v>147</v>
      </c>
      <c r="AW113" s="13" t="s">
        <v>35</v>
      </c>
      <c r="AX113" s="13" t="s">
        <v>79</v>
      </c>
      <c r="AY113" s="247" t="s">
        <v>140</v>
      </c>
    </row>
    <row r="114" spans="2:65" s="1" customFormat="1" ht="22.5" customHeight="1">
      <c r="B114" s="43"/>
      <c r="C114" s="206" t="s">
        <v>163</v>
      </c>
      <c r="D114" s="206" t="s">
        <v>142</v>
      </c>
      <c r="E114" s="207" t="s">
        <v>164</v>
      </c>
      <c r="F114" s="208" t="s">
        <v>165</v>
      </c>
      <c r="G114" s="209" t="s">
        <v>166</v>
      </c>
      <c r="H114" s="210">
        <v>5.04</v>
      </c>
      <c r="I114" s="211"/>
      <c r="J114" s="212">
        <f>ROUND(I114*H114,2)</f>
        <v>0</v>
      </c>
      <c r="K114" s="208" t="s">
        <v>146</v>
      </c>
      <c r="L114" s="63"/>
      <c r="M114" s="213" t="s">
        <v>21</v>
      </c>
      <c r="N114" s="214" t="s">
        <v>43</v>
      </c>
      <c r="O114" s="44"/>
      <c r="P114" s="215">
        <f>O114*H114</f>
        <v>0</v>
      </c>
      <c r="Q114" s="215">
        <v>0</v>
      </c>
      <c r="R114" s="215">
        <f>Q114*H114</f>
        <v>0</v>
      </c>
      <c r="S114" s="215">
        <v>0</v>
      </c>
      <c r="T114" s="216">
        <f>S114*H114</f>
        <v>0</v>
      </c>
      <c r="AR114" s="26" t="s">
        <v>147</v>
      </c>
      <c r="AT114" s="26" t="s">
        <v>142</v>
      </c>
      <c r="AU114" s="26" t="s">
        <v>81</v>
      </c>
      <c r="AY114" s="26" t="s">
        <v>140</v>
      </c>
      <c r="BE114" s="217">
        <f>IF(N114="základní",J114,0)</f>
        <v>0</v>
      </c>
      <c r="BF114" s="217">
        <f>IF(N114="snížená",J114,0)</f>
        <v>0</v>
      </c>
      <c r="BG114" s="217">
        <f>IF(N114="zákl. přenesená",J114,0)</f>
        <v>0</v>
      </c>
      <c r="BH114" s="217">
        <f>IF(N114="sníž. přenesená",J114,0)</f>
        <v>0</v>
      </c>
      <c r="BI114" s="217">
        <f>IF(N114="nulová",J114,0)</f>
        <v>0</v>
      </c>
      <c r="BJ114" s="26" t="s">
        <v>79</v>
      </c>
      <c r="BK114" s="217">
        <f>ROUND(I114*H114,2)</f>
        <v>0</v>
      </c>
      <c r="BL114" s="26" t="s">
        <v>147</v>
      </c>
      <c r="BM114" s="26" t="s">
        <v>167</v>
      </c>
    </row>
    <row r="115" spans="2:47" s="1" customFormat="1" ht="27">
      <c r="B115" s="43"/>
      <c r="C115" s="65"/>
      <c r="D115" s="218" t="s">
        <v>149</v>
      </c>
      <c r="E115" s="65"/>
      <c r="F115" s="219" t="s">
        <v>168</v>
      </c>
      <c r="G115" s="65"/>
      <c r="H115" s="65"/>
      <c r="I115" s="174"/>
      <c r="J115" s="65"/>
      <c r="K115" s="65"/>
      <c r="L115" s="63"/>
      <c r="M115" s="220"/>
      <c r="N115" s="44"/>
      <c r="O115" s="44"/>
      <c r="P115" s="44"/>
      <c r="Q115" s="44"/>
      <c r="R115" s="44"/>
      <c r="S115" s="44"/>
      <c r="T115" s="80"/>
      <c r="AT115" s="26" t="s">
        <v>149</v>
      </c>
      <c r="AU115" s="26" t="s">
        <v>81</v>
      </c>
    </row>
    <row r="116" spans="2:47" s="1" customFormat="1" ht="54">
      <c r="B116" s="43"/>
      <c r="C116" s="65"/>
      <c r="D116" s="218" t="s">
        <v>151</v>
      </c>
      <c r="E116" s="65"/>
      <c r="F116" s="221" t="s">
        <v>169</v>
      </c>
      <c r="G116" s="65"/>
      <c r="H116" s="65"/>
      <c r="I116" s="174"/>
      <c r="J116" s="65"/>
      <c r="K116" s="65"/>
      <c r="L116" s="63"/>
      <c r="M116" s="220"/>
      <c r="N116" s="44"/>
      <c r="O116" s="44"/>
      <c r="P116" s="44"/>
      <c r="Q116" s="44"/>
      <c r="R116" s="44"/>
      <c r="S116" s="44"/>
      <c r="T116" s="80"/>
      <c r="AT116" s="26" t="s">
        <v>151</v>
      </c>
      <c r="AU116" s="26" t="s">
        <v>81</v>
      </c>
    </row>
    <row r="117" spans="2:51" s="12" customFormat="1" ht="13.5">
      <c r="B117" s="222"/>
      <c r="C117" s="223"/>
      <c r="D117" s="224" t="s">
        <v>153</v>
      </c>
      <c r="E117" s="225" t="s">
        <v>21</v>
      </c>
      <c r="F117" s="226" t="s">
        <v>170</v>
      </c>
      <c r="G117" s="223"/>
      <c r="H117" s="227">
        <v>5.04</v>
      </c>
      <c r="I117" s="228"/>
      <c r="J117" s="223"/>
      <c r="K117" s="223"/>
      <c r="L117" s="229"/>
      <c r="M117" s="230"/>
      <c r="N117" s="231"/>
      <c r="O117" s="231"/>
      <c r="P117" s="231"/>
      <c r="Q117" s="231"/>
      <c r="R117" s="231"/>
      <c r="S117" s="231"/>
      <c r="T117" s="232"/>
      <c r="AT117" s="233" t="s">
        <v>153</v>
      </c>
      <c r="AU117" s="233" t="s">
        <v>81</v>
      </c>
      <c r="AV117" s="12" t="s">
        <v>81</v>
      </c>
      <c r="AW117" s="12" t="s">
        <v>35</v>
      </c>
      <c r="AX117" s="12" t="s">
        <v>79</v>
      </c>
      <c r="AY117" s="233" t="s">
        <v>140</v>
      </c>
    </row>
    <row r="118" spans="2:65" s="1" customFormat="1" ht="31.5" customHeight="1">
      <c r="B118" s="43"/>
      <c r="C118" s="206" t="s">
        <v>147</v>
      </c>
      <c r="D118" s="206" t="s">
        <v>142</v>
      </c>
      <c r="E118" s="207" t="s">
        <v>171</v>
      </c>
      <c r="F118" s="208" t="s">
        <v>172</v>
      </c>
      <c r="G118" s="209" t="s">
        <v>166</v>
      </c>
      <c r="H118" s="210">
        <v>5.04</v>
      </c>
      <c r="I118" s="211"/>
      <c r="J118" s="212">
        <f>ROUND(I118*H118,2)</f>
        <v>0</v>
      </c>
      <c r="K118" s="208" t="s">
        <v>146</v>
      </c>
      <c r="L118" s="63"/>
      <c r="M118" s="213" t="s">
        <v>21</v>
      </c>
      <c r="N118" s="214" t="s">
        <v>43</v>
      </c>
      <c r="O118" s="44"/>
      <c r="P118" s="215">
        <f>O118*H118</f>
        <v>0</v>
      </c>
      <c r="Q118" s="215">
        <v>0</v>
      </c>
      <c r="R118" s="215">
        <f>Q118*H118</f>
        <v>0</v>
      </c>
      <c r="S118" s="215">
        <v>0</v>
      </c>
      <c r="T118" s="216">
        <f>S118*H118</f>
        <v>0</v>
      </c>
      <c r="AR118" s="26" t="s">
        <v>147</v>
      </c>
      <c r="AT118" s="26" t="s">
        <v>142</v>
      </c>
      <c r="AU118" s="26" t="s">
        <v>81</v>
      </c>
      <c r="AY118" s="26" t="s">
        <v>140</v>
      </c>
      <c r="BE118" s="217">
        <f>IF(N118="základní",J118,0)</f>
        <v>0</v>
      </c>
      <c r="BF118" s="217">
        <f>IF(N118="snížená",J118,0)</f>
        <v>0</v>
      </c>
      <c r="BG118" s="217">
        <f>IF(N118="zákl. přenesená",J118,0)</f>
        <v>0</v>
      </c>
      <c r="BH118" s="217">
        <f>IF(N118="sníž. přenesená",J118,0)</f>
        <v>0</v>
      </c>
      <c r="BI118" s="217">
        <f>IF(N118="nulová",J118,0)</f>
        <v>0</v>
      </c>
      <c r="BJ118" s="26" t="s">
        <v>79</v>
      </c>
      <c r="BK118" s="217">
        <f>ROUND(I118*H118,2)</f>
        <v>0</v>
      </c>
      <c r="BL118" s="26" t="s">
        <v>147</v>
      </c>
      <c r="BM118" s="26" t="s">
        <v>173</v>
      </c>
    </row>
    <row r="119" spans="2:47" s="1" customFormat="1" ht="40.5">
      <c r="B119" s="43"/>
      <c r="C119" s="65"/>
      <c r="D119" s="218" t="s">
        <v>149</v>
      </c>
      <c r="E119" s="65"/>
      <c r="F119" s="219" t="s">
        <v>174</v>
      </c>
      <c r="G119" s="65"/>
      <c r="H119" s="65"/>
      <c r="I119" s="174"/>
      <c r="J119" s="65"/>
      <c r="K119" s="65"/>
      <c r="L119" s="63"/>
      <c r="M119" s="220"/>
      <c r="N119" s="44"/>
      <c r="O119" s="44"/>
      <c r="P119" s="44"/>
      <c r="Q119" s="44"/>
      <c r="R119" s="44"/>
      <c r="S119" s="44"/>
      <c r="T119" s="80"/>
      <c r="AT119" s="26" t="s">
        <v>149</v>
      </c>
      <c r="AU119" s="26" t="s">
        <v>81</v>
      </c>
    </row>
    <row r="120" spans="2:47" s="1" customFormat="1" ht="54">
      <c r="B120" s="43"/>
      <c r="C120" s="65"/>
      <c r="D120" s="224" t="s">
        <v>151</v>
      </c>
      <c r="E120" s="65"/>
      <c r="F120" s="248" t="s">
        <v>169</v>
      </c>
      <c r="G120" s="65"/>
      <c r="H120" s="65"/>
      <c r="I120" s="174"/>
      <c r="J120" s="65"/>
      <c r="K120" s="65"/>
      <c r="L120" s="63"/>
      <c r="M120" s="220"/>
      <c r="N120" s="44"/>
      <c r="O120" s="44"/>
      <c r="P120" s="44"/>
      <c r="Q120" s="44"/>
      <c r="R120" s="44"/>
      <c r="S120" s="44"/>
      <c r="T120" s="80"/>
      <c r="AT120" s="26" t="s">
        <v>151</v>
      </c>
      <c r="AU120" s="26" t="s">
        <v>81</v>
      </c>
    </row>
    <row r="121" spans="2:65" s="1" customFormat="1" ht="31.5" customHeight="1">
      <c r="B121" s="43"/>
      <c r="C121" s="206" t="s">
        <v>175</v>
      </c>
      <c r="D121" s="206" t="s">
        <v>142</v>
      </c>
      <c r="E121" s="207" t="s">
        <v>176</v>
      </c>
      <c r="F121" s="208" t="s">
        <v>177</v>
      </c>
      <c r="G121" s="209" t="s">
        <v>166</v>
      </c>
      <c r="H121" s="210">
        <v>144.375</v>
      </c>
      <c r="I121" s="211"/>
      <c r="J121" s="212">
        <f>ROUND(I121*H121,2)</f>
        <v>0</v>
      </c>
      <c r="K121" s="208" t="s">
        <v>146</v>
      </c>
      <c r="L121" s="63"/>
      <c r="M121" s="213" t="s">
        <v>21</v>
      </c>
      <c r="N121" s="214" t="s">
        <v>43</v>
      </c>
      <c r="O121" s="44"/>
      <c r="P121" s="215">
        <f>O121*H121</f>
        <v>0</v>
      </c>
      <c r="Q121" s="215">
        <v>0</v>
      </c>
      <c r="R121" s="215">
        <f>Q121*H121</f>
        <v>0</v>
      </c>
      <c r="S121" s="215">
        <v>0</v>
      </c>
      <c r="T121" s="216">
        <f>S121*H121</f>
        <v>0</v>
      </c>
      <c r="AR121" s="26" t="s">
        <v>147</v>
      </c>
      <c r="AT121" s="26" t="s">
        <v>142</v>
      </c>
      <c r="AU121" s="26" t="s">
        <v>81</v>
      </c>
      <c r="AY121" s="26" t="s">
        <v>140</v>
      </c>
      <c r="BE121" s="217">
        <f>IF(N121="základní",J121,0)</f>
        <v>0</v>
      </c>
      <c r="BF121" s="217">
        <f>IF(N121="snížená",J121,0)</f>
        <v>0</v>
      </c>
      <c r="BG121" s="217">
        <f>IF(N121="zákl. přenesená",J121,0)</f>
        <v>0</v>
      </c>
      <c r="BH121" s="217">
        <f>IF(N121="sníž. přenesená",J121,0)</f>
        <v>0</v>
      </c>
      <c r="BI121" s="217">
        <f>IF(N121="nulová",J121,0)</f>
        <v>0</v>
      </c>
      <c r="BJ121" s="26" t="s">
        <v>79</v>
      </c>
      <c r="BK121" s="217">
        <f>ROUND(I121*H121,2)</f>
        <v>0</v>
      </c>
      <c r="BL121" s="26" t="s">
        <v>147</v>
      </c>
      <c r="BM121" s="26" t="s">
        <v>178</v>
      </c>
    </row>
    <row r="122" spans="2:47" s="1" customFormat="1" ht="27">
      <c r="B122" s="43"/>
      <c r="C122" s="65"/>
      <c r="D122" s="218" t="s">
        <v>149</v>
      </c>
      <c r="E122" s="65"/>
      <c r="F122" s="219" t="s">
        <v>179</v>
      </c>
      <c r="G122" s="65"/>
      <c r="H122" s="65"/>
      <c r="I122" s="174"/>
      <c r="J122" s="65"/>
      <c r="K122" s="65"/>
      <c r="L122" s="63"/>
      <c r="M122" s="220"/>
      <c r="N122" s="44"/>
      <c r="O122" s="44"/>
      <c r="P122" s="44"/>
      <c r="Q122" s="44"/>
      <c r="R122" s="44"/>
      <c r="S122" s="44"/>
      <c r="T122" s="80"/>
      <c r="AT122" s="26" t="s">
        <v>149</v>
      </c>
      <c r="AU122" s="26" t="s">
        <v>81</v>
      </c>
    </row>
    <row r="123" spans="2:47" s="1" customFormat="1" ht="54">
      <c r="B123" s="43"/>
      <c r="C123" s="65"/>
      <c r="D123" s="218" t="s">
        <v>151</v>
      </c>
      <c r="E123" s="65"/>
      <c r="F123" s="221" t="s">
        <v>180</v>
      </c>
      <c r="G123" s="65"/>
      <c r="H123" s="65"/>
      <c r="I123" s="174"/>
      <c r="J123" s="65"/>
      <c r="K123" s="65"/>
      <c r="L123" s="63"/>
      <c r="M123" s="220"/>
      <c r="N123" s="44"/>
      <c r="O123" s="44"/>
      <c r="P123" s="44"/>
      <c r="Q123" s="44"/>
      <c r="R123" s="44"/>
      <c r="S123" s="44"/>
      <c r="T123" s="80"/>
      <c r="AT123" s="26" t="s">
        <v>151</v>
      </c>
      <c r="AU123" s="26" t="s">
        <v>81</v>
      </c>
    </row>
    <row r="124" spans="2:51" s="12" customFormat="1" ht="13.5">
      <c r="B124" s="222"/>
      <c r="C124" s="223"/>
      <c r="D124" s="224" t="s">
        <v>153</v>
      </c>
      <c r="E124" s="225" t="s">
        <v>21</v>
      </c>
      <c r="F124" s="226" t="s">
        <v>181</v>
      </c>
      <c r="G124" s="223"/>
      <c r="H124" s="227">
        <v>144.375</v>
      </c>
      <c r="I124" s="228"/>
      <c r="J124" s="223"/>
      <c r="K124" s="223"/>
      <c r="L124" s="229"/>
      <c r="M124" s="230"/>
      <c r="N124" s="231"/>
      <c r="O124" s="231"/>
      <c r="P124" s="231"/>
      <c r="Q124" s="231"/>
      <c r="R124" s="231"/>
      <c r="S124" s="231"/>
      <c r="T124" s="232"/>
      <c r="AT124" s="233" t="s">
        <v>153</v>
      </c>
      <c r="AU124" s="233" t="s">
        <v>81</v>
      </c>
      <c r="AV124" s="12" t="s">
        <v>81</v>
      </c>
      <c r="AW124" s="12" t="s">
        <v>35</v>
      </c>
      <c r="AX124" s="12" t="s">
        <v>79</v>
      </c>
      <c r="AY124" s="233" t="s">
        <v>140</v>
      </c>
    </row>
    <row r="125" spans="2:65" s="1" customFormat="1" ht="31.5" customHeight="1">
      <c r="B125" s="43"/>
      <c r="C125" s="206" t="s">
        <v>182</v>
      </c>
      <c r="D125" s="206" t="s">
        <v>142</v>
      </c>
      <c r="E125" s="207" t="s">
        <v>183</v>
      </c>
      <c r="F125" s="208" t="s">
        <v>184</v>
      </c>
      <c r="G125" s="209" t="s">
        <v>166</v>
      </c>
      <c r="H125" s="210">
        <v>144.375</v>
      </c>
      <c r="I125" s="211"/>
      <c r="J125" s="212">
        <f>ROUND(I125*H125,2)</f>
        <v>0</v>
      </c>
      <c r="K125" s="208" t="s">
        <v>146</v>
      </c>
      <c r="L125" s="63"/>
      <c r="M125" s="213" t="s">
        <v>21</v>
      </c>
      <c r="N125" s="214" t="s">
        <v>43</v>
      </c>
      <c r="O125" s="44"/>
      <c r="P125" s="215">
        <f>O125*H125</f>
        <v>0</v>
      </c>
      <c r="Q125" s="215">
        <v>0</v>
      </c>
      <c r="R125" s="215">
        <f>Q125*H125</f>
        <v>0</v>
      </c>
      <c r="S125" s="215">
        <v>0</v>
      </c>
      <c r="T125" s="216">
        <f>S125*H125</f>
        <v>0</v>
      </c>
      <c r="AR125" s="26" t="s">
        <v>147</v>
      </c>
      <c r="AT125" s="26" t="s">
        <v>142</v>
      </c>
      <c r="AU125" s="26" t="s">
        <v>81</v>
      </c>
      <c r="AY125" s="26" t="s">
        <v>140</v>
      </c>
      <c r="BE125" s="217">
        <f>IF(N125="základní",J125,0)</f>
        <v>0</v>
      </c>
      <c r="BF125" s="217">
        <f>IF(N125="snížená",J125,0)</f>
        <v>0</v>
      </c>
      <c r="BG125" s="217">
        <f>IF(N125="zákl. přenesená",J125,0)</f>
        <v>0</v>
      </c>
      <c r="BH125" s="217">
        <f>IF(N125="sníž. přenesená",J125,0)</f>
        <v>0</v>
      </c>
      <c r="BI125" s="217">
        <f>IF(N125="nulová",J125,0)</f>
        <v>0</v>
      </c>
      <c r="BJ125" s="26" t="s">
        <v>79</v>
      </c>
      <c r="BK125" s="217">
        <f>ROUND(I125*H125,2)</f>
        <v>0</v>
      </c>
      <c r="BL125" s="26" t="s">
        <v>147</v>
      </c>
      <c r="BM125" s="26" t="s">
        <v>185</v>
      </c>
    </row>
    <row r="126" spans="2:47" s="1" customFormat="1" ht="40.5">
      <c r="B126" s="43"/>
      <c r="C126" s="65"/>
      <c r="D126" s="218" t="s">
        <v>149</v>
      </c>
      <c r="E126" s="65"/>
      <c r="F126" s="219" t="s">
        <v>186</v>
      </c>
      <c r="G126" s="65"/>
      <c r="H126" s="65"/>
      <c r="I126" s="174"/>
      <c r="J126" s="65"/>
      <c r="K126" s="65"/>
      <c r="L126" s="63"/>
      <c r="M126" s="220"/>
      <c r="N126" s="44"/>
      <c r="O126" s="44"/>
      <c r="P126" s="44"/>
      <c r="Q126" s="44"/>
      <c r="R126" s="44"/>
      <c r="S126" s="44"/>
      <c r="T126" s="80"/>
      <c r="AT126" s="26" t="s">
        <v>149</v>
      </c>
      <c r="AU126" s="26" t="s">
        <v>81</v>
      </c>
    </row>
    <row r="127" spans="2:47" s="1" customFormat="1" ht="54">
      <c r="B127" s="43"/>
      <c r="C127" s="65"/>
      <c r="D127" s="224" t="s">
        <v>151</v>
      </c>
      <c r="E127" s="65"/>
      <c r="F127" s="248" t="s">
        <v>180</v>
      </c>
      <c r="G127" s="65"/>
      <c r="H127" s="65"/>
      <c r="I127" s="174"/>
      <c r="J127" s="65"/>
      <c r="K127" s="65"/>
      <c r="L127" s="63"/>
      <c r="M127" s="220"/>
      <c r="N127" s="44"/>
      <c r="O127" s="44"/>
      <c r="P127" s="44"/>
      <c r="Q127" s="44"/>
      <c r="R127" s="44"/>
      <c r="S127" s="44"/>
      <c r="T127" s="80"/>
      <c r="AT127" s="26" t="s">
        <v>151</v>
      </c>
      <c r="AU127" s="26" t="s">
        <v>81</v>
      </c>
    </row>
    <row r="128" spans="2:65" s="1" customFormat="1" ht="22.5" customHeight="1">
      <c r="B128" s="43"/>
      <c r="C128" s="206" t="s">
        <v>187</v>
      </c>
      <c r="D128" s="206" t="s">
        <v>142</v>
      </c>
      <c r="E128" s="207" t="s">
        <v>188</v>
      </c>
      <c r="F128" s="208" t="s">
        <v>189</v>
      </c>
      <c r="G128" s="209" t="s">
        <v>145</v>
      </c>
      <c r="H128" s="210">
        <v>132.3</v>
      </c>
      <c r="I128" s="211"/>
      <c r="J128" s="212">
        <f>ROUND(I128*H128,2)</f>
        <v>0</v>
      </c>
      <c r="K128" s="208" t="s">
        <v>146</v>
      </c>
      <c r="L128" s="63"/>
      <c r="M128" s="213" t="s">
        <v>21</v>
      </c>
      <c r="N128" s="214" t="s">
        <v>43</v>
      </c>
      <c r="O128" s="44"/>
      <c r="P128" s="215">
        <f>O128*H128</f>
        <v>0</v>
      </c>
      <c r="Q128" s="215">
        <v>0.00084</v>
      </c>
      <c r="R128" s="215">
        <f>Q128*H128</f>
        <v>0.11113200000000001</v>
      </c>
      <c r="S128" s="215">
        <v>0</v>
      </c>
      <c r="T128" s="216">
        <f>S128*H128</f>
        <v>0</v>
      </c>
      <c r="AR128" s="26" t="s">
        <v>147</v>
      </c>
      <c r="AT128" s="26" t="s">
        <v>142</v>
      </c>
      <c r="AU128" s="26" t="s">
        <v>81</v>
      </c>
      <c r="AY128" s="26" t="s">
        <v>140</v>
      </c>
      <c r="BE128" s="217">
        <f>IF(N128="základní",J128,0)</f>
        <v>0</v>
      </c>
      <c r="BF128" s="217">
        <f>IF(N128="snížená",J128,0)</f>
        <v>0</v>
      </c>
      <c r="BG128" s="217">
        <f>IF(N128="zákl. přenesená",J128,0)</f>
        <v>0</v>
      </c>
      <c r="BH128" s="217">
        <f>IF(N128="sníž. přenesená",J128,0)</f>
        <v>0</v>
      </c>
      <c r="BI128" s="217">
        <f>IF(N128="nulová",J128,0)</f>
        <v>0</v>
      </c>
      <c r="BJ128" s="26" t="s">
        <v>79</v>
      </c>
      <c r="BK128" s="217">
        <f>ROUND(I128*H128,2)</f>
        <v>0</v>
      </c>
      <c r="BL128" s="26" t="s">
        <v>147</v>
      </c>
      <c r="BM128" s="26" t="s">
        <v>190</v>
      </c>
    </row>
    <row r="129" spans="2:47" s="1" customFormat="1" ht="27">
      <c r="B129" s="43"/>
      <c r="C129" s="65"/>
      <c r="D129" s="218" t="s">
        <v>149</v>
      </c>
      <c r="E129" s="65"/>
      <c r="F129" s="219" t="s">
        <v>191</v>
      </c>
      <c r="G129" s="65"/>
      <c r="H129" s="65"/>
      <c r="I129" s="174"/>
      <c r="J129" s="65"/>
      <c r="K129" s="65"/>
      <c r="L129" s="63"/>
      <c r="M129" s="220"/>
      <c r="N129" s="44"/>
      <c r="O129" s="44"/>
      <c r="P129" s="44"/>
      <c r="Q129" s="44"/>
      <c r="R129" s="44"/>
      <c r="S129" s="44"/>
      <c r="T129" s="80"/>
      <c r="AT129" s="26" t="s">
        <v>149</v>
      </c>
      <c r="AU129" s="26" t="s">
        <v>81</v>
      </c>
    </row>
    <row r="130" spans="2:47" s="1" customFormat="1" ht="148.5">
      <c r="B130" s="43"/>
      <c r="C130" s="65"/>
      <c r="D130" s="218" t="s">
        <v>151</v>
      </c>
      <c r="E130" s="65"/>
      <c r="F130" s="221" t="s">
        <v>192</v>
      </c>
      <c r="G130" s="65"/>
      <c r="H130" s="65"/>
      <c r="I130" s="174"/>
      <c r="J130" s="65"/>
      <c r="K130" s="65"/>
      <c r="L130" s="63"/>
      <c r="M130" s="220"/>
      <c r="N130" s="44"/>
      <c r="O130" s="44"/>
      <c r="P130" s="44"/>
      <c r="Q130" s="44"/>
      <c r="R130" s="44"/>
      <c r="S130" s="44"/>
      <c r="T130" s="80"/>
      <c r="AT130" s="26" t="s">
        <v>151</v>
      </c>
      <c r="AU130" s="26" t="s">
        <v>81</v>
      </c>
    </row>
    <row r="131" spans="2:51" s="12" customFormat="1" ht="13.5">
      <c r="B131" s="222"/>
      <c r="C131" s="223"/>
      <c r="D131" s="218" t="s">
        <v>153</v>
      </c>
      <c r="E131" s="234" t="s">
        <v>21</v>
      </c>
      <c r="F131" s="235" t="s">
        <v>193</v>
      </c>
      <c r="G131" s="223"/>
      <c r="H131" s="236">
        <v>115.5</v>
      </c>
      <c r="I131" s="228"/>
      <c r="J131" s="223"/>
      <c r="K131" s="223"/>
      <c r="L131" s="229"/>
      <c r="M131" s="230"/>
      <c r="N131" s="231"/>
      <c r="O131" s="231"/>
      <c r="P131" s="231"/>
      <c r="Q131" s="231"/>
      <c r="R131" s="231"/>
      <c r="S131" s="231"/>
      <c r="T131" s="232"/>
      <c r="AT131" s="233" t="s">
        <v>153</v>
      </c>
      <c r="AU131" s="233" t="s">
        <v>81</v>
      </c>
      <c r="AV131" s="12" t="s">
        <v>81</v>
      </c>
      <c r="AW131" s="12" t="s">
        <v>35</v>
      </c>
      <c r="AX131" s="12" t="s">
        <v>72</v>
      </c>
      <c r="AY131" s="233" t="s">
        <v>140</v>
      </c>
    </row>
    <row r="132" spans="2:51" s="12" customFormat="1" ht="13.5">
      <c r="B132" s="222"/>
      <c r="C132" s="223"/>
      <c r="D132" s="218" t="s">
        <v>153</v>
      </c>
      <c r="E132" s="234" t="s">
        <v>21</v>
      </c>
      <c r="F132" s="235" t="s">
        <v>194</v>
      </c>
      <c r="G132" s="223"/>
      <c r="H132" s="236">
        <v>16.8</v>
      </c>
      <c r="I132" s="228"/>
      <c r="J132" s="223"/>
      <c r="K132" s="223"/>
      <c r="L132" s="229"/>
      <c r="M132" s="230"/>
      <c r="N132" s="231"/>
      <c r="O132" s="231"/>
      <c r="P132" s="231"/>
      <c r="Q132" s="231"/>
      <c r="R132" s="231"/>
      <c r="S132" s="231"/>
      <c r="T132" s="232"/>
      <c r="AT132" s="233" t="s">
        <v>153</v>
      </c>
      <c r="AU132" s="233" t="s">
        <v>81</v>
      </c>
      <c r="AV132" s="12" t="s">
        <v>81</v>
      </c>
      <c r="AW132" s="12" t="s">
        <v>35</v>
      </c>
      <c r="AX132" s="12" t="s">
        <v>72</v>
      </c>
      <c r="AY132" s="233" t="s">
        <v>140</v>
      </c>
    </row>
    <row r="133" spans="2:51" s="13" customFormat="1" ht="13.5">
      <c r="B133" s="237"/>
      <c r="C133" s="238"/>
      <c r="D133" s="224" t="s">
        <v>153</v>
      </c>
      <c r="E133" s="239" t="s">
        <v>21</v>
      </c>
      <c r="F133" s="240" t="s">
        <v>162</v>
      </c>
      <c r="G133" s="238"/>
      <c r="H133" s="241">
        <v>132.3</v>
      </c>
      <c r="I133" s="242"/>
      <c r="J133" s="238"/>
      <c r="K133" s="238"/>
      <c r="L133" s="243"/>
      <c r="M133" s="244"/>
      <c r="N133" s="245"/>
      <c r="O133" s="245"/>
      <c r="P133" s="245"/>
      <c r="Q133" s="245"/>
      <c r="R133" s="245"/>
      <c r="S133" s="245"/>
      <c r="T133" s="246"/>
      <c r="AT133" s="247" t="s">
        <v>153</v>
      </c>
      <c r="AU133" s="247" t="s">
        <v>81</v>
      </c>
      <c r="AV133" s="13" t="s">
        <v>147</v>
      </c>
      <c r="AW133" s="13" t="s">
        <v>35</v>
      </c>
      <c r="AX133" s="13" t="s">
        <v>79</v>
      </c>
      <c r="AY133" s="247" t="s">
        <v>140</v>
      </c>
    </row>
    <row r="134" spans="2:65" s="1" customFormat="1" ht="22.5" customHeight="1">
      <c r="B134" s="43"/>
      <c r="C134" s="206" t="s">
        <v>195</v>
      </c>
      <c r="D134" s="206" t="s">
        <v>142</v>
      </c>
      <c r="E134" s="207" t="s">
        <v>196</v>
      </c>
      <c r="F134" s="208" t="s">
        <v>197</v>
      </c>
      <c r="G134" s="209" t="s">
        <v>145</v>
      </c>
      <c r="H134" s="210">
        <v>132.3</v>
      </c>
      <c r="I134" s="211"/>
      <c r="J134" s="212">
        <f>ROUND(I134*H134,2)</f>
        <v>0</v>
      </c>
      <c r="K134" s="208" t="s">
        <v>146</v>
      </c>
      <c r="L134" s="63"/>
      <c r="M134" s="213" t="s">
        <v>21</v>
      </c>
      <c r="N134" s="214" t="s">
        <v>43</v>
      </c>
      <c r="O134" s="44"/>
      <c r="P134" s="215">
        <f>O134*H134</f>
        <v>0</v>
      </c>
      <c r="Q134" s="215">
        <v>0</v>
      </c>
      <c r="R134" s="215">
        <f>Q134*H134</f>
        <v>0</v>
      </c>
      <c r="S134" s="215">
        <v>0</v>
      </c>
      <c r="T134" s="216">
        <f>S134*H134</f>
        <v>0</v>
      </c>
      <c r="AR134" s="26" t="s">
        <v>147</v>
      </c>
      <c r="AT134" s="26" t="s">
        <v>142</v>
      </c>
      <c r="AU134" s="26" t="s">
        <v>81</v>
      </c>
      <c r="AY134" s="26" t="s">
        <v>140</v>
      </c>
      <c r="BE134" s="217">
        <f>IF(N134="základní",J134,0)</f>
        <v>0</v>
      </c>
      <c r="BF134" s="217">
        <f>IF(N134="snížená",J134,0)</f>
        <v>0</v>
      </c>
      <c r="BG134" s="217">
        <f>IF(N134="zákl. přenesená",J134,0)</f>
        <v>0</v>
      </c>
      <c r="BH134" s="217">
        <f>IF(N134="sníž. přenesená",J134,0)</f>
        <v>0</v>
      </c>
      <c r="BI134" s="217">
        <f>IF(N134="nulová",J134,0)</f>
        <v>0</v>
      </c>
      <c r="BJ134" s="26" t="s">
        <v>79</v>
      </c>
      <c r="BK134" s="217">
        <f>ROUND(I134*H134,2)</f>
        <v>0</v>
      </c>
      <c r="BL134" s="26" t="s">
        <v>147</v>
      </c>
      <c r="BM134" s="26" t="s">
        <v>198</v>
      </c>
    </row>
    <row r="135" spans="2:47" s="1" customFormat="1" ht="27">
      <c r="B135" s="43"/>
      <c r="C135" s="65"/>
      <c r="D135" s="224" t="s">
        <v>149</v>
      </c>
      <c r="E135" s="65"/>
      <c r="F135" s="249" t="s">
        <v>199</v>
      </c>
      <c r="G135" s="65"/>
      <c r="H135" s="65"/>
      <c r="I135" s="174"/>
      <c r="J135" s="65"/>
      <c r="K135" s="65"/>
      <c r="L135" s="63"/>
      <c r="M135" s="220"/>
      <c r="N135" s="44"/>
      <c r="O135" s="44"/>
      <c r="P135" s="44"/>
      <c r="Q135" s="44"/>
      <c r="R135" s="44"/>
      <c r="S135" s="44"/>
      <c r="T135" s="80"/>
      <c r="AT135" s="26" t="s">
        <v>149</v>
      </c>
      <c r="AU135" s="26" t="s">
        <v>81</v>
      </c>
    </row>
    <row r="136" spans="2:65" s="1" customFormat="1" ht="22.5" customHeight="1">
      <c r="B136" s="43"/>
      <c r="C136" s="206" t="s">
        <v>200</v>
      </c>
      <c r="D136" s="206" t="s">
        <v>142</v>
      </c>
      <c r="E136" s="207" t="s">
        <v>201</v>
      </c>
      <c r="F136" s="208" t="s">
        <v>202</v>
      </c>
      <c r="G136" s="209" t="s">
        <v>166</v>
      </c>
      <c r="H136" s="210">
        <v>144.375</v>
      </c>
      <c r="I136" s="211"/>
      <c r="J136" s="212">
        <f>ROUND(I136*H136,2)</f>
        <v>0</v>
      </c>
      <c r="K136" s="208" t="s">
        <v>146</v>
      </c>
      <c r="L136" s="63"/>
      <c r="M136" s="213" t="s">
        <v>21</v>
      </c>
      <c r="N136" s="214" t="s">
        <v>43</v>
      </c>
      <c r="O136" s="44"/>
      <c r="P136" s="215">
        <f>O136*H136</f>
        <v>0</v>
      </c>
      <c r="Q136" s="215">
        <v>0</v>
      </c>
      <c r="R136" s="215">
        <f>Q136*H136</f>
        <v>0</v>
      </c>
      <c r="S136" s="215">
        <v>0</v>
      </c>
      <c r="T136" s="216">
        <f>S136*H136</f>
        <v>0</v>
      </c>
      <c r="AR136" s="26" t="s">
        <v>147</v>
      </c>
      <c r="AT136" s="26" t="s">
        <v>142</v>
      </c>
      <c r="AU136" s="26" t="s">
        <v>81</v>
      </c>
      <c r="AY136" s="26" t="s">
        <v>140</v>
      </c>
      <c r="BE136" s="217">
        <f>IF(N136="základní",J136,0)</f>
        <v>0</v>
      </c>
      <c r="BF136" s="217">
        <f>IF(N136="snížená",J136,0)</f>
        <v>0</v>
      </c>
      <c r="BG136" s="217">
        <f>IF(N136="zákl. přenesená",J136,0)</f>
        <v>0</v>
      </c>
      <c r="BH136" s="217">
        <f>IF(N136="sníž. přenesená",J136,0)</f>
        <v>0</v>
      </c>
      <c r="BI136" s="217">
        <f>IF(N136="nulová",J136,0)</f>
        <v>0</v>
      </c>
      <c r="BJ136" s="26" t="s">
        <v>79</v>
      </c>
      <c r="BK136" s="217">
        <f>ROUND(I136*H136,2)</f>
        <v>0</v>
      </c>
      <c r="BL136" s="26" t="s">
        <v>147</v>
      </c>
      <c r="BM136" s="26" t="s">
        <v>203</v>
      </c>
    </row>
    <row r="137" spans="2:47" s="1" customFormat="1" ht="40.5">
      <c r="B137" s="43"/>
      <c r="C137" s="65"/>
      <c r="D137" s="218" t="s">
        <v>149</v>
      </c>
      <c r="E137" s="65"/>
      <c r="F137" s="219" t="s">
        <v>204</v>
      </c>
      <c r="G137" s="65"/>
      <c r="H137" s="65"/>
      <c r="I137" s="174"/>
      <c r="J137" s="65"/>
      <c r="K137" s="65"/>
      <c r="L137" s="63"/>
      <c r="M137" s="220"/>
      <c r="N137" s="44"/>
      <c r="O137" s="44"/>
      <c r="P137" s="44"/>
      <c r="Q137" s="44"/>
      <c r="R137" s="44"/>
      <c r="S137" s="44"/>
      <c r="T137" s="80"/>
      <c r="AT137" s="26" t="s">
        <v>149</v>
      </c>
      <c r="AU137" s="26" t="s">
        <v>81</v>
      </c>
    </row>
    <row r="138" spans="2:47" s="1" customFormat="1" ht="94.5">
      <c r="B138" s="43"/>
      <c r="C138" s="65"/>
      <c r="D138" s="224" t="s">
        <v>151</v>
      </c>
      <c r="E138" s="65"/>
      <c r="F138" s="248" t="s">
        <v>205</v>
      </c>
      <c r="G138" s="65"/>
      <c r="H138" s="65"/>
      <c r="I138" s="174"/>
      <c r="J138" s="65"/>
      <c r="K138" s="65"/>
      <c r="L138" s="63"/>
      <c r="M138" s="220"/>
      <c r="N138" s="44"/>
      <c r="O138" s="44"/>
      <c r="P138" s="44"/>
      <c r="Q138" s="44"/>
      <c r="R138" s="44"/>
      <c r="S138" s="44"/>
      <c r="T138" s="80"/>
      <c r="AT138" s="26" t="s">
        <v>151</v>
      </c>
      <c r="AU138" s="26" t="s">
        <v>81</v>
      </c>
    </row>
    <row r="139" spans="2:65" s="1" customFormat="1" ht="22.5" customHeight="1">
      <c r="B139" s="43"/>
      <c r="C139" s="206" t="s">
        <v>206</v>
      </c>
      <c r="D139" s="206" t="s">
        <v>142</v>
      </c>
      <c r="E139" s="207" t="s">
        <v>207</v>
      </c>
      <c r="F139" s="208" t="s">
        <v>208</v>
      </c>
      <c r="G139" s="209" t="s">
        <v>166</v>
      </c>
      <c r="H139" s="210">
        <v>3.6</v>
      </c>
      <c r="I139" s="211"/>
      <c r="J139" s="212">
        <f>ROUND(I139*H139,2)</f>
        <v>0</v>
      </c>
      <c r="K139" s="208" t="s">
        <v>146</v>
      </c>
      <c r="L139" s="63"/>
      <c r="M139" s="213" t="s">
        <v>21</v>
      </c>
      <c r="N139" s="214" t="s">
        <v>43</v>
      </c>
      <c r="O139" s="44"/>
      <c r="P139" s="215">
        <f>O139*H139</f>
        <v>0</v>
      </c>
      <c r="Q139" s="215">
        <v>0</v>
      </c>
      <c r="R139" s="215">
        <f>Q139*H139</f>
        <v>0</v>
      </c>
      <c r="S139" s="215">
        <v>0</v>
      </c>
      <c r="T139" s="216">
        <f>S139*H139</f>
        <v>0</v>
      </c>
      <c r="AR139" s="26" t="s">
        <v>147</v>
      </c>
      <c r="AT139" s="26" t="s">
        <v>142</v>
      </c>
      <c r="AU139" s="26" t="s">
        <v>81</v>
      </c>
      <c r="AY139" s="26" t="s">
        <v>140</v>
      </c>
      <c r="BE139" s="217">
        <f>IF(N139="základní",J139,0)</f>
        <v>0</v>
      </c>
      <c r="BF139" s="217">
        <f>IF(N139="snížená",J139,0)</f>
        <v>0</v>
      </c>
      <c r="BG139" s="217">
        <f>IF(N139="zákl. přenesená",J139,0)</f>
        <v>0</v>
      </c>
      <c r="BH139" s="217">
        <f>IF(N139="sníž. přenesená",J139,0)</f>
        <v>0</v>
      </c>
      <c r="BI139" s="217">
        <f>IF(N139="nulová",J139,0)</f>
        <v>0</v>
      </c>
      <c r="BJ139" s="26" t="s">
        <v>79</v>
      </c>
      <c r="BK139" s="217">
        <f>ROUND(I139*H139,2)</f>
        <v>0</v>
      </c>
      <c r="BL139" s="26" t="s">
        <v>147</v>
      </c>
      <c r="BM139" s="26" t="s">
        <v>209</v>
      </c>
    </row>
    <row r="140" spans="2:47" s="1" customFormat="1" ht="27">
      <c r="B140" s="43"/>
      <c r="C140" s="65"/>
      <c r="D140" s="218" t="s">
        <v>149</v>
      </c>
      <c r="E140" s="65"/>
      <c r="F140" s="219" t="s">
        <v>210</v>
      </c>
      <c r="G140" s="65"/>
      <c r="H140" s="65"/>
      <c r="I140" s="174"/>
      <c r="J140" s="65"/>
      <c r="K140" s="65"/>
      <c r="L140" s="63"/>
      <c r="M140" s="220"/>
      <c r="N140" s="44"/>
      <c r="O140" s="44"/>
      <c r="P140" s="44"/>
      <c r="Q140" s="44"/>
      <c r="R140" s="44"/>
      <c r="S140" s="44"/>
      <c r="T140" s="80"/>
      <c r="AT140" s="26" t="s">
        <v>149</v>
      </c>
      <c r="AU140" s="26" t="s">
        <v>81</v>
      </c>
    </row>
    <row r="141" spans="2:51" s="12" customFormat="1" ht="13.5">
      <c r="B141" s="222"/>
      <c r="C141" s="223"/>
      <c r="D141" s="224" t="s">
        <v>153</v>
      </c>
      <c r="E141" s="225" t="s">
        <v>21</v>
      </c>
      <c r="F141" s="226" t="s">
        <v>211</v>
      </c>
      <c r="G141" s="223"/>
      <c r="H141" s="227">
        <v>3.6</v>
      </c>
      <c r="I141" s="228"/>
      <c r="J141" s="223"/>
      <c r="K141" s="223"/>
      <c r="L141" s="229"/>
      <c r="M141" s="230"/>
      <c r="N141" s="231"/>
      <c r="O141" s="231"/>
      <c r="P141" s="231"/>
      <c r="Q141" s="231"/>
      <c r="R141" s="231"/>
      <c r="S141" s="231"/>
      <c r="T141" s="232"/>
      <c r="AT141" s="233" t="s">
        <v>153</v>
      </c>
      <c r="AU141" s="233" t="s">
        <v>81</v>
      </c>
      <c r="AV141" s="12" t="s">
        <v>81</v>
      </c>
      <c r="AW141" s="12" t="s">
        <v>35</v>
      </c>
      <c r="AX141" s="12" t="s">
        <v>79</v>
      </c>
      <c r="AY141" s="233" t="s">
        <v>140</v>
      </c>
    </row>
    <row r="142" spans="2:65" s="1" customFormat="1" ht="31.5" customHeight="1">
      <c r="B142" s="43"/>
      <c r="C142" s="206" t="s">
        <v>212</v>
      </c>
      <c r="D142" s="206" t="s">
        <v>142</v>
      </c>
      <c r="E142" s="207" t="s">
        <v>213</v>
      </c>
      <c r="F142" s="208" t="s">
        <v>214</v>
      </c>
      <c r="G142" s="209" t="s">
        <v>166</v>
      </c>
      <c r="H142" s="210">
        <v>3.6</v>
      </c>
      <c r="I142" s="211"/>
      <c r="J142" s="212">
        <f>ROUND(I142*H142,2)</f>
        <v>0</v>
      </c>
      <c r="K142" s="208" t="s">
        <v>146</v>
      </c>
      <c r="L142" s="63"/>
      <c r="M142" s="213" t="s">
        <v>21</v>
      </c>
      <c r="N142" s="214" t="s">
        <v>43</v>
      </c>
      <c r="O142" s="44"/>
      <c r="P142" s="215">
        <f>O142*H142</f>
        <v>0</v>
      </c>
      <c r="Q142" s="215">
        <v>0</v>
      </c>
      <c r="R142" s="215">
        <f>Q142*H142</f>
        <v>0</v>
      </c>
      <c r="S142" s="215">
        <v>0</v>
      </c>
      <c r="T142" s="216">
        <f>S142*H142</f>
        <v>0</v>
      </c>
      <c r="AR142" s="26" t="s">
        <v>147</v>
      </c>
      <c r="AT142" s="26" t="s">
        <v>142</v>
      </c>
      <c r="AU142" s="26" t="s">
        <v>81</v>
      </c>
      <c r="AY142" s="26" t="s">
        <v>140</v>
      </c>
      <c r="BE142" s="217">
        <f>IF(N142="základní",J142,0)</f>
        <v>0</v>
      </c>
      <c r="BF142" s="217">
        <f>IF(N142="snížená",J142,0)</f>
        <v>0</v>
      </c>
      <c r="BG142" s="217">
        <f>IF(N142="zákl. přenesená",J142,0)</f>
        <v>0</v>
      </c>
      <c r="BH142" s="217">
        <f>IF(N142="sníž. přenesená",J142,0)</f>
        <v>0</v>
      </c>
      <c r="BI142" s="217">
        <f>IF(N142="nulová",J142,0)</f>
        <v>0</v>
      </c>
      <c r="BJ142" s="26" t="s">
        <v>79</v>
      </c>
      <c r="BK142" s="217">
        <f>ROUND(I142*H142,2)</f>
        <v>0</v>
      </c>
      <c r="BL142" s="26" t="s">
        <v>147</v>
      </c>
      <c r="BM142" s="26" t="s">
        <v>215</v>
      </c>
    </row>
    <row r="143" spans="2:47" s="1" customFormat="1" ht="40.5">
      <c r="B143" s="43"/>
      <c r="C143" s="65"/>
      <c r="D143" s="224" t="s">
        <v>149</v>
      </c>
      <c r="E143" s="65"/>
      <c r="F143" s="249" t="s">
        <v>216</v>
      </c>
      <c r="G143" s="65"/>
      <c r="H143" s="65"/>
      <c r="I143" s="174"/>
      <c r="J143" s="65"/>
      <c r="K143" s="65"/>
      <c r="L143" s="63"/>
      <c r="M143" s="220"/>
      <c r="N143" s="44"/>
      <c r="O143" s="44"/>
      <c r="P143" s="44"/>
      <c r="Q143" s="44"/>
      <c r="R143" s="44"/>
      <c r="S143" s="44"/>
      <c r="T143" s="80"/>
      <c r="AT143" s="26" t="s">
        <v>149</v>
      </c>
      <c r="AU143" s="26" t="s">
        <v>81</v>
      </c>
    </row>
    <row r="144" spans="2:65" s="1" customFormat="1" ht="22.5" customHeight="1">
      <c r="B144" s="43"/>
      <c r="C144" s="206" t="s">
        <v>217</v>
      </c>
      <c r="D144" s="206" t="s">
        <v>142</v>
      </c>
      <c r="E144" s="207" t="s">
        <v>218</v>
      </c>
      <c r="F144" s="208" t="s">
        <v>219</v>
      </c>
      <c r="G144" s="209" t="s">
        <v>166</v>
      </c>
      <c r="H144" s="210">
        <v>56.4</v>
      </c>
      <c r="I144" s="211"/>
      <c r="J144" s="212">
        <f>ROUND(I144*H144,2)</f>
        <v>0</v>
      </c>
      <c r="K144" s="208" t="s">
        <v>146</v>
      </c>
      <c r="L144" s="63"/>
      <c r="M144" s="213" t="s">
        <v>21</v>
      </c>
      <c r="N144" s="214" t="s">
        <v>43</v>
      </c>
      <c r="O144" s="44"/>
      <c r="P144" s="215">
        <f>O144*H144</f>
        <v>0</v>
      </c>
      <c r="Q144" s="215">
        <v>0</v>
      </c>
      <c r="R144" s="215">
        <f>Q144*H144</f>
        <v>0</v>
      </c>
      <c r="S144" s="215">
        <v>0</v>
      </c>
      <c r="T144" s="216">
        <f>S144*H144</f>
        <v>0</v>
      </c>
      <c r="AR144" s="26" t="s">
        <v>147</v>
      </c>
      <c r="AT144" s="26" t="s">
        <v>142</v>
      </c>
      <c r="AU144" s="26" t="s">
        <v>81</v>
      </c>
      <c r="AY144" s="26" t="s">
        <v>140</v>
      </c>
      <c r="BE144" s="217">
        <f>IF(N144="základní",J144,0)</f>
        <v>0</v>
      </c>
      <c r="BF144" s="217">
        <f>IF(N144="snížená",J144,0)</f>
        <v>0</v>
      </c>
      <c r="BG144" s="217">
        <f>IF(N144="zákl. přenesená",J144,0)</f>
        <v>0</v>
      </c>
      <c r="BH144" s="217">
        <f>IF(N144="sníž. přenesená",J144,0)</f>
        <v>0</v>
      </c>
      <c r="BI144" s="217">
        <f>IF(N144="nulová",J144,0)</f>
        <v>0</v>
      </c>
      <c r="BJ144" s="26" t="s">
        <v>79</v>
      </c>
      <c r="BK144" s="217">
        <f>ROUND(I144*H144,2)</f>
        <v>0</v>
      </c>
      <c r="BL144" s="26" t="s">
        <v>147</v>
      </c>
      <c r="BM144" s="26" t="s">
        <v>220</v>
      </c>
    </row>
    <row r="145" spans="2:47" s="1" customFormat="1" ht="40.5">
      <c r="B145" s="43"/>
      <c r="C145" s="65"/>
      <c r="D145" s="218" t="s">
        <v>149</v>
      </c>
      <c r="E145" s="65"/>
      <c r="F145" s="219" t="s">
        <v>221</v>
      </c>
      <c r="G145" s="65"/>
      <c r="H145" s="65"/>
      <c r="I145" s="174"/>
      <c r="J145" s="65"/>
      <c r="K145" s="65"/>
      <c r="L145" s="63"/>
      <c r="M145" s="220"/>
      <c r="N145" s="44"/>
      <c r="O145" s="44"/>
      <c r="P145" s="44"/>
      <c r="Q145" s="44"/>
      <c r="R145" s="44"/>
      <c r="S145" s="44"/>
      <c r="T145" s="80"/>
      <c r="AT145" s="26" t="s">
        <v>149</v>
      </c>
      <c r="AU145" s="26" t="s">
        <v>81</v>
      </c>
    </row>
    <row r="146" spans="2:47" s="1" customFormat="1" ht="175.5">
      <c r="B146" s="43"/>
      <c r="C146" s="65"/>
      <c r="D146" s="218" t="s">
        <v>151</v>
      </c>
      <c r="E146" s="65"/>
      <c r="F146" s="221" t="s">
        <v>222</v>
      </c>
      <c r="G146" s="65"/>
      <c r="H146" s="65"/>
      <c r="I146" s="174"/>
      <c r="J146" s="65"/>
      <c r="K146" s="65"/>
      <c r="L146" s="63"/>
      <c r="M146" s="220"/>
      <c r="N146" s="44"/>
      <c r="O146" s="44"/>
      <c r="P146" s="44"/>
      <c r="Q146" s="44"/>
      <c r="R146" s="44"/>
      <c r="S146" s="44"/>
      <c r="T146" s="80"/>
      <c r="AT146" s="26" t="s">
        <v>151</v>
      </c>
      <c r="AU146" s="26" t="s">
        <v>81</v>
      </c>
    </row>
    <row r="147" spans="2:51" s="12" customFormat="1" ht="13.5">
      <c r="B147" s="222"/>
      <c r="C147" s="223"/>
      <c r="D147" s="224" t="s">
        <v>153</v>
      </c>
      <c r="E147" s="225" t="s">
        <v>21</v>
      </c>
      <c r="F147" s="226" t="s">
        <v>223</v>
      </c>
      <c r="G147" s="223"/>
      <c r="H147" s="227">
        <v>56.4</v>
      </c>
      <c r="I147" s="228"/>
      <c r="J147" s="223"/>
      <c r="K147" s="223"/>
      <c r="L147" s="229"/>
      <c r="M147" s="230"/>
      <c r="N147" s="231"/>
      <c r="O147" s="231"/>
      <c r="P147" s="231"/>
      <c r="Q147" s="231"/>
      <c r="R147" s="231"/>
      <c r="S147" s="231"/>
      <c r="T147" s="232"/>
      <c r="AT147" s="233" t="s">
        <v>153</v>
      </c>
      <c r="AU147" s="233" t="s">
        <v>81</v>
      </c>
      <c r="AV147" s="12" t="s">
        <v>81</v>
      </c>
      <c r="AW147" s="12" t="s">
        <v>35</v>
      </c>
      <c r="AX147" s="12" t="s">
        <v>79</v>
      </c>
      <c r="AY147" s="233" t="s">
        <v>140</v>
      </c>
    </row>
    <row r="148" spans="2:65" s="1" customFormat="1" ht="31.5" customHeight="1">
      <c r="B148" s="43"/>
      <c r="C148" s="206" t="s">
        <v>224</v>
      </c>
      <c r="D148" s="206" t="s">
        <v>142</v>
      </c>
      <c r="E148" s="207" t="s">
        <v>225</v>
      </c>
      <c r="F148" s="208" t="s">
        <v>226</v>
      </c>
      <c r="G148" s="209" t="s">
        <v>166</v>
      </c>
      <c r="H148" s="210">
        <v>564</v>
      </c>
      <c r="I148" s="211"/>
      <c r="J148" s="212">
        <f>ROUND(I148*H148,2)</f>
        <v>0</v>
      </c>
      <c r="K148" s="208" t="s">
        <v>146</v>
      </c>
      <c r="L148" s="63"/>
      <c r="M148" s="213" t="s">
        <v>21</v>
      </c>
      <c r="N148" s="214" t="s">
        <v>43</v>
      </c>
      <c r="O148" s="44"/>
      <c r="P148" s="215">
        <f>O148*H148</f>
        <v>0</v>
      </c>
      <c r="Q148" s="215">
        <v>0</v>
      </c>
      <c r="R148" s="215">
        <f>Q148*H148</f>
        <v>0</v>
      </c>
      <c r="S148" s="215">
        <v>0</v>
      </c>
      <c r="T148" s="216">
        <f>S148*H148</f>
        <v>0</v>
      </c>
      <c r="AR148" s="26" t="s">
        <v>147</v>
      </c>
      <c r="AT148" s="26" t="s">
        <v>142</v>
      </c>
      <c r="AU148" s="26" t="s">
        <v>81</v>
      </c>
      <c r="AY148" s="26" t="s">
        <v>140</v>
      </c>
      <c r="BE148" s="217">
        <f>IF(N148="základní",J148,0)</f>
        <v>0</v>
      </c>
      <c r="BF148" s="217">
        <f>IF(N148="snížená",J148,0)</f>
        <v>0</v>
      </c>
      <c r="BG148" s="217">
        <f>IF(N148="zákl. přenesená",J148,0)</f>
        <v>0</v>
      </c>
      <c r="BH148" s="217">
        <f>IF(N148="sníž. přenesená",J148,0)</f>
        <v>0</v>
      </c>
      <c r="BI148" s="217">
        <f>IF(N148="nulová",J148,0)</f>
        <v>0</v>
      </c>
      <c r="BJ148" s="26" t="s">
        <v>79</v>
      </c>
      <c r="BK148" s="217">
        <f>ROUND(I148*H148,2)</f>
        <v>0</v>
      </c>
      <c r="BL148" s="26" t="s">
        <v>147</v>
      </c>
      <c r="BM148" s="26" t="s">
        <v>227</v>
      </c>
    </row>
    <row r="149" spans="2:47" s="1" customFormat="1" ht="40.5">
      <c r="B149" s="43"/>
      <c r="C149" s="65"/>
      <c r="D149" s="218" t="s">
        <v>149</v>
      </c>
      <c r="E149" s="65"/>
      <c r="F149" s="219" t="s">
        <v>228</v>
      </c>
      <c r="G149" s="65"/>
      <c r="H149" s="65"/>
      <c r="I149" s="174"/>
      <c r="J149" s="65"/>
      <c r="K149" s="65"/>
      <c r="L149" s="63"/>
      <c r="M149" s="220"/>
      <c r="N149" s="44"/>
      <c r="O149" s="44"/>
      <c r="P149" s="44"/>
      <c r="Q149" s="44"/>
      <c r="R149" s="44"/>
      <c r="S149" s="44"/>
      <c r="T149" s="80"/>
      <c r="AT149" s="26" t="s">
        <v>149</v>
      </c>
      <c r="AU149" s="26" t="s">
        <v>81</v>
      </c>
    </row>
    <row r="150" spans="2:47" s="1" customFormat="1" ht="175.5">
      <c r="B150" s="43"/>
      <c r="C150" s="65"/>
      <c r="D150" s="218" t="s">
        <v>151</v>
      </c>
      <c r="E150" s="65"/>
      <c r="F150" s="221" t="s">
        <v>222</v>
      </c>
      <c r="G150" s="65"/>
      <c r="H150" s="65"/>
      <c r="I150" s="174"/>
      <c r="J150" s="65"/>
      <c r="K150" s="65"/>
      <c r="L150" s="63"/>
      <c r="M150" s="220"/>
      <c r="N150" s="44"/>
      <c r="O150" s="44"/>
      <c r="P150" s="44"/>
      <c r="Q150" s="44"/>
      <c r="R150" s="44"/>
      <c r="S150" s="44"/>
      <c r="T150" s="80"/>
      <c r="AT150" s="26" t="s">
        <v>151</v>
      </c>
      <c r="AU150" s="26" t="s">
        <v>81</v>
      </c>
    </row>
    <row r="151" spans="2:51" s="12" customFormat="1" ht="13.5">
      <c r="B151" s="222"/>
      <c r="C151" s="223"/>
      <c r="D151" s="224" t="s">
        <v>153</v>
      </c>
      <c r="E151" s="223"/>
      <c r="F151" s="226" t="s">
        <v>229</v>
      </c>
      <c r="G151" s="223"/>
      <c r="H151" s="227">
        <v>564</v>
      </c>
      <c r="I151" s="228"/>
      <c r="J151" s="223"/>
      <c r="K151" s="223"/>
      <c r="L151" s="229"/>
      <c r="M151" s="230"/>
      <c r="N151" s="231"/>
      <c r="O151" s="231"/>
      <c r="P151" s="231"/>
      <c r="Q151" s="231"/>
      <c r="R151" s="231"/>
      <c r="S151" s="231"/>
      <c r="T151" s="232"/>
      <c r="AT151" s="233" t="s">
        <v>153</v>
      </c>
      <c r="AU151" s="233" t="s">
        <v>81</v>
      </c>
      <c r="AV151" s="12" t="s">
        <v>81</v>
      </c>
      <c r="AW151" s="12" t="s">
        <v>6</v>
      </c>
      <c r="AX151" s="12" t="s">
        <v>79</v>
      </c>
      <c r="AY151" s="233" t="s">
        <v>140</v>
      </c>
    </row>
    <row r="152" spans="2:65" s="1" customFormat="1" ht="22.5" customHeight="1">
      <c r="B152" s="43"/>
      <c r="C152" s="206" t="s">
        <v>230</v>
      </c>
      <c r="D152" s="206" t="s">
        <v>142</v>
      </c>
      <c r="E152" s="207" t="s">
        <v>231</v>
      </c>
      <c r="F152" s="208" t="s">
        <v>232</v>
      </c>
      <c r="G152" s="209" t="s">
        <v>233</v>
      </c>
      <c r="H152" s="210">
        <v>104.34</v>
      </c>
      <c r="I152" s="211"/>
      <c r="J152" s="212">
        <f>ROUND(I152*H152,2)</f>
        <v>0</v>
      </c>
      <c r="K152" s="208" t="s">
        <v>146</v>
      </c>
      <c r="L152" s="63"/>
      <c r="M152" s="213" t="s">
        <v>21</v>
      </c>
      <c r="N152" s="214" t="s">
        <v>43</v>
      </c>
      <c r="O152" s="44"/>
      <c r="P152" s="215">
        <f>O152*H152</f>
        <v>0</v>
      </c>
      <c r="Q152" s="215">
        <v>0</v>
      </c>
      <c r="R152" s="215">
        <f>Q152*H152</f>
        <v>0</v>
      </c>
      <c r="S152" s="215">
        <v>0</v>
      </c>
      <c r="T152" s="216">
        <f>S152*H152</f>
        <v>0</v>
      </c>
      <c r="AR152" s="26" t="s">
        <v>147</v>
      </c>
      <c r="AT152" s="26" t="s">
        <v>142</v>
      </c>
      <c r="AU152" s="26" t="s">
        <v>81</v>
      </c>
      <c r="AY152" s="26" t="s">
        <v>140</v>
      </c>
      <c r="BE152" s="217">
        <f>IF(N152="základní",J152,0)</f>
        <v>0</v>
      </c>
      <c r="BF152" s="217">
        <f>IF(N152="snížená",J152,0)</f>
        <v>0</v>
      </c>
      <c r="BG152" s="217">
        <f>IF(N152="zákl. přenesená",J152,0)</f>
        <v>0</v>
      </c>
      <c r="BH152" s="217">
        <f>IF(N152="sníž. přenesená",J152,0)</f>
        <v>0</v>
      </c>
      <c r="BI152" s="217">
        <f>IF(N152="nulová",J152,0)</f>
        <v>0</v>
      </c>
      <c r="BJ152" s="26" t="s">
        <v>79</v>
      </c>
      <c r="BK152" s="217">
        <f>ROUND(I152*H152,2)</f>
        <v>0</v>
      </c>
      <c r="BL152" s="26" t="s">
        <v>147</v>
      </c>
      <c r="BM152" s="26" t="s">
        <v>234</v>
      </c>
    </row>
    <row r="153" spans="2:47" s="1" customFormat="1" ht="13.5">
      <c r="B153" s="43"/>
      <c r="C153" s="65"/>
      <c r="D153" s="218" t="s">
        <v>149</v>
      </c>
      <c r="E153" s="65"/>
      <c r="F153" s="219" t="s">
        <v>235</v>
      </c>
      <c r="G153" s="65"/>
      <c r="H153" s="65"/>
      <c r="I153" s="174"/>
      <c r="J153" s="65"/>
      <c r="K153" s="65"/>
      <c r="L153" s="63"/>
      <c r="M153" s="220"/>
      <c r="N153" s="44"/>
      <c r="O153" s="44"/>
      <c r="P153" s="44"/>
      <c r="Q153" s="44"/>
      <c r="R153" s="44"/>
      <c r="S153" s="44"/>
      <c r="T153" s="80"/>
      <c r="AT153" s="26" t="s">
        <v>149</v>
      </c>
      <c r="AU153" s="26" t="s">
        <v>81</v>
      </c>
    </row>
    <row r="154" spans="2:47" s="1" customFormat="1" ht="175.5">
      <c r="B154" s="43"/>
      <c r="C154" s="65"/>
      <c r="D154" s="218" t="s">
        <v>151</v>
      </c>
      <c r="E154" s="65"/>
      <c r="F154" s="221" t="s">
        <v>236</v>
      </c>
      <c r="G154" s="65"/>
      <c r="H154" s="65"/>
      <c r="I154" s="174"/>
      <c r="J154" s="65"/>
      <c r="K154" s="65"/>
      <c r="L154" s="63"/>
      <c r="M154" s="220"/>
      <c r="N154" s="44"/>
      <c r="O154" s="44"/>
      <c r="P154" s="44"/>
      <c r="Q154" s="44"/>
      <c r="R154" s="44"/>
      <c r="S154" s="44"/>
      <c r="T154" s="80"/>
      <c r="AT154" s="26" t="s">
        <v>151</v>
      </c>
      <c r="AU154" s="26" t="s">
        <v>81</v>
      </c>
    </row>
    <row r="155" spans="2:51" s="12" customFormat="1" ht="13.5">
      <c r="B155" s="222"/>
      <c r="C155" s="223"/>
      <c r="D155" s="224" t="s">
        <v>153</v>
      </c>
      <c r="E155" s="223"/>
      <c r="F155" s="226" t="s">
        <v>237</v>
      </c>
      <c r="G155" s="223"/>
      <c r="H155" s="227">
        <v>104.34</v>
      </c>
      <c r="I155" s="228"/>
      <c r="J155" s="223"/>
      <c r="K155" s="223"/>
      <c r="L155" s="229"/>
      <c r="M155" s="230"/>
      <c r="N155" s="231"/>
      <c r="O155" s="231"/>
      <c r="P155" s="231"/>
      <c r="Q155" s="231"/>
      <c r="R155" s="231"/>
      <c r="S155" s="231"/>
      <c r="T155" s="232"/>
      <c r="AT155" s="233" t="s">
        <v>153</v>
      </c>
      <c r="AU155" s="233" t="s">
        <v>81</v>
      </c>
      <c r="AV155" s="12" t="s">
        <v>81</v>
      </c>
      <c r="AW155" s="12" t="s">
        <v>6</v>
      </c>
      <c r="AX155" s="12" t="s">
        <v>79</v>
      </c>
      <c r="AY155" s="233" t="s">
        <v>140</v>
      </c>
    </row>
    <row r="156" spans="2:65" s="1" customFormat="1" ht="22.5" customHeight="1">
      <c r="B156" s="43"/>
      <c r="C156" s="206" t="s">
        <v>10</v>
      </c>
      <c r="D156" s="206" t="s">
        <v>142</v>
      </c>
      <c r="E156" s="207" t="s">
        <v>238</v>
      </c>
      <c r="F156" s="208" t="s">
        <v>239</v>
      </c>
      <c r="G156" s="209" t="s">
        <v>166</v>
      </c>
      <c r="H156" s="210">
        <v>91.575</v>
      </c>
      <c r="I156" s="211"/>
      <c r="J156" s="212">
        <f>ROUND(I156*H156,2)</f>
        <v>0</v>
      </c>
      <c r="K156" s="208" t="s">
        <v>146</v>
      </c>
      <c r="L156" s="63"/>
      <c r="M156" s="213" t="s">
        <v>21</v>
      </c>
      <c r="N156" s="214" t="s">
        <v>43</v>
      </c>
      <c r="O156" s="44"/>
      <c r="P156" s="215">
        <f>O156*H156</f>
        <v>0</v>
      </c>
      <c r="Q156" s="215">
        <v>0</v>
      </c>
      <c r="R156" s="215">
        <f>Q156*H156</f>
        <v>0</v>
      </c>
      <c r="S156" s="215">
        <v>0</v>
      </c>
      <c r="T156" s="216">
        <f>S156*H156</f>
        <v>0</v>
      </c>
      <c r="AR156" s="26" t="s">
        <v>147</v>
      </c>
      <c r="AT156" s="26" t="s">
        <v>142</v>
      </c>
      <c r="AU156" s="26" t="s">
        <v>81</v>
      </c>
      <c r="AY156" s="26" t="s">
        <v>140</v>
      </c>
      <c r="BE156" s="217">
        <f>IF(N156="základní",J156,0)</f>
        <v>0</v>
      </c>
      <c r="BF156" s="217">
        <f>IF(N156="snížená",J156,0)</f>
        <v>0</v>
      </c>
      <c r="BG156" s="217">
        <f>IF(N156="zákl. přenesená",J156,0)</f>
        <v>0</v>
      </c>
      <c r="BH156" s="217">
        <f>IF(N156="sníž. přenesená",J156,0)</f>
        <v>0</v>
      </c>
      <c r="BI156" s="217">
        <f>IF(N156="nulová",J156,0)</f>
        <v>0</v>
      </c>
      <c r="BJ156" s="26" t="s">
        <v>79</v>
      </c>
      <c r="BK156" s="217">
        <f>ROUND(I156*H156,2)</f>
        <v>0</v>
      </c>
      <c r="BL156" s="26" t="s">
        <v>147</v>
      </c>
      <c r="BM156" s="26" t="s">
        <v>240</v>
      </c>
    </row>
    <row r="157" spans="2:47" s="1" customFormat="1" ht="27">
      <c r="B157" s="43"/>
      <c r="C157" s="65"/>
      <c r="D157" s="218" t="s">
        <v>149</v>
      </c>
      <c r="E157" s="65"/>
      <c r="F157" s="219" t="s">
        <v>241</v>
      </c>
      <c r="G157" s="65"/>
      <c r="H157" s="65"/>
      <c r="I157" s="174"/>
      <c r="J157" s="65"/>
      <c r="K157" s="65"/>
      <c r="L157" s="63"/>
      <c r="M157" s="220"/>
      <c r="N157" s="44"/>
      <c r="O157" s="44"/>
      <c r="P157" s="44"/>
      <c r="Q157" s="44"/>
      <c r="R157" s="44"/>
      <c r="S157" s="44"/>
      <c r="T157" s="80"/>
      <c r="AT157" s="26" t="s">
        <v>149</v>
      </c>
      <c r="AU157" s="26" t="s">
        <v>81</v>
      </c>
    </row>
    <row r="158" spans="2:47" s="1" customFormat="1" ht="175.5">
      <c r="B158" s="43"/>
      <c r="C158" s="65"/>
      <c r="D158" s="218" t="s">
        <v>151</v>
      </c>
      <c r="E158" s="65"/>
      <c r="F158" s="221" t="s">
        <v>242</v>
      </c>
      <c r="G158" s="65"/>
      <c r="H158" s="65"/>
      <c r="I158" s="174"/>
      <c r="J158" s="65"/>
      <c r="K158" s="65"/>
      <c r="L158" s="63"/>
      <c r="M158" s="220"/>
      <c r="N158" s="44"/>
      <c r="O158" s="44"/>
      <c r="P158" s="44"/>
      <c r="Q158" s="44"/>
      <c r="R158" s="44"/>
      <c r="S158" s="44"/>
      <c r="T158" s="80"/>
      <c r="AT158" s="26" t="s">
        <v>151</v>
      </c>
      <c r="AU158" s="26" t="s">
        <v>81</v>
      </c>
    </row>
    <row r="159" spans="2:51" s="12" customFormat="1" ht="13.5">
      <c r="B159" s="222"/>
      <c r="C159" s="223"/>
      <c r="D159" s="224" t="s">
        <v>153</v>
      </c>
      <c r="E159" s="225" t="s">
        <v>21</v>
      </c>
      <c r="F159" s="226" t="s">
        <v>243</v>
      </c>
      <c r="G159" s="223"/>
      <c r="H159" s="227">
        <v>91.575</v>
      </c>
      <c r="I159" s="228"/>
      <c r="J159" s="223"/>
      <c r="K159" s="223"/>
      <c r="L159" s="229"/>
      <c r="M159" s="230"/>
      <c r="N159" s="231"/>
      <c r="O159" s="231"/>
      <c r="P159" s="231"/>
      <c r="Q159" s="231"/>
      <c r="R159" s="231"/>
      <c r="S159" s="231"/>
      <c r="T159" s="232"/>
      <c r="AT159" s="233" t="s">
        <v>153</v>
      </c>
      <c r="AU159" s="233" t="s">
        <v>81</v>
      </c>
      <c r="AV159" s="12" t="s">
        <v>81</v>
      </c>
      <c r="AW159" s="12" t="s">
        <v>35</v>
      </c>
      <c r="AX159" s="12" t="s">
        <v>79</v>
      </c>
      <c r="AY159" s="233" t="s">
        <v>140</v>
      </c>
    </row>
    <row r="160" spans="2:65" s="1" customFormat="1" ht="22.5" customHeight="1">
      <c r="B160" s="43"/>
      <c r="C160" s="206" t="s">
        <v>244</v>
      </c>
      <c r="D160" s="206" t="s">
        <v>142</v>
      </c>
      <c r="E160" s="207" t="s">
        <v>245</v>
      </c>
      <c r="F160" s="208" t="s">
        <v>246</v>
      </c>
      <c r="G160" s="209" t="s">
        <v>166</v>
      </c>
      <c r="H160" s="210">
        <v>2.52</v>
      </c>
      <c r="I160" s="211"/>
      <c r="J160" s="212">
        <f>ROUND(I160*H160,2)</f>
        <v>0</v>
      </c>
      <c r="K160" s="208" t="s">
        <v>146</v>
      </c>
      <c r="L160" s="63"/>
      <c r="M160" s="213" t="s">
        <v>21</v>
      </c>
      <c r="N160" s="214" t="s">
        <v>43</v>
      </c>
      <c r="O160" s="44"/>
      <c r="P160" s="215">
        <f>O160*H160</f>
        <v>0</v>
      </c>
      <c r="Q160" s="215">
        <v>0</v>
      </c>
      <c r="R160" s="215">
        <f>Q160*H160</f>
        <v>0</v>
      </c>
      <c r="S160" s="215">
        <v>0</v>
      </c>
      <c r="T160" s="216">
        <f>S160*H160</f>
        <v>0</v>
      </c>
      <c r="AR160" s="26" t="s">
        <v>147</v>
      </c>
      <c r="AT160" s="26" t="s">
        <v>142</v>
      </c>
      <c r="AU160" s="26" t="s">
        <v>81</v>
      </c>
      <c r="AY160" s="26" t="s">
        <v>140</v>
      </c>
      <c r="BE160" s="217">
        <f>IF(N160="základní",J160,0)</f>
        <v>0</v>
      </c>
      <c r="BF160" s="217">
        <f>IF(N160="snížená",J160,0)</f>
        <v>0</v>
      </c>
      <c r="BG160" s="217">
        <f>IF(N160="zákl. přenesená",J160,0)</f>
        <v>0</v>
      </c>
      <c r="BH160" s="217">
        <f>IF(N160="sníž. přenesená",J160,0)</f>
        <v>0</v>
      </c>
      <c r="BI160" s="217">
        <f>IF(N160="nulová",J160,0)</f>
        <v>0</v>
      </c>
      <c r="BJ160" s="26" t="s">
        <v>79</v>
      </c>
      <c r="BK160" s="217">
        <f>ROUND(I160*H160,2)</f>
        <v>0</v>
      </c>
      <c r="BL160" s="26" t="s">
        <v>147</v>
      </c>
      <c r="BM160" s="26" t="s">
        <v>247</v>
      </c>
    </row>
    <row r="161" spans="2:47" s="1" customFormat="1" ht="40.5">
      <c r="B161" s="43"/>
      <c r="C161" s="65"/>
      <c r="D161" s="218" t="s">
        <v>149</v>
      </c>
      <c r="E161" s="65"/>
      <c r="F161" s="219" t="s">
        <v>248</v>
      </c>
      <c r="G161" s="65"/>
      <c r="H161" s="65"/>
      <c r="I161" s="174"/>
      <c r="J161" s="65"/>
      <c r="K161" s="65"/>
      <c r="L161" s="63"/>
      <c r="M161" s="220"/>
      <c r="N161" s="44"/>
      <c r="O161" s="44"/>
      <c r="P161" s="44"/>
      <c r="Q161" s="44"/>
      <c r="R161" s="44"/>
      <c r="S161" s="44"/>
      <c r="T161" s="80"/>
      <c r="AT161" s="26" t="s">
        <v>149</v>
      </c>
      <c r="AU161" s="26" t="s">
        <v>81</v>
      </c>
    </row>
    <row r="162" spans="2:47" s="1" customFormat="1" ht="94.5">
      <c r="B162" s="43"/>
      <c r="C162" s="65"/>
      <c r="D162" s="218" t="s">
        <v>151</v>
      </c>
      <c r="E162" s="65"/>
      <c r="F162" s="221" t="s">
        <v>249</v>
      </c>
      <c r="G162" s="65"/>
      <c r="H162" s="65"/>
      <c r="I162" s="174"/>
      <c r="J162" s="65"/>
      <c r="K162" s="65"/>
      <c r="L162" s="63"/>
      <c r="M162" s="220"/>
      <c r="N162" s="44"/>
      <c r="O162" s="44"/>
      <c r="P162" s="44"/>
      <c r="Q162" s="44"/>
      <c r="R162" s="44"/>
      <c r="S162" s="44"/>
      <c r="T162" s="80"/>
      <c r="AT162" s="26" t="s">
        <v>151</v>
      </c>
      <c r="AU162" s="26" t="s">
        <v>81</v>
      </c>
    </row>
    <row r="163" spans="2:51" s="12" customFormat="1" ht="13.5">
      <c r="B163" s="222"/>
      <c r="C163" s="223"/>
      <c r="D163" s="224" t="s">
        <v>153</v>
      </c>
      <c r="E163" s="225" t="s">
        <v>21</v>
      </c>
      <c r="F163" s="226" t="s">
        <v>250</v>
      </c>
      <c r="G163" s="223"/>
      <c r="H163" s="227">
        <v>2.52</v>
      </c>
      <c r="I163" s="228"/>
      <c r="J163" s="223"/>
      <c r="K163" s="223"/>
      <c r="L163" s="229"/>
      <c r="M163" s="230"/>
      <c r="N163" s="231"/>
      <c r="O163" s="231"/>
      <c r="P163" s="231"/>
      <c r="Q163" s="231"/>
      <c r="R163" s="231"/>
      <c r="S163" s="231"/>
      <c r="T163" s="232"/>
      <c r="AT163" s="233" t="s">
        <v>153</v>
      </c>
      <c r="AU163" s="233" t="s">
        <v>81</v>
      </c>
      <c r="AV163" s="12" t="s">
        <v>81</v>
      </c>
      <c r="AW163" s="12" t="s">
        <v>35</v>
      </c>
      <c r="AX163" s="12" t="s">
        <v>79</v>
      </c>
      <c r="AY163" s="233" t="s">
        <v>140</v>
      </c>
    </row>
    <row r="164" spans="2:65" s="1" customFormat="1" ht="22.5" customHeight="1">
      <c r="B164" s="43"/>
      <c r="C164" s="250" t="s">
        <v>251</v>
      </c>
      <c r="D164" s="250" t="s">
        <v>252</v>
      </c>
      <c r="E164" s="251" t="s">
        <v>253</v>
      </c>
      <c r="F164" s="252" t="s">
        <v>254</v>
      </c>
      <c r="G164" s="253" t="s">
        <v>233</v>
      </c>
      <c r="H164" s="254">
        <v>5.04</v>
      </c>
      <c r="I164" s="255"/>
      <c r="J164" s="256">
        <f>ROUND(I164*H164,2)</f>
        <v>0</v>
      </c>
      <c r="K164" s="252" t="s">
        <v>146</v>
      </c>
      <c r="L164" s="257"/>
      <c r="M164" s="258" t="s">
        <v>21</v>
      </c>
      <c r="N164" s="259" t="s">
        <v>43</v>
      </c>
      <c r="O164" s="44"/>
      <c r="P164" s="215">
        <f>O164*H164</f>
        <v>0</v>
      </c>
      <c r="Q164" s="215">
        <v>1</v>
      </c>
      <c r="R164" s="215">
        <f>Q164*H164</f>
        <v>5.04</v>
      </c>
      <c r="S164" s="215">
        <v>0</v>
      </c>
      <c r="T164" s="216">
        <f>S164*H164</f>
        <v>0</v>
      </c>
      <c r="AR164" s="26" t="s">
        <v>195</v>
      </c>
      <c r="AT164" s="26" t="s">
        <v>252</v>
      </c>
      <c r="AU164" s="26" t="s">
        <v>81</v>
      </c>
      <c r="AY164" s="26" t="s">
        <v>140</v>
      </c>
      <c r="BE164" s="217">
        <f>IF(N164="základní",J164,0)</f>
        <v>0</v>
      </c>
      <c r="BF164" s="217">
        <f>IF(N164="snížená",J164,0)</f>
        <v>0</v>
      </c>
      <c r="BG164" s="217">
        <f>IF(N164="zákl. přenesená",J164,0)</f>
        <v>0</v>
      </c>
      <c r="BH164" s="217">
        <f>IF(N164="sníž. přenesená",J164,0)</f>
        <v>0</v>
      </c>
      <c r="BI164" s="217">
        <f>IF(N164="nulová",J164,0)</f>
        <v>0</v>
      </c>
      <c r="BJ164" s="26" t="s">
        <v>79</v>
      </c>
      <c r="BK164" s="217">
        <f>ROUND(I164*H164,2)</f>
        <v>0</v>
      </c>
      <c r="BL164" s="26" t="s">
        <v>147</v>
      </c>
      <c r="BM164" s="26" t="s">
        <v>255</v>
      </c>
    </row>
    <row r="165" spans="2:47" s="1" customFormat="1" ht="13.5">
      <c r="B165" s="43"/>
      <c r="C165" s="65"/>
      <c r="D165" s="218" t="s">
        <v>149</v>
      </c>
      <c r="E165" s="65"/>
      <c r="F165" s="219" t="s">
        <v>254</v>
      </c>
      <c r="G165" s="65"/>
      <c r="H165" s="65"/>
      <c r="I165" s="174"/>
      <c r="J165" s="65"/>
      <c r="K165" s="65"/>
      <c r="L165" s="63"/>
      <c r="M165" s="220"/>
      <c r="N165" s="44"/>
      <c r="O165" s="44"/>
      <c r="P165" s="44"/>
      <c r="Q165" s="44"/>
      <c r="R165" s="44"/>
      <c r="S165" s="44"/>
      <c r="T165" s="80"/>
      <c r="AT165" s="26" t="s">
        <v>149</v>
      </c>
      <c r="AU165" s="26" t="s">
        <v>81</v>
      </c>
    </row>
    <row r="166" spans="2:51" s="12" customFormat="1" ht="13.5">
      <c r="B166" s="222"/>
      <c r="C166" s="223"/>
      <c r="D166" s="218" t="s">
        <v>153</v>
      </c>
      <c r="E166" s="223"/>
      <c r="F166" s="235" t="s">
        <v>256</v>
      </c>
      <c r="G166" s="223"/>
      <c r="H166" s="236">
        <v>5.04</v>
      </c>
      <c r="I166" s="228"/>
      <c r="J166" s="223"/>
      <c r="K166" s="223"/>
      <c r="L166" s="229"/>
      <c r="M166" s="230"/>
      <c r="N166" s="231"/>
      <c r="O166" s="231"/>
      <c r="P166" s="231"/>
      <c r="Q166" s="231"/>
      <c r="R166" s="231"/>
      <c r="S166" s="231"/>
      <c r="T166" s="232"/>
      <c r="AT166" s="233" t="s">
        <v>153</v>
      </c>
      <c r="AU166" s="233" t="s">
        <v>81</v>
      </c>
      <c r="AV166" s="12" t="s">
        <v>81</v>
      </c>
      <c r="AW166" s="12" t="s">
        <v>6</v>
      </c>
      <c r="AX166" s="12" t="s">
        <v>79</v>
      </c>
      <c r="AY166" s="233" t="s">
        <v>140</v>
      </c>
    </row>
    <row r="167" spans="2:63" s="11" customFormat="1" ht="29.85" customHeight="1">
      <c r="B167" s="189"/>
      <c r="C167" s="190"/>
      <c r="D167" s="203" t="s">
        <v>71</v>
      </c>
      <c r="E167" s="204" t="s">
        <v>81</v>
      </c>
      <c r="F167" s="204" t="s">
        <v>257</v>
      </c>
      <c r="G167" s="190"/>
      <c r="H167" s="190"/>
      <c r="I167" s="193"/>
      <c r="J167" s="205">
        <f>BK167</f>
        <v>0</v>
      </c>
      <c r="K167" s="190"/>
      <c r="L167" s="195"/>
      <c r="M167" s="196"/>
      <c r="N167" s="197"/>
      <c r="O167" s="197"/>
      <c r="P167" s="198">
        <f>SUM(P168:P184)</f>
        <v>0</v>
      </c>
      <c r="Q167" s="197"/>
      <c r="R167" s="198">
        <f>SUM(R168:R184)</f>
        <v>86.23988999999999</v>
      </c>
      <c r="S167" s="197"/>
      <c r="T167" s="199">
        <f>SUM(T168:T184)</f>
        <v>0</v>
      </c>
      <c r="AR167" s="200" t="s">
        <v>79</v>
      </c>
      <c r="AT167" s="201" t="s">
        <v>71</v>
      </c>
      <c r="AU167" s="201" t="s">
        <v>79</v>
      </c>
      <c r="AY167" s="200" t="s">
        <v>140</v>
      </c>
      <c r="BK167" s="202">
        <f>SUM(BK168:BK184)</f>
        <v>0</v>
      </c>
    </row>
    <row r="168" spans="2:65" s="1" customFormat="1" ht="31.5" customHeight="1">
      <c r="B168" s="43"/>
      <c r="C168" s="206" t="s">
        <v>258</v>
      </c>
      <c r="D168" s="206" t="s">
        <v>142</v>
      </c>
      <c r="E168" s="207" t="s">
        <v>259</v>
      </c>
      <c r="F168" s="208" t="s">
        <v>260</v>
      </c>
      <c r="G168" s="209" t="s">
        <v>166</v>
      </c>
      <c r="H168" s="210">
        <v>52.8</v>
      </c>
      <c r="I168" s="211"/>
      <c r="J168" s="212">
        <f>ROUND(I168*H168,2)</f>
        <v>0</v>
      </c>
      <c r="K168" s="208" t="s">
        <v>146</v>
      </c>
      <c r="L168" s="63"/>
      <c r="M168" s="213" t="s">
        <v>21</v>
      </c>
      <c r="N168" s="214" t="s">
        <v>43</v>
      </c>
      <c r="O168" s="44"/>
      <c r="P168" s="215">
        <f>O168*H168</f>
        <v>0</v>
      </c>
      <c r="Q168" s="215">
        <v>1.63</v>
      </c>
      <c r="R168" s="215">
        <f>Q168*H168</f>
        <v>86.064</v>
      </c>
      <c r="S168" s="215">
        <v>0</v>
      </c>
      <c r="T168" s="216">
        <f>S168*H168</f>
        <v>0</v>
      </c>
      <c r="AR168" s="26" t="s">
        <v>147</v>
      </c>
      <c r="AT168" s="26" t="s">
        <v>142</v>
      </c>
      <c r="AU168" s="26" t="s">
        <v>81</v>
      </c>
      <c r="AY168" s="26" t="s">
        <v>140</v>
      </c>
      <c r="BE168" s="217">
        <f>IF(N168="základní",J168,0)</f>
        <v>0</v>
      </c>
      <c r="BF168" s="217">
        <f>IF(N168="snížená",J168,0)</f>
        <v>0</v>
      </c>
      <c r="BG168" s="217">
        <f>IF(N168="zákl. přenesená",J168,0)</f>
        <v>0</v>
      </c>
      <c r="BH168" s="217">
        <f>IF(N168="sníž. přenesená",J168,0)</f>
        <v>0</v>
      </c>
      <c r="BI168" s="217">
        <f>IF(N168="nulová",J168,0)</f>
        <v>0</v>
      </c>
      <c r="BJ168" s="26" t="s">
        <v>79</v>
      </c>
      <c r="BK168" s="217">
        <f>ROUND(I168*H168,2)</f>
        <v>0</v>
      </c>
      <c r="BL168" s="26" t="s">
        <v>147</v>
      </c>
      <c r="BM168" s="26" t="s">
        <v>261</v>
      </c>
    </row>
    <row r="169" spans="2:47" s="1" customFormat="1" ht="27">
      <c r="B169" s="43"/>
      <c r="C169" s="65"/>
      <c r="D169" s="218" t="s">
        <v>149</v>
      </c>
      <c r="E169" s="65"/>
      <c r="F169" s="219" t="s">
        <v>262</v>
      </c>
      <c r="G169" s="65"/>
      <c r="H169" s="65"/>
      <c r="I169" s="174"/>
      <c r="J169" s="65"/>
      <c r="K169" s="65"/>
      <c r="L169" s="63"/>
      <c r="M169" s="220"/>
      <c r="N169" s="44"/>
      <c r="O169" s="44"/>
      <c r="P169" s="44"/>
      <c r="Q169" s="44"/>
      <c r="R169" s="44"/>
      <c r="S169" s="44"/>
      <c r="T169" s="80"/>
      <c r="AT169" s="26" t="s">
        <v>149</v>
      </c>
      <c r="AU169" s="26" t="s">
        <v>81</v>
      </c>
    </row>
    <row r="170" spans="2:47" s="1" customFormat="1" ht="81">
      <c r="B170" s="43"/>
      <c r="C170" s="65"/>
      <c r="D170" s="218" t="s">
        <v>151</v>
      </c>
      <c r="E170" s="65"/>
      <c r="F170" s="221" t="s">
        <v>263</v>
      </c>
      <c r="G170" s="65"/>
      <c r="H170" s="65"/>
      <c r="I170" s="174"/>
      <c r="J170" s="65"/>
      <c r="K170" s="65"/>
      <c r="L170" s="63"/>
      <c r="M170" s="220"/>
      <c r="N170" s="44"/>
      <c r="O170" s="44"/>
      <c r="P170" s="44"/>
      <c r="Q170" s="44"/>
      <c r="R170" s="44"/>
      <c r="S170" s="44"/>
      <c r="T170" s="80"/>
      <c r="AT170" s="26" t="s">
        <v>151</v>
      </c>
      <c r="AU170" s="26" t="s">
        <v>81</v>
      </c>
    </row>
    <row r="171" spans="2:51" s="12" customFormat="1" ht="13.5">
      <c r="B171" s="222"/>
      <c r="C171" s="223"/>
      <c r="D171" s="224" t="s">
        <v>153</v>
      </c>
      <c r="E171" s="225" t="s">
        <v>21</v>
      </c>
      <c r="F171" s="226" t="s">
        <v>264</v>
      </c>
      <c r="G171" s="223"/>
      <c r="H171" s="227">
        <v>52.8</v>
      </c>
      <c r="I171" s="228"/>
      <c r="J171" s="223"/>
      <c r="K171" s="223"/>
      <c r="L171" s="229"/>
      <c r="M171" s="230"/>
      <c r="N171" s="231"/>
      <c r="O171" s="231"/>
      <c r="P171" s="231"/>
      <c r="Q171" s="231"/>
      <c r="R171" s="231"/>
      <c r="S171" s="231"/>
      <c r="T171" s="232"/>
      <c r="AT171" s="233" t="s">
        <v>153</v>
      </c>
      <c r="AU171" s="233" t="s">
        <v>81</v>
      </c>
      <c r="AV171" s="12" t="s">
        <v>81</v>
      </c>
      <c r="AW171" s="12" t="s">
        <v>35</v>
      </c>
      <c r="AX171" s="12" t="s">
        <v>79</v>
      </c>
      <c r="AY171" s="233" t="s">
        <v>140</v>
      </c>
    </row>
    <row r="172" spans="2:65" s="1" customFormat="1" ht="22.5" customHeight="1">
      <c r="B172" s="43"/>
      <c r="C172" s="206" t="s">
        <v>265</v>
      </c>
      <c r="D172" s="206" t="s">
        <v>142</v>
      </c>
      <c r="E172" s="207" t="s">
        <v>266</v>
      </c>
      <c r="F172" s="208" t="s">
        <v>267</v>
      </c>
      <c r="G172" s="209" t="s">
        <v>268</v>
      </c>
      <c r="H172" s="210">
        <v>66</v>
      </c>
      <c r="I172" s="211"/>
      <c r="J172" s="212">
        <f>ROUND(I172*H172,2)</f>
        <v>0</v>
      </c>
      <c r="K172" s="208" t="s">
        <v>146</v>
      </c>
      <c r="L172" s="63"/>
      <c r="M172" s="213" t="s">
        <v>21</v>
      </c>
      <c r="N172" s="214" t="s">
        <v>43</v>
      </c>
      <c r="O172" s="44"/>
      <c r="P172" s="215">
        <f>O172*H172</f>
        <v>0</v>
      </c>
      <c r="Q172" s="215">
        <v>0.00049</v>
      </c>
      <c r="R172" s="215">
        <f>Q172*H172</f>
        <v>0.03234</v>
      </c>
      <c r="S172" s="215">
        <v>0</v>
      </c>
      <c r="T172" s="216">
        <f>S172*H172</f>
        <v>0</v>
      </c>
      <c r="AR172" s="26" t="s">
        <v>147</v>
      </c>
      <c r="AT172" s="26" t="s">
        <v>142</v>
      </c>
      <c r="AU172" s="26" t="s">
        <v>81</v>
      </c>
      <c r="AY172" s="26" t="s">
        <v>140</v>
      </c>
      <c r="BE172" s="217">
        <f>IF(N172="základní",J172,0)</f>
        <v>0</v>
      </c>
      <c r="BF172" s="217">
        <f>IF(N172="snížená",J172,0)</f>
        <v>0</v>
      </c>
      <c r="BG172" s="217">
        <f>IF(N172="zákl. přenesená",J172,0)</f>
        <v>0</v>
      </c>
      <c r="BH172" s="217">
        <f>IF(N172="sníž. přenesená",J172,0)</f>
        <v>0</v>
      </c>
      <c r="BI172" s="217">
        <f>IF(N172="nulová",J172,0)</f>
        <v>0</v>
      </c>
      <c r="BJ172" s="26" t="s">
        <v>79</v>
      </c>
      <c r="BK172" s="217">
        <f>ROUND(I172*H172,2)</f>
        <v>0</v>
      </c>
      <c r="BL172" s="26" t="s">
        <v>147</v>
      </c>
      <c r="BM172" s="26" t="s">
        <v>269</v>
      </c>
    </row>
    <row r="173" spans="2:47" s="1" customFormat="1" ht="13.5">
      <c r="B173" s="43"/>
      <c r="C173" s="65"/>
      <c r="D173" s="218" t="s">
        <v>149</v>
      </c>
      <c r="E173" s="65"/>
      <c r="F173" s="219" t="s">
        <v>270</v>
      </c>
      <c r="G173" s="65"/>
      <c r="H173" s="65"/>
      <c r="I173" s="174"/>
      <c r="J173" s="65"/>
      <c r="K173" s="65"/>
      <c r="L173" s="63"/>
      <c r="M173" s="220"/>
      <c r="N173" s="44"/>
      <c r="O173" s="44"/>
      <c r="P173" s="44"/>
      <c r="Q173" s="44"/>
      <c r="R173" s="44"/>
      <c r="S173" s="44"/>
      <c r="T173" s="80"/>
      <c r="AT173" s="26" t="s">
        <v>149</v>
      </c>
      <c r="AU173" s="26" t="s">
        <v>81</v>
      </c>
    </row>
    <row r="174" spans="2:47" s="1" customFormat="1" ht="54">
      <c r="B174" s="43"/>
      <c r="C174" s="65"/>
      <c r="D174" s="218" t="s">
        <v>151</v>
      </c>
      <c r="E174" s="65"/>
      <c r="F174" s="221" t="s">
        <v>271</v>
      </c>
      <c r="G174" s="65"/>
      <c r="H174" s="65"/>
      <c r="I174" s="174"/>
      <c r="J174" s="65"/>
      <c r="K174" s="65"/>
      <c r="L174" s="63"/>
      <c r="M174" s="220"/>
      <c r="N174" s="44"/>
      <c r="O174" s="44"/>
      <c r="P174" s="44"/>
      <c r="Q174" s="44"/>
      <c r="R174" s="44"/>
      <c r="S174" s="44"/>
      <c r="T174" s="80"/>
      <c r="AT174" s="26" t="s">
        <v>151</v>
      </c>
      <c r="AU174" s="26" t="s">
        <v>81</v>
      </c>
    </row>
    <row r="175" spans="2:51" s="14" customFormat="1" ht="27">
      <c r="B175" s="260"/>
      <c r="C175" s="261"/>
      <c r="D175" s="218" t="s">
        <v>153</v>
      </c>
      <c r="E175" s="262" t="s">
        <v>21</v>
      </c>
      <c r="F175" s="263" t="s">
        <v>272</v>
      </c>
      <c r="G175" s="261"/>
      <c r="H175" s="264" t="s">
        <v>21</v>
      </c>
      <c r="I175" s="265"/>
      <c r="J175" s="261"/>
      <c r="K175" s="261"/>
      <c r="L175" s="266"/>
      <c r="M175" s="267"/>
      <c r="N175" s="268"/>
      <c r="O175" s="268"/>
      <c r="P175" s="268"/>
      <c r="Q175" s="268"/>
      <c r="R175" s="268"/>
      <c r="S175" s="268"/>
      <c r="T175" s="269"/>
      <c r="AT175" s="270" t="s">
        <v>153</v>
      </c>
      <c r="AU175" s="270" t="s">
        <v>81</v>
      </c>
      <c r="AV175" s="14" t="s">
        <v>79</v>
      </c>
      <c r="AW175" s="14" t="s">
        <v>35</v>
      </c>
      <c r="AX175" s="14" t="s">
        <v>72</v>
      </c>
      <c r="AY175" s="270" t="s">
        <v>140</v>
      </c>
    </row>
    <row r="176" spans="2:51" s="12" customFormat="1" ht="13.5">
      <c r="B176" s="222"/>
      <c r="C176" s="223"/>
      <c r="D176" s="218" t="s">
        <v>153</v>
      </c>
      <c r="E176" s="234" t="s">
        <v>21</v>
      </c>
      <c r="F176" s="235" t="s">
        <v>273</v>
      </c>
      <c r="G176" s="223"/>
      <c r="H176" s="236">
        <v>66</v>
      </c>
      <c r="I176" s="228"/>
      <c r="J176" s="223"/>
      <c r="K176" s="223"/>
      <c r="L176" s="229"/>
      <c r="M176" s="230"/>
      <c r="N176" s="231"/>
      <c r="O176" s="231"/>
      <c r="P176" s="231"/>
      <c r="Q176" s="231"/>
      <c r="R176" s="231"/>
      <c r="S176" s="231"/>
      <c r="T176" s="232"/>
      <c r="AT176" s="233" t="s">
        <v>153</v>
      </c>
      <c r="AU176" s="233" t="s">
        <v>81</v>
      </c>
      <c r="AV176" s="12" t="s">
        <v>81</v>
      </c>
      <c r="AW176" s="12" t="s">
        <v>35</v>
      </c>
      <c r="AX176" s="12" t="s">
        <v>72</v>
      </c>
      <c r="AY176" s="233" t="s">
        <v>140</v>
      </c>
    </row>
    <row r="177" spans="2:51" s="13" customFormat="1" ht="13.5">
      <c r="B177" s="237"/>
      <c r="C177" s="238"/>
      <c r="D177" s="224" t="s">
        <v>153</v>
      </c>
      <c r="E177" s="239" t="s">
        <v>21</v>
      </c>
      <c r="F177" s="240" t="s">
        <v>162</v>
      </c>
      <c r="G177" s="238"/>
      <c r="H177" s="241">
        <v>66</v>
      </c>
      <c r="I177" s="242"/>
      <c r="J177" s="238"/>
      <c r="K177" s="238"/>
      <c r="L177" s="243"/>
      <c r="M177" s="244"/>
      <c r="N177" s="245"/>
      <c r="O177" s="245"/>
      <c r="P177" s="245"/>
      <c r="Q177" s="245"/>
      <c r="R177" s="245"/>
      <c r="S177" s="245"/>
      <c r="T177" s="246"/>
      <c r="AT177" s="247" t="s">
        <v>153</v>
      </c>
      <c r="AU177" s="247" t="s">
        <v>81</v>
      </c>
      <c r="AV177" s="13" t="s">
        <v>147</v>
      </c>
      <c r="AW177" s="13" t="s">
        <v>35</v>
      </c>
      <c r="AX177" s="13" t="s">
        <v>79</v>
      </c>
      <c r="AY177" s="247" t="s">
        <v>140</v>
      </c>
    </row>
    <row r="178" spans="2:65" s="1" customFormat="1" ht="22.5" customHeight="1">
      <c r="B178" s="43"/>
      <c r="C178" s="206" t="s">
        <v>274</v>
      </c>
      <c r="D178" s="206" t="s">
        <v>142</v>
      </c>
      <c r="E178" s="207" t="s">
        <v>275</v>
      </c>
      <c r="F178" s="208" t="s">
        <v>276</v>
      </c>
      <c r="G178" s="209" t="s">
        <v>145</v>
      </c>
      <c r="H178" s="210">
        <v>287.1</v>
      </c>
      <c r="I178" s="211"/>
      <c r="J178" s="212">
        <f>ROUND(I178*H178,2)</f>
        <v>0</v>
      </c>
      <c r="K178" s="208" t="s">
        <v>146</v>
      </c>
      <c r="L178" s="63"/>
      <c r="M178" s="213" t="s">
        <v>21</v>
      </c>
      <c r="N178" s="214" t="s">
        <v>43</v>
      </c>
      <c r="O178" s="44"/>
      <c r="P178" s="215">
        <f>O178*H178</f>
        <v>0</v>
      </c>
      <c r="Q178" s="215">
        <v>0.00017</v>
      </c>
      <c r="R178" s="215">
        <f>Q178*H178</f>
        <v>0.04880700000000001</v>
      </c>
      <c r="S178" s="215">
        <v>0</v>
      </c>
      <c r="T178" s="216">
        <f>S178*H178</f>
        <v>0</v>
      </c>
      <c r="AR178" s="26" t="s">
        <v>244</v>
      </c>
      <c r="AT178" s="26" t="s">
        <v>142</v>
      </c>
      <c r="AU178" s="26" t="s">
        <v>81</v>
      </c>
      <c r="AY178" s="26" t="s">
        <v>140</v>
      </c>
      <c r="BE178" s="217">
        <f>IF(N178="základní",J178,0)</f>
        <v>0</v>
      </c>
      <c r="BF178" s="217">
        <f>IF(N178="snížená",J178,0)</f>
        <v>0</v>
      </c>
      <c r="BG178" s="217">
        <f>IF(N178="zákl. přenesená",J178,0)</f>
        <v>0</v>
      </c>
      <c r="BH178" s="217">
        <f>IF(N178="sníž. přenesená",J178,0)</f>
        <v>0</v>
      </c>
      <c r="BI178" s="217">
        <f>IF(N178="nulová",J178,0)</f>
        <v>0</v>
      </c>
      <c r="BJ178" s="26" t="s">
        <v>79</v>
      </c>
      <c r="BK178" s="217">
        <f>ROUND(I178*H178,2)</f>
        <v>0</v>
      </c>
      <c r="BL178" s="26" t="s">
        <v>244</v>
      </c>
      <c r="BM178" s="26" t="s">
        <v>277</v>
      </c>
    </row>
    <row r="179" spans="2:47" s="1" customFormat="1" ht="27">
      <c r="B179" s="43"/>
      <c r="C179" s="65"/>
      <c r="D179" s="218" t="s">
        <v>149</v>
      </c>
      <c r="E179" s="65"/>
      <c r="F179" s="219" t="s">
        <v>278</v>
      </c>
      <c r="G179" s="65"/>
      <c r="H179" s="65"/>
      <c r="I179" s="174"/>
      <c r="J179" s="65"/>
      <c r="K179" s="65"/>
      <c r="L179" s="63"/>
      <c r="M179" s="220"/>
      <c r="N179" s="44"/>
      <c r="O179" s="44"/>
      <c r="P179" s="44"/>
      <c r="Q179" s="44"/>
      <c r="R179" s="44"/>
      <c r="S179" s="44"/>
      <c r="T179" s="80"/>
      <c r="AT179" s="26" t="s">
        <v>149</v>
      </c>
      <c r="AU179" s="26" t="s">
        <v>81</v>
      </c>
    </row>
    <row r="180" spans="2:47" s="1" customFormat="1" ht="175.5">
      <c r="B180" s="43"/>
      <c r="C180" s="65"/>
      <c r="D180" s="218" t="s">
        <v>151</v>
      </c>
      <c r="E180" s="65"/>
      <c r="F180" s="221" t="s">
        <v>279</v>
      </c>
      <c r="G180" s="65"/>
      <c r="H180" s="65"/>
      <c r="I180" s="174"/>
      <c r="J180" s="65"/>
      <c r="K180" s="65"/>
      <c r="L180" s="63"/>
      <c r="M180" s="220"/>
      <c r="N180" s="44"/>
      <c r="O180" s="44"/>
      <c r="P180" s="44"/>
      <c r="Q180" s="44"/>
      <c r="R180" s="44"/>
      <c r="S180" s="44"/>
      <c r="T180" s="80"/>
      <c r="AT180" s="26" t="s">
        <v>151</v>
      </c>
      <c r="AU180" s="26" t="s">
        <v>81</v>
      </c>
    </row>
    <row r="181" spans="2:51" s="12" customFormat="1" ht="13.5">
      <c r="B181" s="222"/>
      <c r="C181" s="223"/>
      <c r="D181" s="224" t="s">
        <v>153</v>
      </c>
      <c r="E181" s="225" t="s">
        <v>21</v>
      </c>
      <c r="F181" s="226" t="s">
        <v>280</v>
      </c>
      <c r="G181" s="223"/>
      <c r="H181" s="227">
        <v>287.1</v>
      </c>
      <c r="I181" s="228"/>
      <c r="J181" s="223"/>
      <c r="K181" s="223"/>
      <c r="L181" s="229"/>
      <c r="M181" s="230"/>
      <c r="N181" s="231"/>
      <c r="O181" s="231"/>
      <c r="P181" s="231"/>
      <c r="Q181" s="231"/>
      <c r="R181" s="231"/>
      <c r="S181" s="231"/>
      <c r="T181" s="232"/>
      <c r="AT181" s="233" t="s">
        <v>153</v>
      </c>
      <c r="AU181" s="233" t="s">
        <v>81</v>
      </c>
      <c r="AV181" s="12" t="s">
        <v>81</v>
      </c>
      <c r="AW181" s="12" t="s">
        <v>35</v>
      </c>
      <c r="AX181" s="12" t="s">
        <v>79</v>
      </c>
      <c r="AY181" s="233" t="s">
        <v>140</v>
      </c>
    </row>
    <row r="182" spans="2:65" s="1" customFormat="1" ht="22.5" customHeight="1">
      <c r="B182" s="43"/>
      <c r="C182" s="250" t="s">
        <v>9</v>
      </c>
      <c r="D182" s="250" t="s">
        <v>252</v>
      </c>
      <c r="E182" s="251" t="s">
        <v>281</v>
      </c>
      <c r="F182" s="252" t="s">
        <v>282</v>
      </c>
      <c r="G182" s="253" t="s">
        <v>145</v>
      </c>
      <c r="H182" s="254">
        <v>315.81</v>
      </c>
      <c r="I182" s="255"/>
      <c r="J182" s="256">
        <f>ROUND(I182*H182,2)</f>
        <v>0</v>
      </c>
      <c r="K182" s="252" t="s">
        <v>146</v>
      </c>
      <c r="L182" s="257"/>
      <c r="M182" s="258" t="s">
        <v>21</v>
      </c>
      <c r="N182" s="259" t="s">
        <v>43</v>
      </c>
      <c r="O182" s="44"/>
      <c r="P182" s="215">
        <f>O182*H182</f>
        <v>0</v>
      </c>
      <c r="Q182" s="215">
        <v>0.0003</v>
      </c>
      <c r="R182" s="215">
        <f>Q182*H182</f>
        <v>0.094743</v>
      </c>
      <c r="S182" s="215">
        <v>0</v>
      </c>
      <c r="T182" s="216">
        <f>S182*H182</f>
        <v>0</v>
      </c>
      <c r="AR182" s="26" t="s">
        <v>283</v>
      </c>
      <c r="AT182" s="26" t="s">
        <v>252</v>
      </c>
      <c r="AU182" s="26" t="s">
        <v>81</v>
      </c>
      <c r="AY182" s="26" t="s">
        <v>140</v>
      </c>
      <c r="BE182" s="217">
        <f>IF(N182="základní",J182,0)</f>
        <v>0</v>
      </c>
      <c r="BF182" s="217">
        <f>IF(N182="snížená",J182,0)</f>
        <v>0</v>
      </c>
      <c r="BG182" s="217">
        <f>IF(N182="zákl. přenesená",J182,0)</f>
        <v>0</v>
      </c>
      <c r="BH182" s="217">
        <f>IF(N182="sníž. přenesená",J182,0)</f>
        <v>0</v>
      </c>
      <c r="BI182" s="217">
        <f>IF(N182="nulová",J182,0)</f>
        <v>0</v>
      </c>
      <c r="BJ182" s="26" t="s">
        <v>79</v>
      </c>
      <c r="BK182" s="217">
        <f>ROUND(I182*H182,2)</f>
        <v>0</v>
      </c>
      <c r="BL182" s="26" t="s">
        <v>244</v>
      </c>
      <c r="BM182" s="26" t="s">
        <v>284</v>
      </c>
    </row>
    <row r="183" spans="2:47" s="1" customFormat="1" ht="13.5">
      <c r="B183" s="43"/>
      <c r="C183" s="65"/>
      <c r="D183" s="218" t="s">
        <v>149</v>
      </c>
      <c r="E183" s="65"/>
      <c r="F183" s="219" t="s">
        <v>285</v>
      </c>
      <c r="G183" s="65"/>
      <c r="H183" s="65"/>
      <c r="I183" s="174"/>
      <c r="J183" s="65"/>
      <c r="K183" s="65"/>
      <c r="L183" s="63"/>
      <c r="M183" s="220"/>
      <c r="N183" s="44"/>
      <c r="O183" s="44"/>
      <c r="P183" s="44"/>
      <c r="Q183" s="44"/>
      <c r="R183" s="44"/>
      <c r="S183" s="44"/>
      <c r="T183" s="80"/>
      <c r="AT183" s="26" t="s">
        <v>149</v>
      </c>
      <c r="AU183" s="26" t="s">
        <v>81</v>
      </c>
    </row>
    <row r="184" spans="2:51" s="12" customFormat="1" ht="13.5">
      <c r="B184" s="222"/>
      <c r="C184" s="223"/>
      <c r="D184" s="218" t="s">
        <v>153</v>
      </c>
      <c r="E184" s="223"/>
      <c r="F184" s="235" t="s">
        <v>286</v>
      </c>
      <c r="G184" s="223"/>
      <c r="H184" s="236">
        <v>315.81</v>
      </c>
      <c r="I184" s="228"/>
      <c r="J184" s="223"/>
      <c r="K184" s="223"/>
      <c r="L184" s="229"/>
      <c r="M184" s="230"/>
      <c r="N184" s="231"/>
      <c r="O184" s="231"/>
      <c r="P184" s="231"/>
      <c r="Q184" s="231"/>
      <c r="R184" s="231"/>
      <c r="S184" s="231"/>
      <c r="T184" s="232"/>
      <c r="AT184" s="233" t="s">
        <v>153</v>
      </c>
      <c r="AU184" s="233" t="s">
        <v>81</v>
      </c>
      <c r="AV184" s="12" t="s">
        <v>81</v>
      </c>
      <c r="AW184" s="12" t="s">
        <v>6</v>
      </c>
      <c r="AX184" s="12" t="s">
        <v>79</v>
      </c>
      <c r="AY184" s="233" t="s">
        <v>140</v>
      </c>
    </row>
    <row r="185" spans="2:63" s="11" customFormat="1" ht="29.85" customHeight="1">
      <c r="B185" s="189"/>
      <c r="C185" s="190"/>
      <c r="D185" s="203" t="s">
        <v>71</v>
      </c>
      <c r="E185" s="204" t="s">
        <v>147</v>
      </c>
      <c r="F185" s="204" t="s">
        <v>287</v>
      </c>
      <c r="G185" s="190"/>
      <c r="H185" s="190"/>
      <c r="I185" s="193"/>
      <c r="J185" s="205">
        <f>BK185</f>
        <v>0</v>
      </c>
      <c r="K185" s="190"/>
      <c r="L185" s="195"/>
      <c r="M185" s="196"/>
      <c r="N185" s="197"/>
      <c r="O185" s="197"/>
      <c r="P185" s="198">
        <f>SUM(P186:P189)</f>
        <v>0</v>
      </c>
      <c r="Q185" s="197"/>
      <c r="R185" s="198">
        <f>SUM(R186:R189)</f>
        <v>2.0420316</v>
      </c>
      <c r="S185" s="197"/>
      <c r="T185" s="199">
        <f>SUM(T186:T189)</f>
        <v>0</v>
      </c>
      <c r="AR185" s="200" t="s">
        <v>79</v>
      </c>
      <c r="AT185" s="201" t="s">
        <v>71</v>
      </c>
      <c r="AU185" s="201" t="s">
        <v>79</v>
      </c>
      <c r="AY185" s="200" t="s">
        <v>140</v>
      </c>
      <c r="BK185" s="202">
        <f>SUM(BK186:BK189)</f>
        <v>0</v>
      </c>
    </row>
    <row r="186" spans="2:65" s="1" customFormat="1" ht="22.5" customHeight="1">
      <c r="B186" s="43"/>
      <c r="C186" s="206" t="s">
        <v>288</v>
      </c>
      <c r="D186" s="206" t="s">
        <v>142</v>
      </c>
      <c r="E186" s="207" t="s">
        <v>289</v>
      </c>
      <c r="F186" s="208" t="s">
        <v>290</v>
      </c>
      <c r="G186" s="209" t="s">
        <v>166</v>
      </c>
      <c r="H186" s="210">
        <v>1.08</v>
      </c>
      <c r="I186" s="211"/>
      <c r="J186" s="212">
        <f>ROUND(I186*H186,2)</f>
        <v>0</v>
      </c>
      <c r="K186" s="208" t="s">
        <v>146</v>
      </c>
      <c r="L186" s="63"/>
      <c r="M186" s="213" t="s">
        <v>21</v>
      </c>
      <c r="N186" s="214" t="s">
        <v>43</v>
      </c>
      <c r="O186" s="44"/>
      <c r="P186" s="215">
        <f>O186*H186</f>
        <v>0</v>
      </c>
      <c r="Q186" s="215">
        <v>1.89077</v>
      </c>
      <c r="R186" s="215">
        <f>Q186*H186</f>
        <v>2.0420316</v>
      </c>
      <c r="S186" s="215">
        <v>0</v>
      </c>
      <c r="T186" s="216">
        <f>S186*H186</f>
        <v>0</v>
      </c>
      <c r="AR186" s="26" t="s">
        <v>147</v>
      </c>
      <c r="AT186" s="26" t="s">
        <v>142</v>
      </c>
      <c r="AU186" s="26" t="s">
        <v>81</v>
      </c>
      <c r="AY186" s="26" t="s">
        <v>140</v>
      </c>
      <c r="BE186" s="217">
        <f>IF(N186="základní",J186,0)</f>
        <v>0</v>
      </c>
      <c r="BF186" s="217">
        <f>IF(N186="snížená",J186,0)</f>
        <v>0</v>
      </c>
      <c r="BG186" s="217">
        <f>IF(N186="zákl. přenesená",J186,0)</f>
        <v>0</v>
      </c>
      <c r="BH186" s="217">
        <f>IF(N186="sníž. přenesená",J186,0)</f>
        <v>0</v>
      </c>
      <c r="BI186" s="217">
        <f>IF(N186="nulová",J186,0)</f>
        <v>0</v>
      </c>
      <c r="BJ186" s="26" t="s">
        <v>79</v>
      </c>
      <c r="BK186" s="217">
        <f>ROUND(I186*H186,2)</f>
        <v>0</v>
      </c>
      <c r="BL186" s="26" t="s">
        <v>147</v>
      </c>
      <c r="BM186" s="26" t="s">
        <v>291</v>
      </c>
    </row>
    <row r="187" spans="2:47" s="1" customFormat="1" ht="27">
      <c r="B187" s="43"/>
      <c r="C187" s="65"/>
      <c r="D187" s="218" t="s">
        <v>149</v>
      </c>
      <c r="E187" s="65"/>
      <c r="F187" s="219" t="s">
        <v>292</v>
      </c>
      <c r="G187" s="65"/>
      <c r="H187" s="65"/>
      <c r="I187" s="174"/>
      <c r="J187" s="65"/>
      <c r="K187" s="65"/>
      <c r="L187" s="63"/>
      <c r="M187" s="220"/>
      <c r="N187" s="44"/>
      <c r="O187" s="44"/>
      <c r="P187" s="44"/>
      <c r="Q187" s="44"/>
      <c r="R187" s="44"/>
      <c r="S187" s="44"/>
      <c r="T187" s="80"/>
      <c r="AT187" s="26" t="s">
        <v>149</v>
      </c>
      <c r="AU187" s="26" t="s">
        <v>81</v>
      </c>
    </row>
    <row r="188" spans="2:47" s="1" customFormat="1" ht="54">
      <c r="B188" s="43"/>
      <c r="C188" s="65"/>
      <c r="D188" s="218" t="s">
        <v>151</v>
      </c>
      <c r="E188" s="65"/>
      <c r="F188" s="221" t="s">
        <v>293</v>
      </c>
      <c r="G188" s="65"/>
      <c r="H188" s="65"/>
      <c r="I188" s="174"/>
      <c r="J188" s="65"/>
      <c r="K188" s="65"/>
      <c r="L188" s="63"/>
      <c r="M188" s="220"/>
      <c r="N188" s="44"/>
      <c r="O188" s="44"/>
      <c r="P188" s="44"/>
      <c r="Q188" s="44"/>
      <c r="R188" s="44"/>
      <c r="S188" s="44"/>
      <c r="T188" s="80"/>
      <c r="AT188" s="26" t="s">
        <v>151</v>
      </c>
      <c r="AU188" s="26" t="s">
        <v>81</v>
      </c>
    </row>
    <row r="189" spans="2:51" s="12" customFormat="1" ht="13.5">
      <c r="B189" s="222"/>
      <c r="C189" s="223"/>
      <c r="D189" s="218" t="s">
        <v>153</v>
      </c>
      <c r="E189" s="234" t="s">
        <v>21</v>
      </c>
      <c r="F189" s="235" t="s">
        <v>294</v>
      </c>
      <c r="G189" s="223"/>
      <c r="H189" s="236">
        <v>1.08</v>
      </c>
      <c r="I189" s="228"/>
      <c r="J189" s="223"/>
      <c r="K189" s="223"/>
      <c r="L189" s="229"/>
      <c r="M189" s="230"/>
      <c r="N189" s="231"/>
      <c r="O189" s="231"/>
      <c r="P189" s="231"/>
      <c r="Q189" s="231"/>
      <c r="R189" s="231"/>
      <c r="S189" s="231"/>
      <c r="T189" s="232"/>
      <c r="AT189" s="233" t="s">
        <v>153</v>
      </c>
      <c r="AU189" s="233" t="s">
        <v>81</v>
      </c>
      <c r="AV189" s="12" t="s">
        <v>81</v>
      </c>
      <c r="AW189" s="12" t="s">
        <v>35</v>
      </c>
      <c r="AX189" s="12" t="s">
        <v>79</v>
      </c>
      <c r="AY189" s="233" t="s">
        <v>140</v>
      </c>
    </row>
    <row r="190" spans="2:63" s="11" customFormat="1" ht="29.85" customHeight="1">
      <c r="B190" s="189"/>
      <c r="C190" s="190"/>
      <c r="D190" s="203" t="s">
        <v>71</v>
      </c>
      <c r="E190" s="204" t="s">
        <v>175</v>
      </c>
      <c r="F190" s="204" t="s">
        <v>295</v>
      </c>
      <c r="G190" s="190"/>
      <c r="H190" s="190"/>
      <c r="I190" s="193"/>
      <c r="J190" s="205">
        <f>BK190</f>
        <v>0</v>
      </c>
      <c r="K190" s="190"/>
      <c r="L190" s="195"/>
      <c r="M190" s="196"/>
      <c r="N190" s="197"/>
      <c r="O190" s="197"/>
      <c r="P190" s="198">
        <f>SUM(P191:P205)</f>
        <v>0</v>
      </c>
      <c r="Q190" s="197"/>
      <c r="R190" s="198">
        <f>SUM(R191:R205)</f>
        <v>17.994638</v>
      </c>
      <c r="S190" s="197"/>
      <c r="T190" s="199">
        <f>SUM(T191:T205)</f>
        <v>0</v>
      </c>
      <c r="AR190" s="200" t="s">
        <v>79</v>
      </c>
      <c r="AT190" s="201" t="s">
        <v>71</v>
      </c>
      <c r="AU190" s="201" t="s">
        <v>79</v>
      </c>
      <c r="AY190" s="200" t="s">
        <v>140</v>
      </c>
      <c r="BK190" s="202">
        <f>SUM(BK191:BK205)</f>
        <v>0</v>
      </c>
    </row>
    <row r="191" spans="2:65" s="1" customFormat="1" ht="22.5" customHeight="1">
      <c r="B191" s="43"/>
      <c r="C191" s="206" t="s">
        <v>296</v>
      </c>
      <c r="D191" s="206" t="s">
        <v>142</v>
      </c>
      <c r="E191" s="207" t="s">
        <v>297</v>
      </c>
      <c r="F191" s="208" t="s">
        <v>298</v>
      </c>
      <c r="G191" s="209" t="s">
        <v>145</v>
      </c>
      <c r="H191" s="210">
        <v>31.2</v>
      </c>
      <c r="I191" s="211"/>
      <c r="J191" s="212">
        <f>ROUND(I191*H191,2)</f>
        <v>0</v>
      </c>
      <c r="K191" s="208" t="s">
        <v>146</v>
      </c>
      <c r="L191" s="63"/>
      <c r="M191" s="213" t="s">
        <v>21</v>
      </c>
      <c r="N191" s="214" t="s">
        <v>43</v>
      </c>
      <c r="O191" s="44"/>
      <c r="P191" s="215">
        <f>O191*H191</f>
        <v>0</v>
      </c>
      <c r="Q191" s="215">
        <v>0.36924</v>
      </c>
      <c r="R191" s="215">
        <f>Q191*H191</f>
        <v>11.520288</v>
      </c>
      <c r="S191" s="215">
        <v>0</v>
      </c>
      <c r="T191" s="216">
        <f>S191*H191</f>
        <v>0</v>
      </c>
      <c r="AR191" s="26" t="s">
        <v>147</v>
      </c>
      <c r="AT191" s="26" t="s">
        <v>142</v>
      </c>
      <c r="AU191" s="26" t="s">
        <v>81</v>
      </c>
      <c r="AY191" s="26" t="s">
        <v>140</v>
      </c>
      <c r="BE191" s="217">
        <f>IF(N191="základní",J191,0)</f>
        <v>0</v>
      </c>
      <c r="BF191" s="217">
        <f>IF(N191="snížená",J191,0)</f>
        <v>0</v>
      </c>
      <c r="BG191" s="217">
        <f>IF(N191="zákl. přenesená",J191,0)</f>
        <v>0</v>
      </c>
      <c r="BH191" s="217">
        <f>IF(N191="sníž. přenesená",J191,0)</f>
        <v>0</v>
      </c>
      <c r="BI191" s="217">
        <f>IF(N191="nulová",J191,0)</f>
        <v>0</v>
      </c>
      <c r="BJ191" s="26" t="s">
        <v>79</v>
      </c>
      <c r="BK191" s="217">
        <f>ROUND(I191*H191,2)</f>
        <v>0</v>
      </c>
      <c r="BL191" s="26" t="s">
        <v>147</v>
      </c>
      <c r="BM191" s="26" t="s">
        <v>299</v>
      </c>
    </row>
    <row r="192" spans="2:47" s="1" customFormat="1" ht="13.5">
      <c r="B192" s="43"/>
      <c r="C192" s="65"/>
      <c r="D192" s="218" t="s">
        <v>149</v>
      </c>
      <c r="E192" s="65"/>
      <c r="F192" s="219" t="s">
        <v>300</v>
      </c>
      <c r="G192" s="65"/>
      <c r="H192" s="65"/>
      <c r="I192" s="174"/>
      <c r="J192" s="65"/>
      <c r="K192" s="65"/>
      <c r="L192" s="63"/>
      <c r="M192" s="220"/>
      <c r="N192" s="44"/>
      <c r="O192" s="44"/>
      <c r="P192" s="44"/>
      <c r="Q192" s="44"/>
      <c r="R192" s="44"/>
      <c r="S192" s="44"/>
      <c r="T192" s="80"/>
      <c r="AT192" s="26" t="s">
        <v>149</v>
      </c>
      <c r="AU192" s="26" t="s">
        <v>81</v>
      </c>
    </row>
    <row r="193" spans="2:47" s="1" customFormat="1" ht="121.5">
      <c r="B193" s="43"/>
      <c r="C193" s="65"/>
      <c r="D193" s="218" t="s">
        <v>151</v>
      </c>
      <c r="E193" s="65"/>
      <c r="F193" s="221" t="s">
        <v>301</v>
      </c>
      <c r="G193" s="65"/>
      <c r="H193" s="65"/>
      <c r="I193" s="174"/>
      <c r="J193" s="65"/>
      <c r="K193" s="65"/>
      <c r="L193" s="63"/>
      <c r="M193" s="220"/>
      <c r="N193" s="44"/>
      <c r="O193" s="44"/>
      <c r="P193" s="44"/>
      <c r="Q193" s="44"/>
      <c r="R193" s="44"/>
      <c r="S193" s="44"/>
      <c r="T193" s="80"/>
      <c r="AT193" s="26" t="s">
        <v>151</v>
      </c>
      <c r="AU193" s="26" t="s">
        <v>81</v>
      </c>
    </row>
    <row r="194" spans="2:51" s="12" customFormat="1" ht="13.5">
      <c r="B194" s="222"/>
      <c r="C194" s="223"/>
      <c r="D194" s="218" t="s">
        <v>153</v>
      </c>
      <c r="E194" s="234" t="s">
        <v>21</v>
      </c>
      <c r="F194" s="235" t="s">
        <v>160</v>
      </c>
      <c r="G194" s="223"/>
      <c r="H194" s="236">
        <v>7.2</v>
      </c>
      <c r="I194" s="228"/>
      <c r="J194" s="223"/>
      <c r="K194" s="223"/>
      <c r="L194" s="229"/>
      <c r="M194" s="230"/>
      <c r="N194" s="231"/>
      <c r="O194" s="231"/>
      <c r="P194" s="231"/>
      <c r="Q194" s="231"/>
      <c r="R194" s="231"/>
      <c r="S194" s="231"/>
      <c r="T194" s="232"/>
      <c r="AT194" s="233" t="s">
        <v>153</v>
      </c>
      <c r="AU194" s="233" t="s">
        <v>81</v>
      </c>
      <c r="AV194" s="12" t="s">
        <v>81</v>
      </c>
      <c r="AW194" s="12" t="s">
        <v>35</v>
      </c>
      <c r="AX194" s="12" t="s">
        <v>72</v>
      </c>
      <c r="AY194" s="233" t="s">
        <v>140</v>
      </c>
    </row>
    <row r="195" spans="2:51" s="12" customFormat="1" ht="13.5">
      <c r="B195" s="222"/>
      <c r="C195" s="223"/>
      <c r="D195" s="218" t="s">
        <v>153</v>
      </c>
      <c r="E195" s="234" t="s">
        <v>21</v>
      </c>
      <c r="F195" s="235" t="s">
        <v>161</v>
      </c>
      <c r="G195" s="223"/>
      <c r="H195" s="236">
        <v>24</v>
      </c>
      <c r="I195" s="228"/>
      <c r="J195" s="223"/>
      <c r="K195" s="223"/>
      <c r="L195" s="229"/>
      <c r="M195" s="230"/>
      <c r="N195" s="231"/>
      <c r="O195" s="231"/>
      <c r="P195" s="231"/>
      <c r="Q195" s="231"/>
      <c r="R195" s="231"/>
      <c r="S195" s="231"/>
      <c r="T195" s="232"/>
      <c r="AT195" s="233" t="s">
        <v>153</v>
      </c>
      <c r="AU195" s="233" t="s">
        <v>81</v>
      </c>
      <c r="AV195" s="12" t="s">
        <v>81</v>
      </c>
      <c r="AW195" s="12" t="s">
        <v>35</v>
      </c>
      <c r="AX195" s="12" t="s">
        <v>72</v>
      </c>
      <c r="AY195" s="233" t="s">
        <v>140</v>
      </c>
    </row>
    <row r="196" spans="2:51" s="13" customFormat="1" ht="13.5">
      <c r="B196" s="237"/>
      <c r="C196" s="238"/>
      <c r="D196" s="224" t="s">
        <v>153</v>
      </c>
      <c r="E196" s="239" t="s">
        <v>21</v>
      </c>
      <c r="F196" s="240" t="s">
        <v>162</v>
      </c>
      <c r="G196" s="238"/>
      <c r="H196" s="241">
        <v>31.2</v>
      </c>
      <c r="I196" s="242"/>
      <c r="J196" s="238"/>
      <c r="K196" s="238"/>
      <c r="L196" s="243"/>
      <c r="M196" s="244"/>
      <c r="N196" s="245"/>
      <c r="O196" s="245"/>
      <c r="P196" s="245"/>
      <c r="Q196" s="245"/>
      <c r="R196" s="245"/>
      <c r="S196" s="245"/>
      <c r="T196" s="246"/>
      <c r="AT196" s="247" t="s">
        <v>153</v>
      </c>
      <c r="AU196" s="247" t="s">
        <v>81</v>
      </c>
      <c r="AV196" s="13" t="s">
        <v>147</v>
      </c>
      <c r="AW196" s="13" t="s">
        <v>35</v>
      </c>
      <c r="AX196" s="13" t="s">
        <v>79</v>
      </c>
      <c r="AY196" s="247" t="s">
        <v>140</v>
      </c>
    </row>
    <row r="197" spans="2:65" s="1" customFormat="1" ht="22.5" customHeight="1">
      <c r="B197" s="43"/>
      <c r="C197" s="206" t="s">
        <v>302</v>
      </c>
      <c r="D197" s="206" t="s">
        <v>142</v>
      </c>
      <c r="E197" s="207" t="s">
        <v>303</v>
      </c>
      <c r="F197" s="208" t="s">
        <v>304</v>
      </c>
      <c r="G197" s="209" t="s">
        <v>145</v>
      </c>
      <c r="H197" s="210">
        <v>70.2</v>
      </c>
      <c r="I197" s="211"/>
      <c r="J197" s="212">
        <f>ROUND(I197*H197,2)</f>
        <v>0</v>
      </c>
      <c r="K197" s="208" t="s">
        <v>146</v>
      </c>
      <c r="L197" s="63"/>
      <c r="M197" s="213" t="s">
        <v>21</v>
      </c>
      <c r="N197" s="214" t="s">
        <v>43</v>
      </c>
      <c r="O197" s="44"/>
      <c r="P197" s="215">
        <f>O197*H197</f>
        <v>0</v>
      </c>
      <c r="Q197" s="215">
        <v>0.08425</v>
      </c>
      <c r="R197" s="215">
        <f>Q197*H197</f>
        <v>5.914350000000001</v>
      </c>
      <c r="S197" s="215">
        <v>0</v>
      </c>
      <c r="T197" s="216">
        <f>S197*H197</f>
        <v>0</v>
      </c>
      <c r="AR197" s="26" t="s">
        <v>147</v>
      </c>
      <c r="AT197" s="26" t="s">
        <v>142</v>
      </c>
      <c r="AU197" s="26" t="s">
        <v>81</v>
      </c>
      <c r="AY197" s="26" t="s">
        <v>140</v>
      </c>
      <c r="BE197" s="217">
        <f>IF(N197="základní",J197,0)</f>
        <v>0</v>
      </c>
      <c r="BF197" s="217">
        <f>IF(N197="snížená",J197,0)</f>
        <v>0</v>
      </c>
      <c r="BG197" s="217">
        <f>IF(N197="zákl. přenesená",J197,0)</f>
        <v>0</v>
      </c>
      <c r="BH197" s="217">
        <f>IF(N197="sníž. přenesená",J197,0)</f>
        <v>0</v>
      </c>
      <c r="BI197" s="217">
        <f>IF(N197="nulová",J197,0)</f>
        <v>0</v>
      </c>
      <c r="BJ197" s="26" t="s">
        <v>79</v>
      </c>
      <c r="BK197" s="217">
        <f>ROUND(I197*H197,2)</f>
        <v>0</v>
      </c>
      <c r="BL197" s="26" t="s">
        <v>147</v>
      </c>
      <c r="BM197" s="26" t="s">
        <v>305</v>
      </c>
    </row>
    <row r="198" spans="2:47" s="1" customFormat="1" ht="40.5">
      <c r="B198" s="43"/>
      <c r="C198" s="65"/>
      <c r="D198" s="218" t="s">
        <v>149</v>
      </c>
      <c r="E198" s="65"/>
      <c r="F198" s="219" t="s">
        <v>306</v>
      </c>
      <c r="G198" s="65"/>
      <c r="H198" s="65"/>
      <c r="I198" s="174"/>
      <c r="J198" s="65"/>
      <c r="K198" s="65"/>
      <c r="L198" s="63"/>
      <c r="M198" s="220"/>
      <c r="N198" s="44"/>
      <c r="O198" s="44"/>
      <c r="P198" s="44"/>
      <c r="Q198" s="44"/>
      <c r="R198" s="44"/>
      <c r="S198" s="44"/>
      <c r="T198" s="80"/>
      <c r="AT198" s="26" t="s">
        <v>149</v>
      </c>
      <c r="AU198" s="26" t="s">
        <v>81</v>
      </c>
    </row>
    <row r="199" spans="2:47" s="1" customFormat="1" ht="121.5">
      <c r="B199" s="43"/>
      <c r="C199" s="65"/>
      <c r="D199" s="218" t="s">
        <v>151</v>
      </c>
      <c r="E199" s="65"/>
      <c r="F199" s="221" t="s">
        <v>307</v>
      </c>
      <c r="G199" s="65"/>
      <c r="H199" s="65"/>
      <c r="I199" s="174"/>
      <c r="J199" s="65"/>
      <c r="K199" s="65"/>
      <c r="L199" s="63"/>
      <c r="M199" s="220"/>
      <c r="N199" s="44"/>
      <c r="O199" s="44"/>
      <c r="P199" s="44"/>
      <c r="Q199" s="44"/>
      <c r="R199" s="44"/>
      <c r="S199" s="44"/>
      <c r="T199" s="80"/>
      <c r="AT199" s="26" t="s">
        <v>151</v>
      </c>
      <c r="AU199" s="26" t="s">
        <v>81</v>
      </c>
    </row>
    <row r="200" spans="2:51" s="12" customFormat="1" ht="13.5">
      <c r="B200" s="222"/>
      <c r="C200" s="223"/>
      <c r="D200" s="224" t="s">
        <v>153</v>
      </c>
      <c r="E200" s="225" t="s">
        <v>21</v>
      </c>
      <c r="F200" s="226" t="s">
        <v>154</v>
      </c>
      <c r="G200" s="223"/>
      <c r="H200" s="227">
        <v>70.2</v>
      </c>
      <c r="I200" s="228"/>
      <c r="J200" s="223"/>
      <c r="K200" s="223"/>
      <c r="L200" s="229"/>
      <c r="M200" s="230"/>
      <c r="N200" s="231"/>
      <c r="O200" s="231"/>
      <c r="P200" s="231"/>
      <c r="Q200" s="231"/>
      <c r="R200" s="231"/>
      <c r="S200" s="231"/>
      <c r="T200" s="232"/>
      <c r="AT200" s="233" t="s">
        <v>153</v>
      </c>
      <c r="AU200" s="233" t="s">
        <v>81</v>
      </c>
      <c r="AV200" s="12" t="s">
        <v>81</v>
      </c>
      <c r="AW200" s="12" t="s">
        <v>35</v>
      </c>
      <c r="AX200" s="12" t="s">
        <v>79</v>
      </c>
      <c r="AY200" s="233" t="s">
        <v>140</v>
      </c>
    </row>
    <row r="201" spans="2:65" s="1" customFormat="1" ht="22.5" customHeight="1">
      <c r="B201" s="43"/>
      <c r="C201" s="250" t="s">
        <v>308</v>
      </c>
      <c r="D201" s="250" t="s">
        <v>252</v>
      </c>
      <c r="E201" s="251" t="s">
        <v>309</v>
      </c>
      <c r="F201" s="252" t="s">
        <v>310</v>
      </c>
      <c r="G201" s="253" t="s">
        <v>145</v>
      </c>
      <c r="H201" s="254">
        <v>4</v>
      </c>
      <c r="I201" s="255"/>
      <c r="J201" s="256">
        <f>ROUND(I201*H201,2)</f>
        <v>0</v>
      </c>
      <c r="K201" s="252" t="s">
        <v>146</v>
      </c>
      <c r="L201" s="257"/>
      <c r="M201" s="258" t="s">
        <v>21</v>
      </c>
      <c r="N201" s="259" t="s">
        <v>43</v>
      </c>
      <c r="O201" s="44"/>
      <c r="P201" s="215">
        <f>O201*H201</f>
        <v>0</v>
      </c>
      <c r="Q201" s="215">
        <v>0.14</v>
      </c>
      <c r="R201" s="215">
        <f>Q201*H201</f>
        <v>0.56</v>
      </c>
      <c r="S201" s="215">
        <v>0</v>
      </c>
      <c r="T201" s="216">
        <f>S201*H201</f>
        <v>0</v>
      </c>
      <c r="AR201" s="26" t="s">
        <v>195</v>
      </c>
      <c r="AT201" s="26" t="s">
        <v>252</v>
      </c>
      <c r="AU201" s="26" t="s">
        <v>81</v>
      </c>
      <c r="AY201" s="26" t="s">
        <v>140</v>
      </c>
      <c r="BE201" s="217">
        <f>IF(N201="základní",J201,0)</f>
        <v>0</v>
      </c>
      <c r="BF201" s="217">
        <f>IF(N201="snížená",J201,0)</f>
        <v>0</v>
      </c>
      <c r="BG201" s="217">
        <f>IF(N201="zákl. přenesená",J201,0)</f>
        <v>0</v>
      </c>
      <c r="BH201" s="217">
        <f>IF(N201="sníž. přenesená",J201,0)</f>
        <v>0</v>
      </c>
      <c r="BI201" s="217">
        <f>IF(N201="nulová",J201,0)</f>
        <v>0</v>
      </c>
      <c r="BJ201" s="26" t="s">
        <v>79</v>
      </c>
      <c r="BK201" s="217">
        <f>ROUND(I201*H201,2)</f>
        <v>0</v>
      </c>
      <c r="BL201" s="26" t="s">
        <v>147</v>
      </c>
      <c r="BM201" s="26" t="s">
        <v>311</v>
      </c>
    </row>
    <row r="202" spans="2:47" s="1" customFormat="1" ht="13.5">
      <c r="B202" s="43"/>
      <c r="C202" s="65"/>
      <c r="D202" s="218" t="s">
        <v>149</v>
      </c>
      <c r="E202" s="65"/>
      <c r="F202" s="219" t="s">
        <v>310</v>
      </c>
      <c r="G202" s="65"/>
      <c r="H202" s="65"/>
      <c r="I202" s="174"/>
      <c r="J202" s="65"/>
      <c r="K202" s="65"/>
      <c r="L202" s="63"/>
      <c r="M202" s="220"/>
      <c r="N202" s="44"/>
      <c r="O202" s="44"/>
      <c r="P202" s="44"/>
      <c r="Q202" s="44"/>
      <c r="R202" s="44"/>
      <c r="S202" s="44"/>
      <c r="T202" s="80"/>
      <c r="AT202" s="26" t="s">
        <v>149</v>
      </c>
      <c r="AU202" s="26" t="s">
        <v>81</v>
      </c>
    </row>
    <row r="203" spans="2:51" s="12" customFormat="1" ht="13.5">
      <c r="B203" s="222"/>
      <c r="C203" s="223"/>
      <c r="D203" s="218" t="s">
        <v>153</v>
      </c>
      <c r="E203" s="234" t="s">
        <v>21</v>
      </c>
      <c r="F203" s="235" t="s">
        <v>312</v>
      </c>
      <c r="G203" s="223"/>
      <c r="H203" s="236">
        <v>3.51</v>
      </c>
      <c r="I203" s="228"/>
      <c r="J203" s="223"/>
      <c r="K203" s="223"/>
      <c r="L203" s="229"/>
      <c r="M203" s="230"/>
      <c r="N203" s="231"/>
      <c r="O203" s="231"/>
      <c r="P203" s="231"/>
      <c r="Q203" s="231"/>
      <c r="R203" s="231"/>
      <c r="S203" s="231"/>
      <c r="T203" s="232"/>
      <c r="AT203" s="233" t="s">
        <v>153</v>
      </c>
      <c r="AU203" s="233" t="s">
        <v>81</v>
      </c>
      <c r="AV203" s="12" t="s">
        <v>81</v>
      </c>
      <c r="AW203" s="12" t="s">
        <v>35</v>
      </c>
      <c r="AX203" s="12" t="s">
        <v>72</v>
      </c>
      <c r="AY203" s="233" t="s">
        <v>140</v>
      </c>
    </row>
    <row r="204" spans="2:51" s="15" customFormat="1" ht="13.5">
      <c r="B204" s="271"/>
      <c r="C204" s="272"/>
      <c r="D204" s="218" t="s">
        <v>153</v>
      </c>
      <c r="E204" s="273" t="s">
        <v>21</v>
      </c>
      <c r="F204" s="274" t="s">
        <v>313</v>
      </c>
      <c r="G204" s="272"/>
      <c r="H204" s="275">
        <v>3.51</v>
      </c>
      <c r="I204" s="276"/>
      <c r="J204" s="272"/>
      <c r="K204" s="272"/>
      <c r="L204" s="277"/>
      <c r="M204" s="278"/>
      <c r="N204" s="279"/>
      <c r="O204" s="279"/>
      <c r="P204" s="279"/>
      <c r="Q204" s="279"/>
      <c r="R204" s="279"/>
      <c r="S204" s="279"/>
      <c r="T204" s="280"/>
      <c r="AT204" s="281" t="s">
        <v>153</v>
      </c>
      <c r="AU204" s="281" t="s">
        <v>81</v>
      </c>
      <c r="AV204" s="15" t="s">
        <v>163</v>
      </c>
      <c r="AW204" s="15" t="s">
        <v>35</v>
      </c>
      <c r="AX204" s="15" t="s">
        <v>72</v>
      </c>
      <c r="AY204" s="281" t="s">
        <v>140</v>
      </c>
    </row>
    <row r="205" spans="2:51" s="12" customFormat="1" ht="13.5">
      <c r="B205" s="222"/>
      <c r="C205" s="223"/>
      <c r="D205" s="218" t="s">
        <v>153</v>
      </c>
      <c r="E205" s="234" t="s">
        <v>21</v>
      </c>
      <c r="F205" s="235" t="s">
        <v>147</v>
      </c>
      <c r="G205" s="223"/>
      <c r="H205" s="236">
        <v>4</v>
      </c>
      <c r="I205" s="228"/>
      <c r="J205" s="223"/>
      <c r="K205" s="223"/>
      <c r="L205" s="229"/>
      <c r="M205" s="230"/>
      <c r="N205" s="231"/>
      <c r="O205" s="231"/>
      <c r="P205" s="231"/>
      <c r="Q205" s="231"/>
      <c r="R205" s="231"/>
      <c r="S205" s="231"/>
      <c r="T205" s="232"/>
      <c r="AT205" s="233" t="s">
        <v>153</v>
      </c>
      <c r="AU205" s="233" t="s">
        <v>81</v>
      </c>
      <c r="AV205" s="12" t="s">
        <v>81</v>
      </c>
      <c r="AW205" s="12" t="s">
        <v>35</v>
      </c>
      <c r="AX205" s="12" t="s">
        <v>79</v>
      </c>
      <c r="AY205" s="233" t="s">
        <v>140</v>
      </c>
    </row>
    <row r="206" spans="2:63" s="11" customFormat="1" ht="29.85" customHeight="1">
      <c r="B206" s="189"/>
      <c r="C206" s="190"/>
      <c r="D206" s="203" t="s">
        <v>71</v>
      </c>
      <c r="E206" s="204" t="s">
        <v>182</v>
      </c>
      <c r="F206" s="204" t="s">
        <v>314</v>
      </c>
      <c r="G206" s="190"/>
      <c r="H206" s="190"/>
      <c r="I206" s="193"/>
      <c r="J206" s="205">
        <f>BK206</f>
        <v>0</v>
      </c>
      <c r="K206" s="190"/>
      <c r="L206" s="195"/>
      <c r="M206" s="196"/>
      <c r="N206" s="197"/>
      <c r="O206" s="197"/>
      <c r="P206" s="198">
        <f>SUM(P207:P214)</f>
        <v>0</v>
      </c>
      <c r="Q206" s="197"/>
      <c r="R206" s="198">
        <f>SUM(R207:R214)</f>
        <v>0.026421979999999998</v>
      </c>
      <c r="S206" s="197"/>
      <c r="T206" s="199">
        <f>SUM(T207:T214)</f>
        <v>0</v>
      </c>
      <c r="AR206" s="200" t="s">
        <v>79</v>
      </c>
      <c r="AT206" s="201" t="s">
        <v>71</v>
      </c>
      <c r="AU206" s="201" t="s">
        <v>79</v>
      </c>
      <c r="AY206" s="200" t="s">
        <v>140</v>
      </c>
      <c r="BK206" s="202">
        <f>SUM(BK207:BK214)</f>
        <v>0</v>
      </c>
    </row>
    <row r="207" spans="2:65" s="1" customFormat="1" ht="22.5" customHeight="1">
      <c r="B207" s="43"/>
      <c r="C207" s="206" t="s">
        <v>315</v>
      </c>
      <c r="D207" s="206" t="s">
        <v>142</v>
      </c>
      <c r="E207" s="207" t="s">
        <v>316</v>
      </c>
      <c r="F207" s="208" t="s">
        <v>317</v>
      </c>
      <c r="G207" s="209" t="s">
        <v>145</v>
      </c>
      <c r="H207" s="210">
        <v>101.623</v>
      </c>
      <c r="I207" s="211"/>
      <c r="J207" s="212">
        <f>ROUND(I207*H207,2)</f>
        <v>0</v>
      </c>
      <c r="K207" s="208" t="s">
        <v>21</v>
      </c>
      <c r="L207" s="63"/>
      <c r="M207" s="213" t="s">
        <v>21</v>
      </c>
      <c r="N207" s="214" t="s">
        <v>43</v>
      </c>
      <c r="O207" s="44"/>
      <c r="P207" s="215">
        <f>O207*H207</f>
        <v>0</v>
      </c>
      <c r="Q207" s="215">
        <v>0.00026</v>
      </c>
      <c r="R207" s="215">
        <f>Q207*H207</f>
        <v>0.026421979999999998</v>
      </c>
      <c r="S207" s="215">
        <v>0</v>
      </c>
      <c r="T207" s="216">
        <f>S207*H207</f>
        <v>0</v>
      </c>
      <c r="AR207" s="26" t="s">
        <v>147</v>
      </c>
      <c r="AT207" s="26" t="s">
        <v>142</v>
      </c>
      <c r="AU207" s="26" t="s">
        <v>81</v>
      </c>
      <c r="AY207" s="26" t="s">
        <v>140</v>
      </c>
      <c r="BE207" s="217">
        <f>IF(N207="základní",J207,0)</f>
        <v>0</v>
      </c>
      <c r="BF207" s="217">
        <f>IF(N207="snížená",J207,0)</f>
        <v>0</v>
      </c>
      <c r="BG207" s="217">
        <f>IF(N207="zákl. přenesená",J207,0)</f>
        <v>0</v>
      </c>
      <c r="BH207" s="217">
        <f>IF(N207="sníž. přenesená",J207,0)</f>
        <v>0</v>
      </c>
      <c r="BI207" s="217">
        <f>IF(N207="nulová",J207,0)</f>
        <v>0</v>
      </c>
      <c r="BJ207" s="26" t="s">
        <v>79</v>
      </c>
      <c r="BK207" s="217">
        <f>ROUND(I207*H207,2)</f>
        <v>0</v>
      </c>
      <c r="BL207" s="26" t="s">
        <v>147</v>
      </c>
      <c r="BM207" s="26" t="s">
        <v>318</v>
      </c>
    </row>
    <row r="208" spans="2:47" s="1" customFormat="1" ht="13.5">
      <c r="B208" s="43"/>
      <c r="C208" s="65"/>
      <c r="D208" s="218" t="s">
        <v>149</v>
      </c>
      <c r="E208" s="65"/>
      <c r="F208" s="219" t="s">
        <v>317</v>
      </c>
      <c r="G208" s="65"/>
      <c r="H208" s="65"/>
      <c r="I208" s="174"/>
      <c r="J208" s="65"/>
      <c r="K208" s="65"/>
      <c r="L208" s="63"/>
      <c r="M208" s="220"/>
      <c r="N208" s="44"/>
      <c r="O208" s="44"/>
      <c r="P208" s="44"/>
      <c r="Q208" s="44"/>
      <c r="R208" s="44"/>
      <c r="S208" s="44"/>
      <c r="T208" s="80"/>
      <c r="AT208" s="26" t="s">
        <v>149</v>
      </c>
      <c r="AU208" s="26" t="s">
        <v>81</v>
      </c>
    </row>
    <row r="209" spans="2:51" s="14" customFormat="1" ht="13.5">
      <c r="B209" s="260"/>
      <c r="C209" s="261"/>
      <c r="D209" s="218" t="s">
        <v>153</v>
      </c>
      <c r="E209" s="262" t="s">
        <v>21</v>
      </c>
      <c r="F209" s="263" t="s">
        <v>319</v>
      </c>
      <c r="G209" s="261"/>
      <c r="H209" s="264" t="s">
        <v>21</v>
      </c>
      <c r="I209" s="265"/>
      <c r="J209" s="261"/>
      <c r="K209" s="261"/>
      <c r="L209" s="266"/>
      <c r="M209" s="267"/>
      <c r="N209" s="268"/>
      <c r="O209" s="268"/>
      <c r="P209" s="268"/>
      <c r="Q209" s="268"/>
      <c r="R209" s="268"/>
      <c r="S209" s="268"/>
      <c r="T209" s="269"/>
      <c r="AT209" s="270" t="s">
        <v>153</v>
      </c>
      <c r="AU209" s="270" t="s">
        <v>81</v>
      </c>
      <c r="AV209" s="14" t="s">
        <v>79</v>
      </c>
      <c r="AW209" s="14" t="s">
        <v>35</v>
      </c>
      <c r="AX209" s="14" t="s">
        <v>72</v>
      </c>
      <c r="AY209" s="270" t="s">
        <v>140</v>
      </c>
    </row>
    <row r="210" spans="2:51" s="12" customFormat="1" ht="13.5">
      <c r="B210" s="222"/>
      <c r="C210" s="223"/>
      <c r="D210" s="218" t="s">
        <v>153</v>
      </c>
      <c r="E210" s="234" t="s">
        <v>21</v>
      </c>
      <c r="F210" s="235" t="s">
        <v>320</v>
      </c>
      <c r="G210" s="223"/>
      <c r="H210" s="236">
        <v>101.623</v>
      </c>
      <c r="I210" s="228"/>
      <c r="J210" s="223"/>
      <c r="K210" s="223"/>
      <c r="L210" s="229"/>
      <c r="M210" s="230"/>
      <c r="N210" s="231"/>
      <c r="O210" s="231"/>
      <c r="P210" s="231"/>
      <c r="Q210" s="231"/>
      <c r="R210" s="231"/>
      <c r="S210" s="231"/>
      <c r="T210" s="232"/>
      <c r="AT210" s="233" t="s">
        <v>153</v>
      </c>
      <c r="AU210" s="233" t="s">
        <v>81</v>
      </c>
      <c r="AV210" s="12" t="s">
        <v>81</v>
      </c>
      <c r="AW210" s="12" t="s">
        <v>35</v>
      </c>
      <c r="AX210" s="12" t="s">
        <v>72</v>
      </c>
      <c r="AY210" s="233" t="s">
        <v>140</v>
      </c>
    </row>
    <row r="211" spans="2:51" s="13" customFormat="1" ht="13.5">
      <c r="B211" s="237"/>
      <c r="C211" s="238"/>
      <c r="D211" s="224" t="s">
        <v>153</v>
      </c>
      <c r="E211" s="239" t="s">
        <v>21</v>
      </c>
      <c r="F211" s="240" t="s">
        <v>162</v>
      </c>
      <c r="G211" s="238"/>
      <c r="H211" s="241">
        <v>101.623</v>
      </c>
      <c r="I211" s="242"/>
      <c r="J211" s="238"/>
      <c r="K211" s="238"/>
      <c r="L211" s="243"/>
      <c r="M211" s="244"/>
      <c r="N211" s="245"/>
      <c r="O211" s="245"/>
      <c r="P211" s="245"/>
      <c r="Q211" s="245"/>
      <c r="R211" s="245"/>
      <c r="S211" s="245"/>
      <c r="T211" s="246"/>
      <c r="AT211" s="247" t="s">
        <v>153</v>
      </c>
      <c r="AU211" s="247" t="s">
        <v>81</v>
      </c>
      <c r="AV211" s="13" t="s">
        <v>147</v>
      </c>
      <c r="AW211" s="13" t="s">
        <v>35</v>
      </c>
      <c r="AX211" s="13" t="s">
        <v>79</v>
      </c>
      <c r="AY211" s="247" t="s">
        <v>140</v>
      </c>
    </row>
    <row r="212" spans="2:65" s="1" customFormat="1" ht="22.5" customHeight="1">
      <c r="B212" s="43"/>
      <c r="C212" s="206" t="s">
        <v>321</v>
      </c>
      <c r="D212" s="206" t="s">
        <v>142</v>
      </c>
      <c r="E212" s="207" t="s">
        <v>322</v>
      </c>
      <c r="F212" s="208" t="s">
        <v>323</v>
      </c>
      <c r="G212" s="209" t="s">
        <v>145</v>
      </c>
      <c r="H212" s="210">
        <v>122.1</v>
      </c>
      <c r="I212" s="211"/>
      <c r="J212" s="212">
        <f>ROUND(I212*H212,2)</f>
        <v>0</v>
      </c>
      <c r="K212" s="208" t="s">
        <v>146</v>
      </c>
      <c r="L212" s="63"/>
      <c r="M212" s="213" t="s">
        <v>21</v>
      </c>
      <c r="N212" s="214" t="s">
        <v>43</v>
      </c>
      <c r="O212" s="44"/>
      <c r="P212" s="215">
        <f>O212*H212</f>
        <v>0</v>
      </c>
      <c r="Q212" s="215">
        <v>0</v>
      </c>
      <c r="R212" s="215">
        <f>Q212*H212</f>
        <v>0</v>
      </c>
      <c r="S212" s="215">
        <v>0</v>
      </c>
      <c r="T212" s="216">
        <f>S212*H212</f>
        <v>0</v>
      </c>
      <c r="AR212" s="26" t="s">
        <v>147</v>
      </c>
      <c r="AT212" s="26" t="s">
        <v>142</v>
      </c>
      <c r="AU212" s="26" t="s">
        <v>81</v>
      </c>
      <c r="AY212" s="26" t="s">
        <v>140</v>
      </c>
      <c r="BE212" s="217">
        <f>IF(N212="základní",J212,0)</f>
        <v>0</v>
      </c>
      <c r="BF212" s="217">
        <f>IF(N212="snížená",J212,0)</f>
        <v>0</v>
      </c>
      <c r="BG212" s="217">
        <f>IF(N212="zákl. přenesená",J212,0)</f>
        <v>0</v>
      </c>
      <c r="BH212" s="217">
        <f>IF(N212="sníž. přenesená",J212,0)</f>
        <v>0</v>
      </c>
      <c r="BI212" s="217">
        <f>IF(N212="nulová",J212,0)</f>
        <v>0</v>
      </c>
      <c r="BJ212" s="26" t="s">
        <v>79</v>
      </c>
      <c r="BK212" s="217">
        <f>ROUND(I212*H212,2)</f>
        <v>0</v>
      </c>
      <c r="BL212" s="26" t="s">
        <v>147</v>
      </c>
      <c r="BM212" s="26" t="s">
        <v>324</v>
      </c>
    </row>
    <row r="213" spans="2:47" s="1" customFormat="1" ht="13.5">
      <c r="B213" s="43"/>
      <c r="C213" s="65"/>
      <c r="D213" s="218" t="s">
        <v>149</v>
      </c>
      <c r="E213" s="65"/>
      <c r="F213" s="219" t="s">
        <v>323</v>
      </c>
      <c r="G213" s="65"/>
      <c r="H213" s="65"/>
      <c r="I213" s="174"/>
      <c r="J213" s="65"/>
      <c r="K213" s="65"/>
      <c r="L213" s="63"/>
      <c r="M213" s="220"/>
      <c r="N213" s="44"/>
      <c r="O213" s="44"/>
      <c r="P213" s="44"/>
      <c r="Q213" s="44"/>
      <c r="R213" s="44"/>
      <c r="S213" s="44"/>
      <c r="T213" s="80"/>
      <c r="AT213" s="26" t="s">
        <v>149</v>
      </c>
      <c r="AU213" s="26" t="s">
        <v>81</v>
      </c>
    </row>
    <row r="214" spans="2:47" s="1" customFormat="1" ht="40.5">
      <c r="B214" s="43"/>
      <c r="C214" s="65"/>
      <c r="D214" s="218" t="s">
        <v>151</v>
      </c>
      <c r="E214" s="65"/>
      <c r="F214" s="221" t="s">
        <v>325</v>
      </c>
      <c r="G214" s="65"/>
      <c r="H214" s="65"/>
      <c r="I214" s="174"/>
      <c r="J214" s="65"/>
      <c r="K214" s="65"/>
      <c r="L214" s="63"/>
      <c r="M214" s="220"/>
      <c r="N214" s="44"/>
      <c r="O214" s="44"/>
      <c r="P214" s="44"/>
      <c r="Q214" s="44"/>
      <c r="R214" s="44"/>
      <c r="S214" s="44"/>
      <c r="T214" s="80"/>
      <c r="AT214" s="26" t="s">
        <v>151</v>
      </c>
      <c r="AU214" s="26" t="s">
        <v>81</v>
      </c>
    </row>
    <row r="215" spans="2:63" s="11" customFormat="1" ht="29.85" customHeight="1">
      <c r="B215" s="189"/>
      <c r="C215" s="190"/>
      <c r="D215" s="203" t="s">
        <v>71</v>
      </c>
      <c r="E215" s="204" t="s">
        <v>195</v>
      </c>
      <c r="F215" s="204" t="s">
        <v>326</v>
      </c>
      <c r="G215" s="190"/>
      <c r="H215" s="190"/>
      <c r="I215" s="193"/>
      <c r="J215" s="205">
        <f>BK215</f>
        <v>0</v>
      </c>
      <c r="K215" s="190"/>
      <c r="L215" s="195"/>
      <c r="M215" s="196"/>
      <c r="N215" s="197"/>
      <c r="O215" s="197"/>
      <c r="P215" s="198">
        <f>SUM(P216:P231)</f>
        <v>0</v>
      </c>
      <c r="Q215" s="197"/>
      <c r="R215" s="198">
        <f>SUM(R216:R231)</f>
        <v>0.04013</v>
      </c>
      <c r="S215" s="197"/>
      <c r="T215" s="199">
        <f>SUM(T216:T231)</f>
        <v>0</v>
      </c>
      <c r="AR215" s="200" t="s">
        <v>79</v>
      </c>
      <c r="AT215" s="201" t="s">
        <v>71</v>
      </c>
      <c r="AU215" s="201" t="s">
        <v>79</v>
      </c>
      <c r="AY215" s="200" t="s">
        <v>140</v>
      </c>
      <c r="BK215" s="202">
        <f>SUM(BK216:BK231)</f>
        <v>0</v>
      </c>
    </row>
    <row r="216" spans="2:65" s="1" customFormat="1" ht="22.5" customHeight="1">
      <c r="B216" s="43"/>
      <c r="C216" s="206" t="s">
        <v>327</v>
      </c>
      <c r="D216" s="206" t="s">
        <v>142</v>
      </c>
      <c r="E216" s="207" t="s">
        <v>328</v>
      </c>
      <c r="F216" s="208" t="s">
        <v>329</v>
      </c>
      <c r="G216" s="209" t="s">
        <v>268</v>
      </c>
      <c r="H216" s="210">
        <v>12</v>
      </c>
      <c r="I216" s="211"/>
      <c r="J216" s="212">
        <f>ROUND(I216*H216,2)</f>
        <v>0</v>
      </c>
      <c r="K216" s="208" t="s">
        <v>146</v>
      </c>
      <c r="L216" s="63"/>
      <c r="M216" s="213" t="s">
        <v>21</v>
      </c>
      <c r="N216" s="214" t="s">
        <v>43</v>
      </c>
      <c r="O216" s="44"/>
      <c r="P216" s="215">
        <f>O216*H216</f>
        <v>0</v>
      </c>
      <c r="Q216" s="215">
        <v>0.00274</v>
      </c>
      <c r="R216" s="215">
        <f>Q216*H216</f>
        <v>0.03288</v>
      </c>
      <c r="S216" s="215">
        <v>0</v>
      </c>
      <c r="T216" s="216">
        <f>S216*H216</f>
        <v>0</v>
      </c>
      <c r="AR216" s="26" t="s">
        <v>147</v>
      </c>
      <c r="AT216" s="26" t="s">
        <v>142</v>
      </c>
      <c r="AU216" s="26" t="s">
        <v>81</v>
      </c>
      <c r="AY216" s="26" t="s">
        <v>140</v>
      </c>
      <c r="BE216" s="217">
        <f>IF(N216="základní",J216,0)</f>
        <v>0</v>
      </c>
      <c r="BF216" s="217">
        <f>IF(N216="snížená",J216,0)</f>
        <v>0</v>
      </c>
      <c r="BG216" s="217">
        <f>IF(N216="zákl. přenesená",J216,0)</f>
        <v>0</v>
      </c>
      <c r="BH216" s="217">
        <f>IF(N216="sníž. přenesená",J216,0)</f>
        <v>0</v>
      </c>
      <c r="BI216" s="217">
        <f>IF(N216="nulová",J216,0)</f>
        <v>0</v>
      </c>
      <c r="BJ216" s="26" t="s">
        <v>79</v>
      </c>
      <c r="BK216" s="217">
        <f>ROUND(I216*H216,2)</f>
        <v>0</v>
      </c>
      <c r="BL216" s="26" t="s">
        <v>147</v>
      </c>
      <c r="BM216" s="26" t="s">
        <v>330</v>
      </c>
    </row>
    <row r="217" spans="2:47" s="1" customFormat="1" ht="27">
      <c r="B217" s="43"/>
      <c r="C217" s="65"/>
      <c r="D217" s="218" t="s">
        <v>149</v>
      </c>
      <c r="E217" s="65"/>
      <c r="F217" s="219" t="s">
        <v>331</v>
      </c>
      <c r="G217" s="65"/>
      <c r="H217" s="65"/>
      <c r="I217" s="174"/>
      <c r="J217" s="65"/>
      <c r="K217" s="65"/>
      <c r="L217" s="63"/>
      <c r="M217" s="220"/>
      <c r="N217" s="44"/>
      <c r="O217" s="44"/>
      <c r="P217" s="44"/>
      <c r="Q217" s="44"/>
      <c r="R217" s="44"/>
      <c r="S217" s="44"/>
      <c r="T217" s="80"/>
      <c r="AT217" s="26" t="s">
        <v>149</v>
      </c>
      <c r="AU217" s="26" t="s">
        <v>81</v>
      </c>
    </row>
    <row r="218" spans="2:47" s="1" customFormat="1" ht="108">
      <c r="B218" s="43"/>
      <c r="C218" s="65"/>
      <c r="D218" s="224" t="s">
        <v>151</v>
      </c>
      <c r="E218" s="65"/>
      <c r="F218" s="248" t="s">
        <v>332</v>
      </c>
      <c r="G218" s="65"/>
      <c r="H218" s="65"/>
      <c r="I218" s="174"/>
      <c r="J218" s="65"/>
      <c r="K218" s="65"/>
      <c r="L218" s="63"/>
      <c r="M218" s="220"/>
      <c r="N218" s="44"/>
      <c r="O218" s="44"/>
      <c r="P218" s="44"/>
      <c r="Q218" s="44"/>
      <c r="R218" s="44"/>
      <c r="S218" s="44"/>
      <c r="T218" s="80"/>
      <c r="AT218" s="26" t="s">
        <v>151</v>
      </c>
      <c r="AU218" s="26" t="s">
        <v>81</v>
      </c>
    </row>
    <row r="219" spans="2:65" s="1" customFormat="1" ht="31.5" customHeight="1">
      <c r="B219" s="43"/>
      <c r="C219" s="206" t="s">
        <v>333</v>
      </c>
      <c r="D219" s="206" t="s">
        <v>142</v>
      </c>
      <c r="E219" s="207" t="s">
        <v>334</v>
      </c>
      <c r="F219" s="208" t="s">
        <v>335</v>
      </c>
      <c r="G219" s="209" t="s">
        <v>336</v>
      </c>
      <c r="H219" s="210">
        <v>4</v>
      </c>
      <c r="I219" s="211"/>
      <c r="J219" s="212">
        <f>ROUND(I219*H219,2)</f>
        <v>0</v>
      </c>
      <c r="K219" s="208" t="s">
        <v>146</v>
      </c>
      <c r="L219" s="63"/>
      <c r="M219" s="213" t="s">
        <v>21</v>
      </c>
      <c r="N219" s="214" t="s">
        <v>43</v>
      </c>
      <c r="O219" s="44"/>
      <c r="P219" s="215">
        <f>O219*H219</f>
        <v>0</v>
      </c>
      <c r="Q219" s="215">
        <v>0</v>
      </c>
      <c r="R219" s="215">
        <f>Q219*H219</f>
        <v>0</v>
      </c>
      <c r="S219" s="215">
        <v>0</v>
      </c>
      <c r="T219" s="216">
        <f>S219*H219</f>
        <v>0</v>
      </c>
      <c r="AR219" s="26" t="s">
        <v>147</v>
      </c>
      <c r="AT219" s="26" t="s">
        <v>142</v>
      </c>
      <c r="AU219" s="26" t="s">
        <v>81</v>
      </c>
      <c r="AY219" s="26" t="s">
        <v>140</v>
      </c>
      <c r="BE219" s="217">
        <f>IF(N219="základní",J219,0)</f>
        <v>0</v>
      </c>
      <c r="BF219" s="217">
        <f>IF(N219="snížená",J219,0)</f>
        <v>0</v>
      </c>
      <c r="BG219" s="217">
        <f>IF(N219="zákl. přenesená",J219,0)</f>
        <v>0</v>
      </c>
      <c r="BH219" s="217">
        <f>IF(N219="sníž. přenesená",J219,0)</f>
        <v>0</v>
      </c>
      <c r="BI219" s="217">
        <f>IF(N219="nulová",J219,0)</f>
        <v>0</v>
      </c>
      <c r="BJ219" s="26" t="s">
        <v>79</v>
      </c>
      <c r="BK219" s="217">
        <f>ROUND(I219*H219,2)</f>
        <v>0</v>
      </c>
      <c r="BL219" s="26" t="s">
        <v>147</v>
      </c>
      <c r="BM219" s="26" t="s">
        <v>337</v>
      </c>
    </row>
    <row r="220" spans="2:47" s="1" customFormat="1" ht="27">
      <c r="B220" s="43"/>
      <c r="C220" s="65"/>
      <c r="D220" s="218" t="s">
        <v>149</v>
      </c>
      <c r="E220" s="65"/>
      <c r="F220" s="219" t="s">
        <v>338</v>
      </c>
      <c r="G220" s="65"/>
      <c r="H220" s="65"/>
      <c r="I220" s="174"/>
      <c r="J220" s="65"/>
      <c r="K220" s="65"/>
      <c r="L220" s="63"/>
      <c r="M220" s="220"/>
      <c r="N220" s="44"/>
      <c r="O220" s="44"/>
      <c r="P220" s="44"/>
      <c r="Q220" s="44"/>
      <c r="R220" s="44"/>
      <c r="S220" s="44"/>
      <c r="T220" s="80"/>
      <c r="AT220" s="26" t="s">
        <v>149</v>
      </c>
      <c r="AU220" s="26" t="s">
        <v>81</v>
      </c>
    </row>
    <row r="221" spans="2:47" s="1" customFormat="1" ht="27">
      <c r="B221" s="43"/>
      <c r="C221" s="65"/>
      <c r="D221" s="224" t="s">
        <v>151</v>
      </c>
      <c r="E221" s="65"/>
      <c r="F221" s="248" t="s">
        <v>339</v>
      </c>
      <c r="G221" s="65"/>
      <c r="H221" s="65"/>
      <c r="I221" s="174"/>
      <c r="J221" s="65"/>
      <c r="K221" s="65"/>
      <c r="L221" s="63"/>
      <c r="M221" s="220"/>
      <c r="N221" s="44"/>
      <c r="O221" s="44"/>
      <c r="P221" s="44"/>
      <c r="Q221" s="44"/>
      <c r="R221" s="44"/>
      <c r="S221" s="44"/>
      <c r="T221" s="80"/>
      <c r="AT221" s="26" t="s">
        <v>151</v>
      </c>
      <c r="AU221" s="26" t="s">
        <v>81</v>
      </c>
    </row>
    <row r="222" spans="2:65" s="1" customFormat="1" ht="22.5" customHeight="1">
      <c r="B222" s="43"/>
      <c r="C222" s="250" t="s">
        <v>340</v>
      </c>
      <c r="D222" s="250" t="s">
        <v>252</v>
      </c>
      <c r="E222" s="251" t="s">
        <v>341</v>
      </c>
      <c r="F222" s="252" t="s">
        <v>342</v>
      </c>
      <c r="G222" s="253" t="s">
        <v>336</v>
      </c>
      <c r="H222" s="254">
        <v>4</v>
      </c>
      <c r="I222" s="255"/>
      <c r="J222" s="256">
        <f>ROUND(I222*H222,2)</f>
        <v>0</v>
      </c>
      <c r="K222" s="252" t="s">
        <v>146</v>
      </c>
      <c r="L222" s="257"/>
      <c r="M222" s="258" t="s">
        <v>21</v>
      </c>
      <c r="N222" s="259" t="s">
        <v>43</v>
      </c>
      <c r="O222" s="44"/>
      <c r="P222" s="215">
        <f>O222*H222</f>
        <v>0</v>
      </c>
      <c r="Q222" s="215">
        <v>0.00065</v>
      </c>
      <c r="R222" s="215">
        <f>Q222*H222</f>
        <v>0.0026</v>
      </c>
      <c r="S222" s="215">
        <v>0</v>
      </c>
      <c r="T222" s="216">
        <f>S222*H222</f>
        <v>0</v>
      </c>
      <c r="AR222" s="26" t="s">
        <v>195</v>
      </c>
      <c r="AT222" s="26" t="s">
        <v>252</v>
      </c>
      <c r="AU222" s="26" t="s">
        <v>81</v>
      </c>
      <c r="AY222" s="26" t="s">
        <v>140</v>
      </c>
      <c r="BE222" s="217">
        <f>IF(N222="základní",J222,0)</f>
        <v>0</v>
      </c>
      <c r="BF222" s="217">
        <f>IF(N222="snížená",J222,0)</f>
        <v>0</v>
      </c>
      <c r="BG222" s="217">
        <f>IF(N222="zákl. přenesená",J222,0)</f>
        <v>0</v>
      </c>
      <c r="BH222" s="217">
        <f>IF(N222="sníž. přenesená",J222,0)</f>
        <v>0</v>
      </c>
      <c r="BI222" s="217">
        <f>IF(N222="nulová",J222,0)</f>
        <v>0</v>
      </c>
      <c r="BJ222" s="26" t="s">
        <v>79</v>
      </c>
      <c r="BK222" s="217">
        <f>ROUND(I222*H222,2)</f>
        <v>0</v>
      </c>
      <c r="BL222" s="26" t="s">
        <v>147</v>
      </c>
      <c r="BM222" s="26" t="s">
        <v>343</v>
      </c>
    </row>
    <row r="223" spans="2:47" s="1" customFormat="1" ht="13.5">
      <c r="B223" s="43"/>
      <c r="C223" s="65"/>
      <c r="D223" s="224" t="s">
        <v>149</v>
      </c>
      <c r="E223" s="65"/>
      <c r="F223" s="249" t="s">
        <v>344</v>
      </c>
      <c r="G223" s="65"/>
      <c r="H223" s="65"/>
      <c r="I223" s="174"/>
      <c r="J223" s="65"/>
      <c r="K223" s="65"/>
      <c r="L223" s="63"/>
      <c r="M223" s="220"/>
      <c r="N223" s="44"/>
      <c r="O223" s="44"/>
      <c r="P223" s="44"/>
      <c r="Q223" s="44"/>
      <c r="R223" s="44"/>
      <c r="S223" s="44"/>
      <c r="T223" s="80"/>
      <c r="AT223" s="26" t="s">
        <v>149</v>
      </c>
      <c r="AU223" s="26" t="s">
        <v>81</v>
      </c>
    </row>
    <row r="224" spans="2:65" s="1" customFormat="1" ht="31.5" customHeight="1">
      <c r="B224" s="43"/>
      <c r="C224" s="206" t="s">
        <v>345</v>
      </c>
      <c r="D224" s="206" t="s">
        <v>142</v>
      </c>
      <c r="E224" s="207" t="s">
        <v>346</v>
      </c>
      <c r="F224" s="208" t="s">
        <v>347</v>
      </c>
      <c r="G224" s="209" t="s">
        <v>336</v>
      </c>
      <c r="H224" s="210">
        <v>3</v>
      </c>
      <c r="I224" s="211"/>
      <c r="J224" s="212">
        <f>ROUND(I224*H224,2)</f>
        <v>0</v>
      </c>
      <c r="K224" s="208" t="s">
        <v>146</v>
      </c>
      <c r="L224" s="63"/>
      <c r="M224" s="213" t="s">
        <v>21</v>
      </c>
      <c r="N224" s="214" t="s">
        <v>43</v>
      </c>
      <c r="O224" s="44"/>
      <c r="P224" s="215">
        <f>O224*H224</f>
        <v>0</v>
      </c>
      <c r="Q224" s="215">
        <v>1E-05</v>
      </c>
      <c r="R224" s="215">
        <f>Q224*H224</f>
        <v>3.0000000000000004E-05</v>
      </c>
      <c r="S224" s="215">
        <v>0</v>
      </c>
      <c r="T224" s="216">
        <f>S224*H224</f>
        <v>0</v>
      </c>
      <c r="AR224" s="26" t="s">
        <v>147</v>
      </c>
      <c r="AT224" s="26" t="s">
        <v>142</v>
      </c>
      <c r="AU224" s="26" t="s">
        <v>81</v>
      </c>
      <c r="AY224" s="26" t="s">
        <v>140</v>
      </c>
      <c r="BE224" s="217">
        <f>IF(N224="základní",J224,0)</f>
        <v>0</v>
      </c>
      <c r="BF224" s="217">
        <f>IF(N224="snížená",J224,0)</f>
        <v>0</v>
      </c>
      <c r="BG224" s="217">
        <f>IF(N224="zákl. přenesená",J224,0)</f>
        <v>0</v>
      </c>
      <c r="BH224" s="217">
        <f>IF(N224="sníž. přenesená",J224,0)</f>
        <v>0</v>
      </c>
      <c r="BI224" s="217">
        <f>IF(N224="nulová",J224,0)</f>
        <v>0</v>
      </c>
      <c r="BJ224" s="26" t="s">
        <v>79</v>
      </c>
      <c r="BK224" s="217">
        <f>ROUND(I224*H224,2)</f>
        <v>0</v>
      </c>
      <c r="BL224" s="26" t="s">
        <v>147</v>
      </c>
      <c r="BM224" s="26" t="s">
        <v>348</v>
      </c>
    </row>
    <row r="225" spans="2:47" s="1" customFormat="1" ht="27">
      <c r="B225" s="43"/>
      <c r="C225" s="65"/>
      <c r="D225" s="218" t="s">
        <v>149</v>
      </c>
      <c r="E225" s="65"/>
      <c r="F225" s="219" t="s">
        <v>349</v>
      </c>
      <c r="G225" s="65"/>
      <c r="H225" s="65"/>
      <c r="I225" s="174"/>
      <c r="J225" s="65"/>
      <c r="K225" s="65"/>
      <c r="L225" s="63"/>
      <c r="M225" s="220"/>
      <c r="N225" s="44"/>
      <c r="O225" s="44"/>
      <c r="P225" s="44"/>
      <c r="Q225" s="44"/>
      <c r="R225" s="44"/>
      <c r="S225" s="44"/>
      <c r="T225" s="80"/>
      <c r="AT225" s="26" t="s">
        <v>149</v>
      </c>
      <c r="AU225" s="26" t="s">
        <v>81</v>
      </c>
    </row>
    <row r="226" spans="2:47" s="1" customFormat="1" ht="27">
      <c r="B226" s="43"/>
      <c r="C226" s="65"/>
      <c r="D226" s="224" t="s">
        <v>151</v>
      </c>
      <c r="E226" s="65"/>
      <c r="F226" s="248" t="s">
        <v>339</v>
      </c>
      <c r="G226" s="65"/>
      <c r="H226" s="65"/>
      <c r="I226" s="174"/>
      <c r="J226" s="65"/>
      <c r="K226" s="65"/>
      <c r="L226" s="63"/>
      <c r="M226" s="220"/>
      <c r="N226" s="44"/>
      <c r="O226" s="44"/>
      <c r="P226" s="44"/>
      <c r="Q226" s="44"/>
      <c r="R226" s="44"/>
      <c r="S226" s="44"/>
      <c r="T226" s="80"/>
      <c r="AT226" s="26" t="s">
        <v>151</v>
      </c>
      <c r="AU226" s="26" t="s">
        <v>81</v>
      </c>
    </row>
    <row r="227" spans="2:65" s="1" customFormat="1" ht="22.5" customHeight="1">
      <c r="B227" s="43"/>
      <c r="C227" s="250" t="s">
        <v>283</v>
      </c>
      <c r="D227" s="250" t="s">
        <v>252</v>
      </c>
      <c r="E227" s="251" t="s">
        <v>350</v>
      </c>
      <c r="F227" s="252" t="s">
        <v>351</v>
      </c>
      <c r="G227" s="253" t="s">
        <v>336</v>
      </c>
      <c r="H227" s="254">
        <v>3</v>
      </c>
      <c r="I227" s="255"/>
      <c r="J227" s="256">
        <f>ROUND(I227*H227,2)</f>
        <v>0</v>
      </c>
      <c r="K227" s="252" t="s">
        <v>146</v>
      </c>
      <c r="L227" s="257"/>
      <c r="M227" s="258" t="s">
        <v>21</v>
      </c>
      <c r="N227" s="259" t="s">
        <v>43</v>
      </c>
      <c r="O227" s="44"/>
      <c r="P227" s="215">
        <f>O227*H227</f>
        <v>0</v>
      </c>
      <c r="Q227" s="215">
        <v>0.00154</v>
      </c>
      <c r="R227" s="215">
        <f>Q227*H227</f>
        <v>0.00462</v>
      </c>
      <c r="S227" s="215">
        <v>0</v>
      </c>
      <c r="T227" s="216">
        <f>S227*H227</f>
        <v>0</v>
      </c>
      <c r="AR227" s="26" t="s">
        <v>195</v>
      </c>
      <c r="AT227" s="26" t="s">
        <v>252</v>
      </c>
      <c r="AU227" s="26" t="s">
        <v>81</v>
      </c>
      <c r="AY227" s="26" t="s">
        <v>140</v>
      </c>
      <c r="BE227" s="217">
        <f>IF(N227="základní",J227,0)</f>
        <v>0</v>
      </c>
      <c r="BF227" s="217">
        <f>IF(N227="snížená",J227,0)</f>
        <v>0</v>
      </c>
      <c r="BG227" s="217">
        <f>IF(N227="zákl. přenesená",J227,0)</f>
        <v>0</v>
      </c>
      <c r="BH227" s="217">
        <f>IF(N227="sníž. přenesená",J227,0)</f>
        <v>0</v>
      </c>
      <c r="BI227" s="217">
        <f>IF(N227="nulová",J227,0)</f>
        <v>0</v>
      </c>
      <c r="BJ227" s="26" t="s">
        <v>79</v>
      </c>
      <c r="BK227" s="217">
        <f>ROUND(I227*H227,2)</f>
        <v>0</v>
      </c>
      <c r="BL227" s="26" t="s">
        <v>147</v>
      </c>
      <c r="BM227" s="26" t="s">
        <v>352</v>
      </c>
    </row>
    <row r="228" spans="2:47" s="1" customFormat="1" ht="13.5">
      <c r="B228" s="43"/>
      <c r="C228" s="65"/>
      <c r="D228" s="224" t="s">
        <v>149</v>
      </c>
      <c r="E228" s="65"/>
      <c r="F228" s="249" t="s">
        <v>353</v>
      </c>
      <c r="G228" s="65"/>
      <c r="H228" s="65"/>
      <c r="I228" s="174"/>
      <c r="J228" s="65"/>
      <c r="K228" s="65"/>
      <c r="L228" s="63"/>
      <c r="M228" s="220"/>
      <c r="N228" s="44"/>
      <c r="O228" s="44"/>
      <c r="P228" s="44"/>
      <c r="Q228" s="44"/>
      <c r="R228" s="44"/>
      <c r="S228" s="44"/>
      <c r="T228" s="80"/>
      <c r="AT228" s="26" t="s">
        <v>149</v>
      </c>
      <c r="AU228" s="26" t="s">
        <v>81</v>
      </c>
    </row>
    <row r="229" spans="2:65" s="1" customFormat="1" ht="22.5" customHeight="1">
      <c r="B229" s="43"/>
      <c r="C229" s="206" t="s">
        <v>354</v>
      </c>
      <c r="D229" s="206" t="s">
        <v>142</v>
      </c>
      <c r="E229" s="207" t="s">
        <v>355</v>
      </c>
      <c r="F229" s="208" t="s">
        <v>356</v>
      </c>
      <c r="G229" s="209" t="s">
        <v>268</v>
      </c>
      <c r="H229" s="210">
        <v>12</v>
      </c>
      <c r="I229" s="211"/>
      <c r="J229" s="212">
        <f>ROUND(I229*H229,2)</f>
        <v>0</v>
      </c>
      <c r="K229" s="208" t="s">
        <v>146</v>
      </c>
      <c r="L229" s="63"/>
      <c r="M229" s="213" t="s">
        <v>21</v>
      </c>
      <c r="N229" s="214" t="s">
        <v>43</v>
      </c>
      <c r="O229" s="44"/>
      <c r="P229" s="215">
        <f>O229*H229</f>
        <v>0</v>
      </c>
      <c r="Q229" s="215">
        <v>0</v>
      </c>
      <c r="R229" s="215">
        <f>Q229*H229</f>
        <v>0</v>
      </c>
      <c r="S229" s="215">
        <v>0</v>
      </c>
      <c r="T229" s="216">
        <f>S229*H229</f>
        <v>0</v>
      </c>
      <c r="AR229" s="26" t="s">
        <v>147</v>
      </c>
      <c r="AT229" s="26" t="s">
        <v>142</v>
      </c>
      <c r="AU229" s="26" t="s">
        <v>81</v>
      </c>
      <c r="AY229" s="26" t="s">
        <v>140</v>
      </c>
      <c r="BE229" s="217">
        <f>IF(N229="základní",J229,0)</f>
        <v>0</v>
      </c>
      <c r="BF229" s="217">
        <f>IF(N229="snížená",J229,0)</f>
        <v>0</v>
      </c>
      <c r="BG229" s="217">
        <f>IF(N229="zákl. přenesená",J229,0)</f>
        <v>0</v>
      </c>
      <c r="BH229" s="217">
        <f>IF(N229="sníž. přenesená",J229,0)</f>
        <v>0</v>
      </c>
      <c r="BI229" s="217">
        <f>IF(N229="nulová",J229,0)</f>
        <v>0</v>
      </c>
      <c r="BJ229" s="26" t="s">
        <v>79</v>
      </c>
      <c r="BK229" s="217">
        <f>ROUND(I229*H229,2)</f>
        <v>0</v>
      </c>
      <c r="BL229" s="26" t="s">
        <v>147</v>
      </c>
      <c r="BM229" s="26" t="s">
        <v>357</v>
      </c>
    </row>
    <row r="230" spans="2:47" s="1" customFormat="1" ht="13.5">
      <c r="B230" s="43"/>
      <c r="C230" s="65"/>
      <c r="D230" s="218" t="s">
        <v>149</v>
      </c>
      <c r="E230" s="65"/>
      <c r="F230" s="219" t="s">
        <v>358</v>
      </c>
      <c r="G230" s="65"/>
      <c r="H230" s="65"/>
      <c r="I230" s="174"/>
      <c r="J230" s="65"/>
      <c r="K230" s="65"/>
      <c r="L230" s="63"/>
      <c r="M230" s="220"/>
      <c r="N230" s="44"/>
      <c r="O230" s="44"/>
      <c r="P230" s="44"/>
      <c r="Q230" s="44"/>
      <c r="R230" s="44"/>
      <c r="S230" s="44"/>
      <c r="T230" s="80"/>
      <c r="AT230" s="26" t="s">
        <v>149</v>
      </c>
      <c r="AU230" s="26" t="s">
        <v>81</v>
      </c>
    </row>
    <row r="231" spans="2:47" s="1" customFormat="1" ht="94.5">
      <c r="B231" s="43"/>
      <c r="C231" s="65"/>
      <c r="D231" s="218" t="s">
        <v>151</v>
      </c>
      <c r="E231" s="65"/>
      <c r="F231" s="221" t="s">
        <v>359</v>
      </c>
      <c r="G231" s="65"/>
      <c r="H231" s="65"/>
      <c r="I231" s="174"/>
      <c r="J231" s="65"/>
      <c r="K231" s="65"/>
      <c r="L231" s="63"/>
      <c r="M231" s="220"/>
      <c r="N231" s="44"/>
      <c r="O231" s="44"/>
      <c r="P231" s="44"/>
      <c r="Q231" s="44"/>
      <c r="R231" s="44"/>
      <c r="S231" s="44"/>
      <c r="T231" s="80"/>
      <c r="AT231" s="26" t="s">
        <v>151</v>
      </c>
      <c r="AU231" s="26" t="s">
        <v>81</v>
      </c>
    </row>
    <row r="232" spans="2:63" s="11" customFormat="1" ht="29.85" customHeight="1">
      <c r="B232" s="189"/>
      <c r="C232" s="190"/>
      <c r="D232" s="191" t="s">
        <v>71</v>
      </c>
      <c r="E232" s="282" t="s">
        <v>200</v>
      </c>
      <c r="F232" s="282" t="s">
        <v>360</v>
      </c>
      <c r="G232" s="190"/>
      <c r="H232" s="190"/>
      <c r="I232" s="193"/>
      <c r="J232" s="283">
        <f>BK232</f>
        <v>0</v>
      </c>
      <c r="K232" s="190"/>
      <c r="L232" s="195"/>
      <c r="M232" s="196"/>
      <c r="N232" s="197"/>
      <c r="O232" s="197"/>
      <c r="P232" s="198">
        <f>P233+P240+P244+P251+P255+P287</f>
        <v>0</v>
      </c>
      <c r="Q232" s="197"/>
      <c r="R232" s="198">
        <f>R233+R240+R244+R251+R255+R287</f>
        <v>0.2022166</v>
      </c>
      <c r="S232" s="197"/>
      <c r="T232" s="199">
        <f>T233+T240+T244+T251+T255+T287</f>
        <v>109.06076800000002</v>
      </c>
      <c r="AR232" s="200" t="s">
        <v>79</v>
      </c>
      <c r="AT232" s="201" t="s">
        <v>71</v>
      </c>
      <c r="AU232" s="201" t="s">
        <v>79</v>
      </c>
      <c r="AY232" s="200" t="s">
        <v>140</v>
      </c>
      <c r="BK232" s="202">
        <f>BK233+BK240+BK244+BK251+BK255+BK287</f>
        <v>0</v>
      </c>
    </row>
    <row r="233" spans="2:63" s="11" customFormat="1" ht="14.85" customHeight="1">
      <c r="B233" s="189"/>
      <c r="C233" s="190"/>
      <c r="D233" s="203" t="s">
        <v>71</v>
      </c>
      <c r="E233" s="204" t="s">
        <v>361</v>
      </c>
      <c r="F233" s="204" t="s">
        <v>362</v>
      </c>
      <c r="G233" s="190"/>
      <c r="H233" s="190"/>
      <c r="I233" s="193"/>
      <c r="J233" s="205">
        <f>BK233</f>
        <v>0</v>
      </c>
      <c r="K233" s="190"/>
      <c r="L233" s="195"/>
      <c r="M233" s="196"/>
      <c r="N233" s="197"/>
      <c r="O233" s="197"/>
      <c r="P233" s="198">
        <f>SUM(P234:P239)</f>
        <v>0</v>
      </c>
      <c r="Q233" s="197"/>
      <c r="R233" s="198">
        <f>SUM(R234:R239)</f>
        <v>0.15503496</v>
      </c>
      <c r="S233" s="197"/>
      <c r="T233" s="199">
        <f>SUM(T234:T239)</f>
        <v>0</v>
      </c>
      <c r="AR233" s="200" t="s">
        <v>79</v>
      </c>
      <c r="AT233" s="201" t="s">
        <v>71</v>
      </c>
      <c r="AU233" s="201" t="s">
        <v>81</v>
      </c>
      <c r="AY233" s="200" t="s">
        <v>140</v>
      </c>
      <c r="BK233" s="202">
        <f>SUM(BK234:BK239)</f>
        <v>0</v>
      </c>
    </row>
    <row r="234" spans="2:65" s="1" customFormat="1" ht="22.5" customHeight="1">
      <c r="B234" s="43"/>
      <c r="C234" s="206" t="s">
        <v>363</v>
      </c>
      <c r="D234" s="206" t="s">
        <v>142</v>
      </c>
      <c r="E234" s="207" t="s">
        <v>364</v>
      </c>
      <c r="F234" s="208" t="s">
        <v>365</v>
      </c>
      <c r="G234" s="209" t="s">
        <v>233</v>
      </c>
      <c r="H234" s="210">
        <v>0.152</v>
      </c>
      <c r="I234" s="211"/>
      <c r="J234" s="212">
        <f>ROUND(I234*H234,2)</f>
        <v>0</v>
      </c>
      <c r="K234" s="208" t="s">
        <v>146</v>
      </c>
      <c r="L234" s="63"/>
      <c r="M234" s="213" t="s">
        <v>21</v>
      </c>
      <c r="N234" s="214" t="s">
        <v>43</v>
      </c>
      <c r="O234" s="44"/>
      <c r="P234" s="215">
        <f>O234*H234</f>
        <v>0</v>
      </c>
      <c r="Q234" s="215">
        <v>1.01523</v>
      </c>
      <c r="R234" s="215">
        <f>Q234*H234</f>
        <v>0.15431496</v>
      </c>
      <c r="S234" s="215">
        <v>0</v>
      </c>
      <c r="T234" s="216">
        <f>S234*H234</f>
        <v>0</v>
      </c>
      <c r="AR234" s="26" t="s">
        <v>147</v>
      </c>
      <c r="AT234" s="26" t="s">
        <v>142</v>
      </c>
      <c r="AU234" s="26" t="s">
        <v>163</v>
      </c>
      <c r="AY234" s="26" t="s">
        <v>140</v>
      </c>
      <c r="BE234" s="217">
        <f>IF(N234="základní",J234,0)</f>
        <v>0</v>
      </c>
      <c r="BF234" s="217">
        <f>IF(N234="snížená",J234,0)</f>
        <v>0</v>
      </c>
      <c r="BG234" s="217">
        <f>IF(N234="zákl. přenesená",J234,0)</f>
        <v>0</v>
      </c>
      <c r="BH234" s="217">
        <f>IF(N234="sníž. přenesená",J234,0)</f>
        <v>0</v>
      </c>
      <c r="BI234" s="217">
        <f>IF(N234="nulová",J234,0)</f>
        <v>0</v>
      </c>
      <c r="BJ234" s="26" t="s">
        <v>79</v>
      </c>
      <c r="BK234" s="217">
        <f>ROUND(I234*H234,2)</f>
        <v>0</v>
      </c>
      <c r="BL234" s="26" t="s">
        <v>147</v>
      </c>
      <c r="BM234" s="26" t="s">
        <v>366</v>
      </c>
    </row>
    <row r="235" spans="2:47" s="1" customFormat="1" ht="13.5">
      <c r="B235" s="43"/>
      <c r="C235" s="65"/>
      <c r="D235" s="218" t="s">
        <v>149</v>
      </c>
      <c r="E235" s="65"/>
      <c r="F235" s="219" t="s">
        <v>367</v>
      </c>
      <c r="G235" s="65"/>
      <c r="H235" s="65"/>
      <c r="I235" s="174"/>
      <c r="J235" s="65"/>
      <c r="K235" s="65"/>
      <c r="L235" s="63"/>
      <c r="M235" s="220"/>
      <c r="N235" s="44"/>
      <c r="O235" s="44"/>
      <c r="P235" s="44"/>
      <c r="Q235" s="44"/>
      <c r="R235" s="44"/>
      <c r="S235" s="44"/>
      <c r="T235" s="80"/>
      <c r="AT235" s="26" t="s">
        <v>149</v>
      </c>
      <c r="AU235" s="26" t="s">
        <v>163</v>
      </c>
    </row>
    <row r="236" spans="2:51" s="12" customFormat="1" ht="13.5">
      <c r="B236" s="222"/>
      <c r="C236" s="223"/>
      <c r="D236" s="224" t="s">
        <v>153</v>
      </c>
      <c r="E236" s="225" t="s">
        <v>21</v>
      </c>
      <c r="F236" s="226" t="s">
        <v>368</v>
      </c>
      <c r="G236" s="223"/>
      <c r="H236" s="227">
        <v>0.152</v>
      </c>
      <c r="I236" s="228"/>
      <c r="J236" s="223"/>
      <c r="K236" s="223"/>
      <c r="L236" s="229"/>
      <c r="M236" s="230"/>
      <c r="N236" s="231"/>
      <c r="O236" s="231"/>
      <c r="P236" s="231"/>
      <c r="Q236" s="231"/>
      <c r="R236" s="231"/>
      <c r="S236" s="231"/>
      <c r="T236" s="232"/>
      <c r="AT236" s="233" t="s">
        <v>153</v>
      </c>
      <c r="AU236" s="233" t="s">
        <v>163</v>
      </c>
      <c r="AV236" s="12" t="s">
        <v>81</v>
      </c>
      <c r="AW236" s="12" t="s">
        <v>35</v>
      </c>
      <c r="AX236" s="12" t="s">
        <v>79</v>
      </c>
      <c r="AY236" s="233" t="s">
        <v>140</v>
      </c>
    </row>
    <row r="237" spans="2:65" s="1" customFormat="1" ht="22.5" customHeight="1">
      <c r="B237" s="43"/>
      <c r="C237" s="206" t="s">
        <v>369</v>
      </c>
      <c r="D237" s="206" t="s">
        <v>142</v>
      </c>
      <c r="E237" s="207" t="s">
        <v>370</v>
      </c>
      <c r="F237" s="208" t="s">
        <v>371</v>
      </c>
      <c r="G237" s="209" t="s">
        <v>268</v>
      </c>
      <c r="H237" s="210">
        <v>24</v>
      </c>
      <c r="I237" s="211"/>
      <c r="J237" s="212">
        <f>ROUND(I237*H237,2)</f>
        <v>0</v>
      </c>
      <c r="K237" s="208" t="s">
        <v>146</v>
      </c>
      <c r="L237" s="63"/>
      <c r="M237" s="213" t="s">
        <v>21</v>
      </c>
      <c r="N237" s="214" t="s">
        <v>43</v>
      </c>
      <c r="O237" s="44"/>
      <c r="P237" s="215">
        <f>O237*H237</f>
        <v>0</v>
      </c>
      <c r="Q237" s="215">
        <v>3E-05</v>
      </c>
      <c r="R237" s="215">
        <f>Q237*H237</f>
        <v>0.00072</v>
      </c>
      <c r="S237" s="215">
        <v>0</v>
      </c>
      <c r="T237" s="216">
        <f>S237*H237</f>
        <v>0</v>
      </c>
      <c r="AR237" s="26" t="s">
        <v>147</v>
      </c>
      <c r="AT237" s="26" t="s">
        <v>142</v>
      </c>
      <c r="AU237" s="26" t="s">
        <v>163</v>
      </c>
      <c r="AY237" s="26" t="s">
        <v>140</v>
      </c>
      <c r="BE237" s="217">
        <f>IF(N237="základní",J237,0)</f>
        <v>0</v>
      </c>
      <c r="BF237" s="217">
        <f>IF(N237="snížená",J237,0)</f>
        <v>0</v>
      </c>
      <c r="BG237" s="217">
        <f>IF(N237="zákl. přenesená",J237,0)</f>
        <v>0</v>
      </c>
      <c r="BH237" s="217">
        <f>IF(N237="sníž. přenesená",J237,0)</f>
        <v>0</v>
      </c>
      <c r="BI237" s="217">
        <f>IF(N237="nulová",J237,0)</f>
        <v>0</v>
      </c>
      <c r="BJ237" s="26" t="s">
        <v>79</v>
      </c>
      <c r="BK237" s="217">
        <f>ROUND(I237*H237,2)</f>
        <v>0</v>
      </c>
      <c r="BL237" s="26" t="s">
        <v>147</v>
      </c>
      <c r="BM237" s="26" t="s">
        <v>372</v>
      </c>
    </row>
    <row r="238" spans="2:47" s="1" customFormat="1" ht="13.5">
      <c r="B238" s="43"/>
      <c r="C238" s="65"/>
      <c r="D238" s="218" t="s">
        <v>149</v>
      </c>
      <c r="E238" s="65"/>
      <c r="F238" s="219" t="s">
        <v>373</v>
      </c>
      <c r="G238" s="65"/>
      <c r="H238" s="65"/>
      <c r="I238" s="174"/>
      <c r="J238" s="65"/>
      <c r="K238" s="65"/>
      <c r="L238" s="63"/>
      <c r="M238" s="220"/>
      <c r="N238" s="44"/>
      <c r="O238" s="44"/>
      <c r="P238" s="44"/>
      <c r="Q238" s="44"/>
      <c r="R238" s="44"/>
      <c r="S238" s="44"/>
      <c r="T238" s="80"/>
      <c r="AT238" s="26" t="s">
        <v>149</v>
      </c>
      <c r="AU238" s="26" t="s">
        <v>163</v>
      </c>
    </row>
    <row r="239" spans="2:47" s="1" customFormat="1" ht="27">
      <c r="B239" s="43"/>
      <c r="C239" s="65"/>
      <c r="D239" s="218" t="s">
        <v>151</v>
      </c>
      <c r="E239" s="65"/>
      <c r="F239" s="221" t="s">
        <v>374</v>
      </c>
      <c r="G239" s="65"/>
      <c r="H239" s="65"/>
      <c r="I239" s="174"/>
      <c r="J239" s="65"/>
      <c r="K239" s="65"/>
      <c r="L239" s="63"/>
      <c r="M239" s="220"/>
      <c r="N239" s="44"/>
      <c r="O239" s="44"/>
      <c r="P239" s="44"/>
      <c r="Q239" s="44"/>
      <c r="R239" s="44"/>
      <c r="S239" s="44"/>
      <c r="T239" s="80"/>
      <c r="AT239" s="26" t="s">
        <v>151</v>
      </c>
      <c r="AU239" s="26" t="s">
        <v>163</v>
      </c>
    </row>
    <row r="240" spans="2:63" s="11" customFormat="1" ht="22.35" customHeight="1">
      <c r="B240" s="189"/>
      <c r="C240" s="190"/>
      <c r="D240" s="203" t="s">
        <v>71</v>
      </c>
      <c r="E240" s="204" t="s">
        <v>375</v>
      </c>
      <c r="F240" s="204" t="s">
        <v>376</v>
      </c>
      <c r="G240" s="190"/>
      <c r="H240" s="190"/>
      <c r="I240" s="193"/>
      <c r="J240" s="205">
        <f>BK240</f>
        <v>0</v>
      </c>
      <c r="K240" s="190"/>
      <c r="L240" s="195"/>
      <c r="M240" s="196"/>
      <c r="N240" s="197"/>
      <c r="O240" s="197"/>
      <c r="P240" s="198">
        <f>SUM(P241:P243)</f>
        <v>0</v>
      </c>
      <c r="Q240" s="197"/>
      <c r="R240" s="198">
        <f>SUM(R241:R243)</f>
        <v>0.036524799999999996</v>
      </c>
      <c r="S240" s="197"/>
      <c r="T240" s="199">
        <f>SUM(T241:T243)</f>
        <v>0</v>
      </c>
      <c r="AR240" s="200" t="s">
        <v>79</v>
      </c>
      <c r="AT240" s="201" t="s">
        <v>71</v>
      </c>
      <c r="AU240" s="201" t="s">
        <v>81</v>
      </c>
      <c r="AY240" s="200" t="s">
        <v>140</v>
      </c>
      <c r="BK240" s="202">
        <f>SUM(BK241:BK243)</f>
        <v>0</v>
      </c>
    </row>
    <row r="241" spans="2:65" s="1" customFormat="1" ht="31.5" customHeight="1">
      <c r="B241" s="43"/>
      <c r="C241" s="206" t="s">
        <v>377</v>
      </c>
      <c r="D241" s="206" t="s">
        <v>142</v>
      </c>
      <c r="E241" s="207" t="s">
        <v>378</v>
      </c>
      <c r="F241" s="208" t="s">
        <v>379</v>
      </c>
      <c r="G241" s="209" t="s">
        <v>145</v>
      </c>
      <c r="H241" s="210">
        <v>280.96</v>
      </c>
      <c r="I241" s="211"/>
      <c r="J241" s="212">
        <f>ROUND(I241*H241,2)</f>
        <v>0</v>
      </c>
      <c r="K241" s="208" t="s">
        <v>146</v>
      </c>
      <c r="L241" s="63"/>
      <c r="M241" s="213" t="s">
        <v>21</v>
      </c>
      <c r="N241" s="214" t="s">
        <v>43</v>
      </c>
      <c r="O241" s="44"/>
      <c r="P241" s="215">
        <f>O241*H241</f>
        <v>0</v>
      </c>
      <c r="Q241" s="215">
        <v>0.00013</v>
      </c>
      <c r="R241" s="215">
        <f>Q241*H241</f>
        <v>0.036524799999999996</v>
      </c>
      <c r="S241" s="215">
        <v>0</v>
      </c>
      <c r="T241" s="216">
        <f>S241*H241</f>
        <v>0</v>
      </c>
      <c r="AR241" s="26" t="s">
        <v>147</v>
      </c>
      <c r="AT241" s="26" t="s">
        <v>142</v>
      </c>
      <c r="AU241" s="26" t="s">
        <v>163</v>
      </c>
      <c r="AY241" s="26" t="s">
        <v>140</v>
      </c>
      <c r="BE241" s="217">
        <f>IF(N241="základní",J241,0)</f>
        <v>0</v>
      </c>
      <c r="BF241" s="217">
        <f>IF(N241="snížená",J241,0)</f>
        <v>0</v>
      </c>
      <c r="BG241" s="217">
        <f>IF(N241="zákl. přenesená",J241,0)</f>
        <v>0</v>
      </c>
      <c r="BH241" s="217">
        <f>IF(N241="sníž. přenesená",J241,0)</f>
        <v>0</v>
      </c>
      <c r="BI241" s="217">
        <f>IF(N241="nulová",J241,0)</f>
        <v>0</v>
      </c>
      <c r="BJ241" s="26" t="s">
        <v>79</v>
      </c>
      <c r="BK241" s="217">
        <f>ROUND(I241*H241,2)</f>
        <v>0</v>
      </c>
      <c r="BL241" s="26" t="s">
        <v>147</v>
      </c>
      <c r="BM241" s="26" t="s">
        <v>380</v>
      </c>
    </row>
    <row r="242" spans="2:47" s="1" customFormat="1" ht="27">
      <c r="B242" s="43"/>
      <c r="C242" s="65"/>
      <c r="D242" s="218" t="s">
        <v>149</v>
      </c>
      <c r="E242" s="65"/>
      <c r="F242" s="219" t="s">
        <v>381</v>
      </c>
      <c r="G242" s="65"/>
      <c r="H242" s="65"/>
      <c r="I242" s="174"/>
      <c r="J242" s="65"/>
      <c r="K242" s="65"/>
      <c r="L242" s="63"/>
      <c r="M242" s="220"/>
      <c r="N242" s="44"/>
      <c r="O242" s="44"/>
      <c r="P242" s="44"/>
      <c r="Q242" s="44"/>
      <c r="R242" s="44"/>
      <c r="S242" s="44"/>
      <c r="T242" s="80"/>
      <c r="AT242" s="26" t="s">
        <v>149</v>
      </c>
      <c r="AU242" s="26" t="s">
        <v>163</v>
      </c>
    </row>
    <row r="243" spans="2:47" s="1" customFormat="1" ht="54">
      <c r="B243" s="43"/>
      <c r="C243" s="65"/>
      <c r="D243" s="218" t="s">
        <v>151</v>
      </c>
      <c r="E243" s="65"/>
      <c r="F243" s="221" t="s">
        <v>382</v>
      </c>
      <c r="G243" s="65"/>
      <c r="H243" s="65"/>
      <c r="I243" s="174"/>
      <c r="J243" s="65"/>
      <c r="K243" s="65"/>
      <c r="L243" s="63"/>
      <c r="M243" s="220"/>
      <c r="N243" s="44"/>
      <c r="O243" s="44"/>
      <c r="P243" s="44"/>
      <c r="Q243" s="44"/>
      <c r="R243" s="44"/>
      <c r="S243" s="44"/>
      <c r="T243" s="80"/>
      <c r="AT243" s="26" t="s">
        <v>151</v>
      </c>
      <c r="AU243" s="26" t="s">
        <v>163</v>
      </c>
    </row>
    <row r="244" spans="2:63" s="11" customFormat="1" ht="22.35" customHeight="1">
      <c r="B244" s="189"/>
      <c r="C244" s="190"/>
      <c r="D244" s="203" t="s">
        <v>71</v>
      </c>
      <c r="E244" s="204" t="s">
        <v>383</v>
      </c>
      <c r="F244" s="204" t="s">
        <v>384</v>
      </c>
      <c r="G244" s="190"/>
      <c r="H244" s="190"/>
      <c r="I244" s="193"/>
      <c r="J244" s="205">
        <f>BK244</f>
        <v>0</v>
      </c>
      <c r="K244" s="190"/>
      <c r="L244" s="195"/>
      <c r="M244" s="196"/>
      <c r="N244" s="197"/>
      <c r="O244" s="197"/>
      <c r="P244" s="198">
        <f>SUM(P245:P250)</f>
        <v>0</v>
      </c>
      <c r="Q244" s="197"/>
      <c r="R244" s="198">
        <f>SUM(R245:R250)</f>
        <v>0.01065684</v>
      </c>
      <c r="S244" s="197"/>
      <c r="T244" s="199">
        <f>SUM(T245:T250)</f>
        <v>0</v>
      </c>
      <c r="AR244" s="200" t="s">
        <v>79</v>
      </c>
      <c r="AT244" s="201" t="s">
        <v>71</v>
      </c>
      <c r="AU244" s="201" t="s">
        <v>81</v>
      </c>
      <c r="AY244" s="200" t="s">
        <v>140</v>
      </c>
      <c r="BK244" s="202">
        <f>SUM(BK245:BK250)</f>
        <v>0</v>
      </c>
    </row>
    <row r="245" spans="2:65" s="1" customFormat="1" ht="22.5" customHeight="1">
      <c r="B245" s="43"/>
      <c r="C245" s="206" t="s">
        <v>385</v>
      </c>
      <c r="D245" s="206" t="s">
        <v>142</v>
      </c>
      <c r="E245" s="207" t="s">
        <v>386</v>
      </c>
      <c r="F245" s="208" t="s">
        <v>387</v>
      </c>
      <c r="G245" s="209" t="s">
        <v>145</v>
      </c>
      <c r="H245" s="210">
        <v>266.421</v>
      </c>
      <c r="I245" s="211"/>
      <c r="J245" s="212">
        <f>ROUND(I245*H245,2)</f>
        <v>0</v>
      </c>
      <c r="K245" s="208" t="s">
        <v>146</v>
      </c>
      <c r="L245" s="63"/>
      <c r="M245" s="213" t="s">
        <v>21</v>
      </c>
      <c r="N245" s="214" t="s">
        <v>43</v>
      </c>
      <c r="O245" s="44"/>
      <c r="P245" s="215">
        <f>O245*H245</f>
        <v>0</v>
      </c>
      <c r="Q245" s="215">
        <v>4E-05</v>
      </c>
      <c r="R245" s="215">
        <f>Q245*H245</f>
        <v>0.01065684</v>
      </c>
      <c r="S245" s="215">
        <v>0</v>
      </c>
      <c r="T245" s="216">
        <f>S245*H245</f>
        <v>0</v>
      </c>
      <c r="AR245" s="26" t="s">
        <v>147</v>
      </c>
      <c r="AT245" s="26" t="s">
        <v>142</v>
      </c>
      <c r="AU245" s="26" t="s">
        <v>163</v>
      </c>
      <c r="AY245" s="26" t="s">
        <v>140</v>
      </c>
      <c r="BE245" s="217">
        <f>IF(N245="základní",J245,0)</f>
        <v>0</v>
      </c>
      <c r="BF245" s="217">
        <f>IF(N245="snížená",J245,0)</f>
        <v>0</v>
      </c>
      <c r="BG245" s="217">
        <f>IF(N245="zákl. přenesená",J245,0)</f>
        <v>0</v>
      </c>
      <c r="BH245" s="217">
        <f>IF(N245="sníž. přenesená",J245,0)</f>
        <v>0</v>
      </c>
      <c r="BI245" s="217">
        <f>IF(N245="nulová",J245,0)</f>
        <v>0</v>
      </c>
      <c r="BJ245" s="26" t="s">
        <v>79</v>
      </c>
      <c r="BK245" s="217">
        <f>ROUND(I245*H245,2)</f>
        <v>0</v>
      </c>
      <c r="BL245" s="26" t="s">
        <v>147</v>
      </c>
      <c r="BM245" s="26" t="s">
        <v>388</v>
      </c>
    </row>
    <row r="246" spans="2:47" s="1" customFormat="1" ht="54">
      <c r="B246" s="43"/>
      <c r="C246" s="65"/>
      <c r="D246" s="218" t="s">
        <v>149</v>
      </c>
      <c r="E246" s="65"/>
      <c r="F246" s="219" t="s">
        <v>389</v>
      </c>
      <c r="G246" s="65"/>
      <c r="H246" s="65"/>
      <c r="I246" s="174"/>
      <c r="J246" s="65"/>
      <c r="K246" s="65"/>
      <c r="L246" s="63"/>
      <c r="M246" s="220"/>
      <c r="N246" s="44"/>
      <c r="O246" s="44"/>
      <c r="P246" s="44"/>
      <c r="Q246" s="44"/>
      <c r="R246" s="44"/>
      <c r="S246" s="44"/>
      <c r="T246" s="80"/>
      <c r="AT246" s="26" t="s">
        <v>149</v>
      </c>
      <c r="AU246" s="26" t="s">
        <v>163</v>
      </c>
    </row>
    <row r="247" spans="2:47" s="1" customFormat="1" ht="94.5">
      <c r="B247" s="43"/>
      <c r="C247" s="65"/>
      <c r="D247" s="218" t="s">
        <v>151</v>
      </c>
      <c r="E247" s="65"/>
      <c r="F247" s="221" t="s">
        <v>390</v>
      </c>
      <c r="G247" s="65"/>
      <c r="H247" s="65"/>
      <c r="I247" s="174"/>
      <c r="J247" s="65"/>
      <c r="K247" s="65"/>
      <c r="L247" s="63"/>
      <c r="M247" s="220"/>
      <c r="N247" s="44"/>
      <c r="O247" s="44"/>
      <c r="P247" s="44"/>
      <c r="Q247" s="44"/>
      <c r="R247" s="44"/>
      <c r="S247" s="44"/>
      <c r="T247" s="80"/>
      <c r="AT247" s="26" t="s">
        <v>151</v>
      </c>
      <c r="AU247" s="26" t="s">
        <v>163</v>
      </c>
    </row>
    <row r="248" spans="2:51" s="12" customFormat="1" ht="27">
      <c r="B248" s="222"/>
      <c r="C248" s="223"/>
      <c r="D248" s="218" t="s">
        <v>153</v>
      </c>
      <c r="E248" s="234" t="s">
        <v>21</v>
      </c>
      <c r="F248" s="235" t="s">
        <v>391</v>
      </c>
      <c r="G248" s="223"/>
      <c r="H248" s="236">
        <v>127.956</v>
      </c>
      <c r="I248" s="228"/>
      <c r="J248" s="223"/>
      <c r="K248" s="223"/>
      <c r="L248" s="229"/>
      <c r="M248" s="230"/>
      <c r="N248" s="231"/>
      <c r="O248" s="231"/>
      <c r="P248" s="231"/>
      <c r="Q248" s="231"/>
      <c r="R248" s="231"/>
      <c r="S248" s="231"/>
      <c r="T248" s="232"/>
      <c r="AT248" s="233" t="s">
        <v>153</v>
      </c>
      <c r="AU248" s="233" t="s">
        <v>163</v>
      </c>
      <c r="AV248" s="12" t="s">
        <v>81</v>
      </c>
      <c r="AW248" s="12" t="s">
        <v>35</v>
      </c>
      <c r="AX248" s="12" t="s">
        <v>72</v>
      </c>
      <c r="AY248" s="233" t="s">
        <v>140</v>
      </c>
    </row>
    <row r="249" spans="2:51" s="12" customFormat="1" ht="13.5">
      <c r="B249" s="222"/>
      <c r="C249" s="223"/>
      <c r="D249" s="218" t="s">
        <v>153</v>
      </c>
      <c r="E249" s="234" t="s">
        <v>21</v>
      </c>
      <c r="F249" s="235" t="s">
        <v>392</v>
      </c>
      <c r="G249" s="223"/>
      <c r="H249" s="236">
        <v>138.465</v>
      </c>
      <c r="I249" s="228"/>
      <c r="J249" s="223"/>
      <c r="K249" s="223"/>
      <c r="L249" s="229"/>
      <c r="M249" s="230"/>
      <c r="N249" s="231"/>
      <c r="O249" s="231"/>
      <c r="P249" s="231"/>
      <c r="Q249" s="231"/>
      <c r="R249" s="231"/>
      <c r="S249" s="231"/>
      <c r="T249" s="232"/>
      <c r="AT249" s="233" t="s">
        <v>153</v>
      </c>
      <c r="AU249" s="233" t="s">
        <v>163</v>
      </c>
      <c r="AV249" s="12" t="s">
        <v>81</v>
      </c>
      <c r="AW249" s="12" t="s">
        <v>35</v>
      </c>
      <c r="AX249" s="12" t="s">
        <v>72</v>
      </c>
      <c r="AY249" s="233" t="s">
        <v>140</v>
      </c>
    </row>
    <row r="250" spans="2:51" s="13" customFormat="1" ht="13.5">
      <c r="B250" s="237"/>
      <c r="C250" s="238"/>
      <c r="D250" s="218" t="s">
        <v>153</v>
      </c>
      <c r="E250" s="284" t="s">
        <v>21</v>
      </c>
      <c r="F250" s="285" t="s">
        <v>162</v>
      </c>
      <c r="G250" s="238"/>
      <c r="H250" s="286">
        <v>266.421</v>
      </c>
      <c r="I250" s="242"/>
      <c r="J250" s="238"/>
      <c r="K250" s="238"/>
      <c r="L250" s="243"/>
      <c r="M250" s="244"/>
      <c r="N250" s="245"/>
      <c r="O250" s="245"/>
      <c r="P250" s="245"/>
      <c r="Q250" s="245"/>
      <c r="R250" s="245"/>
      <c r="S250" s="245"/>
      <c r="T250" s="246"/>
      <c r="AT250" s="247" t="s">
        <v>153</v>
      </c>
      <c r="AU250" s="247" t="s">
        <v>163</v>
      </c>
      <c r="AV250" s="13" t="s">
        <v>147</v>
      </c>
      <c r="AW250" s="13" t="s">
        <v>35</v>
      </c>
      <c r="AX250" s="13" t="s">
        <v>79</v>
      </c>
      <c r="AY250" s="247" t="s">
        <v>140</v>
      </c>
    </row>
    <row r="251" spans="2:63" s="11" customFormat="1" ht="22.35" customHeight="1">
      <c r="B251" s="189"/>
      <c r="C251" s="190"/>
      <c r="D251" s="203" t="s">
        <v>71</v>
      </c>
      <c r="E251" s="204" t="s">
        <v>393</v>
      </c>
      <c r="F251" s="204" t="s">
        <v>394</v>
      </c>
      <c r="G251" s="190"/>
      <c r="H251" s="190"/>
      <c r="I251" s="193"/>
      <c r="J251" s="205">
        <f>BK251</f>
        <v>0</v>
      </c>
      <c r="K251" s="190"/>
      <c r="L251" s="195"/>
      <c r="M251" s="196"/>
      <c r="N251" s="197"/>
      <c r="O251" s="197"/>
      <c r="P251" s="198">
        <f>SUM(P252:P254)</f>
        <v>0</v>
      </c>
      <c r="Q251" s="197"/>
      <c r="R251" s="198">
        <f>SUM(R252:R254)</f>
        <v>0</v>
      </c>
      <c r="S251" s="197"/>
      <c r="T251" s="199">
        <f>SUM(T252:T254)</f>
        <v>15.9951</v>
      </c>
      <c r="AR251" s="200" t="s">
        <v>79</v>
      </c>
      <c r="AT251" s="201" t="s">
        <v>71</v>
      </c>
      <c r="AU251" s="201" t="s">
        <v>81</v>
      </c>
      <c r="AY251" s="200" t="s">
        <v>140</v>
      </c>
      <c r="BK251" s="202">
        <f>SUM(BK252:BK254)</f>
        <v>0</v>
      </c>
    </row>
    <row r="252" spans="2:65" s="1" customFormat="1" ht="22.5" customHeight="1">
      <c r="B252" s="43"/>
      <c r="C252" s="206" t="s">
        <v>395</v>
      </c>
      <c r="D252" s="206" t="s">
        <v>142</v>
      </c>
      <c r="E252" s="207" t="s">
        <v>396</v>
      </c>
      <c r="F252" s="208" t="s">
        <v>397</v>
      </c>
      <c r="G252" s="209" t="s">
        <v>145</v>
      </c>
      <c r="H252" s="210">
        <v>122.1</v>
      </c>
      <c r="I252" s="211"/>
      <c r="J252" s="212">
        <f>ROUND(I252*H252,2)</f>
        <v>0</v>
      </c>
      <c r="K252" s="208" t="s">
        <v>146</v>
      </c>
      <c r="L252" s="63"/>
      <c r="M252" s="213" t="s">
        <v>21</v>
      </c>
      <c r="N252" s="214" t="s">
        <v>43</v>
      </c>
      <c r="O252" s="44"/>
      <c r="P252" s="215">
        <f>O252*H252</f>
        <v>0</v>
      </c>
      <c r="Q252" s="215">
        <v>0</v>
      </c>
      <c r="R252" s="215">
        <f>Q252*H252</f>
        <v>0</v>
      </c>
      <c r="S252" s="215">
        <v>0.131</v>
      </c>
      <c r="T252" s="216">
        <f>S252*H252</f>
        <v>15.9951</v>
      </c>
      <c r="AR252" s="26" t="s">
        <v>147</v>
      </c>
      <c r="AT252" s="26" t="s">
        <v>142</v>
      </c>
      <c r="AU252" s="26" t="s">
        <v>163</v>
      </c>
      <c r="AY252" s="26" t="s">
        <v>140</v>
      </c>
      <c r="BE252" s="217">
        <f>IF(N252="základní",J252,0)</f>
        <v>0</v>
      </c>
      <c r="BF252" s="217">
        <f>IF(N252="snížená",J252,0)</f>
        <v>0</v>
      </c>
      <c r="BG252" s="217">
        <f>IF(N252="zákl. přenesená",J252,0)</f>
        <v>0</v>
      </c>
      <c r="BH252" s="217">
        <f>IF(N252="sníž. přenesená",J252,0)</f>
        <v>0</v>
      </c>
      <c r="BI252" s="217">
        <f>IF(N252="nulová",J252,0)</f>
        <v>0</v>
      </c>
      <c r="BJ252" s="26" t="s">
        <v>79</v>
      </c>
      <c r="BK252" s="217">
        <f>ROUND(I252*H252,2)</f>
        <v>0</v>
      </c>
      <c r="BL252" s="26" t="s">
        <v>147</v>
      </c>
      <c r="BM252" s="26" t="s">
        <v>398</v>
      </c>
    </row>
    <row r="253" spans="2:47" s="1" customFormat="1" ht="27">
      <c r="B253" s="43"/>
      <c r="C253" s="65"/>
      <c r="D253" s="218" t="s">
        <v>149</v>
      </c>
      <c r="E253" s="65"/>
      <c r="F253" s="219" t="s">
        <v>399</v>
      </c>
      <c r="G253" s="65"/>
      <c r="H253" s="65"/>
      <c r="I253" s="174"/>
      <c r="J253" s="65"/>
      <c r="K253" s="65"/>
      <c r="L253" s="63"/>
      <c r="M253" s="220"/>
      <c r="N253" s="44"/>
      <c r="O253" s="44"/>
      <c r="P253" s="44"/>
      <c r="Q253" s="44"/>
      <c r="R253" s="44"/>
      <c r="S253" s="44"/>
      <c r="T253" s="80"/>
      <c r="AT253" s="26" t="s">
        <v>149</v>
      </c>
      <c r="AU253" s="26" t="s">
        <v>163</v>
      </c>
    </row>
    <row r="254" spans="2:51" s="12" customFormat="1" ht="13.5">
      <c r="B254" s="222"/>
      <c r="C254" s="223"/>
      <c r="D254" s="218" t="s">
        <v>153</v>
      </c>
      <c r="E254" s="234" t="s">
        <v>21</v>
      </c>
      <c r="F254" s="235" t="s">
        <v>400</v>
      </c>
      <c r="G254" s="223"/>
      <c r="H254" s="236">
        <v>122.1</v>
      </c>
      <c r="I254" s="228"/>
      <c r="J254" s="223"/>
      <c r="K254" s="223"/>
      <c r="L254" s="229"/>
      <c r="M254" s="230"/>
      <c r="N254" s="231"/>
      <c r="O254" s="231"/>
      <c r="P254" s="231"/>
      <c r="Q254" s="231"/>
      <c r="R254" s="231"/>
      <c r="S254" s="231"/>
      <c r="T254" s="232"/>
      <c r="AT254" s="233" t="s">
        <v>153</v>
      </c>
      <c r="AU254" s="233" t="s">
        <v>163</v>
      </c>
      <c r="AV254" s="12" t="s">
        <v>81</v>
      </c>
      <c r="AW254" s="12" t="s">
        <v>35</v>
      </c>
      <c r="AX254" s="12" t="s">
        <v>79</v>
      </c>
      <c r="AY254" s="233" t="s">
        <v>140</v>
      </c>
    </row>
    <row r="255" spans="2:63" s="11" customFormat="1" ht="22.35" customHeight="1">
      <c r="B255" s="189"/>
      <c r="C255" s="190"/>
      <c r="D255" s="203" t="s">
        <v>71</v>
      </c>
      <c r="E255" s="204" t="s">
        <v>401</v>
      </c>
      <c r="F255" s="204" t="s">
        <v>402</v>
      </c>
      <c r="G255" s="190"/>
      <c r="H255" s="190"/>
      <c r="I255" s="193"/>
      <c r="J255" s="205">
        <f>BK255</f>
        <v>0</v>
      </c>
      <c r="K255" s="190"/>
      <c r="L255" s="195"/>
      <c r="M255" s="196"/>
      <c r="N255" s="197"/>
      <c r="O255" s="197"/>
      <c r="P255" s="198">
        <f>SUM(P256:P286)</f>
        <v>0</v>
      </c>
      <c r="Q255" s="197"/>
      <c r="R255" s="198">
        <f>SUM(R256:R286)</f>
        <v>0</v>
      </c>
      <c r="S255" s="197"/>
      <c r="T255" s="199">
        <f>SUM(T256:T286)</f>
        <v>93.06566800000002</v>
      </c>
      <c r="AR255" s="200" t="s">
        <v>79</v>
      </c>
      <c r="AT255" s="201" t="s">
        <v>71</v>
      </c>
      <c r="AU255" s="201" t="s">
        <v>81</v>
      </c>
      <c r="AY255" s="200" t="s">
        <v>140</v>
      </c>
      <c r="BK255" s="202">
        <f>SUM(BK256:BK286)</f>
        <v>0</v>
      </c>
    </row>
    <row r="256" spans="2:65" s="1" customFormat="1" ht="22.5" customHeight="1">
      <c r="B256" s="43"/>
      <c r="C256" s="206" t="s">
        <v>403</v>
      </c>
      <c r="D256" s="206" t="s">
        <v>142</v>
      </c>
      <c r="E256" s="207" t="s">
        <v>404</v>
      </c>
      <c r="F256" s="208" t="s">
        <v>405</v>
      </c>
      <c r="G256" s="209" t="s">
        <v>145</v>
      </c>
      <c r="H256" s="210">
        <v>280.96</v>
      </c>
      <c r="I256" s="211"/>
      <c r="J256" s="212">
        <f>ROUND(I256*H256,2)</f>
        <v>0</v>
      </c>
      <c r="K256" s="208" t="s">
        <v>146</v>
      </c>
      <c r="L256" s="63"/>
      <c r="M256" s="213" t="s">
        <v>21</v>
      </c>
      <c r="N256" s="214" t="s">
        <v>43</v>
      </c>
      <c r="O256" s="44"/>
      <c r="P256" s="215">
        <f>O256*H256</f>
        <v>0</v>
      </c>
      <c r="Q256" s="215">
        <v>0</v>
      </c>
      <c r="R256" s="215">
        <f>Q256*H256</f>
        <v>0</v>
      </c>
      <c r="S256" s="215">
        <v>0.05</v>
      </c>
      <c r="T256" s="216">
        <f>S256*H256</f>
        <v>14.048</v>
      </c>
      <c r="AR256" s="26" t="s">
        <v>147</v>
      </c>
      <c r="AT256" s="26" t="s">
        <v>142</v>
      </c>
      <c r="AU256" s="26" t="s">
        <v>163</v>
      </c>
      <c r="AY256" s="26" t="s">
        <v>140</v>
      </c>
      <c r="BE256" s="217">
        <f>IF(N256="základní",J256,0)</f>
        <v>0</v>
      </c>
      <c r="BF256" s="217">
        <f>IF(N256="snížená",J256,0)</f>
        <v>0</v>
      </c>
      <c r="BG256" s="217">
        <f>IF(N256="zákl. přenesená",J256,0)</f>
        <v>0</v>
      </c>
      <c r="BH256" s="217">
        <f>IF(N256="sníž. přenesená",J256,0)</f>
        <v>0</v>
      </c>
      <c r="BI256" s="217">
        <f>IF(N256="nulová",J256,0)</f>
        <v>0</v>
      </c>
      <c r="BJ256" s="26" t="s">
        <v>79</v>
      </c>
      <c r="BK256" s="217">
        <f>ROUND(I256*H256,2)</f>
        <v>0</v>
      </c>
      <c r="BL256" s="26" t="s">
        <v>147</v>
      </c>
      <c r="BM256" s="26" t="s">
        <v>406</v>
      </c>
    </row>
    <row r="257" spans="2:47" s="1" customFormat="1" ht="27">
      <c r="B257" s="43"/>
      <c r="C257" s="65"/>
      <c r="D257" s="218" t="s">
        <v>149</v>
      </c>
      <c r="E257" s="65"/>
      <c r="F257" s="219" t="s">
        <v>407</v>
      </c>
      <c r="G257" s="65"/>
      <c r="H257" s="65"/>
      <c r="I257" s="174"/>
      <c r="J257" s="65"/>
      <c r="K257" s="65"/>
      <c r="L257" s="63"/>
      <c r="M257" s="220"/>
      <c r="N257" s="44"/>
      <c r="O257" s="44"/>
      <c r="P257" s="44"/>
      <c r="Q257" s="44"/>
      <c r="R257" s="44"/>
      <c r="S257" s="44"/>
      <c r="T257" s="80"/>
      <c r="AT257" s="26" t="s">
        <v>149</v>
      </c>
      <c r="AU257" s="26" t="s">
        <v>163</v>
      </c>
    </row>
    <row r="258" spans="2:47" s="1" customFormat="1" ht="27">
      <c r="B258" s="43"/>
      <c r="C258" s="65"/>
      <c r="D258" s="218" t="s">
        <v>151</v>
      </c>
      <c r="E258" s="65"/>
      <c r="F258" s="221" t="s">
        <v>408</v>
      </c>
      <c r="G258" s="65"/>
      <c r="H258" s="65"/>
      <c r="I258" s="174"/>
      <c r="J258" s="65"/>
      <c r="K258" s="65"/>
      <c r="L258" s="63"/>
      <c r="M258" s="220"/>
      <c r="N258" s="44"/>
      <c r="O258" s="44"/>
      <c r="P258" s="44"/>
      <c r="Q258" s="44"/>
      <c r="R258" s="44"/>
      <c r="S258" s="44"/>
      <c r="T258" s="80"/>
      <c r="AT258" s="26" t="s">
        <v>151</v>
      </c>
      <c r="AU258" s="26" t="s">
        <v>163</v>
      </c>
    </row>
    <row r="259" spans="2:51" s="12" customFormat="1" ht="27">
      <c r="B259" s="222"/>
      <c r="C259" s="223"/>
      <c r="D259" s="218" t="s">
        <v>153</v>
      </c>
      <c r="E259" s="234" t="s">
        <v>21</v>
      </c>
      <c r="F259" s="235" t="s">
        <v>409</v>
      </c>
      <c r="G259" s="223"/>
      <c r="H259" s="236">
        <v>127.956</v>
      </c>
      <c r="I259" s="228"/>
      <c r="J259" s="223"/>
      <c r="K259" s="223"/>
      <c r="L259" s="229"/>
      <c r="M259" s="230"/>
      <c r="N259" s="231"/>
      <c r="O259" s="231"/>
      <c r="P259" s="231"/>
      <c r="Q259" s="231"/>
      <c r="R259" s="231"/>
      <c r="S259" s="231"/>
      <c r="T259" s="232"/>
      <c r="AT259" s="233" t="s">
        <v>153</v>
      </c>
      <c r="AU259" s="233" t="s">
        <v>163</v>
      </c>
      <c r="AV259" s="12" t="s">
        <v>81</v>
      </c>
      <c r="AW259" s="12" t="s">
        <v>35</v>
      </c>
      <c r="AX259" s="12" t="s">
        <v>72</v>
      </c>
      <c r="AY259" s="233" t="s">
        <v>140</v>
      </c>
    </row>
    <row r="260" spans="2:51" s="12" customFormat="1" ht="13.5">
      <c r="B260" s="222"/>
      <c r="C260" s="223"/>
      <c r="D260" s="218" t="s">
        <v>153</v>
      </c>
      <c r="E260" s="234" t="s">
        <v>21</v>
      </c>
      <c r="F260" s="235" t="s">
        <v>410</v>
      </c>
      <c r="G260" s="223"/>
      <c r="H260" s="236">
        <v>153.004</v>
      </c>
      <c r="I260" s="228"/>
      <c r="J260" s="223"/>
      <c r="K260" s="223"/>
      <c r="L260" s="229"/>
      <c r="M260" s="230"/>
      <c r="N260" s="231"/>
      <c r="O260" s="231"/>
      <c r="P260" s="231"/>
      <c r="Q260" s="231"/>
      <c r="R260" s="231"/>
      <c r="S260" s="231"/>
      <c r="T260" s="232"/>
      <c r="AT260" s="233" t="s">
        <v>153</v>
      </c>
      <c r="AU260" s="233" t="s">
        <v>163</v>
      </c>
      <c r="AV260" s="12" t="s">
        <v>81</v>
      </c>
      <c r="AW260" s="12" t="s">
        <v>35</v>
      </c>
      <c r="AX260" s="12" t="s">
        <v>72</v>
      </c>
      <c r="AY260" s="233" t="s">
        <v>140</v>
      </c>
    </row>
    <row r="261" spans="2:51" s="13" customFormat="1" ht="13.5">
      <c r="B261" s="237"/>
      <c r="C261" s="238"/>
      <c r="D261" s="224" t="s">
        <v>153</v>
      </c>
      <c r="E261" s="239" t="s">
        <v>21</v>
      </c>
      <c r="F261" s="240" t="s">
        <v>162</v>
      </c>
      <c r="G261" s="238"/>
      <c r="H261" s="241">
        <v>280.96</v>
      </c>
      <c r="I261" s="242"/>
      <c r="J261" s="238"/>
      <c r="K261" s="238"/>
      <c r="L261" s="243"/>
      <c r="M261" s="244"/>
      <c r="N261" s="245"/>
      <c r="O261" s="245"/>
      <c r="P261" s="245"/>
      <c r="Q261" s="245"/>
      <c r="R261" s="245"/>
      <c r="S261" s="245"/>
      <c r="T261" s="246"/>
      <c r="AT261" s="247" t="s">
        <v>153</v>
      </c>
      <c r="AU261" s="247" t="s">
        <v>163</v>
      </c>
      <c r="AV261" s="13" t="s">
        <v>147</v>
      </c>
      <c r="AW261" s="13" t="s">
        <v>35</v>
      </c>
      <c r="AX261" s="13" t="s">
        <v>79</v>
      </c>
      <c r="AY261" s="247" t="s">
        <v>140</v>
      </c>
    </row>
    <row r="262" spans="2:65" s="1" customFormat="1" ht="22.5" customHeight="1">
      <c r="B262" s="43"/>
      <c r="C262" s="206" t="s">
        <v>411</v>
      </c>
      <c r="D262" s="206" t="s">
        <v>142</v>
      </c>
      <c r="E262" s="207" t="s">
        <v>412</v>
      </c>
      <c r="F262" s="208" t="s">
        <v>413</v>
      </c>
      <c r="G262" s="209" t="s">
        <v>145</v>
      </c>
      <c r="H262" s="210">
        <v>1029.882</v>
      </c>
      <c r="I262" s="211"/>
      <c r="J262" s="212">
        <f>ROUND(I262*H262,2)</f>
        <v>0</v>
      </c>
      <c r="K262" s="208" t="s">
        <v>146</v>
      </c>
      <c r="L262" s="63"/>
      <c r="M262" s="213" t="s">
        <v>21</v>
      </c>
      <c r="N262" s="214" t="s">
        <v>43</v>
      </c>
      <c r="O262" s="44"/>
      <c r="P262" s="215">
        <f>O262*H262</f>
        <v>0</v>
      </c>
      <c r="Q262" s="215">
        <v>0</v>
      </c>
      <c r="R262" s="215">
        <f>Q262*H262</f>
        <v>0</v>
      </c>
      <c r="S262" s="215">
        <v>0.046</v>
      </c>
      <c r="T262" s="216">
        <f>S262*H262</f>
        <v>47.374572</v>
      </c>
      <c r="AR262" s="26" t="s">
        <v>147</v>
      </c>
      <c r="AT262" s="26" t="s">
        <v>142</v>
      </c>
      <c r="AU262" s="26" t="s">
        <v>163</v>
      </c>
      <c r="AY262" s="26" t="s">
        <v>140</v>
      </c>
      <c r="BE262" s="217">
        <f>IF(N262="základní",J262,0)</f>
        <v>0</v>
      </c>
      <c r="BF262" s="217">
        <f>IF(N262="snížená",J262,0)</f>
        <v>0</v>
      </c>
      <c r="BG262" s="217">
        <f>IF(N262="zákl. přenesená",J262,0)</f>
        <v>0</v>
      </c>
      <c r="BH262" s="217">
        <f>IF(N262="sníž. přenesená",J262,0)</f>
        <v>0</v>
      </c>
      <c r="BI262" s="217">
        <f>IF(N262="nulová",J262,0)</f>
        <v>0</v>
      </c>
      <c r="BJ262" s="26" t="s">
        <v>79</v>
      </c>
      <c r="BK262" s="217">
        <f>ROUND(I262*H262,2)</f>
        <v>0</v>
      </c>
      <c r="BL262" s="26" t="s">
        <v>147</v>
      </c>
      <c r="BM262" s="26" t="s">
        <v>414</v>
      </c>
    </row>
    <row r="263" spans="2:47" s="1" customFormat="1" ht="27">
      <c r="B263" s="43"/>
      <c r="C263" s="65"/>
      <c r="D263" s="218" t="s">
        <v>149</v>
      </c>
      <c r="E263" s="65"/>
      <c r="F263" s="219" t="s">
        <v>415</v>
      </c>
      <c r="G263" s="65"/>
      <c r="H263" s="65"/>
      <c r="I263" s="174"/>
      <c r="J263" s="65"/>
      <c r="K263" s="65"/>
      <c r="L263" s="63"/>
      <c r="M263" s="220"/>
      <c r="N263" s="44"/>
      <c r="O263" s="44"/>
      <c r="P263" s="44"/>
      <c r="Q263" s="44"/>
      <c r="R263" s="44"/>
      <c r="S263" s="44"/>
      <c r="T263" s="80"/>
      <c r="AT263" s="26" t="s">
        <v>149</v>
      </c>
      <c r="AU263" s="26" t="s">
        <v>163</v>
      </c>
    </row>
    <row r="264" spans="2:47" s="1" customFormat="1" ht="27">
      <c r="B264" s="43"/>
      <c r="C264" s="65"/>
      <c r="D264" s="218" t="s">
        <v>151</v>
      </c>
      <c r="E264" s="65"/>
      <c r="F264" s="221" t="s">
        <v>408</v>
      </c>
      <c r="G264" s="65"/>
      <c r="H264" s="65"/>
      <c r="I264" s="174"/>
      <c r="J264" s="65"/>
      <c r="K264" s="65"/>
      <c r="L264" s="63"/>
      <c r="M264" s="220"/>
      <c r="N264" s="44"/>
      <c r="O264" s="44"/>
      <c r="P264" s="44"/>
      <c r="Q264" s="44"/>
      <c r="R264" s="44"/>
      <c r="S264" s="44"/>
      <c r="T264" s="80"/>
      <c r="AT264" s="26" t="s">
        <v>151</v>
      </c>
      <c r="AU264" s="26" t="s">
        <v>163</v>
      </c>
    </row>
    <row r="265" spans="2:51" s="12" customFormat="1" ht="27">
      <c r="B265" s="222"/>
      <c r="C265" s="223"/>
      <c r="D265" s="218" t="s">
        <v>153</v>
      </c>
      <c r="E265" s="234" t="s">
        <v>21</v>
      </c>
      <c r="F265" s="235" t="s">
        <v>416</v>
      </c>
      <c r="G265" s="223"/>
      <c r="H265" s="236">
        <v>1010.808</v>
      </c>
      <c r="I265" s="228"/>
      <c r="J265" s="223"/>
      <c r="K265" s="223"/>
      <c r="L265" s="229"/>
      <c r="M265" s="230"/>
      <c r="N265" s="231"/>
      <c r="O265" s="231"/>
      <c r="P265" s="231"/>
      <c r="Q265" s="231"/>
      <c r="R265" s="231"/>
      <c r="S265" s="231"/>
      <c r="T265" s="232"/>
      <c r="AT265" s="233" t="s">
        <v>153</v>
      </c>
      <c r="AU265" s="233" t="s">
        <v>163</v>
      </c>
      <c r="AV265" s="12" t="s">
        <v>81</v>
      </c>
      <c r="AW265" s="12" t="s">
        <v>35</v>
      </c>
      <c r="AX265" s="12" t="s">
        <v>72</v>
      </c>
      <c r="AY265" s="233" t="s">
        <v>140</v>
      </c>
    </row>
    <row r="266" spans="2:51" s="12" customFormat="1" ht="13.5">
      <c r="B266" s="222"/>
      <c r="C266" s="223"/>
      <c r="D266" s="218" t="s">
        <v>153</v>
      </c>
      <c r="E266" s="234" t="s">
        <v>21</v>
      </c>
      <c r="F266" s="235" t="s">
        <v>417</v>
      </c>
      <c r="G266" s="223"/>
      <c r="H266" s="236">
        <v>19.074</v>
      </c>
      <c r="I266" s="228"/>
      <c r="J266" s="223"/>
      <c r="K266" s="223"/>
      <c r="L266" s="229"/>
      <c r="M266" s="230"/>
      <c r="N266" s="231"/>
      <c r="O266" s="231"/>
      <c r="P266" s="231"/>
      <c r="Q266" s="231"/>
      <c r="R266" s="231"/>
      <c r="S266" s="231"/>
      <c r="T266" s="232"/>
      <c r="AT266" s="233" t="s">
        <v>153</v>
      </c>
      <c r="AU266" s="233" t="s">
        <v>163</v>
      </c>
      <c r="AV266" s="12" t="s">
        <v>81</v>
      </c>
      <c r="AW266" s="12" t="s">
        <v>35</v>
      </c>
      <c r="AX266" s="12" t="s">
        <v>72</v>
      </c>
      <c r="AY266" s="233" t="s">
        <v>140</v>
      </c>
    </row>
    <row r="267" spans="2:51" s="13" customFormat="1" ht="13.5">
      <c r="B267" s="237"/>
      <c r="C267" s="238"/>
      <c r="D267" s="224" t="s">
        <v>153</v>
      </c>
      <c r="E267" s="239" t="s">
        <v>21</v>
      </c>
      <c r="F267" s="240" t="s">
        <v>162</v>
      </c>
      <c r="G267" s="238"/>
      <c r="H267" s="241">
        <v>1029.882</v>
      </c>
      <c r="I267" s="242"/>
      <c r="J267" s="238"/>
      <c r="K267" s="238"/>
      <c r="L267" s="243"/>
      <c r="M267" s="244"/>
      <c r="N267" s="245"/>
      <c r="O267" s="245"/>
      <c r="P267" s="245"/>
      <c r="Q267" s="245"/>
      <c r="R267" s="245"/>
      <c r="S267" s="245"/>
      <c r="T267" s="246"/>
      <c r="AT267" s="247" t="s">
        <v>153</v>
      </c>
      <c r="AU267" s="247" t="s">
        <v>163</v>
      </c>
      <c r="AV267" s="13" t="s">
        <v>147</v>
      </c>
      <c r="AW267" s="13" t="s">
        <v>35</v>
      </c>
      <c r="AX267" s="13" t="s">
        <v>79</v>
      </c>
      <c r="AY267" s="247" t="s">
        <v>140</v>
      </c>
    </row>
    <row r="268" spans="2:65" s="1" customFormat="1" ht="31.5" customHeight="1">
      <c r="B268" s="43"/>
      <c r="C268" s="206" t="s">
        <v>418</v>
      </c>
      <c r="D268" s="206" t="s">
        <v>142</v>
      </c>
      <c r="E268" s="207" t="s">
        <v>419</v>
      </c>
      <c r="F268" s="208" t="s">
        <v>420</v>
      </c>
      <c r="G268" s="209" t="s">
        <v>145</v>
      </c>
      <c r="H268" s="210">
        <v>122.1</v>
      </c>
      <c r="I268" s="211"/>
      <c r="J268" s="212">
        <f>ROUND(I268*H268,2)</f>
        <v>0</v>
      </c>
      <c r="K268" s="208" t="s">
        <v>146</v>
      </c>
      <c r="L268" s="63"/>
      <c r="M268" s="213" t="s">
        <v>21</v>
      </c>
      <c r="N268" s="214" t="s">
        <v>43</v>
      </c>
      <c r="O268" s="44"/>
      <c r="P268" s="215">
        <f>O268*H268</f>
        <v>0</v>
      </c>
      <c r="Q268" s="215">
        <v>0</v>
      </c>
      <c r="R268" s="215">
        <f>Q268*H268</f>
        <v>0</v>
      </c>
      <c r="S268" s="215">
        <v>0.059</v>
      </c>
      <c r="T268" s="216">
        <f>S268*H268</f>
        <v>7.203899999999999</v>
      </c>
      <c r="AR268" s="26" t="s">
        <v>147</v>
      </c>
      <c r="AT268" s="26" t="s">
        <v>142</v>
      </c>
      <c r="AU268" s="26" t="s">
        <v>163</v>
      </c>
      <c r="AY268" s="26" t="s">
        <v>140</v>
      </c>
      <c r="BE268" s="217">
        <f>IF(N268="základní",J268,0)</f>
        <v>0</v>
      </c>
      <c r="BF268" s="217">
        <f>IF(N268="snížená",J268,0)</f>
        <v>0</v>
      </c>
      <c r="BG268" s="217">
        <f>IF(N268="zákl. přenesená",J268,0)</f>
        <v>0</v>
      </c>
      <c r="BH268" s="217">
        <f>IF(N268="sníž. přenesená",J268,0)</f>
        <v>0</v>
      </c>
      <c r="BI268" s="217">
        <f>IF(N268="nulová",J268,0)</f>
        <v>0</v>
      </c>
      <c r="BJ268" s="26" t="s">
        <v>79</v>
      </c>
      <c r="BK268" s="217">
        <f>ROUND(I268*H268,2)</f>
        <v>0</v>
      </c>
      <c r="BL268" s="26" t="s">
        <v>147</v>
      </c>
      <c r="BM268" s="26" t="s">
        <v>421</v>
      </c>
    </row>
    <row r="269" spans="2:47" s="1" customFormat="1" ht="27">
      <c r="B269" s="43"/>
      <c r="C269" s="65"/>
      <c r="D269" s="224" t="s">
        <v>149</v>
      </c>
      <c r="E269" s="65"/>
      <c r="F269" s="249" t="s">
        <v>422</v>
      </c>
      <c r="G269" s="65"/>
      <c r="H269" s="65"/>
      <c r="I269" s="174"/>
      <c r="J269" s="65"/>
      <c r="K269" s="65"/>
      <c r="L269" s="63"/>
      <c r="M269" s="220"/>
      <c r="N269" s="44"/>
      <c r="O269" s="44"/>
      <c r="P269" s="44"/>
      <c r="Q269" s="44"/>
      <c r="R269" s="44"/>
      <c r="S269" s="44"/>
      <c r="T269" s="80"/>
      <c r="AT269" s="26" t="s">
        <v>149</v>
      </c>
      <c r="AU269" s="26" t="s">
        <v>163</v>
      </c>
    </row>
    <row r="270" spans="2:65" s="1" customFormat="1" ht="22.5" customHeight="1">
      <c r="B270" s="43"/>
      <c r="C270" s="206" t="s">
        <v>423</v>
      </c>
      <c r="D270" s="206" t="s">
        <v>142</v>
      </c>
      <c r="E270" s="207" t="s">
        <v>424</v>
      </c>
      <c r="F270" s="208" t="s">
        <v>425</v>
      </c>
      <c r="G270" s="209" t="s">
        <v>145</v>
      </c>
      <c r="H270" s="210">
        <v>228.322</v>
      </c>
      <c r="I270" s="211"/>
      <c r="J270" s="212">
        <f>ROUND(I270*H270,2)</f>
        <v>0</v>
      </c>
      <c r="K270" s="208" t="s">
        <v>146</v>
      </c>
      <c r="L270" s="63"/>
      <c r="M270" s="213" t="s">
        <v>21</v>
      </c>
      <c r="N270" s="214" t="s">
        <v>43</v>
      </c>
      <c r="O270" s="44"/>
      <c r="P270" s="215">
        <f>O270*H270</f>
        <v>0</v>
      </c>
      <c r="Q270" s="215">
        <v>0</v>
      </c>
      <c r="R270" s="215">
        <f>Q270*H270</f>
        <v>0</v>
      </c>
      <c r="S270" s="215">
        <v>0.068</v>
      </c>
      <c r="T270" s="216">
        <f>S270*H270</f>
        <v>15.525896000000001</v>
      </c>
      <c r="AR270" s="26" t="s">
        <v>147</v>
      </c>
      <c r="AT270" s="26" t="s">
        <v>142</v>
      </c>
      <c r="AU270" s="26" t="s">
        <v>163</v>
      </c>
      <c r="AY270" s="26" t="s">
        <v>140</v>
      </c>
      <c r="BE270" s="217">
        <f>IF(N270="základní",J270,0)</f>
        <v>0</v>
      </c>
      <c r="BF270" s="217">
        <f>IF(N270="snížená",J270,0)</f>
        <v>0</v>
      </c>
      <c r="BG270" s="217">
        <f>IF(N270="zákl. přenesená",J270,0)</f>
        <v>0</v>
      </c>
      <c r="BH270" s="217">
        <f>IF(N270="sníž. přenesená",J270,0)</f>
        <v>0</v>
      </c>
      <c r="BI270" s="217">
        <f>IF(N270="nulová",J270,0)</f>
        <v>0</v>
      </c>
      <c r="BJ270" s="26" t="s">
        <v>79</v>
      </c>
      <c r="BK270" s="217">
        <f>ROUND(I270*H270,2)</f>
        <v>0</v>
      </c>
      <c r="BL270" s="26" t="s">
        <v>147</v>
      </c>
      <c r="BM270" s="26" t="s">
        <v>426</v>
      </c>
    </row>
    <row r="271" spans="2:47" s="1" customFormat="1" ht="27">
      <c r="B271" s="43"/>
      <c r="C271" s="65"/>
      <c r="D271" s="218" t="s">
        <v>149</v>
      </c>
      <c r="E271" s="65"/>
      <c r="F271" s="219" t="s">
        <v>427</v>
      </c>
      <c r="G271" s="65"/>
      <c r="H271" s="65"/>
      <c r="I271" s="174"/>
      <c r="J271" s="65"/>
      <c r="K271" s="65"/>
      <c r="L271" s="63"/>
      <c r="M271" s="220"/>
      <c r="N271" s="44"/>
      <c r="O271" s="44"/>
      <c r="P271" s="44"/>
      <c r="Q271" s="44"/>
      <c r="R271" s="44"/>
      <c r="S271" s="44"/>
      <c r="T271" s="80"/>
      <c r="AT271" s="26" t="s">
        <v>149</v>
      </c>
      <c r="AU271" s="26" t="s">
        <v>163</v>
      </c>
    </row>
    <row r="272" spans="2:47" s="1" customFormat="1" ht="27">
      <c r="B272" s="43"/>
      <c r="C272" s="65"/>
      <c r="D272" s="218" t="s">
        <v>151</v>
      </c>
      <c r="E272" s="65"/>
      <c r="F272" s="221" t="s">
        <v>428</v>
      </c>
      <c r="G272" s="65"/>
      <c r="H272" s="65"/>
      <c r="I272" s="174"/>
      <c r="J272" s="65"/>
      <c r="K272" s="65"/>
      <c r="L272" s="63"/>
      <c r="M272" s="220"/>
      <c r="N272" s="44"/>
      <c r="O272" s="44"/>
      <c r="P272" s="44"/>
      <c r="Q272" s="44"/>
      <c r="R272" s="44"/>
      <c r="S272" s="44"/>
      <c r="T272" s="80"/>
      <c r="AT272" s="26" t="s">
        <v>151</v>
      </c>
      <c r="AU272" s="26" t="s">
        <v>163</v>
      </c>
    </row>
    <row r="273" spans="2:51" s="12" customFormat="1" ht="13.5">
      <c r="B273" s="222"/>
      <c r="C273" s="223"/>
      <c r="D273" s="218" t="s">
        <v>153</v>
      </c>
      <c r="E273" s="234" t="s">
        <v>21</v>
      </c>
      <c r="F273" s="235" t="s">
        <v>429</v>
      </c>
      <c r="G273" s="223"/>
      <c r="H273" s="236">
        <v>26.56</v>
      </c>
      <c r="I273" s="228"/>
      <c r="J273" s="223"/>
      <c r="K273" s="223"/>
      <c r="L273" s="229"/>
      <c r="M273" s="230"/>
      <c r="N273" s="231"/>
      <c r="O273" s="231"/>
      <c r="P273" s="231"/>
      <c r="Q273" s="231"/>
      <c r="R273" s="231"/>
      <c r="S273" s="231"/>
      <c r="T273" s="232"/>
      <c r="AT273" s="233" t="s">
        <v>153</v>
      </c>
      <c r="AU273" s="233" t="s">
        <v>163</v>
      </c>
      <c r="AV273" s="12" t="s">
        <v>81</v>
      </c>
      <c r="AW273" s="12" t="s">
        <v>35</v>
      </c>
      <c r="AX273" s="12" t="s">
        <v>72</v>
      </c>
      <c r="AY273" s="233" t="s">
        <v>140</v>
      </c>
    </row>
    <row r="274" spans="2:51" s="12" customFormat="1" ht="13.5">
      <c r="B274" s="222"/>
      <c r="C274" s="223"/>
      <c r="D274" s="218" t="s">
        <v>153</v>
      </c>
      <c r="E274" s="234" t="s">
        <v>21</v>
      </c>
      <c r="F274" s="235" t="s">
        <v>430</v>
      </c>
      <c r="G274" s="223"/>
      <c r="H274" s="236">
        <v>19.646</v>
      </c>
      <c r="I274" s="228"/>
      <c r="J274" s="223"/>
      <c r="K274" s="223"/>
      <c r="L274" s="229"/>
      <c r="M274" s="230"/>
      <c r="N274" s="231"/>
      <c r="O274" s="231"/>
      <c r="P274" s="231"/>
      <c r="Q274" s="231"/>
      <c r="R274" s="231"/>
      <c r="S274" s="231"/>
      <c r="T274" s="232"/>
      <c r="AT274" s="233" t="s">
        <v>153</v>
      </c>
      <c r="AU274" s="233" t="s">
        <v>163</v>
      </c>
      <c r="AV274" s="12" t="s">
        <v>81</v>
      </c>
      <c r="AW274" s="12" t="s">
        <v>35</v>
      </c>
      <c r="AX274" s="12" t="s">
        <v>72</v>
      </c>
      <c r="AY274" s="233" t="s">
        <v>140</v>
      </c>
    </row>
    <row r="275" spans="2:51" s="12" customFormat="1" ht="13.5">
      <c r="B275" s="222"/>
      <c r="C275" s="223"/>
      <c r="D275" s="218" t="s">
        <v>153</v>
      </c>
      <c r="E275" s="234" t="s">
        <v>21</v>
      </c>
      <c r="F275" s="235" t="s">
        <v>431</v>
      </c>
      <c r="G275" s="223"/>
      <c r="H275" s="236">
        <v>28.336</v>
      </c>
      <c r="I275" s="228"/>
      <c r="J275" s="223"/>
      <c r="K275" s="223"/>
      <c r="L275" s="229"/>
      <c r="M275" s="230"/>
      <c r="N275" s="231"/>
      <c r="O275" s="231"/>
      <c r="P275" s="231"/>
      <c r="Q275" s="231"/>
      <c r="R275" s="231"/>
      <c r="S275" s="231"/>
      <c r="T275" s="232"/>
      <c r="AT275" s="233" t="s">
        <v>153</v>
      </c>
      <c r="AU275" s="233" t="s">
        <v>163</v>
      </c>
      <c r="AV275" s="12" t="s">
        <v>81</v>
      </c>
      <c r="AW275" s="12" t="s">
        <v>35</v>
      </c>
      <c r="AX275" s="12" t="s">
        <v>72</v>
      </c>
      <c r="AY275" s="233" t="s">
        <v>140</v>
      </c>
    </row>
    <row r="276" spans="2:51" s="12" customFormat="1" ht="13.5">
      <c r="B276" s="222"/>
      <c r="C276" s="223"/>
      <c r="D276" s="218" t="s">
        <v>153</v>
      </c>
      <c r="E276" s="234" t="s">
        <v>21</v>
      </c>
      <c r="F276" s="235" t="s">
        <v>432</v>
      </c>
      <c r="G276" s="223"/>
      <c r="H276" s="236">
        <v>6.016</v>
      </c>
      <c r="I276" s="228"/>
      <c r="J276" s="223"/>
      <c r="K276" s="223"/>
      <c r="L276" s="229"/>
      <c r="M276" s="230"/>
      <c r="N276" s="231"/>
      <c r="O276" s="231"/>
      <c r="P276" s="231"/>
      <c r="Q276" s="231"/>
      <c r="R276" s="231"/>
      <c r="S276" s="231"/>
      <c r="T276" s="232"/>
      <c r="AT276" s="233" t="s">
        <v>153</v>
      </c>
      <c r="AU276" s="233" t="s">
        <v>163</v>
      </c>
      <c r="AV276" s="12" t="s">
        <v>81</v>
      </c>
      <c r="AW276" s="12" t="s">
        <v>35</v>
      </c>
      <c r="AX276" s="12" t="s">
        <v>72</v>
      </c>
      <c r="AY276" s="233" t="s">
        <v>140</v>
      </c>
    </row>
    <row r="277" spans="2:51" s="12" customFormat="1" ht="13.5">
      <c r="B277" s="222"/>
      <c r="C277" s="223"/>
      <c r="D277" s="218" t="s">
        <v>153</v>
      </c>
      <c r="E277" s="234" t="s">
        <v>21</v>
      </c>
      <c r="F277" s="235" t="s">
        <v>433</v>
      </c>
      <c r="G277" s="223"/>
      <c r="H277" s="236">
        <v>6.048</v>
      </c>
      <c r="I277" s="228"/>
      <c r="J277" s="223"/>
      <c r="K277" s="223"/>
      <c r="L277" s="229"/>
      <c r="M277" s="230"/>
      <c r="N277" s="231"/>
      <c r="O277" s="231"/>
      <c r="P277" s="231"/>
      <c r="Q277" s="231"/>
      <c r="R277" s="231"/>
      <c r="S277" s="231"/>
      <c r="T277" s="232"/>
      <c r="AT277" s="233" t="s">
        <v>153</v>
      </c>
      <c r="AU277" s="233" t="s">
        <v>163</v>
      </c>
      <c r="AV277" s="12" t="s">
        <v>81</v>
      </c>
      <c r="AW277" s="12" t="s">
        <v>35</v>
      </c>
      <c r="AX277" s="12" t="s">
        <v>72</v>
      </c>
      <c r="AY277" s="233" t="s">
        <v>140</v>
      </c>
    </row>
    <row r="278" spans="2:51" s="12" customFormat="1" ht="13.5">
      <c r="B278" s="222"/>
      <c r="C278" s="223"/>
      <c r="D278" s="218" t="s">
        <v>153</v>
      </c>
      <c r="E278" s="234" t="s">
        <v>21</v>
      </c>
      <c r="F278" s="235" t="s">
        <v>434</v>
      </c>
      <c r="G278" s="223"/>
      <c r="H278" s="236">
        <v>70.916</v>
      </c>
      <c r="I278" s="228"/>
      <c r="J278" s="223"/>
      <c r="K278" s="223"/>
      <c r="L278" s="229"/>
      <c r="M278" s="230"/>
      <c r="N278" s="231"/>
      <c r="O278" s="231"/>
      <c r="P278" s="231"/>
      <c r="Q278" s="231"/>
      <c r="R278" s="231"/>
      <c r="S278" s="231"/>
      <c r="T278" s="232"/>
      <c r="AT278" s="233" t="s">
        <v>153</v>
      </c>
      <c r="AU278" s="233" t="s">
        <v>163</v>
      </c>
      <c r="AV278" s="12" t="s">
        <v>81</v>
      </c>
      <c r="AW278" s="12" t="s">
        <v>35</v>
      </c>
      <c r="AX278" s="12" t="s">
        <v>72</v>
      </c>
      <c r="AY278" s="233" t="s">
        <v>140</v>
      </c>
    </row>
    <row r="279" spans="2:51" s="12" customFormat="1" ht="13.5">
      <c r="B279" s="222"/>
      <c r="C279" s="223"/>
      <c r="D279" s="218" t="s">
        <v>153</v>
      </c>
      <c r="E279" s="234" t="s">
        <v>21</v>
      </c>
      <c r="F279" s="235" t="s">
        <v>435</v>
      </c>
      <c r="G279" s="223"/>
      <c r="H279" s="236">
        <v>70.8</v>
      </c>
      <c r="I279" s="228"/>
      <c r="J279" s="223"/>
      <c r="K279" s="223"/>
      <c r="L279" s="229"/>
      <c r="M279" s="230"/>
      <c r="N279" s="231"/>
      <c r="O279" s="231"/>
      <c r="P279" s="231"/>
      <c r="Q279" s="231"/>
      <c r="R279" s="231"/>
      <c r="S279" s="231"/>
      <c r="T279" s="232"/>
      <c r="AT279" s="233" t="s">
        <v>153</v>
      </c>
      <c r="AU279" s="233" t="s">
        <v>163</v>
      </c>
      <c r="AV279" s="12" t="s">
        <v>81</v>
      </c>
      <c r="AW279" s="12" t="s">
        <v>35</v>
      </c>
      <c r="AX279" s="12" t="s">
        <v>72</v>
      </c>
      <c r="AY279" s="233" t="s">
        <v>140</v>
      </c>
    </row>
    <row r="280" spans="2:51" s="13" customFormat="1" ht="13.5">
      <c r="B280" s="237"/>
      <c r="C280" s="238"/>
      <c r="D280" s="224" t="s">
        <v>153</v>
      </c>
      <c r="E280" s="239" t="s">
        <v>21</v>
      </c>
      <c r="F280" s="240" t="s">
        <v>162</v>
      </c>
      <c r="G280" s="238"/>
      <c r="H280" s="241">
        <v>228.322</v>
      </c>
      <c r="I280" s="242"/>
      <c r="J280" s="238"/>
      <c r="K280" s="238"/>
      <c r="L280" s="243"/>
      <c r="M280" s="244"/>
      <c r="N280" s="245"/>
      <c r="O280" s="245"/>
      <c r="P280" s="245"/>
      <c r="Q280" s="245"/>
      <c r="R280" s="245"/>
      <c r="S280" s="245"/>
      <c r="T280" s="246"/>
      <c r="AT280" s="247" t="s">
        <v>153</v>
      </c>
      <c r="AU280" s="247" t="s">
        <v>163</v>
      </c>
      <c r="AV280" s="13" t="s">
        <v>147</v>
      </c>
      <c r="AW280" s="13" t="s">
        <v>35</v>
      </c>
      <c r="AX280" s="13" t="s">
        <v>79</v>
      </c>
      <c r="AY280" s="247" t="s">
        <v>140</v>
      </c>
    </row>
    <row r="281" spans="2:65" s="1" customFormat="1" ht="22.5" customHeight="1">
      <c r="B281" s="43"/>
      <c r="C281" s="206" t="s">
        <v>436</v>
      </c>
      <c r="D281" s="206" t="s">
        <v>142</v>
      </c>
      <c r="E281" s="207" t="s">
        <v>437</v>
      </c>
      <c r="F281" s="208" t="s">
        <v>438</v>
      </c>
      <c r="G281" s="209" t="s">
        <v>145</v>
      </c>
      <c r="H281" s="210">
        <v>122.1</v>
      </c>
      <c r="I281" s="211"/>
      <c r="J281" s="212">
        <f>ROUND(I281*H281,2)</f>
        <v>0</v>
      </c>
      <c r="K281" s="208" t="s">
        <v>146</v>
      </c>
      <c r="L281" s="63"/>
      <c r="M281" s="213" t="s">
        <v>21</v>
      </c>
      <c r="N281" s="214" t="s">
        <v>43</v>
      </c>
      <c r="O281" s="44"/>
      <c r="P281" s="215">
        <f>O281*H281</f>
        <v>0</v>
      </c>
      <c r="Q281" s="215">
        <v>0</v>
      </c>
      <c r="R281" s="215">
        <f>Q281*H281</f>
        <v>0</v>
      </c>
      <c r="S281" s="215">
        <v>0.073</v>
      </c>
      <c r="T281" s="216">
        <f>S281*H281</f>
        <v>8.9133</v>
      </c>
      <c r="AR281" s="26" t="s">
        <v>147</v>
      </c>
      <c r="AT281" s="26" t="s">
        <v>142</v>
      </c>
      <c r="AU281" s="26" t="s">
        <v>163</v>
      </c>
      <c r="AY281" s="26" t="s">
        <v>140</v>
      </c>
      <c r="BE281" s="217">
        <f>IF(N281="základní",J281,0)</f>
        <v>0</v>
      </c>
      <c r="BF281" s="217">
        <f>IF(N281="snížená",J281,0)</f>
        <v>0</v>
      </c>
      <c r="BG281" s="217">
        <f>IF(N281="zákl. přenesená",J281,0)</f>
        <v>0</v>
      </c>
      <c r="BH281" s="217">
        <f>IF(N281="sníž. přenesená",J281,0)</f>
        <v>0</v>
      </c>
      <c r="BI281" s="217">
        <f>IF(N281="nulová",J281,0)</f>
        <v>0</v>
      </c>
      <c r="BJ281" s="26" t="s">
        <v>79</v>
      </c>
      <c r="BK281" s="217">
        <f>ROUND(I281*H281,2)</f>
        <v>0</v>
      </c>
      <c r="BL281" s="26" t="s">
        <v>147</v>
      </c>
      <c r="BM281" s="26" t="s">
        <v>439</v>
      </c>
    </row>
    <row r="282" spans="2:47" s="1" customFormat="1" ht="27">
      <c r="B282" s="43"/>
      <c r="C282" s="65"/>
      <c r="D282" s="218" t="s">
        <v>149</v>
      </c>
      <c r="E282" s="65"/>
      <c r="F282" s="219" t="s">
        <v>440</v>
      </c>
      <c r="G282" s="65"/>
      <c r="H282" s="65"/>
      <c r="I282" s="174"/>
      <c r="J282" s="65"/>
      <c r="K282" s="65"/>
      <c r="L282" s="63"/>
      <c r="M282" s="220"/>
      <c r="N282" s="44"/>
      <c r="O282" s="44"/>
      <c r="P282" s="44"/>
      <c r="Q282" s="44"/>
      <c r="R282" s="44"/>
      <c r="S282" s="44"/>
      <c r="T282" s="80"/>
      <c r="AT282" s="26" t="s">
        <v>149</v>
      </c>
      <c r="AU282" s="26" t="s">
        <v>163</v>
      </c>
    </row>
    <row r="283" spans="2:51" s="12" customFormat="1" ht="13.5">
      <c r="B283" s="222"/>
      <c r="C283" s="223"/>
      <c r="D283" s="224" t="s">
        <v>153</v>
      </c>
      <c r="E283" s="225" t="s">
        <v>21</v>
      </c>
      <c r="F283" s="226" t="s">
        <v>441</v>
      </c>
      <c r="G283" s="223"/>
      <c r="H283" s="227">
        <v>122.1</v>
      </c>
      <c r="I283" s="228"/>
      <c r="J283" s="223"/>
      <c r="K283" s="223"/>
      <c r="L283" s="229"/>
      <c r="M283" s="230"/>
      <c r="N283" s="231"/>
      <c r="O283" s="231"/>
      <c r="P283" s="231"/>
      <c r="Q283" s="231"/>
      <c r="R283" s="231"/>
      <c r="S283" s="231"/>
      <c r="T283" s="232"/>
      <c r="AT283" s="233" t="s">
        <v>153</v>
      </c>
      <c r="AU283" s="233" t="s">
        <v>163</v>
      </c>
      <c r="AV283" s="12" t="s">
        <v>81</v>
      </c>
      <c r="AW283" s="12" t="s">
        <v>35</v>
      </c>
      <c r="AX283" s="12" t="s">
        <v>79</v>
      </c>
      <c r="AY283" s="233" t="s">
        <v>140</v>
      </c>
    </row>
    <row r="284" spans="2:65" s="1" customFormat="1" ht="31.5" customHeight="1">
      <c r="B284" s="43"/>
      <c r="C284" s="206" t="s">
        <v>442</v>
      </c>
      <c r="D284" s="206" t="s">
        <v>142</v>
      </c>
      <c r="E284" s="207" t="s">
        <v>443</v>
      </c>
      <c r="F284" s="208" t="s">
        <v>444</v>
      </c>
      <c r="G284" s="209" t="s">
        <v>145</v>
      </c>
      <c r="H284" s="210">
        <v>70.2</v>
      </c>
      <c r="I284" s="211"/>
      <c r="J284" s="212">
        <f>ROUND(I284*H284,2)</f>
        <v>0</v>
      </c>
      <c r="K284" s="208" t="s">
        <v>146</v>
      </c>
      <c r="L284" s="63"/>
      <c r="M284" s="213" t="s">
        <v>21</v>
      </c>
      <c r="N284" s="214" t="s">
        <v>43</v>
      </c>
      <c r="O284" s="44"/>
      <c r="P284" s="215">
        <f>O284*H284</f>
        <v>0</v>
      </c>
      <c r="Q284" s="215">
        <v>0</v>
      </c>
      <c r="R284" s="215">
        <f>Q284*H284</f>
        <v>0</v>
      </c>
      <c r="S284" s="215">
        <v>0</v>
      </c>
      <c r="T284" s="216">
        <f>S284*H284</f>
        <v>0</v>
      </c>
      <c r="AR284" s="26" t="s">
        <v>147</v>
      </c>
      <c r="AT284" s="26" t="s">
        <v>142</v>
      </c>
      <c r="AU284" s="26" t="s">
        <v>163</v>
      </c>
      <c r="AY284" s="26" t="s">
        <v>140</v>
      </c>
      <c r="BE284" s="217">
        <f>IF(N284="základní",J284,0)</f>
        <v>0</v>
      </c>
      <c r="BF284" s="217">
        <f>IF(N284="snížená",J284,0)</f>
        <v>0</v>
      </c>
      <c r="BG284" s="217">
        <f>IF(N284="zákl. přenesená",J284,0)</f>
        <v>0</v>
      </c>
      <c r="BH284" s="217">
        <f>IF(N284="sníž. přenesená",J284,0)</f>
        <v>0</v>
      </c>
      <c r="BI284" s="217">
        <f>IF(N284="nulová",J284,0)</f>
        <v>0</v>
      </c>
      <c r="BJ284" s="26" t="s">
        <v>79</v>
      </c>
      <c r="BK284" s="217">
        <f>ROUND(I284*H284,2)</f>
        <v>0</v>
      </c>
      <c r="BL284" s="26" t="s">
        <v>147</v>
      </c>
      <c r="BM284" s="26" t="s">
        <v>445</v>
      </c>
    </row>
    <row r="285" spans="2:47" s="1" customFormat="1" ht="40.5">
      <c r="B285" s="43"/>
      <c r="C285" s="65"/>
      <c r="D285" s="218" t="s">
        <v>149</v>
      </c>
      <c r="E285" s="65"/>
      <c r="F285" s="219" t="s">
        <v>446</v>
      </c>
      <c r="G285" s="65"/>
      <c r="H285" s="65"/>
      <c r="I285" s="174"/>
      <c r="J285" s="65"/>
      <c r="K285" s="65"/>
      <c r="L285" s="63"/>
      <c r="M285" s="220"/>
      <c r="N285" s="44"/>
      <c r="O285" s="44"/>
      <c r="P285" s="44"/>
      <c r="Q285" s="44"/>
      <c r="R285" s="44"/>
      <c r="S285" s="44"/>
      <c r="T285" s="80"/>
      <c r="AT285" s="26" t="s">
        <v>149</v>
      </c>
      <c r="AU285" s="26" t="s">
        <v>163</v>
      </c>
    </row>
    <row r="286" spans="2:47" s="1" customFormat="1" ht="81">
      <c r="B286" s="43"/>
      <c r="C286" s="65"/>
      <c r="D286" s="218" t="s">
        <v>151</v>
      </c>
      <c r="E286" s="65"/>
      <c r="F286" s="221" t="s">
        <v>447</v>
      </c>
      <c r="G286" s="65"/>
      <c r="H286" s="65"/>
      <c r="I286" s="174"/>
      <c r="J286" s="65"/>
      <c r="K286" s="65"/>
      <c r="L286" s="63"/>
      <c r="M286" s="220"/>
      <c r="N286" s="44"/>
      <c r="O286" s="44"/>
      <c r="P286" s="44"/>
      <c r="Q286" s="44"/>
      <c r="R286" s="44"/>
      <c r="S286" s="44"/>
      <c r="T286" s="80"/>
      <c r="AT286" s="26" t="s">
        <v>151</v>
      </c>
      <c r="AU286" s="26" t="s">
        <v>163</v>
      </c>
    </row>
    <row r="287" spans="2:63" s="11" customFormat="1" ht="22.35" customHeight="1">
      <c r="B287" s="189"/>
      <c r="C287" s="190"/>
      <c r="D287" s="191" t="s">
        <v>71</v>
      </c>
      <c r="E287" s="282" t="s">
        <v>448</v>
      </c>
      <c r="F287" s="282" t="s">
        <v>449</v>
      </c>
      <c r="G287" s="190"/>
      <c r="H287" s="190"/>
      <c r="I287" s="193"/>
      <c r="J287" s="283">
        <f>BK287</f>
        <v>0</v>
      </c>
      <c r="K287" s="190"/>
      <c r="L287" s="195"/>
      <c r="M287" s="196"/>
      <c r="N287" s="197"/>
      <c r="O287" s="197"/>
      <c r="P287" s="198">
        <f>P288+P300</f>
        <v>0</v>
      </c>
      <c r="Q287" s="197"/>
      <c r="R287" s="198">
        <f>R288+R300</f>
        <v>0</v>
      </c>
      <c r="S287" s="197"/>
      <c r="T287" s="199">
        <f>T288+T300</f>
        <v>0</v>
      </c>
      <c r="AR287" s="200" t="s">
        <v>79</v>
      </c>
      <c r="AT287" s="201" t="s">
        <v>71</v>
      </c>
      <c r="AU287" s="201" t="s">
        <v>81</v>
      </c>
      <c r="AY287" s="200" t="s">
        <v>140</v>
      </c>
      <c r="BK287" s="202">
        <f>BK288+BK300</f>
        <v>0</v>
      </c>
    </row>
    <row r="288" spans="2:63" s="16" customFormat="1" ht="14.45" customHeight="1">
      <c r="B288" s="287"/>
      <c r="C288" s="288"/>
      <c r="D288" s="289" t="s">
        <v>71</v>
      </c>
      <c r="E288" s="289" t="s">
        <v>450</v>
      </c>
      <c r="F288" s="289" t="s">
        <v>451</v>
      </c>
      <c r="G288" s="288"/>
      <c r="H288" s="288"/>
      <c r="I288" s="290"/>
      <c r="J288" s="291">
        <f>BK288</f>
        <v>0</v>
      </c>
      <c r="K288" s="288"/>
      <c r="L288" s="292"/>
      <c r="M288" s="293"/>
      <c r="N288" s="294"/>
      <c r="O288" s="294"/>
      <c r="P288" s="295">
        <f>SUM(P289:P299)</f>
        <v>0</v>
      </c>
      <c r="Q288" s="294"/>
      <c r="R288" s="295">
        <f>SUM(R289:R299)</f>
        <v>0</v>
      </c>
      <c r="S288" s="294"/>
      <c r="T288" s="296">
        <f>SUM(T289:T299)</f>
        <v>0</v>
      </c>
      <c r="AR288" s="297" t="s">
        <v>79</v>
      </c>
      <c r="AT288" s="298" t="s">
        <v>71</v>
      </c>
      <c r="AU288" s="298" t="s">
        <v>163</v>
      </c>
      <c r="AY288" s="297" t="s">
        <v>140</v>
      </c>
      <c r="BK288" s="299">
        <f>SUM(BK289:BK299)</f>
        <v>0</v>
      </c>
    </row>
    <row r="289" spans="2:65" s="1" customFormat="1" ht="22.5" customHeight="1">
      <c r="B289" s="43"/>
      <c r="C289" s="206" t="s">
        <v>452</v>
      </c>
      <c r="D289" s="206" t="s">
        <v>142</v>
      </c>
      <c r="E289" s="207" t="s">
        <v>453</v>
      </c>
      <c r="F289" s="208" t="s">
        <v>454</v>
      </c>
      <c r="G289" s="209" t="s">
        <v>233</v>
      </c>
      <c r="H289" s="210">
        <v>116.88</v>
      </c>
      <c r="I289" s="211"/>
      <c r="J289" s="212">
        <f>ROUND(I289*H289,2)</f>
        <v>0</v>
      </c>
      <c r="K289" s="208" t="s">
        <v>146</v>
      </c>
      <c r="L289" s="63"/>
      <c r="M289" s="213" t="s">
        <v>21</v>
      </c>
      <c r="N289" s="214" t="s">
        <v>43</v>
      </c>
      <c r="O289" s="44"/>
      <c r="P289" s="215">
        <f>O289*H289</f>
        <v>0</v>
      </c>
      <c r="Q289" s="215">
        <v>0</v>
      </c>
      <c r="R289" s="215">
        <f>Q289*H289</f>
        <v>0</v>
      </c>
      <c r="S289" s="215">
        <v>0</v>
      </c>
      <c r="T289" s="216">
        <f>S289*H289</f>
        <v>0</v>
      </c>
      <c r="AR289" s="26" t="s">
        <v>147</v>
      </c>
      <c r="AT289" s="26" t="s">
        <v>142</v>
      </c>
      <c r="AU289" s="26" t="s">
        <v>147</v>
      </c>
      <c r="AY289" s="26" t="s">
        <v>140</v>
      </c>
      <c r="BE289" s="217">
        <f>IF(N289="základní",J289,0)</f>
        <v>0</v>
      </c>
      <c r="BF289" s="217">
        <f>IF(N289="snížená",J289,0)</f>
        <v>0</v>
      </c>
      <c r="BG289" s="217">
        <f>IF(N289="zákl. přenesená",J289,0)</f>
        <v>0</v>
      </c>
      <c r="BH289" s="217">
        <f>IF(N289="sníž. přenesená",J289,0)</f>
        <v>0</v>
      </c>
      <c r="BI289" s="217">
        <f>IF(N289="nulová",J289,0)</f>
        <v>0</v>
      </c>
      <c r="BJ289" s="26" t="s">
        <v>79</v>
      </c>
      <c r="BK289" s="217">
        <f>ROUND(I289*H289,2)</f>
        <v>0</v>
      </c>
      <c r="BL289" s="26" t="s">
        <v>147</v>
      </c>
      <c r="BM289" s="26" t="s">
        <v>455</v>
      </c>
    </row>
    <row r="290" spans="2:47" s="1" customFormat="1" ht="27">
      <c r="B290" s="43"/>
      <c r="C290" s="65"/>
      <c r="D290" s="218" t="s">
        <v>149</v>
      </c>
      <c r="E290" s="65"/>
      <c r="F290" s="219" t="s">
        <v>456</v>
      </c>
      <c r="G290" s="65"/>
      <c r="H290" s="65"/>
      <c r="I290" s="174"/>
      <c r="J290" s="65"/>
      <c r="K290" s="65"/>
      <c r="L290" s="63"/>
      <c r="M290" s="220"/>
      <c r="N290" s="44"/>
      <c r="O290" s="44"/>
      <c r="P290" s="44"/>
      <c r="Q290" s="44"/>
      <c r="R290" s="44"/>
      <c r="S290" s="44"/>
      <c r="T290" s="80"/>
      <c r="AT290" s="26" t="s">
        <v>149</v>
      </c>
      <c r="AU290" s="26" t="s">
        <v>147</v>
      </c>
    </row>
    <row r="291" spans="2:47" s="1" customFormat="1" ht="121.5">
      <c r="B291" s="43"/>
      <c r="C291" s="65"/>
      <c r="D291" s="224" t="s">
        <v>151</v>
      </c>
      <c r="E291" s="65"/>
      <c r="F291" s="248" t="s">
        <v>457</v>
      </c>
      <c r="G291" s="65"/>
      <c r="H291" s="65"/>
      <c r="I291" s="174"/>
      <c r="J291" s="65"/>
      <c r="K291" s="65"/>
      <c r="L291" s="63"/>
      <c r="M291" s="220"/>
      <c r="N291" s="44"/>
      <c r="O291" s="44"/>
      <c r="P291" s="44"/>
      <c r="Q291" s="44"/>
      <c r="R291" s="44"/>
      <c r="S291" s="44"/>
      <c r="T291" s="80"/>
      <c r="AT291" s="26" t="s">
        <v>151</v>
      </c>
      <c r="AU291" s="26" t="s">
        <v>147</v>
      </c>
    </row>
    <row r="292" spans="2:65" s="1" customFormat="1" ht="22.5" customHeight="1">
      <c r="B292" s="43"/>
      <c r="C292" s="206" t="s">
        <v>458</v>
      </c>
      <c r="D292" s="206" t="s">
        <v>142</v>
      </c>
      <c r="E292" s="207" t="s">
        <v>459</v>
      </c>
      <c r="F292" s="208" t="s">
        <v>460</v>
      </c>
      <c r="G292" s="209" t="s">
        <v>233</v>
      </c>
      <c r="H292" s="210">
        <v>116.88</v>
      </c>
      <c r="I292" s="211"/>
      <c r="J292" s="212">
        <f>ROUND(I292*H292,2)</f>
        <v>0</v>
      </c>
      <c r="K292" s="208" t="s">
        <v>146</v>
      </c>
      <c r="L292" s="63"/>
      <c r="M292" s="213" t="s">
        <v>21</v>
      </c>
      <c r="N292" s="214" t="s">
        <v>43</v>
      </c>
      <c r="O292" s="44"/>
      <c r="P292" s="215">
        <f>O292*H292</f>
        <v>0</v>
      </c>
      <c r="Q292" s="215">
        <v>0</v>
      </c>
      <c r="R292" s="215">
        <f>Q292*H292</f>
        <v>0</v>
      </c>
      <c r="S292" s="215">
        <v>0</v>
      </c>
      <c r="T292" s="216">
        <f>S292*H292</f>
        <v>0</v>
      </c>
      <c r="AR292" s="26" t="s">
        <v>147</v>
      </c>
      <c r="AT292" s="26" t="s">
        <v>142</v>
      </c>
      <c r="AU292" s="26" t="s">
        <v>147</v>
      </c>
      <c r="AY292" s="26" t="s">
        <v>140</v>
      </c>
      <c r="BE292" s="217">
        <f>IF(N292="základní",J292,0)</f>
        <v>0</v>
      </c>
      <c r="BF292" s="217">
        <f>IF(N292="snížená",J292,0)</f>
        <v>0</v>
      </c>
      <c r="BG292" s="217">
        <f>IF(N292="zákl. přenesená",J292,0)</f>
        <v>0</v>
      </c>
      <c r="BH292" s="217">
        <f>IF(N292="sníž. přenesená",J292,0)</f>
        <v>0</v>
      </c>
      <c r="BI292" s="217">
        <f>IF(N292="nulová",J292,0)</f>
        <v>0</v>
      </c>
      <c r="BJ292" s="26" t="s">
        <v>79</v>
      </c>
      <c r="BK292" s="217">
        <f>ROUND(I292*H292,2)</f>
        <v>0</v>
      </c>
      <c r="BL292" s="26" t="s">
        <v>147</v>
      </c>
      <c r="BM292" s="26" t="s">
        <v>461</v>
      </c>
    </row>
    <row r="293" spans="2:47" s="1" customFormat="1" ht="13.5">
      <c r="B293" s="43"/>
      <c r="C293" s="65"/>
      <c r="D293" s="224" t="s">
        <v>149</v>
      </c>
      <c r="E293" s="65"/>
      <c r="F293" s="249" t="s">
        <v>460</v>
      </c>
      <c r="G293" s="65"/>
      <c r="H293" s="65"/>
      <c r="I293" s="174"/>
      <c r="J293" s="65"/>
      <c r="K293" s="65"/>
      <c r="L293" s="63"/>
      <c r="M293" s="220"/>
      <c r="N293" s="44"/>
      <c r="O293" s="44"/>
      <c r="P293" s="44"/>
      <c r="Q293" s="44"/>
      <c r="R293" s="44"/>
      <c r="S293" s="44"/>
      <c r="T293" s="80"/>
      <c r="AT293" s="26" t="s">
        <v>149</v>
      </c>
      <c r="AU293" s="26" t="s">
        <v>147</v>
      </c>
    </row>
    <row r="294" spans="2:65" s="1" customFormat="1" ht="22.5" customHeight="1">
      <c r="B294" s="43"/>
      <c r="C294" s="206" t="s">
        <v>462</v>
      </c>
      <c r="D294" s="206" t="s">
        <v>142</v>
      </c>
      <c r="E294" s="207" t="s">
        <v>463</v>
      </c>
      <c r="F294" s="208" t="s">
        <v>464</v>
      </c>
      <c r="G294" s="209" t="s">
        <v>233</v>
      </c>
      <c r="H294" s="210">
        <v>2220.72</v>
      </c>
      <c r="I294" s="211"/>
      <c r="J294" s="212">
        <f>ROUND(I294*H294,2)</f>
        <v>0</v>
      </c>
      <c r="K294" s="208" t="s">
        <v>146</v>
      </c>
      <c r="L294" s="63"/>
      <c r="M294" s="213" t="s">
        <v>21</v>
      </c>
      <c r="N294" s="214" t="s">
        <v>43</v>
      </c>
      <c r="O294" s="44"/>
      <c r="P294" s="215">
        <f>O294*H294</f>
        <v>0</v>
      </c>
      <c r="Q294" s="215">
        <v>0</v>
      </c>
      <c r="R294" s="215">
        <f>Q294*H294</f>
        <v>0</v>
      </c>
      <c r="S294" s="215">
        <v>0</v>
      </c>
      <c r="T294" s="216">
        <f>S294*H294</f>
        <v>0</v>
      </c>
      <c r="AR294" s="26" t="s">
        <v>147</v>
      </c>
      <c r="AT294" s="26" t="s">
        <v>142</v>
      </c>
      <c r="AU294" s="26" t="s">
        <v>147</v>
      </c>
      <c r="AY294" s="26" t="s">
        <v>140</v>
      </c>
      <c r="BE294" s="217">
        <f>IF(N294="základní",J294,0)</f>
        <v>0</v>
      </c>
      <c r="BF294" s="217">
        <f>IF(N294="snížená",J294,0)</f>
        <v>0</v>
      </c>
      <c r="BG294" s="217">
        <f>IF(N294="zákl. přenesená",J294,0)</f>
        <v>0</v>
      </c>
      <c r="BH294" s="217">
        <f>IF(N294="sníž. přenesená",J294,0)</f>
        <v>0</v>
      </c>
      <c r="BI294" s="217">
        <f>IF(N294="nulová",J294,0)</f>
        <v>0</v>
      </c>
      <c r="BJ294" s="26" t="s">
        <v>79</v>
      </c>
      <c r="BK294" s="217">
        <f>ROUND(I294*H294,2)</f>
        <v>0</v>
      </c>
      <c r="BL294" s="26" t="s">
        <v>147</v>
      </c>
      <c r="BM294" s="26" t="s">
        <v>465</v>
      </c>
    </row>
    <row r="295" spans="2:47" s="1" customFormat="1" ht="13.5">
      <c r="B295" s="43"/>
      <c r="C295" s="65"/>
      <c r="D295" s="218" t="s">
        <v>149</v>
      </c>
      <c r="E295" s="65"/>
      <c r="F295" s="219" t="s">
        <v>464</v>
      </c>
      <c r="G295" s="65"/>
      <c r="H295" s="65"/>
      <c r="I295" s="174"/>
      <c r="J295" s="65"/>
      <c r="K295" s="65"/>
      <c r="L295" s="63"/>
      <c r="M295" s="220"/>
      <c r="N295" s="44"/>
      <c r="O295" s="44"/>
      <c r="P295" s="44"/>
      <c r="Q295" s="44"/>
      <c r="R295" s="44"/>
      <c r="S295" s="44"/>
      <c r="T295" s="80"/>
      <c r="AT295" s="26" t="s">
        <v>149</v>
      </c>
      <c r="AU295" s="26" t="s">
        <v>147</v>
      </c>
    </row>
    <row r="296" spans="2:51" s="12" customFormat="1" ht="13.5">
      <c r="B296" s="222"/>
      <c r="C296" s="223"/>
      <c r="D296" s="224" t="s">
        <v>153</v>
      </c>
      <c r="E296" s="223"/>
      <c r="F296" s="226" t="s">
        <v>466</v>
      </c>
      <c r="G296" s="223"/>
      <c r="H296" s="227">
        <v>2220.72</v>
      </c>
      <c r="I296" s="228"/>
      <c r="J296" s="223"/>
      <c r="K296" s="223"/>
      <c r="L296" s="229"/>
      <c r="M296" s="230"/>
      <c r="N296" s="231"/>
      <c r="O296" s="231"/>
      <c r="P296" s="231"/>
      <c r="Q296" s="231"/>
      <c r="R296" s="231"/>
      <c r="S296" s="231"/>
      <c r="T296" s="232"/>
      <c r="AT296" s="233" t="s">
        <v>153</v>
      </c>
      <c r="AU296" s="233" t="s">
        <v>147</v>
      </c>
      <c r="AV296" s="12" t="s">
        <v>81</v>
      </c>
      <c r="AW296" s="12" t="s">
        <v>6</v>
      </c>
      <c r="AX296" s="12" t="s">
        <v>79</v>
      </c>
      <c r="AY296" s="233" t="s">
        <v>140</v>
      </c>
    </row>
    <row r="297" spans="2:65" s="1" customFormat="1" ht="22.5" customHeight="1">
      <c r="B297" s="43"/>
      <c r="C297" s="206" t="s">
        <v>467</v>
      </c>
      <c r="D297" s="206" t="s">
        <v>142</v>
      </c>
      <c r="E297" s="207" t="s">
        <v>468</v>
      </c>
      <c r="F297" s="208" t="s">
        <v>469</v>
      </c>
      <c r="G297" s="209" t="s">
        <v>233</v>
      </c>
      <c r="H297" s="210">
        <v>116.88</v>
      </c>
      <c r="I297" s="211"/>
      <c r="J297" s="212">
        <f>ROUND(I297*H297,2)</f>
        <v>0</v>
      </c>
      <c r="K297" s="208" t="s">
        <v>146</v>
      </c>
      <c r="L297" s="63"/>
      <c r="M297" s="213" t="s">
        <v>21</v>
      </c>
      <c r="N297" s="214" t="s">
        <v>43</v>
      </c>
      <c r="O297" s="44"/>
      <c r="P297" s="215">
        <f>O297*H297</f>
        <v>0</v>
      </c>
      <c r="Q297" s="215">
        <v>0</v>
      </c>
      <c r="R297" s="215">
        <f>Q297*H297</f>
        <v>0</v>
      </c>
      <c r="S297" s="215">
        <v>0</v>
      </c>
      <c r="T297" s="216">
        <f>S297*H297</f>
        <v>0</v>
      </c>
      <c r="AR297" s="26" t="s">
        <v>147</v>
      </c>
      <c r="AT297" s="26" t="s">
        <v>142</v>
      </c>
      <c r="AU297" s="26" t="s">
        <v>147</v>
      </c>
      <c r="AY297" s="26" t="s">
        <v>140</v>
      </c>
      <c r="BE297" s="217">
        <f>IF(N297="základní",J297,0)</f>
        <v>0</v>
      </c>
      <c r="BF297" s="217">
        <f>IF(N297="snížená",J297,0)</f>
        <v>0</v>
      </c>
      <c r="BG297" s="217">
        <f>IF(N297="zákl. přenesená",J297,0)</f>
        <v>0</v>
      </c>
      <c r="BH297" s="217">
        <f>IF(N297="sníž. přenesená",J297,0)</f>
        <v>0</v>
      </c>
      <c r="BI297" s="217">
        <f>IF(N297="nulová",J297,0)</f>
        <v>0</v>
      </c>
      <c r="BJ297" s="26" t="s">
        <v>79</v>
      </c>
      <c r="BK297" s="217">
        <f>ROUND(I297*H297,2)</f>
        <v>0</v>
      </c>
      <c r="BL297" s="26" t="s">
        <v>147</v>
      </c>
      <c r="BM297" s="26" t="s">
        <v>470</v>
      </c>
    </row>
    <row r="298" spans="2:47" s="1" customFormat="1" ht="13.5">
      <c r="B298" s="43"/>
      <c r="C298" s="65"/>
      <c r="D298" s="218" t="s">
        <v>149</v>
      </c>
      <c r="E298" s="65"/>
      <c r="F298" s="219" t="s">
        <v>471</v>
      </c>
      <c r="G298" s="65"/>
      <c r="H298" s="65"/>
      <c r="I298" s="174"/>
      <c r="J298" s="65"/>
      <c r="K298" s="65"/>
      <c r="L298" s="63"/>
      <c r="M298" s="220"/>
      <c r="N298" s="44"/>
      <c r="O298" s="44"/>
      <c r="P298" s="44"/>
      <c r="Q298" s="44"/>
      <c r="R298" s="44"/>
      <c r="S298" s="44"/>
      <c r="T298" s="80"/>
      <c r="AT298" s="26" t="s">
        <v>149</v>
      </c>
      <c r="AU298" s="26" t="s">
        <v>147</v>
      </c>
    </row>
    <row r="299" spans="2:47" s="1" customFormat="1" ht="67.5">
      <c r="B299" s="43"/>
      <c r="C299" s="65"/>
      <c r="D299" s="218" t="s">
        <v>151</v>
      </c>
      <c r="E299" s="65"/>
      <c r="F299" s="221" t="s">
        <v>472</v>
      </c>
      <c r="G299" s="65"/>
      <c r="H299" s="65"/>
      <c r="I299" s="174"/>
      <c r="J299" s="65"/>
      <c r="K299" s="65"/>
      <c r="L299" s="63"/>
      <c r="M299" s="220"/>
      <c r="N299" s="44"/>
      <c r="O299" s="44"/>
      <c r="P299" s="44"/>
      <c r="Q299" s="44"/>
      <c r="R299" s="44"/>
      <c r="S299" s="44"/>
      <c r="T299" s="80"/>
      <c r="AT299" s="26" t="s">
        <v>151</v>
      </c>
      <c r="AU299" s="26" t="s">
        <v>147</v>
      </c>
    </row>
    <row r="300" spans="2:63" s="16" customFormat="1" ht="21.6" customHeight="1">
      <c r="B300" s="287"/>
      <c r="C300" s="288"/>
      <c r="D300" s="289" t="s">
        <v>71</v>
      </c>
      <c r="E300" s="289" t="s">
        <v>473</v>
      </c>
      <c r="F300" s="289" t="s">
        <v>474</v>
      </c>
      <c r="G300" s="288"/>
      <c r="H300" s="288"/>
      <c r="I300" s="290"/>
      <c r="J300" s="291">
        <f>BK300</f>
        <v>0</v>
      </c>
      <c r="K300" s="288"/>
      <c r="L300" s="292"/>
      <c r="M300" s="293"/>
      <c r="N300" s="294"/>
      <c r="O300" s="294"/>
      <c r="P300" s="295">
        <f>SUM(P301:P303)</f>
        <v>0</v>
      </c>
      <c r="Q300" s="294"/>
      <c r="R300" s="295">
        <f>SUM(R301:R303)</f>
        <v>0</v>
      </c>
      <c r="S300" s="294"/>
      <c r="T300" s="296">
        <f>SUM(T301:T303)</f>
        <v>0</v>
      </c>
      <c r="AR300" s="297" t="s">
        <v>79</v>
      </c>
      <c r="AT300" s="298" t="s">
        <v>71</v>
      </c>
      <c r="AU300" s="298" t="s">
        <v>163</v>
      </c>
      <c r="AY300" s="297" t="s">
        <v>140</v>
      </c>
      <c r="BK300" s="299">
        <f>SUM(BK301:BK303)</f>
        <v>0</v>
      </c>
    </row>
    <row r="301" spans="2:65" s="1" customFormat="1" ht="22.5" customHeight="1">
      <c r="B301" s="43"/>
      <c r="C301" s="206" t="s">
        <v>475</v>
      </c>
      <c r="D301" s="206" t="s">
        <v>142</v>
      </c>
      <c r="E301" s="207" t="s">
        <v>476</v>
      </c>
      <c r="F301" s="208" t="s">
        <v>477</v>
      </c>
      <c r="G301" s="209" t="s">
        <v>233</v>
      </c>
      <c r="H301" s="210">
        <v>111.553</v>
      </c>
      <c r="I301" s="211"/>
      <c r="J301" s="212">
        <f>ROUND(I301*H301,2)</f>
        <v>0</v>
      </c>
      <c r="K301" s="208" t="s">
        <v>146</v>
      </c>
      <c r="L301" s="63"/>
      <c r="M301" s="213" t="s">
        <v>21</v>
      </c>
      <c r="N301" s="214" t="s">
        <v>43</v>
      </c>
      <c r="O301" s="44"/>
      <c r="P301" s="215">
        <f>O301*H301</f>
        <v>0</v>
      </c>
      <c r="Q301" s="215">
        <v>0</v>
      </c>
      <c r="R301" s="215">
        <f>Q301*H301</f>
        <v>0</v>
      </c>
      <c r="S301" s="215">
        <v>0</v>
      </c>
      <c r="T301" s="216">
        <f>S301*H301</f>
        <v>0</v>
      </c>
      <c r="AR301" s="26" t="s">
        <v>147</v>
      </c>
      <c r="AT301" s="26" t="s">
        <v>142</v>
      </c>
      <c r="AU301" s="26" t="s">
        <v>147</v>
      </c>
      <c r="AY301" s="26" t="s">
        <v>140</v>
      </c>
      <c r="BE301" s="217">
        <f>IF(N301="základní",J301,0)</f>
        <v>0</v>
      </c>
      <c r="BF301" s="217">
        <f>IF(N301="snížená",J301,0)</f>
        <v>0</v>
      </c>
      <c r="BG301" s="217">
        <f>IF(N301="zákl. přenesená",J301,0)</f>
        <v>0</v>
      </c>
      <c r="BH301" s="217">
        <f>IF(N301="sníž. přenesená",J301,0)</f>
        <v>0</v>
      </c>
      <c r="BI301" s="217">
        <f>IF(N301="nulová",J301,0)</f>
        <v>0</v>
      </c>
      <c r="BJ301" s="26" t="s">
        <v>79</v>
      </c>
      <c r="BK301" s="217">
        <f>ROUND(I301*H301,2)</f>
        <v>0</v>
      </c>
      <c r="BL301" s="26" t="s">
        <v>147</v>
      </c>
      <c r="BM301" s="26" t="s">
        <v>478</v>
      </c>
    </row>
    <row r="302" spans="2:47" s="1" customFormat="1" ht="27">
      <c r="B302" s="43"/>
      <c r="C302" s="65"/>
      <c r="D302" s="218" t="s">
        <v>149</v>
      </c>
      <c r="E302" s="65"/>
      <c r="F302" s="219" t="s">
        <v>479</v>
      </c>
      <c r="G302" s="65"/>
      <c r="H302" s="65"/>
      <c r="I302" s="174"/>
      <c r="J302" s="65"/>
      <c r="K302" s="65"/>
      <c r="L302" s="63"/>
      <c r="M302" s="220"/>
      <c r="N302" s="44"/>
      <c r="O302" s="44"/>
      <c r="P302" s="44"/>
      <c r="Q302" s="44"/>
      <c r="R302" s="44"/>
      <c r="S302" s="44"/>
      <c r="T302" s="80"/>
      <c r="AT302" s="26" t="s">
        <v>149</v>
      </c>
      <c r="AU302" s="26" t="s">
        <v>147</v>
      </c>
    </row>
    <row r="303" spans="2:47" s="1" customFormat="1" ht="81">
      <c r="B303" s="43"/>
      <c r="C303" s="65"/>
      <c r="D303" s="218" t="s">
        <v>151</v>
      </c>
      <c r="E303" s="65"/>
      <c r="F303" s="221" t="s">
        <v>480</v>
      </c>
      <c r="G303" s="65"/>
      <c r="H303" s="65"/>
      <c r="I303" s="174"/>
      <c r="J303" s="65"/>
      <c r="K303" s="65"/>
      <c r="L303" s="63"/>
      <c r="M303" s="220"/>
      <c r="N303" s="44"/>
      <c r="O303" s="44"/>
      <c r="P303" s="44"/>
      <c r="Q303" s="44"/>
      <c r="R303" s="44"/>
      <c r="S303" s="44"/>
      <c r="T303" s="80"/>
      <c r="AT303" s="26" t="s">
        <v>151</v>
      </c>
      <c r="AU303" s="26" t="s">
        <v>147</v>
      </c>
    </row>
    <row r="304" spans="2:63" s="11" customFormat="1" ht="37.35" customHeight="1">
      <c r="B304" s="189"/>
      <c r="C304" s="190"/>
      <c r="D304" s="191" t="s">
        <v>71</v>
      </c>
      <c r="E304" s="192" t="s">
        <v>481</v>
      </c>
      <c r="F304" s="192" t="s">
        <v>482</v>
      </c>
      <c r="G304" s="190"/>
      <c r="H304" s="190"/>
      <c r="I304" s="193"/>
      <c r="J304" s="194">
        <f>BK304</f>
        <v>0</v>
      </c>
      <c r="K304" s="190"/>
      <c r="L304" s="195"/>
      <c r="M304" s="196"/>
      <c r="N304" s="197"/>
      <c r="O304" s="197"/>
      <c r="P304" s="198">
        <f>P305+P320</f>
        <v>0</v>
      </c>
      <c r="Q304" s="197"/>
      <c r="R304" s="198">
        <f>R305+R320</f>
        <v>1.223607</v>
      </c>
      <c r="S304" s="197"/>
      <c r="T304" s="199">
        <f>T305+T320</f>
        <v>0.67477696</v>
      </c>
      <c r="AR304" s="200" t="s">
        <v>81</v>
      </c>
      <c r="AT304" s="201" t="s">
        <v>71</v>
      </c>
      <c r="AU304" s="201" t="s">
        <v>72</v>
      </c>
      <c r="AY304" s="200" t="s">
        <v>140</v>
      </c>
      <c r="BK304" s="202">
        <f>BK305+BK320</f>
        <v>0</v>
      </c>
    </row>
    <row r="305" spans="2:63" s="11" customFormat="1" ht="19.9" customHeight="1">
      <c r="B305" s="189"/>
      <c r="C305" s="190"/>
      <c r="D305" s="203" t="s">
        <v>71</v>
      </c>
      <c r="E305" s="204" t="s">
        <v>483</v>
      </c>
      <c r="F305" s="204" t="s">
        <v>484</v>
      </c>
      <c r="G305" s="190"/>
      <c r="H305" s="190"/>
      <c r="I305" s="193"/>
      <c r="J305" s="205">
        <f>BK305</f>
        <v>0</v>
      </c>
      <c r="K305" s="190"/>
      <c r="L305" s="195"/>
      <c r="M305" s="196"/>
      <c r="N305" s="197"/>
      <c r="O305" s="197"/>
      <c r="P305" s="198">
        <f>SUM(P306:P319)</f>
        <v>0</v>
      </c>
      <c r="Q305" s="197"/>
      <c r="R305" s="198">
        <f>SUM(R306:R319)</f>
        <v>1.223607</v>
      </c>
      <c r="S305" s="197"/>
      <c r="T305" s="199">
        <f>SUM(T306:T319)</f>
        <v>0</v>
      </c>
      <c r="AR305" s="200" t="s">
        <v>81</v>
      </c>
      <c r="AT305" s="201" t="s">
        <v>71</v>
      </c>
      <c r="AU305" s="201" t="s">
        <v>79</v>
      </c>
      <c r="AY305" s="200" t="s">
        <v>140</v>
      </c>
      <c r="BK305" s="202">
        <f>SUM(BK306:BK319)</f>
        <v>0</v>
      </c>
    </row>
    <row r="306" spans="2:65" s="1" customFormat="1" ht="31.5" customHeight="1">
      <c r="B306" s="43"/>
      <c r="C306" s="206" t="s">
        <v>485</v>
      </c>
      <c r="D306" s="206" t="s">
        <v>142</v>
      </c>
      <c r="E306" s="207" t="s">
        <v>486</v>
      </c>
      <c r="F306" s="208" t="s">
        <v>487</v>
      </c>
      <c r="G306" s="209" t="s">
        <v>145</v>
      </c>
      <c r="H306" s="210">
        <v>122.1</v>
      </c>
      <c r="I306" s="211"/>
      <c r="J306" s="212">
        <f>ROUND(I306*H306,2)</f>
        <v>0</v>
      </c>
      <c r="K306" s="208" t="s">
        <v>146</v>
      </c>
      <c r="L306" s="63"/>
      <c r="M306" s="213" t="s">
        <v>21</v>
      </c>
      <c r="N306" s="214" t="s">
        <v>43</v>
      </c>
      <c r="O306" s="44"/>
      <c r="P306" s="215">
        <f>O306*H306</f>
        <v>0</v>
      </c>
      <c r="Q306" s="215">
        <v>0.00071</v>
      </c>
      <c r="R306" s="215">
        <f>Q306*H306</f>
        <v>0.086691</v>
      </c>
      <c r="S306" s="215">
        <v>0</v>
      </c>
      <c r="T306" s="216">
        <f>S306*H306</f>
        <v>0</v>
      </c>
      <c r="AR306" s="26" t="s">
        <v>244</v>
      </c>
      <c r="AT306" s="26" t="s">
        <v>142</v>
      </c>
      <c r="AU306" s="26" t="s">
        <v>81</v>
      </c>
      <c r="AY306" s="26" t="s">
        <v>140</v>
      </c>
      <c r="BE306" s="217">
        <f>IF(N306="základní",J306,0)</f>
        <v>0</v>
      </c>
      <c r="BF306" s="217">
        <f>IF(N306="snížená",J306,0)</f>
        <v>0</v>
      </c>
      <c r="BG306" s="217">
        <f>IF(N306="zákl. přenesená",J306,0)</f>
        <v>0</v>
      </c>
      <c r="BH306" s="217">
        <f>IF(N306="sníž. přenesená",J306,0)</f>
        <v>0</v>
      </c>
      <c r="BI306" s="217">
        <f>IF(N306="nulová",J306,0)</f>
        <v>0</v>
      </c>
      <c r="BJ306" s="26" t="s">
        <v>79</v>
      </c>
      <c r="BK306" s="217">
        <f>ROUND(I306*H306,2)</f>
        <v>0</v>
      </c>
      <c r="BL306" s="26" t="s">
        <v>244</v>
      </c>
      <c r="BM306" s="26" t="s">
        <v>488</v>
      </c>
    </row>
    <row r="307" spans="2:47" s="1" customFormat="1" ht="27">
      <c r="B307" s="43"/>
      <c r="C307" s="65"/>
      <c r="D307" s="218" t="s">
        <v>149</v>
      </c>
      <c r="E307" s="65"/>
      <c r="F307" s="219" t="s">
        <v>489</v>
      </c>
      <c r="G307" s="65"/>
      <c r="H307" s="65"/>
      <c r="I307" s="174"/>
      <c r="J307" s="65"/>
      <c r="K307" s="65"/>
      <c r="L307" s="63"/>
      <c r="M307" s="220"/>
      <c r="N307" s="44"/>
      <c r="O307" s="44"/>
      <c r="P307" s="44"/>
      <c r="Q307" s="44"/>
      <c r="R307" s="44"/>
      <c r="S307" s="44"/>
      <c r="T307" s="80"/>
      <c r="AT307" s="26" t="s">
        <v>149</v>
      </c>
      <c r="AU307" s="26" t="s">
        <v>81</v>
      </c>
    </row>
    <row r="308" spans="2:47" s="1" customFormat="1" ht="40.5">
      <c r="B308" s="43"/>
      <c r="C308" s="65"/>
      <c r="D308" s="224" t="s">
        <v>151</v>
      </c>
      <c r="E308" s="65"/>
      <c r="F308" s="248" t="s">
        <v>490</v>
      </c>
      <c r="G308" s="65"/>
      <c r="H308" s="65"/>
      <c r="I308" s="174"/>
      <c r="J308" s="65"/>
      <c r="K308" s="65"/>
      <c r="L308" s="63"/>
      <c r="M308" s="220"/>
      <c r="N308" s="44"/>
      <c r="O308" s="44"/>
      <c r="P308" s="44"/>
      <c r="Q308" s="44"/>
      <c r="R308" s="44"/>
      <c r="S308" s="44"/>
      <c r="T308" s="80"/>
      <c r="AT308" s="26" t="s">
        <v>151</v>
      </c>
      <c r="AU308" s="26" t="s">
        <v>81</v>
      </c>
    </row>
    <row r="309" spans="2:65" s="1" customFormat="1" ht="22.5" customHeight="1">
      <c r="B309" s="43"/>
      <c r="C309" s="206" t="s">
        <v>491</v>
      </c>
      <c r="D309" s="206" t="s">
        <v>142</v>
      </c>
      <c r="E309" s="207" t="s">
        <v>492</v>
      </c>
      <c r="F309" s="208" t="s">
        <v>493</v>
      </c>
      <c r="G309" s="209" t="s">
        <v>268</v>
      </c>
      <c r="H309" s="210">
        <v>66</v>
      </c>
      <c r="I309" s="211"/>
      <c r="J309" s="212">
        <f>ROUND(I309*H309,2)</f>
        <v>0</v>
      </c>
      <c r="K309" s="208" t="s">
        <v>146</v>
      </c>
      <c r="L309" s="63"/>
      <c r="M309" s="213" t="s">
        <v>21</v>
      </c>
      <c r="N309" s="214" t="s">
        <v>43</v>
      </c>
      <c r="O309" s="44"/>
      <c r="P309" s="215">
        <f>O309*H309</f>
        <v>0</v>
      </c>
      <c r="Q309" s="215">
        <v>0.00028</v>
      </c>
      <c r="R309" s="215">
        <f>Q309*H309</f>
        <v>0.01848</v>
      </c>
      <c r="S309" s="215">
        <v>0</v>
      </c>
      <c r="T309" s="216">
        <f>S309*H309</f>
        <v>0</v>
      </c>
      <c r="AR309" s="26" t="s">
        <v>244</v>
      </c>
      <c r="AT309" s="26" t="s">
        <v>142</v>
      </c>
      <c r="AU309" s="26" t="s">
        <v>81</v>
      </c>
      <c r="AY309" s="26" t="s">
        <v>140</v>
      </c>
      <c r="BE309" s="217">
        <f>IF(N309="základní",J309,0)</f>
        <v>0</v>
      </c>
      <c r="BF309" s="217">
        <f>IF(N309="snížená",J309,0)</f>
        <v>0</v>
      </c>
      <c r="BG309" s="217">
        <f>IF(N309="zákl. přenesená",J309,0)</f>
        <v>0</v>
      </c>
      <c r="BH309" s="217">
        <f>IF(N309="sníž. přenesená",J309,0)</f>
        <v>0</v>
      </c>
      <c r="BI309" s="217">
        <f>IF(N309="nulová",J309,0)</f>
        <v>0</v>
      </c>
      <c r="BJ309" s="26" t="s">
        <v>79</v>
      </c>
      <c r="BK309" s="217">
        <f>ROUND(I309*H309,2)</f>
        <v>0</v>
      </c>
      <c r="BL309" s="26" t="s">
        <v>244</v>
      </c>
      <c r="BM309" s="26" t="s">
        <v>494</v>
      </c>
    </row>
    <row r="310" spans="2:47" s="1" customFormat="1" ht="13.5">
      <c r="B310" s="43"/>
      <c r="C310" s="65"/>
      <c r="D310" s="218" t="s">
        <v>149</v>
      </c>
      <c r="E310" s="65"/>
      <c r="F310" s="219" t="s">
        <v>495</v>
      </c>
      <c r="G310" s="65"/>
      <c r="H310" s="65"/>
      <c r="I310" s="174"/>
      <c r="J310" s="65"/>
      <c r="K310" s="65"/>
      <c r="L310" s="63"/>
      <c r="M310" s="220"/>
      <c r="N310" s="44"/>
      <c r="O310" s="44"/>
      <c r="P310" s="44"/>
      <c r="Q310" s="44"/>
      <c r="R310" s="44"/>
      <c r="S310" s="44"/>
      <c r="T310" s="80"/>
      <c r="AT310" s="26" t="s">
        <v>149</v>
      </c>
      <c r="AU310" s="26" t="s">
        <v>81</v>
      </c>
    </row>
    <row r="311" spans="2:47" s="1" customFormat="1" ht="40.5">
      <c r="B311" s="43"/>
      <c r="C311" s="65"/>
      <c r="D311" s="218" t="s">
        <v>151</v>
      </c>
      <c r="E311" s="65"/>
      <c r="F311" s="221" t="s">
        <v>490</v>
      </c>
      <c r="G311" s="65"/>
      <c r="H311" s="65"/>
      <c r="I311" s="174"/>
      <c r="J311" s="65"/>
      <c r="K311" s="65"/>
      <c r="L311" s="63"/>
      <c r="M311" s="220"/>
      <c r="N311" s="44"/>
      <c r="O311" s="44"/>
      <c r="P311" s="44"/>
      <c r="Q311" s="44"/>
      <c r="R311" s="44"/>
      <c r="S311" s="44"/>
      <c r="T311" s="80"/>
      <c r="AT311" s="26" t="s">
        <v>151</v>
      </c>
      <c r="AU311" s="26" t="s">
        <v>81</v>
      </c>
    </row>
    <row r="312" spans="2:51" s="12" customFormat="1" ht="13.5">
      <c r="B312" s="222"/>
      <c r="C312" s="223"/>
      <c r="D312" s="224" t="s">
        <v>153</v>
      </c>
      <c r="E312" s="225" t="s">
        <v>21</v>
      </c>
      <c r="F312" s="226" t="s">
        <v>273</v>
      </c>
      <c r="G312" s="223"/>
      <c r="H312" s="227">
        <v>66</v>
      </c>
      <c r="I312" s="228"/>
      <c r="J312" s="223"/>
      <c r="K312" s="223"/>
      <c r="L312" s="229"/>
      <c r="M312" s="230"/>
      <c r="N312" s="231"/>
      <c r="O312" s="231"/>
      <c r="P312" s="231"/>
      <c r="Q312" s="231"/>
      <c r="R312" s="231"/>
      <c r="S312" s="231"/>
      <c r="T312" s="232"/>
      <c r="AT312" s="233" t="s">
        <v>153</v>
      </c>
      <c r="AU312" s="233" t="s">
        <v>81</v>
      </c>
      <c r="AV312" s="12" t="s">
        <v>81</v>
      </c>
      <c r="AW312" s="12" t="s">
        <v>35</v>
      </c>
      <c r="AX312" s="12" t="s">
        <v>79</v>
      </c>
      <c r="AY312" s="233" t="s">
        <v>140</v>
      </c>
    </row>
    <row r="313" spans="2:65" s="1" customFormat="1" ht="22.5" customHeight="1">
      <c r="B313" s="43"/>
      <c r="C313" s="206" t="s">
        <v>496</v>
      </c>
      <c r="D313" s="206" t="s">
        <v>142</v>
      </c>
      <c r="E313" s="207" t="s">
        <v>497</v>
      </c>
      <c r="F313" s="208" t="s">
        <v>498</v>
      </c>
      <c r="G313" s="209" t="s">
        <v>145</v>
      </c>
      <c r="H313" s="210">
        <v>122.1</v>
      </c>
      <c r="I313" s="211"/>
      <c r="J313" s="212">
        <f>ROUND(I313*H313,2)</f>
        <v>0</v>
      </c>
      <c r="K313" s="208" t="s">
        <v>21</v>
      </c>
      <c r="L313" s="63"/>
      <c r="M313" s="213" t="s">
        <v>21</v>
      </c>
      <c r="N313" s="214" t="s">
        <v>43</v>
      </c>
      <c r="O313" s="44"/>
      <c r="P313" s="215">
        <f>O313*H313</f>
        <v>0</v>
      </c>
      <c r="Q313" s="215">
        <v>0.00458</v>
      </c>
      <c r="R313" s="215">
        <f>Q313*H313</f>
        <v>0.559218</v>
      </c>
      <c r="S313" s="215">
        <v>0</v>
      </c>
      <c r="T313" s="216">
        <f>S313*H313</f>
        <v>0</v>
      </c>
      <c r="AR313" s="26" t="s">
        <v>244</v>
      </c>
      <c r="AT313" s="26" t="s">
        <v>142</v>
      </c>
      <c r="AU313" s="26" t="s">
        <v>81</v>
      </c>
      <c r="AY313" s="26" t="s">
        <v>140</v>
      </c>
      <c r="BE313" s="217">
        <f>IF(N313="základní",J313,0)</f>
        <v>0</v>
      </c>
      <c r="BF313" s="217">
        <f>IF(N313="snížená",J313,0)</f>
        <v>0</v>
      </c>
      <c r="BG313" s="217">
        <f>IF(N313="zákl. přenesená",J313,0)</f>
        <v>0</v>
      </c>
      <c r="BH313" s="217">
        <f>IF(N313="sníž. přenesená",J313,0)</f>
        <v>0</v>
      </c>
      <c r="BI313" s="217">
        <f>IF(N313="nulová",J313,0)</f>
        <v>0</v>
      </c>
      <c r="BJ313" s="26" t="s">
        <v>79</v>
      </c>
      <c r="BK313" s="217">
        <f>ROUND(I313*H313,2)</f>
        <v>0</v>
      </c>
      <c r="BL313" s="26" t="s">
        <v>244</v>
      </c>
      <c r="BM313" s="26" t="s">
        <v>499</v>
      </c>
    </row>
    <row r="314" spans="2:47" s="1" customFormat="1" ht="13.5">
      <c r="B314" s="43"/>
      <c r="C314" s="65"/>
      <c r="D314" s="224" t="s">
        <v>149</v>
      </c>
      <c r="E314" s="65"/>
      <c r="F314" s="249" t="s">
        <v>498</v>
      </c>
      <c r="G314" s="65"/>
      <c r="H314" s="65"/>
      <c r="I314" s="174"/>
      <c r="J314" s="65"/>
      <c r="K314" s="65"/>
      <c r="L314" s="63"/>
      <c r="M314" s="220"/>
      <c r="N314" s="44"/>
      <c r="O314" s="44"/>
      <c r="P314" s="44"/>
      <c r="Q314" s="44"/>
      <c r="R314" s="44"/>
      <c r="S314" s="44"/>
      <c r="T314" s="80"/>
      <c r="AT314" s="26" t="s">
        <v>149</v>
      </c>
      <c r="AU314" s="26" t="s">
        <v>81</v>
      </c>
    </row>
    <row r="315" spans="2:65" s="1" customFormat="1" ht="44.25" customHeight="1">
      <c r="B315" s="43"/>
      <c r="C315" s="206" t="s">
        <v>500</v>
      </c>
      <c r="D315" s="206" t="s">
        <v>142</v>
      </c>
      <c r="E315" s="207" t="s">
        <v>501</v>
      </c>
      <c r="F315" s="208" t="s">
        <v>502</v>
      </c>
      <c r="G315" s="209" t="s">
        <v>145</v>
      </c>
      <c r="H315" s="210">
        <v>122.1</v>
      </c>
      <c r="I315" s="211"/>
      <c r="J315" s="212">
        <f>ROUND(I315*H315,2)</f>
        <v>0</v>
      </c>
      <c r="K315" s="208" t="s">
        <v>21</v>
      </c>
      <c r="L315" s="63"/>
      <c r="M315" s="213" t="s">
        <v>21</v>
      </c>
      <c r="N315" s="214" t="s">
        <v>43</v>
      </c>
      <c r="O315" s="44"/>
      <c r="P315" s="215">
        <f>O315*H315</f>
        <v>0</v>
      </c>
      <c r="Q315" s="215">
        <v>0.00458</v>
      </c>
      <c r="R315" s="215">
        <f>Q315*H315</f>
        <v>0.559218</v>
      </c>
      <c r="S315" s="215">
        <v>0</v>
      </c>
      <c r="T315" s="216">
        <f>S315*H315</f>
        <v>0</v>
      </c>
      <c r="AR315" s="26" t="s">
        <v>244</v>
      </c>
      <c r="AT315" s="26" t="s">
        <v>142</v>
      </c>
      <c r="AU315" s="26" t="s">
        <v>81</v>
      </c>
      <c r="AY315" s="26" t="s">
        <v>140</v>
      </c>
      <c r="BE315" s="217">
        <f>IF(N315="základní",J315,0)</f>
        <v>0</v>
      </c>
      <c r="BF315" s="217">
        <f>IF(N315="snížená",J315,0)</f>
        <v>0</v>
      </c>
      <c r="BG315" s="217">
        <f>IF(N315="zákl. přenesená",J315,0)</f>
        <v>0</v>
      </c>
      <c r="BH315" s="217">
        <f>IF(N315="sníž. přenesená",J315,0)</f>
        <v>0</v>
      </c>
      <c r="BI315" s="217">
        <f>IF(N315="nulová",J315,0)</f>
        <v>0</v>
      </c>
      <c r="BJ315" s="26" t="s">
        <v>79</v>
      </c>
      <c r="BK315" s="217">
        <f>ROUND(I315*H315,2)</f>
        <v>0</v>
      </c>
      <c r="BL315" s="26" t="s">
        <v>244</v>
      </c>
      <c r="BM315" s="26" t="s">
        <v>503</v>
      </c>
    </row>
    <row r="316" spans="2:47" s="1" customFormat="1" ht="27">
      <c r="B316" s="43"/>
      <c r="C316" s="65"/>
      <c r="D316" s="224" t="s">
        <v>149</v>
      </c>
      <c r="E316" s="65"/>
      <c r="F316" s="249" t="s">
        <v>502</v>
      </c>
      <c r="G316" s="65"/>
      <c r="H316" s="65"/>
      <c r="I316" s="174"/>
      <c r="J316" s="65"/>
      <c r="K316" s="65"/>
      <c r="L316" s="63"/>
      <c r="M316" s="220"/>
      <c r="N316" s="44"/>
      <c r="O316" s="44"/>
      <c r="P316" s="44"/>
      <c r="Q316" s="44"/>
      <c r="R316" s="44"/>
      <c r="S316" s="44"/>
      <c r="T316" s="80"/>
      <c r="AT316" s="26" t="s">
        <v>149</v>
      </c>
      <c r="AU316" s="26" t="s">
        <v>81</v>
      </c>
    </row>
    <row r="317" spans="2:65" s="1" customFormat="1" ht="22.5" customHeight="1">
      <c r="B317" s="43"/>
      <c r="C317" s="206" t="s">
        <v>504</v>
      </c>
      <c r="D317" s="206" t="s">
        <v>142</v>
      </c>
      <c r="E317" s="207" t="s">
        <v>505</v>
      </c>
      <c r="F317" s="208" t="s">
        <v>506</v>
      </c>
      <c r="G317" s="209" t="s">
        <v>233</v>
      </c>
      <c r="H317" s="210">
        <v>1.224</v>
      </c>
      <c r="I317" s="211"/>
      <c r="J317" s="212">
        <f>ROUND(I317*H317,2)</f>
        <v>0</v>
      </c>
      <c r="K317" s="208" t="s">
        <v>146</v>
      </c>
      <c r="L317" s="63"/>
      <c r="M317" s="213" t="s">
        <v>21</v>
      </c>
      <c r="N317" s="214" t="s">
        <v>43</v>
      </c>
      <c r="O317" s="44"/>
      <c r="P317" s="215">
        <f>O317*H317</f>
        <v>0</v>
      </c>
      <c r="Q317" s="215">
        <v>0</v>
      </c>
      <c r="R317" s="215">
        <f>Q317*H317</f>
        <v>0</v>
      </c>
      <c r="S317" s="215">
        <v>0</v>
      </c>
      <c r="T317" s="216">
        <f>S317*H317</f>
        <v>0</v>
      </c>
      <c r="AR317" s="26" t="s">
        <v>244</v>
      </c>
      <c r="AT317" s="26" t="s">
        <v>142</v>
      </c>
      <c r="AU317" s="26" t="s">
        <v>81</v>
      </c>
      <c r="AY317" s="26" t="s">
        <v>140</v>
      </c>
      <c r="BE317" s="217">
        <f>IF(N317="základní",J317,0)</f>
        <v>0</v>
      </c>
      <c r="BF317" s="217">
        <f>IF(N317="snížená",J317,0)</f>
        <v>0</v>
      </c>
      <c r="BG317" s="217">
        <f>IF(N317="zákl. přenesená",J317,0)</f>
        <v>0</v>
      </c>
      <c r="BH317" s="217">
        <f>IF(N317="sníž. přenesená",J317,0)</f>
        <v>0</v>
      </c>
      <c r="BI317" s="217">
        <f>IF(N317="nulová",J317,0)</f>
        <v>0</v>
      </c>
      <c r="BJ317" s="26" t="s">
        <v>79</v>
      </c>
      <c r="BK317" s="217">
        <f>ROUND(I317*H317,2)</f>
        <v>0</v>
      </c>
      <c r="BL317" s="26" t="s">
        <v>244</v>
      </c>
      <c r="BM317" s="26" t="s">
        <v>507</v>
      </c>
    </row>
    <row r="318" spans="2:47" s="1" customFormat="1" ht="27">
      <c r="B318" s="43"/>
      <c r="C318" s="65"/>
      <c r="D318" s="218" t="s">
        <v>149</v>
      </c>
      <c r="E318" s="65"/>
      <c r="F318" s="219" t="s">
        <v>508</v>
      </c>
      <c r="G318" s="65"/>
      <c r="H318" s="65"/>
      <c r="I318" s="174"/>
      <c r="J318" s="65"/>
      <c r="K318" s="65"/>
      <c r="L318" s="63"/>
      <c r="M318" s="220"/>
      <c r="N318" s="44"/>
      <c r="O318" s="44"/>
      <c r="P318" s="44"/>
      <c r="Q318" s="44"/>
      <c r="R318" s="44"/>
      <c r="S318" s="44"/>
      <c r="T318" s="80"/>
      <c r="AT318" s="26" t="s">
        <v>149</v>
      </c>
      <c r="AU318" s="26" t="s">
        <v>81</v>
      </c>
    </row>
    <row r="319" spans="2:47" s="1" customFormat="1" ht="121.5">
      <c r="B319" s="43"/>
      <c r="C319" s="65"/>
      <c r="D319" s="218" t="s">
        <v>151</v>
      </c>
      <c r="E319" s="65"/>
      <c r="F319" s="221" t="s">
        <v>509</v>
      </c>
      <c r="G319" s="65"/>
      <c r="H319" s="65"/>
      <c r="I319" s="174"/>
      <c r="J319" s="65"/>
      <c r="K319" s="65"/>
      <c r="L319" s="63"/>
      <c r="M319" s="220"/>
      <c r="N319" s="44"/>
      <c r="O319" s="44"/>
      <c r="P319" s="44"/>
      <c r="Q319" s="44"/>
      <c r="R319" s="44"/>
      <c r="S319" s="44"/>
      <c r="T319" s="80"/>
      <c r="AT319" s="26" t="s">
        <v>151</v>
      </c>
      <c r="AU319" s="26" t="s">
        <v>81</v>
      </c>
    </row>
    <row r="320" spans="2:63" s="11" customFormat="1" ht="29.85" customHeight="1">
      <c r="B320" s="189"/>
      <c r="C320" s="190"/>
      <c r="D320" s="203" t="s">
        <v>71</v>
      </c>
      <c r="E320" s="204" t="s">
        <v>510</v>
      </c>
      <c r="F320" s="204" t="s">
        <v>511</v>
      </c>
      <c r="G320" s="190"/>
      <c r="H320" s="190"/>
      <c r="I320" s="193"/>
      <c r="J320" s="205">
        <f>BK320</f>
        <v>0</v>
      </c>
      <c r="K320" s="190"/>
      <c r="L320" s="195"/>
      <c r="M320" s="196"/>
      <c r="N320" s="197"/>
      <c r="O320" s="197"/>
      <c r="P320" s="198">
        <f>SUM(P321:P327)</f>
        <v>0</v>
      </c>
      <c r="Q320" s="197"/>
      <c r="R320" s="198">
        <f>SUM(R321:R327)</f>
        <v>0</v>
      </c>
      <c r="S320" s="197"/>
      <c r="T320" s="199">
        <f>SUM(T321:T327)</f>
        <v>0.67477696</v>
      </c>
      <c r="AR320" s="200" t="s">
        <v>81</v>
      </c>
      <c r="AT320" s="201" t="s">
        <v>71</v>
      </c>
      <c r="AU320" s="201" t="s">
        <v>79</v>
      </c>
      <c r="AY320" s="200" t="s">
        <v>140</v>
      </c>
      <c r="BK320" s="202">
        <f>SUM(BK321:BK327)</f>
        <v>0</v>
      </c>
    </row>
    <row r="321" spans="2:65" s="1" customFormat="1" ht="22.5" customHeight="1">
      <c r="B321" s="43"/>
      <c r="C321" s="206" t="s">
        <v>512</v>
      </c>
      <c r="D321" s="206" t="s">
        <v>142</v>
      </c>
      <c r="E321" s="207" t="s">
        <v>513</v>
      </c>
      <c r="F321" s="208" t="s">
        <v>514</v>
      </c>
      <c r="G321" s="209" t="s">
        <v>145</v>
      </c>
      <c r="H321" s="210">
        <v>35.552</v>
      </c>
      <c r="I321" s="211"/>
      <c r="J321" s="212">
        <f>ROUND(I321*H321,2)</f>
        <v>0</v>
      </c>
      <c r="K321" s="208" t="s">
        <v>146</v>
      </c>
      <c r="L321" s="63"/>
      <c r="M321" s="213" t="s">
        <v>21</v>
      </c>
      <c r="N321" s="214" t="s">
        <v>43</v>
      </c>
      <c r="O321" s="44"/>
      <c r="P321" s="215">
        <f>O321*H321</f>
        <v>0</v>
      </c>
      <c r="Q321" s="215">
        <v>0</v>
      </c>
      <c r="R321" s="215">
        <f>Q321*H321</f>
        <v>0</v>
      </c>
      <c r="S321" s="215">
        <v>0.01098</v>
      </c>
      <c r="T321" s="216">
        <f>S321*H321</f>
        <v>0.39036096</v>
      </c>
      <c r="AR321" s="26" t="s">
        <v>244</v>
      </c>
      <c r="AT321" s="26" t="s">
        <v>142</v>
      </c>
      <c r="AU321" s="26" t="s">
        <v>81</v>
      </c>
      <c r="AY321" s="26" t="s">
        <v>140</v>
      </c>
      <c r="BE321" s="217">
        <f>IF(N321="základní",J321,0)</f>
        <v>0</v>
      </c>
      <c r="BF321" s="217">
        <f>IF(N321="snížená",J321,0)</f>
        <v>0</v>
      </c>
      <c r="BG321" s="217">
        <f>IF(N321="zákl. přenesená",J321,0)</f>
        <v>0</v>
      </c>
      <c r="BH321" s="217">
        <f>IF(N321="sníž. přenesená",J321,0)</f>
        <v>0</v>
      </c>
      <c r="BI321" s="217">
        <f>IF(N321="nulová",J321,0)</f>
        <v>0</v>
      </c>
      <c r="BJ321" s="26" t="s">
        <v>79</v>
      </c>
      <c r="BK321" s="217">
        <f>ROUND(I321*H321,2)</f>
        <v>0</v>
      </c>
      <c r="BL321" s="26" t="s">
        <v>244</v>
      </c>
      <c r="BM321" s="26" t="s">
        <v>515</v>
      </c>
    </row>
    <row r="322" spans="2:47" s="1" customFormat="1" ht="13.5">
      <c r="B322" s="43"/>
      <c r="C322" s="65"/>
      <c r="D322" s="218" t="s">
        <v>149</v>
      </c>
      <c r="E322" s="65"/>
      <c r="F322" s="219" t="s">
        <v>516</v>
      </c>
      <c r="G322" s="65"/>
      <c r="H322" s="65"/>
      <c r="I322" s="174"/>
      <c r="J322" s="65"/>
      <c r="K322" s="65"/>
      <c r="L322" s="63"/>
      <c r="M322" s="220"/>
      <c r="N322" s="44"/>
      <c r="O322" s="44"/>
      <c r="P322" s="44"/>
      <c r="Q322" s="44"/>
      <c r="R322" s="44"/>
      <c r="S322" s="44"/>
      <c r="T322" s="80"/>
      <c r="AT322" s="26" t="s">
        <v>149</v>
      </c>
      <c r="AU322" s="26" t="s">
        <v>81</v>
      </c>
    </row>
    <row r="323" spans="2:47" s="1" customFormat="1" ht="40.5">
      <c r="B323" s="43"/>
      <c r="C323" s="65"/>
      <c r="D323" s="218" t="s">
        <v>151</v>
      </c>
      <c r="E323" s="65"/>
      <c r="F323" s="221" t="s">
        <v>517</v>
      </c>
      <c r="G323" s="65"/>
      <c r="H323" s="65"/>
      <c r="I323" s="174"/>
      <c r="J323" s="65"/>
      <c r="K323" s="65"/>
      <c r="L323" s="63"/>
      <c r="M323" s="220"/>
      <c r="N323" s="44"/>
      <c r="O323" s="44"/>
      <c r="P323" s="44"/>
      <c r="Q323" s="44"/>
      <c r="R323" s="44"/>
      <c r="S323" s="44"/>
      <c r="T323" s="80"/>
      <c r="AT323" s="26" t="s">
        <v>151</v>
      </c>
      <c r="AU323" s="26" t="s">
        <v>81</v>
      </c>
    </row>
    <row r="324" spans="2:51" s="12" customFormat="1" ht="13.5">
      <c r="B324" s="222"/>
      <c r="C324" s="223"/>
      <c r="D324" s="224" t="s">
        <v>153</v>
      </c>
      <c r="E324" s="225" t="s">
        <v>21</v>
      </c>
      <c r="F324" s="226" t="s">
        <v>518</v>
      </c>
      <c r="G324" s="223"/>
      <c r="H324" s="227">
        <v>35.552</v>
      </c>
      <c r="I324" s="228"/>
      <c r="J324" s="223"/>
      <c r="K324" s="223"/>
      <c r="L324" s="229"/>
      <c r="M324" s="230"/>
      <c r="N324" s="231"/>
      <c r="O324" s="231"/>
      <c r="P324" s="231"/>
      <c r="Q324" s="231"/>
      <c r="R324" s="231"/>
      <c r="S324" s="231"/>
      <c r="T324" s="232"/>
      <c r="AT324" s="233" t="s">
        <v>153</v>
      </c>
      <c r="AU324" s="233" t="s">
        <v>81</v>
      </c>
      <c r="AV324" s="12" t="s">
        <v>81</v>
      </c>
      <c r="AW324" s="12" t="s">
        <v>35</v>
      </c>
      <c r="AX324" s="12" t="s">
        <v>79</v>
      </c>
      <c r="AY324" s="233" t="s">
        <v>140</v>
      </c>
    </row>
    <row r="325" spans="2:65" s="1" customFormat="1" ht="22.5" customHeight="1">
      <c r="B325" s="43"/>
      <c r="C325" s="206" t="s">
        <v>519</v>
      </c>
      <c r="D325" s="206" t="s">
        <v>142</v>
      </c>
      <c r="E325" s="207" t="s">
        <v>520</v>
      </c>
      <c r="F325" s="208" t="s">
        <v>521</v>
      </c>
      <c r="G325" s="209" t="s">
        <v>145</v>
      </c>
      <c r="H325" s="210">
        <v>35.552</v>
      </c>
      <c r="I325" s="211"/>
      <c r="J325" s="212">
        <f>ROUND(I325*H325,2)</f>
        <v>0</v>
      </c>
      <c r="K325" s="208" t="s">
        <v>146</v>
      </c>
      <c r="L325" s="63"/>
      <c r="M325" s="213" t="s">
        <v>21</v>
      </c>
      <c r="N325" s="214" t="s">
        <v>43</v>
      </c>
      <c r="O325" s="44"/>
      <c r="P325" s="215">
        <f>O325*H325</f>
        <v>0</v>
      </c>
      <c r="Q325" s="215">
        <v>0</v>
      </c>
      <c r="R325" s="215">
        <f>Q325*H325</f>
        <v>0</v>
      </c>
      <c r="S325" s="215">
        <v>0.008</v>
      </c>
      <c r="T325" s="216">
        <f>S325*H325</f>
        <v>0.284416</v>
      </c>
      <c r="AR325" s="26" t="s">
        <v>244</v>
      </c>
      <c r="AT325" s="26" t="s">
        <v>142</v>
      </c>
      <c r="AU325" s="26" t="s">
        <v>81</v>
      </c>
      <c r="AY325" s="26" t="s">
        <v>140</v>
      </c>
      <c r="BE325" s="217">
        <f>IF(N325="základní",J325,0)</f>
        <v>0</v>
      </c>
      <c r="BF325" s="217">
        <f>IF(N325="snížená",J325,0)</f>
        <v>0</v>
      </c>
      <c r="BG325" s="217">
        <f>IF(N325="zákl. přenesená",J325,0)</f>
        <v>0</v>
      </c>
      <c r="BH325" s="217">
        <f>IF(N325="sníž. přenesená",J325,0)</f>
        <v>0</v>
      </c>
      <c r="BI325" s="217">
        <f>IF(N325="nulová",J325,0)</f>
        <v>0</v>
      </c>
      <c r="BJ325" s="26" t="s">
        <v>79</v>
      </c>
      <c r="BK325" s="217">
        <f>ROUND(I325*H325,2)</f>
        <v>0</v>
      </c>
      <c r="BL325" s="26" t="s">
        <v>244</v>
      </c>
      <c r="BM325" s="26" t="s">
        <v>522</v>
      </c>
    </row>
    <row r="326" spans="2:47" s="1" customFormat="1" ht="13.5">
      <c r="B326" s="43"/>
      <c r="C326" s="65"/>
      <c r="D326" s="218" t="s">
        <v>149</v>
      </c>
      <c r="E326" s="65"/>
      <c r="F326" s="219" t="s">
        <v>523</v>
      </c>
      <c r="G326" s="65"/>
      <c r="H326" s="65"/>
      <c r="I326" s="174"/>
      <c r="J326" s="65"/>
      <c r="K326" s="65"/>
      <c r="L326" s="63"/>
      <c r="M326" s="220"/>
      <c r="N326" s="44"/>
      <c r="O326" s="44"/>
      <c r="P326" s="44"/>
      <c r="Q326" s="44"/>
      <c r="R326" s="44"/>
      <c r="S326" s="44"/>
      <c r="T326" s="80"/>
      <c r="AT326" s="26" t="s">
        <v>149</v>
      </c>
      <c r="AU326" s="26" t="s">
        <v>81</v>
      </c>
    </row>
    <row r="327" spans="2:47" s="1" customFormat="1" ht="40.5">
      <c r="B327" s="43"/>
      <c r="C327" s="65"/>
      <c r="D327" s="218" t="s">
        <v>151</v>
      </c>
      <c r="E327" s="65"/>
      <c r="F327" s="221" t="s">
        <v>517</v>
      </c>
      <c r="G327" s="65"/>
      <c r="H327" s="65"/>
      <c r="I327" s="174"/>
      <c r="J327" s="65"/>
      <c r="K327" s="65"/>
      <c r="L327" s="63"/>
      <c r="M327" s="300"/>
      <c r="N327" s="301"/>
      <c r="O327" s="301"/>
      <c r="P327" s="301"/>
      <c r="Q327" s="301"/>
      <c r="R327" s="301"/>
      <c r="S327" s="301"/>
      <c r="T327" s="302"/>
      <c r="AT327" s="26" t="s">
        <v>151</v>
      </c>
      <c r="AU327" s="26" t="s">
        <v>81</v>
      </c>
    </row>
    <row r="328" spans="2:12" s="1" customFormat="1" ht="6.95" customHeight="1">
      <c r="B328" s="58"/>
      <c r="C328" s="59"/>
      <c r="D328" s="59"/>
      <c r="E328" s="59"/>
      <c r="F328" s="59"/>
      <c r="G328" s="59"/>
      <c r="H328" s="59"/>
      <c r="I328" s="150"/>
      <c r="J328" s="59"/>
      <c r="K328" s="59"/>
      <c r="L328" s="63"/>
    </row>
  </sheetData>
  <sheetProtection password="CC35" sheet="1" objects="1" scenarios="1" formatCells="0" formatColumns="0" formatRows="0" sort="0" autoFilter="0"/>
  <autoFilter ref="C100:K327"/>
  <mergeCells count="12">
    <mergeCell ref="G1:H1"/>
    <mergeCell ref="L2:V2"/>
    <mergeCell ref="E49:H49"/>
    <mergeCell ref="E51:H51"/>
    <mergeCell ref="E89:H89"/>
    <mergeCell ref="E91:H91"/>
    <mergeCell ref="E93:H93"/>
    <mergeCell ref="E7:H7"/>
    <mergeCell ref="E9:H9"/>
    <mergeCell ref="E11:H11"/>
    <mergeCell ref="E26:H26"/>
    <mergeCell ref="E47:H47"/>
  </mergeCells>
  <hyperlinks>
    <hyperlink ref="F1:G1" location="C2" display="1) Krycí list soupisu"/>
    <hyperlink ref="G1:H1" location="C58" display="2) Rekapitulace"/>
    <hyperlink ref="J1" location="C10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3"/>
      <c r="C1" s="123"/>
      <c r="D1" s="124" t="s">
        <v>1</v>
      </c>
      <c r="E1" s="123"/>
      <c r="F1" s="125" t="s">
        <v>90</v>
      </c>
      <c r="G1" s="430" t="s">
        <v>91</v>
      </c>
      <c r="H1" s="430"/>
      <c r="I1" s="126"/>
      <c r="J1" s="125" t="s">
        <v>92</v>
      </c>
      <c r="K1" s="124" t="s">
        <v>93</v>
      </c>
      <c r="L1" s="125" t="s">
        <v>94</v>
      </c>
      <c r="M1" s="125"/>
      <c r="N1" s="125"/>
      <c r="O1" s="125"/>
      <c r="P1" s="125"/>
      <c r="Q1" s="125"/>
      <c r="R1" s="125"/>
      <c r="S1" s="125"/>
      <c r="T1" s="12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422"/>
      <c r="M2" s="422"/>
      <c r="N2" s="422"/>
      <c r="O2" s="422"/>
      <c r="P2" s="422"/>
      <c r="Q2" s="422"/>
      <c r="R2" s="422"/>
      <c r="S2" s="422"/>
      <c r="T2" s="422"/>
      <c r="U2" s="422"/>
      <c r="V2" s="422"/>
      <c r="AT2" s="26" t="s">
        <v>89</v>
      </c>
    </row>
    <row r="3" spans="2:46" ht="6.95" customHeight="1">
      <c r="B3" s="27"/>
      <c r="C3" s="28"/>
      <c r="D3" s="28"/>
      <c r="E3" s="28"/>
      <c r="F3" s="28"/>
      <c r="G3" s="28"/>
      <c r="H3" s="28"/>
      <c r="I3" s="127"/>
      <c r="J3" s="28"/>
      <c r="K3" s="29"/>
      <c r="AT3" s="26" t="s">
        <v>81</v>
      </c>
    </row>
    <row r="4" spans="2:46" ht="36.95" customHeight="1">
      <c r="B4" s="30"/>
      <c r="C4" s="31"/>
      <c r="D4" s="32" t="s">
        <v>95</v>
      </c>
      <c r="E4" s="31"/>
      <c r="F4" s="31"/>
      <c r="G4" s="31"/>
      <c r="H4" s="31"/>
      <c r="I4" s="128"/>
      <c r="J4" s="31"/>
      <c r="K4" s="33"/>
      <c r="M4" s="34" t="s">
        <v>12</v>
      </c>
      <c r="AT4" s="26" t="s">
        <v>6</v>
      </c>
    </row>
    <row r="5" spans="2:11" ht="6.95" customHeight="1">
      <c r="B5" s="30"/>
      <c r="C5" s="31"/>
      <c r="D5" s="31"/>
      <c r="E5" s="31"/>
      <c r="F5" s="31"/>
      <c r="G5" s="31"/>
      <c r="H5" s="31"/>
      <c r="I5" s="128"/>
      <c r="J5" s="31"/>
      <c r="K5" s="33"/>
    </row>
    <row r="6" spans="2:11" ht="13.5">
      <c r="B6" s="30"/>
      <c r="C6" s="31"/>
      <c r="D6" s="39" t="s">
        <v>18</v>
      </c>
      <c r="E6" s="31"/>
      <c r="F6" s="31"/>
      <c r="G6" s="31"/>
      <c r="H6" s="31"/>
      <c r="I6" s="128"/>
      <c r="J6" s="31"/>
      <c r="K6" s="33"/>
    </row>
    <row r="7" spans="2:11" ht="22.5" customHeight="1">
      <c r="B7" s="30"/>
      <c r="C7" s="31"/>
      <c r="D7" s="31"/>
      <c r="E7" s="423" t="str">
        <f>'Rekapitulace stavby'!K6</f>
        <v>Skrétova 29 – Sanace objektu</v>
      </c>
      <c r="F7" s="424"/>
      <c r="G7" s="424"/>
      <c r="H7" s="424"/>
      <c r="I7" s="128"/>
      <c r="J7" s="31"/>
      <c r="K7" s="33"/>
    </row>
    <row r="8" spans="2:11" s="1" customFormat="1" ht="13.5">
      <c r="B8" s="43"/>
      <c r="C8" s="44"/>
      <c r="D8" s="39" t="s">
        <v>96</v>
      </c>
      <c r="E8" s="44"/>
      <c r="F8" s="44"/>
      <c r="G8" s="44"/>
      <c r="H8" s="44"/>
      <c r="I8" s="129"/>
      <c r="J8" s="44"/>
      <c r="K8" s="47"/>
    </row>
    <row r="9" spans="2:11" s="1" customFormat="1" ht="36.95" customHeight="1">
      <c r="B9" s="43"/>
      <c r="C9" s="44"/>
      <c r="D9" s="44"/>
      <c r="E9" s="426" t="s">
        <v>524</v>
      </c>
      <c r="F9" s="425"/>
      <c r="G9" s="425"/>
      <c r="H9" s="425"/>
      <c r="I9" s="129"/>
      <c r="J9" s="44"/>
      <c r="K9" s="47"/>
    </row>
    <row r="10" spans="2:11" s="1" customFormat="1" ht="13.5">
      <c r="B10" s="43"/>
      <c r="C10" s="44"/>
      <c r="D10" s="44"/>
      <c r="E10" s="44"/>
      <c r="F10" s="44"/>
      <c r="G10" s="44"/>
      <c r="H10" s="44"/>
      <c r="I10" s="129"/>
      <c r="J10" s="44"/>
      <c r="K10" s="47"/>
    </row>
    <row r="11" spans="2:11" s="1" customFormat="1" ht="14.45" customHeight="1">
      <c r="B11" s="43"/>
      <c r="C11" s="44"/>
      <c r="D11" s="39" t="s">
        <v>20</v>
      </c>
      <c r="E11" s="44"/>
      <c r="F11" s="37" t="s">
        <v>21</v>
      </c>
      <c r="G11" s="44"/>
      <c r="H11" s="44"/>
      <c r="I11" s="130" t="s">
        <v>22</v>
      </c>
      <c r="J11" s="37" t="s">
        <v>21</v>
      </c>
      <c r="K11" s="47"/>
    </row>
    <row r="12" spans="2:11" s="1" customFormat="1" ht="14.45" customHeight="1">
      <c r="B12" s="43"/>
      <c r="C12" s="44"/>
      <c r="D12" s="39" t="s">
        <v>23</v>
      </c>
      <c r="E12" s="44"/>
      <c r="F12" s="37" t="s">
        <v>24</v>
      </c>
      <c r="G12" s="44"/>
      <c r="H12" s="44"/>
      <c r="I12" s="130" t="s">
        <v>25</v>
      </c>
      <c r="J12" s="131" t="str">
        <f>'Rekapitulace stavby'!AN8</f>
        <v>8. 6. 2017</v>
      </c>
      <c r="K12" s="47"/>
    </row>
    <row r="13" spans="2:11" s="1" customFormat="1" ht="10.9" customHeight="1">
      <c r="B13" s="43"/>
      <c r="C13" s="44"/>
      <c r="D13" s="44"/>
      <c r="E13" s="44"/>
      <c r="F13" s="44"/>
      <c r="G13" s="44"/>
      <c r="H13" s="44"/>
      <c r="I13" s="129"/>
      <c r="J13" s="44"/>
      <c r="K13" s="47"/>
    </row>
    <row r="14" spans="2:11" s="1" customFormat="1" ht="14.45" customHeight="1">
      <c r="B14" s="43"/>
      <c r="C14" s="44"/>
      <c r="D14" s="39" t="s">
        <v>27</v>
      </c>
      <c r="E14" s="44"/>
      <c r="F14" s="44"/>
      <c r="G14" s="44"/>
      <c r="H14" s="44"/>
      <c r="I14" s="130" t="s">
        <v>28</v>
      </c>
      <c r="J14" s="37" t="str">
        <f>IF('Rekapitulace stavby'!AN10="","",'Rekapitulace stavby'!AN10)</f>
        <v/>
      </c>
      <c r="K14" s="47"/>
    </row>
    <row r="15" spans="2:11" s="1" customFormat="1" ht="18" customHeight="1">
      <c r="B15" s="43"/>
      <c r="C15" s="44"/>
      <c r="D15" s="44"/>
      <c r="E15" s="37" t="str">
        <f>IF('Rekapitulace stavby'!E11="","",'Rekapitulace stavby'!E11)</f>
        <v xml:space="preserve"> </v>
      </c>
      <c r="F15" s="44"/>
      <c r="G15" s="44"/>
      <c r="H15" s="44"/>
      <c r="I15" s="130" t="s">
        <v>30</v>
      </c>
      <c r="J15" s="37" t="str">
        <f>IF('Rekapitulace stavby'!AN11="","",'Rekapitulace stavby'!AN11)</f>
        <v/>
      </c>
      <c r="K15" s="47"/>
    </row>
    <row r="16" spans="2:11" s="1" customFormat="1" ht="6.95" customHeight="1">
      <c r="B16" s="43"/>
      <c r="C16" s="44"/>
      <c r="D16" s="44"/>
      <c r="E16" s="44"/>
      <c r="F16" s="44"/>
      <c r="G16" s="44"/>
      <c r="H16" s="44"/>
      <c r="I16" s="129"/>
      <c r="J16" s="44"/>
      <c r="K16" s="47"/>
    </row>
    <row r="17" spans="2:11" s="1" customFormat="1" ht="14.45" customHeight="1">
      <c r="B17" s="43"/>
      <c r="C17" s="44"/>
      <c r="D17" s="39" t="s">
        <v>31</v>
      </c>
      <c r="E17" s="44"/>
      <c r="F17" s="44"/>
      <c r="G17" s="44"/>
      <c r="H17" s="44"/>
      <c r="I17" s="130" t="s">
        <v>28</v>
      </c>
      <c r="J17" s="37" t="str">
        <f>IF('Rekapitulace stavby'!AN13="Vyplň údaj","",IF('Rekapitulace stavby'!AN13="","",'Rekapitulace stavby'!AN13))</f>
        <v/>
      </c>
      <c r="K17" s="47"/>
    </row>
    <row r="18" spans="2:11" s="1" customFormat="1" ht="18" customHeight="1">
      <c r="B18" s="43"/>
      <c r="C18" s="44"/>
      <c r="D18" s="44"/>
      <c r="E18" s="37" t="str">
        <f>IF('Rekapitulace stavby'!E14="Vyplň údaj","",IF('Rekapitulace stavby'!E14="","",'Rekapitulace stavby'!E14))</f>
        <v/>
      </c>
      <c r="F18" s="44"/>
      <c r="G18" s="44"/>
      <c r="H18" s="44"/>
      <c r="I18" s="130" t="s">
        <v>30</v>
      </c>
      <c r="J18" s="37" t="str">
        <f>IF('Rekapitulace stavby'!AN14="Vyplň údaj","",IF('Rekapitulace stavby'!AN14="","",'Rekapitulace stavby'!AN14))</f>
        <v/>
      </c>
      <c r="K18" s="47"/>
    </row>
    <row r="19" spans="2:11" s="1" customFormat="1" ht="6.95" customHeight="1">
      <c r="B19" s="43"/>
      <c r="C19" s="44"/>
      <c r="D19" s="44"/>
      <c r="E19" s="44"/>
      <c r="F19" s="44"/>
      <c r="G19" s="44"/>
      <c r="H19" s="44"/>
      <c r="I19" s="129"/>
      <c r="J19" s="44"/>
      <c r="K19" s="47"/>
    </row>
    <row r="20" spans="2:11" s="1" customFormat="1" ht="14.45" customHeight="1">
      <c r="B20" s="43"/>
      <c r="C20" s="44"/>
      <c r="D20" s="39" t="s">
        <v>33</v>
      </c>
      <c r="E20" s="44"/>
      <c r="F20" s="44"/>
      <c r="G20" s="44"/>
      <c r="H20" s="44"/>
      <c r="I20" s="130" t="s">
        <v>28</v>
      </c>
      <c r="J20" s="37" t="s">
        <v>21</v>
      </c>
      <c r="K20" s="47"/>
    </row>
    <row r="21" spans="2:11" s="1" customFormat="1" ht="18" customHeight="1">
      <c r="B21" s="43"/>
      <c r="C21" s="44"/>
      <c r="D21" s="44"/>
      <c r="E21" s="37" t="s">
        <v>34</v>
      </c>
      <c r="F21" s="44"/>
      <c r="G21" s="44"/>
      <c r="H21" s="44"/>
      <c r="I21" s="130" t="s">
        <v>30</v>
      </c>
      <c r="J21" s="37" t="s">
        <v>21</v>
      </c>
      <c r="K21" s="47"/>
    </row>
    <row r="22" spans="2:11" s="1" customFormat="1" ht="6.95" customHeight="1">
      <c r="B22" s="43"/>
      <c r="C22" s="44"/>
      <c r="D22" s="44"/>
      <c r="E22" s="44"/>
      <c r="F22" s="44"/>
      <c r="G22" s="44"/>
      <c r="H22" s="44"/>
      <c r="I22" s="129"/>
      <c r="J22" s="44"/>
      <c r="K22" s="47"/>
    </row>
    <row r="23" spans="2:11" s="1" customFormat="1" ht="14.45" customHeight="1">
      <c r="B23" s="43"/>
      <c r="C23" s="44"/>
      <c r="D23" s="39" t="s">
        <v>36</v>
      </c>
      <c r="E23" s="44"/>
      <c r="F23" s="44"/>
      <c r="G23" s="44"/>
      <c r="H23" s="44"/>
      <c r="I23" s="129"/>
      <c r="J23" s="44"/>
      <c r="K23" s="47"/>
    </row>
    <row r="24" spans="2:11" s="7" customFormat="1" ht="22.5" customHeight="1">
      <c r="B24" s="132"/>
      <c r="C24" s="133"/>
      <c r="D24" s="133"/>
      <c r="E24" s="388" t="s">
        <v>21</v>
      </c>
      <c r="F24" s="388"/>
      <c r="G24" s="388"/>
      <c r="H24" s="388"/>
      <c r="I24" s="134"/>
      <c r="J24" s="133"/>
      <c r="K24" s="135"/>
    </row>
    <row r="25" spans="2:11" s="1" customFormat="1" ht="6.95" customHeight="1">
      <c r="B25" s="43"/>
      <c r="C25" s="44"/>
      <c r="D25" s="44"/>
      <c r="E25" s="44"/>
      <c r="F25" s="44"/>
      <c r="G25" s="44"/>
      <c r="H25" s="44"/>
      <c r="I25" s="129"/>
      <c r="J25" s="44"/>
      <c r="K25" s="47"/>
    </row>
    <row r="26" spans="2:11" s="1" customFormat="1" ht="6.95" customHeight="1">
      <c r="B26" s="43"/>
      <c r="C26" s="44"/>
      <c r="D26" s="87"/>
      <c r="E26" s="87"/>
      <c r="F26" s="87"/>
      <c r="G26" s="87"/>
      <c r="H26" s="87"/>
      <c r="I26" s="136"/>
      <c r="J26" s="87"/>
      <c r="K26" s="137"/>
    </row>
    <row r="27" spans="2:11" s="1" customFormat="1" ht="25.35" customHeight="1">
      <c r="B27" s="43"/>
      <c r="C27" s="44"/>
      <c r="D27" s="138" t="s">
        <v>38</v>
      </c>
      <c r="E27" s="44"/>
      <c r="F27" s="44"/>
      <c r="G27" s="44"/>
      <c r="H27" s="44"/>
      <c r="I27" s="129"/>
      <c r="J27" s="139">
        <f>ROUND(J79,2)</f>
        <v>0</v>
      </c>
      <c r="K27" s="47"/>
    </row>
    <row r="28" spans="2:11" s="1" customFormat="1" ht="6.95" customHeight="1">
      <c r="B28" s="43"/>
      <c r="C28" s="44"/>
      <c r="D28" s="87"/>
      <c r="E28" s="87"/>
      <c r="F28" s="87"/>
      <c r="G28" s="87"/>
      <c r="H28" s="87"/>
      <c r="I28" s="136"/>
      <c r="J28" s="87"/>
      <c r="K28" s="137"/>
    </row>
    <row r="29" spans="2:11" s="1" customFormat="1" ht="14.45" customHeight="1">
      <c r="B29" s="43"/>
      <c r="C29" s="44"/>
      <c r="D29" s="44"/>
      <c r="E29" s="44"/>
      <c r="F29" s="48" t="s">
        <v>40</v>
      </c>
      <c r="G29" s="44"/>
      <c r="H29" s="44"/>
      <c r="I29" s="140" t="s">
        <v>39</v>
      </c>
      <c r="J29" s="48" t="s">
        <v>41</v>
      </c>
      <c r="K29" s="47"/>
    </row>
    <row r="30" spans="2:11" s="1" customFormat="1" ht="14.45" customHeight="1">
      <c r="B30" s="43"/>
      <c r="C30" s="44"/>
      <c r="D30" s="51" t="s">
        <v>42</v>
      </c>
      <c r="E30" s="51" t="s">
        <v>43</v>
      </c>
      <c r="F30" s="141">
        <f>ROUND(SUM(BE79:BE88),2)</f>
        <v>0</v>
      </c>
      <c r="G30" s="44"/>
      <c r="H30" s="44"/>
      <c r="I30" s="142">
        <v>0.21</v>
      </c>
      <c r="J30" s="141">
        <f>ROUND(ROUND((SUM(BE79:BE88)),2)*I30,2)</f>
        <v>0</v>
      </c>
      <c r="K30" s="47"/>
    </row>
    <row r="31" spans="2:11" s="1" customFormat="1" ht="14.45" customHeight="1">
      <c r="B31" s="43"/>
      <c r="C31" s="44"/>
      <c r="D31" s="44"/>
      <c r="E31" s="51" t="s">
        <v>44</v>
      </c>
      <c r="F31" s="141">
        <f>ROUND(SUM(BF79:BF88),2)</f>
        <v>0</v>
      </c>
      <c r="G31" s="44"/>
      <c r="H31" s="44"/>
      <c r="I31" s="142">
        <v>0.15</v>
      </c>
      <c r="J31" s="141">
        <f>ROUND(ROUND((SUM(BF79:BF88)),2)*I31,2)</f>
        <v>0</v>
      </c>
      <c r="K31" s="47"/>
    </row>
    <row r="32" spans="2:11" s="1" customFormat="1" ht="14.45" customHeight="1" hidden="1">
      <c r="B32" s="43"/>
      <c r="C32" s="44"/>
      <c r="D32" s="44"/>
      <c r="E32" s="51" t="s">
        <v>45</v>
      </c>
      <c r="F32" s="141">
        <f>ROUND(SUM(BG79:BG88),2)</f>
        <v>0</v>
      </c>
      <c r="G32" s="44"/>
      <c r="H32" s="44"/>
      <c r="I32" s="142">
        <v>0.21</v>
      </c>
      <c r="J32" s="141">
        <v>0</v>
      </c>
      <c r="K32" s="47"/>
    </row>
    <row r="33" spans="2:11" s="1" customFormat="1" ht="14.45" customHeight="1" hidden="1">
      <c r="B33" s="43"/>
      <c r="C33" s="44"/>
      <c r="D33" s="44"/>
      <c r="E33" s="51" t="s">
        <v>46</v>
      </c>
      <c r="F33" s="141">
        <f>ROUND(SUM(BH79:BH88),2)</f>
        <v>0</v>
      </c>
      <c r="G33" s="44"/>
      <c r="H33" s="44"/>
      <c r="I33" s="142">
        <v>0.15</v>
      </c>
      <c r="J33" s="141">
        <v>0</v>
      </c>
      <c r="K33" s="47"/>
    </row>
    <row r="34" spans="2:11" s="1" customFormat="1" ht="14.45" customHeight="1" hidden="1">
      <c r="B34" s="43"/>
      <c r="C34" s="44"/>
      <c r="D34" s="44"/>
      <c r="E34" s="51" t="s">
        <v>47</v>
      </c>
      <c r="F34" s="141">
        <f>ROUND(SUM(BI79:BI88),2)</f>
        <v>0</v>
      </c>
      <c r="G34" s="44"/>
      <c r="H34" s="44"/>
      <c r="I34" s="142">
        <v>0</v>
      </c>
      <c r="J34" s="141">
        <v>0</v>
      </c>
      <c r="K34" s="47"/>
    </row>
    <row r="35" spans="2:11" s="1" customFormat="1" ht="6.95" customHeight="1">
      <c r="B35" s="43"/>
      <c r="C35" s="44"/>
      <c r="D35" s="44"/>
      <c r="E35" s="44"/>
      <c r="F35" s="44"/>
      <c r="G35" s="44"/>
      <c r="H35" s="44"/>
      <c r="I35" s="129"/>
      <c r="J35" s="44"/>
      <c r="K35" s="47"/>
    </row>
    <row r="36" spans="2:11" s="1" customFormat="1" ht="25.35" customHeight="1">
      <c r="B36" s="43"/>
      <c r="C36" s="143"/>
      <c r="D36" s="144" t="s">
        <v>48</v>
      </c>
      <c r="E36" s="81"/>
      <c r="F36" s="81"/>
      <c r="G36" s="145" t="s">
        <v>49</v>
      </c>
      <c r="H36" s="146" t="s">
        <v>50</v>
      </c>
      <c r="I36" s="147"/>
      <c r="J36" s="148">
        <f>SUM(J27:J34)</f>
        <v>0</v>
      </c>
      <c r="K36" s="149"/>
    </row>
    <row r="37" spans="2:11" s="1" customFormat="1" ht="14.45" customHeight="1">
      <c r="B37" s="58"/>
      <c r="C37" s="59"/>
      <c r="D37" s="59"/>
      <c r="E37" s="59"/>
      <c r="F37" s="59"/>
      <c r="G37" s="59"/>
      <c r="H37" s="59"/>
      <c r="I37" s="150"/>
      <c r="J37" s="59"/>
      <c r="K37" s="60"/>
    </row>
    <row r="41" spans="2:11" s="1" customFormat="1" ht="6.95" customHeight="1">
      <c r="B41" s="151"/>
      <c r="C41" s="152"/>
      <c r="D41" s="152"/>
      <c r="E41" s="152"/>
      <c r="F41" s="152"/>
      <c r="G41" s="152"/>
      <c r="H41" s="152"/>
      <c r="I41" s="153"/>
      <c r="J41" s="152"/>
      <c r="K41" s="154"/>
    </row>
    <row r="42" spans="2:11" s="1" customFormat="1" ht="36.95" customHeight="1">
      <c r="B42" s="43"/>
      <c r="C42" s="32" t="s">
        <v>100</v>
      </c>
      <c r="D42" s="44"/>
      <c r="E42" s="44"/>
      <c r="F42" s="44"/>
      <c r="G42" s="44"/>
      <c r="H42" s="44"/>
      <c r="I42" s="129"/>
      <c r="J42" s="44"/>
      <c r="K42" s="47"/>
    </row>
    <row r="43" spans="2:11" s="1" customFormat="1" ht="6.95" customHeight="1">
      <c r="B43" s="43"/>
      <c r="C43" s="44"/>
      <c r="D43" s="44"/>
      <c r="E43" s="44"/>
      <c r="F43" s="44"/>
      <c r="G43" s="44"/>
      <c r="H43" s="44"/>
      <c r="I43" s="129"/>
      <c r="J43" s="44"/>
      <c r="K43" s="47"/>
    </row>
    <row r="44" spans="2:11" s="1" customFormat="1" ht="14.45" customHeight="1">
      <c r="B44" s="43"/>
      <c r="C44" s="39" t="s">
        <v>18</v>
      </c>
      <c r="D44" s="44"/>
      <c r="E44" s="44"/>
      <c r="F44" s="44"/>
      <c r="G44" s="44"/>
      <c r="H44" s="44"/>
      <c r="I44" s="129"/>
      <c r="J44" s="44"/>
      <c r="K44" s="47"/>
    </row>
    <row r="45" spans="2:11" s="1" customFormat="1" ht="22.5" customHeight="1">
      <c r="B45" s="43"/>
      <c r="C45" s="44"/>
      <c r="D45" s="44"/>
      <c r="E45" s="423" t="str">
        <f>E7</f>
        <v>Skrétova 29 – Sanace objektu</v>
      </c>
      <c r="F45" s="424"/>
      <c r="G45" s="424"/>
      <c r="H45" s="424"/>
      <c r="I45" s="129"/>
      <c r="J45" s="44"/>
      <c r="K45" s="47"/>
    </row>
    <row r="46" spans="2:11" s="1" customFormat="1" ht="14.45" customHeight="1">
      <c r="B46" s="43"/>
      <c r="C46" s="39" t="s">
        <v>96</v>
      </c>
      <c r="D46" s="44"/>
      <c r="E46" s="44"/>
      <c r="F46" s="44"/>
      <c r="G46" s="44"/>
      <c r="H46" s="44"/>
      <c r="I46" s="129"/>
      <c r="J46" s="44"/>
      <c r="K46" s="47"/>
    </row>
    <row r="47" spans="2:11" s="1" customFormat="1" ht="23.25" customHeight="1">
      <c r="B47" s="43"/>
      <c r="C47" s="44"/>
      <c r="D47" s="44"/>
      <c r="E47" s="426" t="str">
        <f>E9</f>
        <v>VON - Vedlejší a ostatní rozpočtové náklady</v>
      </c>
      <c r="F47" s="425"/>
      <c r="G47" s="425"/>
      <c r="H47" s="425"/>
      <c r="I47" s="129"/>
      <c r="J47" s="44"/>
      <c r="K47" s="47"/>
    </row>
    <row r="48" spans="2:11" s="1" customFormat="1" ht="6.95" customHeight="1">
      <c r="B48" s="43"/>
      <c r="C48" s="44"/>
      <c r="D48" s="44"/>
      <c r="E48" s="44"/>
      <c r="F48" s="44"/>
      <c r="G48" s="44"/>
      <c r="H48" s="44"/>
      <c r="I48" s="129"/>
      <c r="J48" s="44"/>
      <c r="K48" s="47"/>
    </row>
    <row r="49" spans="2:11" s="1" customFormat="1" ht="18" customHeight="1">
      <c r="B49" s="43"/>
      <c r="C49" s="39" t="s">
        <v>23</v>
      </c>
      <c r="D49" s="44"/>
      <c r="E49" s="44"/>
      <c r="F49" s="37" t="str">
        <f>F12</f>
        <v>Plzeň, Skrétova 29</v>
      </c>
      <c r="G49" s="44"/>
      <c r="H49" s="44"/>
      <c r="I49" s="130" t="s">
        <v>25</v>
      </c>
      <c r="J49" s="131" t="str">
        <f>IF(J12="","",J12)</f>
        <v>8. 6. 2017</v>
      </c>
      <c r="K49" s="47"/>
    </row>
    <row r="50" spans="2:11" s="1" customFormat="1" ht="6.95" customHeight="1">
      <c r="B50" s="43"/>
      <c r="C50" s="44"/>
      <c r="D50" s="44"/>
      <c r="E50" s="44"/>
      <c r="F50" s="44"/>
      <c r="G50" s="44"/>
      <c r="H50" s="44"/>
      <c r="I50" s="129"/>
      <c r="J50" s="44"/>
      <c r="K50" s="47"/>
    </row>
    <row r="51" spans="2:11" s="1" customFormat="1" ht="13.5">
      <c r="B51" s="43"/>
      <c r="C51" s="39" t="s">
        <v>27</v>
      </c>
      <c r="D51" s="44"/>
      <c r="E51" s="44"/>
      <c r="F51" s="37" t="str">
        <f>E15</f>
        <v xml:space="preserve"> </v>
      </c>
      <c r="G51" s="44"/>
      <c r="H51" s="44"/>
      <c r="I51" s="130" t="s">
        <v>33</v>
      </c>
      <c r="J51" s="37" t="str">
        <f>E21</f>
        <v>PLANSTAV a.s.</v>
      </c>
      <c r="K51" s="47"/>
    </row>
    <row r="52" spans="2:11" s="1" customFormat="1" ht="14.45" customHeight="1">
      <c r="B52" s="43"/>
      <c r="C52" s="39" t="s">
        <v>31</v>
      </c>
      <c r="D52" s="44"/>
      <c r="E52" s="44"/>
      <c r="F52" s="37" t="str">
        <f>IF(E18="","",E18)</f>
        <v/>
      </c>
      <c r="G52" s="44"/>
      <c r="H52" s="44"/>
      <c r="I52" s="129"/>
      <c r="J52" s="44"/>
      <c r="K52" s="47"/>
    </row>
    <row r="53" spans="2:11" s="1" customFormat="1" ht="10.35" customHeight="1">
      <c r="B53" s="43"/>
      <c r="C53" s="44"/>
      <c r="D53" s="44"/>
      <c r="E53" s="44"/>
      <c r="F53" s="44"/>
      <c r="G53" s="44"/>
      <c r="H53" s="44"/>
      <c r="I53" s="129"/>
      <c r="J53" s="44"/>
      <c r="K53" s="47"/>
    </row>
    <row r="54" spans="2:11" s="1" customFormat="1" ht="29.25" customHeight="1">
      <c r="B54" s="43"/>
      <c r="C54" s="155" t="s">
        <v>101</v>
      </c>
      <c r="D54" s="143"/>
      <c r="E54" s="143"/>
      <c r="F54" s="143"/>
      <c r="G54" s="143"/>
      <c r="H54" s="143"/>
      <c r="I54" s="156"/>
      <c r="J54" s="157" t="s">
        <v>102</v>
      </c>
      <c r="K54" s="158"/>
    </row>
    <row r="55" spans="2:11" s="1" customFormat="1" ht="10.35" customHeight="1">
      <c r="B55" s="43"/>
      <c r="C55" s="44"/>
      <c r="D55" s="44"/>
      <c r="E55" s="44"/>
      <c r="F55" s="44"/>
      <c r="G55" s="44"/>
      <c r="H55" s="44"/>
      <c r="I55" s="129"/>
      <c r="J55" s="44"/>
      <c r="K55" s="47"/>
    </row>
    <row r="56" spans="2:47" s="1" customFormat="1" ht="29.25" customHeight="1">
      <c r="B56" s="43"/>
      <c r="C56" s="159" t="s">
        <v>103</v>
      </c>
      <c r="D56" s="44"/>
      <c r="E56" s="44"/>
      <c r="F56" s="44"/>
      <c r="G56" s="44"/>
      <c r="H56" s="44"/>
      <c r="I56" s="129"/>
      <c r="J56" s="139">
        <f>J79</f>
        <v>0</v>
      </c>
      <c r="K56" s="47"/>
      <c r="AU56" s="26" t="s">
        <v>104</v>
      </c>
    </row>
    <row r="57" spans="2:11" s="8" customFormat="1" ht="24.95" customHeight="1">
      <c r="B57" s="160"/>
      <c r="C57" s="161"/>
      <c r="D57" s="162" t="s">
        <v>525</v>
      </c>
      <c r="E57" s="163"/>
      <c r="F57" s="163"/>
      <c r="G57" s="163"/>
      <c r="H57" s="163"/>
      <c r="I57" s="164"/>
      <c r="J57" s="165">
        <f>J80</f>
        <v>0</v>
      </c>
      <c r="K57" s="166"/>
    </row>
    <row r="58" spans="2:11" s="9" customFormat="1" ht="19.9" customHeight="1">
      <c r="B58" s="167"/>
      <c r="C58" s="168"/>
      <c r="D58" s="169" t="s">
        <v>526</v>
      </c>
      <c r="E58" s="170"/>
      <c r="F58" s="170"/>
      <c r="G58" s="170"/>
      <c r="H58" s="170"/>
      <c r="I58" s="171"/>
      <c r="J58" s="172">
        <f>J81</f>
        <v>0</v>
      </c>
      <c r="K58" s="173"/>
    </row>
    <row r="59" spans="2:11" s="9" customFormat="1" ht="19.9" customHeight="1">
      <c r="B59" s="167"/>
      <c r="C59" s="168"/>
      <c r="D59" s="169" t="s">
        <v>527</v>
      </c>
      <c r="E59" s="170"/>
      <c r="F59" s="170"/>
      <c r="G59" s="170"/>
      <c r="H59" s="170"/>
      <c r="I59" s="171"/>
      <c r="J59" s="172">
        <f>J84</f>
        <v>0</v>
      </c>
      <c r="K59" s="173"/>
    </row>
    <row r="60" spans="2:11" s="1" customFormat="1" ht="21.75" customHeight="1">
      <c r="B60" s="43"/>
      <c r="C60" s="44"/>
      <c r="D60" s="44"/>
      <c r="E60" s="44"/>
      <c r="F60" s="44"/>
      <c r="G60" s="44"/>
      <c r="H60" s="44"/>
      <c r="I60" s="129"/>
      <c r="J60" s="44"/>
      <c r="K60" s="47"/>
    </row>
    <row r="61" spans="2:11" s="1" customFormat="1" ht="6.95" customHeight="1">
      <c r="B61" s="58"/>
      <c r="C61" s="59"/>
      <c r="D61" s="59"/>
      <c r="E61" s="59"/>
      <c r="F61" s="59"/>
      <c r="G61" s="59"/>
      <c r="H61" s="59"/>
      <c r="I61" s="150"/>
      <c r="J61" s="59"/>
      <c r="K61" s="60"/>
    </row>
    <row r="65" spans="2:12" s="1" customFormat="1" ht="6.95" customHeight="1">
      <c r="B65" s="61"/>
      <c r="C65" s="62"/>
      <c r="D65" s="62"/>
      <c r="E65" s="62"/>
      <c r="F65" s="62"/>
      <c r="G65" s="62"/>
      <c r="H65" s="62"/>
      <c r="I65" s="153"/>
      <c r="J65" s="62"/>
      <c r="K65" s="62"/>
      <c r="L65" s="63"/>
    </row>
    <row r="66" spans="2:12" s="1" customFormat="1" ht="36.95" customHeight="1">
      <c r="B66" s="43"/>
      <c r="C66" s="64" t="s">
        <v>124</v>
      </c>
      <c r="D66" s="65"/>
      <c r="E66" s="65"/>
      <c r="F66" s="65"/>
      <c r="G66" s="65"/>
      <c r="H66" s="65"/>
      <c r="I66" s="174"/>
      <c r="J66" s="65"/>
      <c r="K66" s="65"/>
      <c r="L66" s="63"/>
    </row>
    <row r="67" spans="2:12" s="1" customFormat="1" ht="6.95" customHeight="1">
      <c r="B67" s="43"/>
      <c r="C67" s="65"/>
      <c r="D67" s="65"/>
      <c r="E67" s="65"/>
      <c r="F67" s="65"/>
      <c r="G67" s="65"/>
      <c r="H67" s="65"/>
      <c r="I67" s="174"/>
      <c r="J67" s="65"/>
      <c r="K67" s="65"/>
      <c r="L67" s="63"/>
    </row>
    <row r="68" spans="2:12" s="1" customFormat="1" ht="14.45" customHeight="1">
      <c r="B68" s="43"/>
      <c r="C68" s="67" t="s">
        <v>18</v>
      </c>
      <c r="D68" s="65"/>
      <c r="E68" s="65"/>
      <c r="F68" s="65"/>
      <c r="G68" s="65"/>
      <c r="H68" s="65"/>
      <c r="I68" s="174"/>
      <c r="J68" s="65"/>
      <c r="K68" s="65"/>
      <c r="L68" s="63"/>
    </row>
    <row r="69" spans="2:12" s="1" customFormat="1" ht="22.5" customHeight="1">
      <c r="B69" s="43"/>
      <c r="C69" s="65"/>
      <c r="D69" s="65"/>
      <c r="E69" s="427" t="str">
        <f>E7</f>
        <v>Skrétova 29 – Sanace objektu</v>
      </c>
      <c r="F69" s="428"/>
      <c r="G69" s="428"/>
      <c r="H69" s="428"/>
      <c r="I69" s="174"/>
      <c r="J69" s="65"/>
      <c r="K69" s="65"/>
      <c r="L69" s="63"/>
    </row>
    <row r="70" spans="2:12" s="1" customFormat="1" ht="14.45" customHeight="1">
      <c r="B70" s="43"/>
      <c r="C70" s="67" t="s">
        <v>96</v>
      </c>
      <c r="D70" s="65"/>
      <c r="E70" s="65"/>
      <c r="F70" s="65"/>
      <c r="G70" s="65"/>
      <c r="H70" s="65"/>
      <c r="I70" s="174"/>
      <c r="J70" s="65"/>
      <c r="K70" s="65"/>
      <c r="L70" s="63"/>
    </row>
    <row r="71" spans="2:12" s="1" customFormat="1" ht="23.25" customHeight="1">
      <c r="B71" s="43"/>
      <c r="C71" s="65"/>
      <c r="D71" s="65"/>
      <c r="E71" s="399" t="str">
        <f>E9</f>
        <v>VON - Vedlejší a ostatní rozpočtové náklady</v>
      </c>
      <c r="F71" s="429"/>
      <c r="G71" s="429"/>
      <c r="H71" s="429"/>
      <c r="I71" s="174"/>
      <c r="J71" s="65"/>
      <c r="K71" s="65"/>
      <c r="L71" s="63"/>
    </row>
    <row r="72" spans="2:12" s="1" customFormat="1" ht="6.95" customHeight="1">
      <c r="B72" s="43"/>
      <c r="C72" s="65"/>
      <c r="D72" s="65"/>
      <c r="E72" s="65"/>
      <c r="F72" s="65"/>
      <c r="G72" s="65"/>
      <c r="H72" s="65"/>
      <c r="I72" s="174"/>
      <c r="J72" s="65"/>
      <c r="K72" s="65"/>
      <c r="L72" s="63"/>
    </row>
    <row r="73" spans="2:12" s="1" customFormat="1" ht="18" customHeight="1">
      <c r="B73" s="43"/>
      <c r="C73" s="67" t="s">
        <v>23</v>
      </c>
      <c r="D73" s="65"/>
      <c r="E73" s="65"/>
      <c r="F73" s="177" t="str">
        <f>F12</f>
        <v>Plzeň, Skrétova 29</v>
      </c>
      <c r="G73" s="65"/>
      <c r="H73" s="65"/>
      <c r="I73" s="178" t="s">
        <v>25</v>
      </c>
      <c r="J73" s="75" t="str">
        <f>IF(J12="","",J12)</f>
        <v>8. 6. 2017</v>
      </c>
      <c r="K73" s="65"/>
      <c r="L73" s="63"/>
    </row>
    <row r="74" spans="2:12" s="1" customFormat="1" ht="6.95" customHeight="1">
      <c r="B74" s="43"/>
      <c r="C74" s="65"/>
      <c r="D74" s="65"/>
      <c r="E74" s="65"/>
      <c r="F74" s="65"/>
      <c r="G74" s="65"/>
      <c r="H74" s="65"/>
      <c r="I74" s="174"/>
      <c r="J74" s="65"/>
      <c r="K74" s="65"/>
      <c r="L74" s="63"/>
    </row>
    <row r="75" spans="2:12" s="1" customFormat="1" ht="13.5">
      <c r="B75" s="43"/>
      <c r="C75" s="67" t="s">
        <v>27</v>
      </c>
      <c r="D75" s="65"/>
      <c r="E75" s="65"/>
      <c r="F75" s="177" t="str">
        <f>E15</f>
        <v xml:space="preserve"> </v>
      </c>
      <c r="G75" s="65"/>
      <c r="H75" s="65"/>
      <c r="I75" s="178" t="s">
        <v>33</v>
      </c>
      <c r="J75" s="177" t="str">
        <f>E21</f>
        <v>PLANSTAV a.s.</v>
      </c>
      <c r="K75" s="65"/>
      <c r="L75" s="63"/>
    </row>
    <row r="76" spans="2:12" s="1" customFormat="1" ht="14.45" customHeight="1">
      <c r="B76" s="43"/>
      <c r="C76" s="67" t="s">
        <v>31</v>
      </c>
      <c r="D76" s="65"/>
      <c r="E76" s="65"/>
      <c r="F76" s="177" t="str">
        <f>IF(E18="","",E18)</f>
        <v/>
      </c>
      <c r="G76" s="65"/>
      <c r="H76" s="65"/>
      <c r="I76" s="174"/>
      <c r="J76" s="65"/>
      <c r="K76" s="65"/>
      <c r="L76" s="63"/>
    </row>
    <row r="77" spans="2:12" s="1" customFormat="1" ht="10.35" customHeight="1">
      <c r="B77" s="43"/>
      <c r="C77" s="65"/>
      <c r="D77" s="65"/>
      <c r="E77" s="65"/>
      <c r="F77" s="65"/>
      <c r="G77" s="65"/>
      <c r="H77" s="65"/>
      <c r="I77" s="174"/>
      <c r="J77" s="65"/>
      <c r="K77" s="65"/>
      <c r="L77" s="63"/>
    </row>
    <row r="78" spans="2:20" s="10" customFormat="1" ht="29.25" customHeight="1">
      <c r="B78" s="179"/>
      <c r="C78" s="180" t="s">
        <v>125</v>
      </c>
      <c r="D78" s="181" t="s">
        <v>57</v>
      </c>
      <c r="E78" s="181" t="s">
        <v>53</v>
      </c>
      <c r="F78" s="181" t="s">
        <v>126</v>
      </c>
      <c r="G78" s="181" t="s">
        <v>127</v>
      </c>
      <c r="H78" s="181" t="s">
        <v>128</v>
      </c>
      <c r="I78" s="182" t="s">
        <v>129</v>
      </c>
      <c r="J78" s="181" t="s">
        <v>102</v>
      </c>
      <c r="K78" s="183" t="s">
        <v>130</v>
      </c>
      <c r="L78" s="184"/>
      <c r="M78" s="83" t="s">
        <v>131</v>
      </c>
      <c r="N78" s="84" t="s">
        <v>42</v>
      </c>
      <c r="O78" s="84" t="s">
        <v>132</v>
      </c>
      <c r="P78" s="84" t="s">
        <v>133</v>
      </c>
      <c r="Q78" s="84" t="s">
        <v>134</v>
      </c>
      <c r="R78" s="84" t="s">
        <v>135</v>
      </c>
      <c r="S78" s="84" t="s">
        <v>136</v>
      </c>
      <c r="T78" s="85" t="s">
        <v>137</v>
      </c>
    </row>
    <row r="79" spans="2:63" s="1" customFormat="1" ht="29.25" customHeight="1">
      <c r="B79" s="43"/>
      <c r="C79" s="89" t="s">
        <v>103</v>
      </c>
      <c r="D79" s="65"/>
      <c r="E79" s="65"/>
      <c r="F79" s="65"/>
      <c r="G79" s="65"/>
      <c r="H79" s="65"/>
      <c r="I79" s="174"/>
      <c r="J79" s="185">
        <f>BK79</f>
        <v>0</v>
      </c>
      <c r="K79" s="65"/>
      <c r="L79" s="63"/>
      <c r="M79" s="86"/>
      <c r="N79" s="87"/>
      <c r="O79" s="87"/>
      <c r="P79" s="186">
        <f>P80</f>
        <v>0</v>
      </c>
      <c r="Q79" s="87"/>
      <c r="R79" s="186">
        <f>R80</f>
        <v>0</v>
      </c>
      <c r="S79" s="87"/>
      <c r="T79" s="187">
        <f>T80</f>
        <v>0</v>
      </c>
      <c r="AT79" s="26" t="s">
        <v>71</v>
      </c>
      <c r="AU79" s="26" t="s">
        <v>104</v>
      </c>
      <c r="BK79" s="188">
        <f>BK80</f>
        <v>0</v>
      </c>
    </row>
    <row r="80" spans="2:63" s="11" customFormat="1" ht="37.35" customHeight="1">
      <c r="B80" s="189"/>
      <c r="C80" s="190"/>
      <c r="D80" s="191" t="s">
        <v>71</v>
      </c>
      <c r="E80" s="192" t="s">
        <v>528</v>
      </c>
      <c r="F80" s="192" t="s">
        <v>529</v>
      </c>
      <c r="G80" s="190"/>
      <c r="H80" s="190"/>
      <c r="I80" s="193"/>
      <c r="J80" s="194">
        <f>BK80</f>
        <v>0</v>
      </c>
      <c r="K80" s="190"/>
      <c r="L80" s="195"/>
      <c r="M80" s="196"/>
      <c r="N80" s="197"/>
      <c r="O80" s="197"/>
      <c r="P80" s="198">
        <f>P81+P84</f>
        <v>0</v>
      </c>
      <c r="Q80" s="197"/>
      <c r="R80" s="198">
        <f>R81+R84</f>
        <v>0</v>
      </c>
      <c r="S80" s="197"/>
      <c r="T80" s="199">
        <f>T81+T84</f>
        <v>0</v>
      </c>
      <c r="AR80" s="200" t="s">
        <v>175</v>
      </c>
      <c r="AT80" s="201" t="s">
        <v>71</v>
      </c>
      <c r="AU80" s="201" t="s">
        <v>72</v>
      </c>
      <c r="AY80" s="200" t="s">
        <v>140</v>
      </c>
      <c r="BK80" s="202">
        <f>BK81+BK84</f>
        <v>0</v>
      </c>
    </row>
    <row r="81" spans="2:63" s="11" customFormat="1" ht="19.9" customHeight="1">
      <c r="B81" s="189"/>
      <c r="C81" s="190"/>
      <c r="D81" s="203" t="s">
        <v>71</v>
      </c>
      <c r="E81" s="204" t="s">
        <v>530</v>
      </c>
      <c r="F81" s="204" t="s">
        <v>531</v>
      </c>
      <c r="G81" s="190"/>
      <c r="H81" s="190"/>
      <c r="I81" s="193"/>
      <c r="J81" s="205">
        <f>BK81</f>
        <v>0</v>
      </c>
      <c r="K81" s="190"/>
      <c r="L81" s="195"/>
      <c r="M81" s="196"/>
      <c r="N81" s="197"/>
      <c r="O81" s="197"/>
      <c r="P81" s="198">
        <f>SUM(P82:P83)</f>
        <v>0</v>
      </c>
      <c r="Q81" s="197"/>
      <c r="R81" s="198">
        <f>SUM(R82:R83)</f>
        <v>0</v>
      </c>
      <c r="S81" s="197"/>
      <c r="T81" s="199">
        <f>SUM(T82:T83)</f>
        <v>0</v>
      </c>
      <c r="AR81" s="200" t="s">
        <v>175</v>
      </c>
      <c r="AT81" s="201" t="s">
        <v>71</v>
      </c>
      <c r="AU81" s="201" t="s">
        <v>79</v>
      </c>
      <c r="AY81" s="200" t="s">
        <v>140</v>
      </c>
      <c r="BK81" s="202">
        <f>SUM(BK82:BK83)</f>
        <v>0</v>
      </c>
    </row>
    <row r="82" spans="2:65" s="1" customFormat="1" ht="22.5" customHeight="1">
      <c r="B82" s="43"/>
      <c r="C82" s="206" t="s">
        <v>79</v>
      </c>
      <c r="D82" s="206" t="s">
        <v>142</v>
      </c>
      <c r="E82" s="207" t="s">
        <v>532</v>
      </c>
      <c r="F82" s="208" t="s">
        <v>533</v>
      </c>
      <c r="G82" s="209" t="s">
        <v>534</v>
      </c>
      <c r="H82" s="210">
        <v>1</v>
      </c>
      <c r="I82" s="211"/>
      <c r="J82" s="212">
        <f>ROUND(I82*H82,2)</f>
        <v>0</v>
      </c>
      <c r="K82" s="208" t="s">
        <v>146</v>
      </c>
      <c r="L82" s="63"/>
      <c r="M82" s="213" t="s">
        <v>21</v>
      </c>
      <c r="N82" s="214" t="s">
        <v>43</v>
      </c>
      <c r="O82" s="44"/>
      <c r="P82" s="215">
        <f>O82*H82</f>
        <v>0</v>
      </c>
      <c r="Q82" s="215">
        <v>0</v>
      </c>
      <c r="R82" s="215">
        <f>Q82*H82</f>
        <v>0</v>
      </c>
      <c r="S82" s="215">
        <v>0</v>
      </c>
      <c r="T82" s="216">
        <f>S82*H82</f>
        <v>0</v>
      </c>
      <c r="AR82" s="26" t="s">
        <v>535</v>
      </c>
      <c r="AT82" s="26" t="s">
        <v>142</v>
      </c>
      <c r="AU82" s="26" t="s">
        <v>81</v>
      </c>
      <c r="AY82" s="26" t="s">
        <v>140</v>
      </c>
      <c r="BE82" s="217">
        <f>IF(N82="základní",J82,0)</f>
        <v>0</v>
      </c>
      <c r="BF82" s="217">
        <f>IF(N82="snížená",J82,0)</f>
        <v>0</v>
      </c>
      <c r="BG82" s="217">
        <f>IF(N82="zákl. přenesená",J82,0)</f>
        <v>0</v>
      </c>
      <c r="BH82" s="217">
        <f>IF(N82="sníž. přenesená",J82,0)</f>
        <v>0</v>
      </c>
      <c r="BI82" s="217">
        <f>IF(N82="nulová",J82,0)</f>
        <v>0</v>
      </c>
      <c r="BJ82" s="26" t="s">
        <v>79</v>
      </c>
      <c r="BK82" s="217">
        <f>ROUND(I82*H82,2)</f>
        <v>0</v>
      </c>
      <c r="BL82" s="26" t="s">
        <v>535</v>
      </c>
      <c r="BM82" s="26" t="s">
        <v>536</v>
      </c>
    </row>
    <row r="83" spans="2:47" s="1" customFormat="1" ht="27">
      <c r="B83" s="43"/>
      <c r="C83" s="65"/>
      <c r="D83" s="218" t="s">
        <v>149</v>
      </c>
      <c r="E83" s="65"/>
      <c r="F83" s="219" t="s">
        <v>537</v>
      </c>
      <c r="G83" s="65"/>
      <c r="H83" s="65"/>
      <c r="I83" s="174"/>
      <c r="J83" s="65"/>
      <c r="K83" s="65"/>
      <c r="L83" s="63"/>
      <c r="M83" s="220"/>
      <c r="N83" s="44"/>
      <c r="O83" s="44"/>
      <c r="P83" s="44"/>
      <c r="Q83" s="44"/>
      <c r="R83" s="44"/>
      <c r="S83" s="44"/>
      <c r="T83" s="80"/>
      <c r="AT83" s="26" t="s">
        <v>149</v>
      </c>
      <c r="AU83" s="26" t="s">
        <v>81</v>
      </c>
    </row>
    <row r="84" spans="2:63" s="11" customFormat="1" ht="29.85" customHeight="1">
      <c r="B84" s="189"/>
      <c r="C84" s="190"/>
      <c r="D84" s="203" t="s">
        <v>71</v>
      </c>
      <c r="E84" s="204" t="s">
        <v>538</v>
      </c>
      <c r="F84" s="204" t="s">
        <v>539</v>
      </c>
      <c r="G84" s="190"/>
      <c r="H84" s="190"/>
      <c r="I84" s="193"/>
      <c r="J84" s="205">
        <f>BK84</f>
        <v>0</v>
      </c>
      <c r="K84" s="190"/>
      <c r="L84" s="195"/>
      <c r="M84" s="196"/>
      <c r="N84" s="197"/>
      <c r="O84" s="197"/>
      <c r="P84" s="198">
        <f>SUM(P85:P88)</f>
        <v>0</v>
      </c>
      <c r="Q84" s="197"/>
      <c r="R84" s="198">
        <f>SUM(R85:R88)</f>
        <v>0</v>
      </c>
      <c r="S84" s="197"/>
      <c r="T84" s="199">
        <f>SUM(T85:T88)</f>
        <v>0</v>
      </c>
      <c r="AR84" s="200" t="s">
        <v>175</v>
      </c>
      <c r="AT84" s="201" t="s">
        <v>71</v>
      </c>
      <c r="AU84" s="201" t="s">
        <v>79</v>
      </c>
      <c r="AY84" s="200" t="s">
        <v>140</v>
      </c>
      <c r="BK84" s="202">
        <f>SUM(BK85:BK88)</f>
        <v>0</v>
      </c>
    </row>
    <row r="85" spans="2:65" s="1" customFormat="1" ht="22.5" customHeight="1">
      <c r="B85" s="43"/>
      <c r="C85" s="206" t="s">
        <v>81</v>
      </c>
      <c r="D85" s="206" t="s">
        <v>142</v>
      </c>
      <c r="E85" s="207" t="s">
        <v>540</v>
      </c>
      <c r="F85" s="208" t="s">
        <v>539</v>
      </c>
      <c r="G85" s="209" t="s">
        <v>534</v>
      </c>
      <c r="H85" s="210">
        <v>1</v>
      </c>
      <c r="I85" s="211"/>
      <c r="J85" s="212">
        <f>ROUND(I85*H85,2)</f>
        <v>0</v>
      </c>
      <c r="K85" s="208" t="s">
        <v>146</v>
      </c>
      <c r="L85" s="63"/>
      <c r="M85" s="213" t="s">
        <v>21</v>
      </c>
      <c r="N85" s="214" t="s">
        <v>43</v>
      </c>
      <c r="O85" s="44"/>
      <c r="P85" s="215">
        <f>O85*H85</f>
        <v>0</v>
      </c>
      <c r="Q85" s="215">
        <v>0</v>
      </c>
      <c r="R85" s="215">
        <f>Q85*H85</f>
        <v>0</v>
      </c>
      <c r="S85" s="215">
        <v>0</v>
      </c>
      <c r="T85" s="216">
        <f>S85*H85</f>
        <v>0</v>
      </c>
      <c r="AR85" s="26" t="s">
        <v>535</v>
      </c>
      <c r="AT85" s="26" t="s">
        <v>142</v>
      </c>
      <c r="AU85" s="26" t="s">
        <v>81</v>
      </c>
      <c r="AY85" s="26" t="s">
        <v>140</v>
      </c>
      <c r="BE85" s="217">
        <f>IF(N85="základní",J85,0)</f>
        <v>0</v>
      </c>
      <c r="BF85" s="217">
        <f>IF(N85="snížená",J85,0)</f>
        <v>0</v>
      </c>
      <c r="BG85" s="217">
        <f>IF(N85="zákl. přenesená",J85,0)</f>
        <v>0</v>
      </c>
      <c r="BH85" s="217">
        <f>IF(N85="sníž. přenesená",J85,0)</f>
        <v>0</v>
      </c>
      <c r="BI85" s="217">
        <f>IF(N85="nulová",J85,0)</f>
        <v>0</v>
      </c>
      <c r="BJ85" s="26" t="s">
        <v>79</v>
      </c>
      <c r="BK85" s="217">
        <f>ROUND(I85*H85,2)</f>
        <v>0</v>
      </c>
      <c r="BL85" s="26" t="s">
        <v>535</v>
      </c>
      <c r="BM85" s="26" t="s">
        <v>541</v>
      </c>
    </row>
    <row r="86" spans="2:47" s="1" customFormat="1" ht="13.5">
      <c r="B86" s="43"/>
      <c r="C86" s="65"/>
      <c r="D86" s="224" t="s">
        <v>149</v>
      </c>
      <c r="E86" s="65"/>
      <c r="F86" s="249" t="s">
        <v>542</v>
      </c>
      <c r="G86" s="65"/>
      <c r="H86" s="65"/>
      <c r="I86" s="174"/>
      <c r="J86" s="65"/>
      <c r="K86" s="65"/>
      <c r="L86" s="63"/>
      <c r="M86" s="220"/>
      <c r="N86" s="44"/>
      <c r="O86" s="44"/>
      <c r="P86" s="44"/>
      <c r="Q86" s="44"/>
      <c r="R86" s="44"/>
      <c r="S86" s="44"/>
      <c r="T86" s="80"/>
      <c r="AT86" s="26" t="s">
        <v>149</v>
      </c>
      <c r="AU86" s="26" t="s">
        <v>81</v>
      </c>
    </row>
    <row r="87" spans="2:65" s="1" customFormat="1" ht="22.5" customHeight="1">
      <c r="B87" s="43"/>
      <c r="C87" s="206" t="s">
        <v>163</v>
      </c>
      <c r="D87" s="206" t="s">
        <v>142</v>
      </c>
      <c r="E87" s="207" t="s">
        <v>543</v>
      </c>
      <c r="F87" s="208" t="s">
        <v>544</v>
      </c>
      <c r="G87" s="209" t="s">
        <v>534</v>
      </c>
      <c r="H87" s="210">
        <v>1</v>
      </c>
      <c r="I87" s="211"/>
      <c r="J87" s="212">
        <f>ROUND(I87*H87,2)</f>
        <v>0</v>
      </c>
      <c r="K87" s="208" t="s">
        <v>146</v>
      </c>
      <c r="L87" s="63"/>
      <c r="M87" s="213" t="s">
        <v>21</v>
      </c>
      <c r="N87" s="214" t="s">
        <v>43</v>
      </c>
      <c r="O87" s="44"/>
      <c r="P87" s="215">
        <f>O87*H87</f>
        <v>0</v>
      </c>
      <c r="Q87" s="215">
        <v>0</v>
      </c>
      <c r="R87" s="215">
        <f>Q87*H87</f>
        <v>0</v>
      </c>
      <c r="S87" s="215">
        <v>0</v>
      </c>
      <c r="T87" s="216">
        <f>S87*H87</f>
        <v>0</v>
      </c>
      <c r="AR87" s="26" t="s">
        <v>535</v>
      </c>
      <c r="AT87" s="26" t="s">
        <v>142</v>
      </c>
      <c r="AU87" s="26" t="s">
        <v>81</v>
      </c>
      <c r="AY87" s="26" t="s">
        <v>140</v>
      </c>
      <c r="BE87" s="217">
        <f>IF(N87="základní",J87,0)</f>
        <v>0</v>
      </c>
      <c r="BF87" s="217">
        <f>IF(N87="snížená",J87,0)</f>
        <v>0</v>
      </c>
      <c r="BG87" s="217">
        <f>IF(N87="zákl. přenesená",J87,0)</f>
        <v>0</v>
      </c>
      <c r="BH87" s="217">
        <f>IF(N87="sníž. přenesená",J87,0)</f>
        <v>0</v>
      </c>
      <c r="BI87" s="217">
        <f>IF(N87="nulová",J87,0)</f>
        <v>0</v>
      </c>
      <c r="BJ87" s="26" t="s">
        <v>79</v>
      </c>
      <c r="BK87" s="217">
        <f>ROUND(I87*H87,2)</f>
        <v>0</v>
      </c>
      <c r="BL87" s="26" t="s">
        <v>535</v>
      </c>
      <c r="BM87" s="26" t="s">
        <v>545</v>
      </c>
    </row>
    <row r="88" spans="2:47" s="1" customFormat="1" ht="13.5">
      <c r="B88" s="43"/>
      <c r="C88" s="65"/>
      <c r="D88" s="218" t="s">
        <v>149</v>
      </c>
      <c r="E88" s="65"/>
      <c r="F88" s="219" t="s">
        <v>546</v>
      </c>
      <c r="G88" s="65"/>
      <c r="H88" s="65"/>
      <c r="I88" s="174"/>
      <c r="J88" s="65"/>
      <c r="K88" s="65"/>
      <c r="L88" s="63"/>
      <c r="M88" s="300"/>
      <c r="N88" s="301"/>
      <c r="O88" s="301"/>
      <c r="P88" s="301"/>
      <c r="Q88" s="301"/>
      <c r="R88" s="301"/>
      <c r="S88" s="301"/>
      <c r="T88" s="302"/>
      <c r="AT88" s="26" t="s">
        <v>149</v>
      </c>
      <c r="AU88" s="26" t="s">
        <v>81</v>
      </c>
    </row>
    <row r="89" spans="2:12" s="1" customFormat="1" ht="6.95" customHeight="1">
      <c r="B89" s="58"/>
      <c r="C89" s="59"/>
      <c r="D89" s="59"/>
      <c r="E89" s="59"/>
      <c r="F89" s="59"/>
      <c r="G89" s="59"/>
      <c r="H89" s="59"/>
      <c r="I89" s="150"/>
      <c r="J89" s="59"/>
      <c r="K89" s="59"/>
      <c r="L89" s="63"/>
    </row>
  </sheetData>
  <sheetProtection password="CC35" sheet="1" objects="1" scenarios="1" formatCells="0" formatColumns="0" formatRows="0" sort="0" autoFilter="0"/>
  <autoFilter ref="C78:K88"/>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03" customWidth="1"/>
    <col min="2" max="2" width="1.66796875" style="303" customWidth="1"/>
    <col min="3" max="4" width="5" style="303" customWidth="1"/>
    <col min="5" max="5" width="11.66015625" style="303" customWidth="1"/>
    <col min="6" max="6" width="9.16015625" style="303" customWidth="1"/>
    <col min="7" max="7" width="5" style="303" customWidth="1"/>
    <col min="8" max="8" width="77.83203125" style="303" customWidth="1"/>
    <col min="9" max="10" width="20" style="303" customWidth="1"/>
    <col min="11" max="11" width="1.66796875" style="303" customWidth="1"/>
  </cols>
  <sheetData>
    <row r="1" ht="37.5" customHeight="1"/>
    <row r="2" spans="2:11" ht="7.5" customHeight="1">
      <c r="B2" s="304"/>
      <c r="C2" s="305"/>
      <c r="D2" s="305"/>
      <c r="E2" s="305"/>
      <c r="F2" s="305"/>
      <c r="G2" s="305"/>
      <c r="H2" s="305"/>
      <c r="I2" s="305"/>
      <c r="J2" s="305"/>
      <c r="K2" s="306"/>
    </row>
    <row r="3" spans="2:11" s="17" customFormat="1" ht="45" customHeight="1">
      <c r="B3" s="307"/>
      <c r="C3" s="434" t="s">
        <v>547</v>
      </c>
      <c r="D3" s="434"/>
      <c r="E3" s="434"/>
      <c r="F3" s="434"/>
      <c r="G3" s="434"/>
      <c r="H3" s="434"/>
      <c r="I3" s="434"/>
      <c r="J3" s="434"/>
      <c r="K3" s="308"/>
    </row>
    <row r="4" spans="2:11" ht="25.5" customHeight="1">
      <c r="B4" s="309"/>
      <c r="C4" s="438" t="s">
        <v>548</v>
      </c>
      <c r="D4" s="438"/>
      <c r="E4" s="438"/>
      <c r="F4" s="438"/>
      <c r="G4" s="438"/>
      <c r="H4" s="438"/>
      <c r="I4" s="438"/>
      <c r="J4" s="438"/>
      <c r="K4" s="310"/>
    </row>
    <row r="5" spans="2:11" ht="5.25" customHeight="1">
      <c r="B5" s="309"/>
      <c r="C5" s="311"/>
      <c r="D5" s="311"/>
      <c r="E5" s="311"/>
      <c r="F5" s="311"/>
      <c r="G5" s="311"/>
      <c r="H5" s="311"/>
      <c r="I5" s="311"/>
      <c r="J5" s="311"/>
      <c r="K5" s="310"/>
    </row>
    <row r="6" spans="2:11" ht="15" customHeight="1">
      <c r="B6" s="309"/>
      <c r="C6" s="437" t="s">
        <v>549</v>
      </c>
      <c r="D6" s="437"/>
      <c r="E6" s="437"/>
      <c r="F6" s="437"/>
      <c r="G6" s="437"/>
      <c r="H6" s="437"/>
      <c r="I6" s="437"/>
      <c r="J6" s="437"/>
      <c r="K6" s="310"/>
    </row>
    <row r="7" spans="2:11" ht="15" customHeight="1">
      <c r="B7" s="313"/>
      <c r="C7" s="437" t="s">
        <v>550</v>
      </c>
      <c r="D7" s="437"/>
      <c r="E7" s="437"/>
      <c r="F7" s="437"/>
      <c r="G7" s="437"/>
      <c r="H7" s="437"/>
      <c r="I7" s="437"/>
      <c r="J7" s="437"/>
      <c r="K7" s="310"/>
    </row>
    <row r="8" spans="2:11" ht="12.75" customHeight="1">
      <c r="B8" s="313"/>
      <c r="C8" s="312"/>
      <c r="D8" s="312"/>
      <c r="E8" s="312"/>
      <c r="F8" s="312"/>
      <c r="G8" s="312"/>
      <c r="H8" s="312"/>
      <c r="I8" s="312"/>
      <c r="J8" s="312"/>
      <c r="K8" s="310"/>
    </row>
    <row r="9" spans="2:11" ht="15" customHeight="1">
      <c r="B9" s="313"/>
      <c r="C9" s="437" t="s">
        <v>551</v>
      </c>
      <c r="D9" s="437"/>
      <c r="E9" s="437"/>
      <c r="F9" s="437"/>
      <c r="G9" s="437"/>
      <c r="H9" s="437"/>
      <c r="I9" s="437"/>
      <c r="J9" s="437"/>
      <c r="K9" s="310"/>
    </row>
    <row r="10" spans="2:11" ht="15" customHeight="1">
      <c r="B10" s="313"/>
      <c r="C10" s="312"/>
      <c r="D10" s="437" t="s">
        <v>552</v>
      </c>
      <c r="E10" s="437"/>
      <c r="F10" s="437"/>
      <c r="G10" s="437"/>
      <c r="H10" s="437"/>
      <c r="I10" s="437"/>
      <c r="J10" s="437"/>
      <c r="K10" s="310"/>
    </row>
    <row r="11" spans="2:11" ht="15" customHeight="1">
      <c r="B11" s="313"/>
      <c r="C11" s="314"/>
      <c r="D11" s="437" t="s">
        <v>553</v>
      </c>
      <c r="E11" s="437"/>
      <c r="F11" s="437"/>
      <c r="G11" s="437"/>
      <c r="H11" s="437"/>
      <c r="I11" s="437"/>
      <c r="J11" s="437"/>
      <c r="K11" s="310"/>
    </row>
    <row r="12" spans="2:11" ht="12.75" customHeight="1">
      <c r="B12" s="313"/>
      <c r="C12" s="314"/>
      <c r="D12" s="314"/>
      <c r="E12" s="314"/>
      <c r="F12" s="314"/>
      <c r="G12" s="314"/>
      <c r="H12" s="314"/>
      <c r="I12" s="314"/>
      <c r="J12" s="314"/>
      <c r="K12" s="310"/>
    </row>
    <row r="13" spans="2:11" ht="15" customHeight="1">
      <c r="B13" s="313"/>
      <c r="C13" s="314"/>
      <c r="D13" s="437" t="s">
        <v>554</v>
      </c>
      <c r="E13" s="437"/>
      <c r="F13" s="437"/>
      <c r="G13" s="437"/>
      <c r="H13" s="437"/>
      <c r="I13" s="437"/>
      <c r="J13" s="437"/>
      <c r="K13" s="310"/>
    </row>
    <row r="14" spans="2:11" ht="15" customHeight="1">
      <c r="B14" s="313"/>
      <c r="C14" s="314"/>
      <c r="D14" s="437" t="s">
        <v>555</v>
      </c>
      <c r="E14" s="437"/>
      <c r="F14" s="437"/>
      <c r="G14" s="437"/>
      <c r="H14" s="437"/>
      <c r="I14" s="437"/>
      <c r="J14" s="437"/>
      <c r="K14" s="310"/>
    </row>
    <row r="15" spans="2:11" ht="15" customHeight="1">
      <c r="B15" s="313"/>
      <c r="C15" s="314"/>
      <c r="D15" s="437" t="s">
        <v>556</v>
      </c>
      <c r="E15" s="437"/>
      <c r="F15" s="437"/>
      <c r="G15" s="437"/>
      <c r="H15" s="437"/>
      <c r="I15" s="437"/>
      <c r="J15" s="437"/>
      <c r="K15" s="310"/>
    </row>
    <row r="16" spans="2:11" ht="15" customHeight="1">
      <c r="B16" s="313"/>
      <c r="C16" s="314"/>
      <c r="D16" s="314"/>
      <c r="E16" s="315" t="s">
        <v>78</v>
      </c>
      <c r="F16" s="437" t="s">
        <v>557</v>
      </c>
      <c r="G16" s="437"/>
      <c r="H16" s="437"/>
      <c r="I16" s="437"/>
      <c r="J16" s="437"/>
      <c r="K16" s="310"/>
    </row>
    <row r="17" spans="2:11" ht="15" customHeight="1">
      <c r="B17" s="313"/>
      <c r="C17" s="314"/>
      <c r="D17" s="314"/>
      <c r="E17" s="315" t="s">
        <v>558</v>
      </c>
      <c r="F17" s="437" t="s">
        <v>559</v>
      </c>
      <c r="G17" s="437"/>
      <c r="H17" s="437"/>
      <c r="I17" s="437"/>
      <c r="J17" s="437"/>
      <c r="K17" s="310"/>
    </row>
    <row r="18" spans="2:11" ht="15" customHeight="1">
      <c r="B18" s="313"/>
      <c r="C18" s="314"/>
      <c r="D18" s="314"/>
      <c r="E18" s="315" t="s">
        <v>560</v>
      </c>
      <c r="F18" s="437" t="s">
        <v>561</v>
      </c>
      <c r="G18" s="437"/>
      <c r="H18" s="437"/>
      <c r="I18" s="437"/>
      <c r="J18" s="437"/>
      <c r="K18" s="310"/>
    </row>
    <row r="19" spans="2:11" ht="15" customHeight="1">
      <c r="B19" s="313"/>
      <c r="C19" s="314"/>
      <c r="D19" s="314"/>
      <c r="E19" s="315" t="s">
        <v>87</v>
      </c>
      <c r="F19" s="437" t="s">
        <v>562</v>
      </c>
      <c r="G19" s="437"/>
      <c r="H19" s="437"/>
      <c r="I19" s="437"/>
      <c r="J19" s="437"/>
      <c r="K19" s="310"/>
    </row>
    <row r="20" spans="2:11" ht="15" customHeight="1">
      <c r="B20" s="313"/>
      <c r="C20" s="314"/>
      <c r="D20" s="314"/>
      <c r="E20" s="315" t="s">
        <v>563</v>
      </c>
      <c r="F20" s="437" t="s">
        <v>564</v>
      </c>
      <c r="G20" s="437"/>
      <c r="H20" s="437"/>
      <c r="I20" s="437"/>
      <c r="J20" s="437"/>
      <c r="K20" s="310"/>
    </row>
    <row r="21" spans="2:11" ht="15" customHeight="1">
      <c r="B21" s="313"/>
      <c r="C21" s="314"/>
      <c r="D21" s="314"/>
      <c r="E21" s="315" t="s">
        <v>85</v>
      </c>
      <c r="F21" s="437" t="s">
        <v>565</v>
      </c>
      <c r="G21" s="437"/>
      <c r="H21" s="437"/>
      <c r="I21" s="437"/>
      <c r="J21" s="437"/>
      <c r="K21" s="310"/>
    </row>
    <row r="22" spans="2:11" ht="12.75" customHeight="1">
      <c r="B22" s="313"/>
      <c r="C22" s="314"/>
      <c r="D22" s="314"/>
      <c r="E22" s="314"/>
      <c r="F22" s="314"/>
      <c r="G22" s="314"/>
      <c r="H22" s="314"/>
      <c r="I22" s="314"/>
      <c r="J22" s="314"/>
      <c r="K22" s="310"/>
    </row>
    <row r="23" spans="2:11" ht="15" customHeight="1">
      <c r="B23" s="313"/>
      <c r="C23" s="437" t="s">
        <v>566</v>
      </c>
      <c r="D23" s="437"/>
      <c r="E23" s="437"/>
      <c r="F23" s="437"/>
      <c r="G23" s="437"/>
      <c r="H23" s="437"/>
      <c r="I23" s="437"/>
      <c r="J23" s="437"/>
      <c r="K23" s="310"/>
    </row>
    <row r="24" spans="2:11" ht="15" customHeight="1">
      <c r="B24" s="313"/>
      <c r="C24" s="437" t="s">
        <v>567</v>
      </c>
      <c r="D24" s="437"/>
      <c r="E24" s="437"/>
      <c r="F24" s="437"/>
      <c r="G24" s="437"/>
      <c r="H24" s="437"/>
      <c r="I24" s="437"/>
      <c r="J24" s="437"/>
      <c r="K24" s="310"/>
    </row>
    <row r="25" spans="2:11" ht="15" customHeight="1">
      <c r="B25" s="313"/>
      <c r="C25" s="312"/>
      <c r="D25" s="437" t="s">
        <v>568</v>
      </c>
      <c r="E25" s="437"/>
      <c r="F25" s="437"/>
      <c r="G25" s="437"/>
      <c r="H25" s="437"/>
      <c r="I25" s="437"/>
      <c r="J25" s="437"/>
      <c r="K25" s="310"/>
    </row>
    <row r="26" spans="2:11" ht="15" customHeight="1">
      <c r="B26" s="313"/>
      <c r="C26" s="314"/>
      <c r="D26" s="437" t="s">
        <v>569</v>
      </c>
      <c r="E26" s="437"/>
      <c r="F26" s="437"/>
      <c r="G26" s="437"/>
      <c r="H26" s="437"/>
      <c r="I26" s="437"/>
      <c r="J26" s="437"/>
      <c r="K26" s="310"/>
    </row>
    <row r="27" spans="2:11" ht="12.75" customHeight="1">
      <c r="B27" s="313"/>
      <c r="C27" s="314"/>
      <c r="D27" s="314"/>
      <c r="E27" s="314"/>
      <c r="F27" s="314"/>
      <c r="G27" s="314"/>
      <c r="H27" s="314"/>
      <c r="I27" s="314"/>
      <c r="J27" s="314"/>
      <c r="K27" s="310"/>
    </row>
    <row r="28" spans="2:11" ht="15" customHeight="1">
      <c r="B28" s="313"/>
      <c r="C28" s="314"/>
      <c r="D28" s="437" t="s">
        <v>570</v>
      </c>
      <c r="E28" s="437"/>
      <c r="F28" s="437"/>
      <c r="G28" s="437"/>
      <c r="H28" s="437"/>
      <c r="I28" s="437"/>
      <c r="J28" s="437"/>
      <c r="K28" s="310"/>
    </row>
    <row r="29" spans="2:11" ht="15" customHeight="1">
      <c r="B29" s="313"/>
      <c r="C29" s="314"/>
      <c r="D29" s="437" t="s">
        <v>571</v>
      </c>
      <c r="E29" s="437"/>
      <c r="F29" s="437"/>
      <c r="G29" s="437"/>
      <c r="H29" s="437"/>
      <c r="I29" s="437"/>
      <c r="J29" s="437"/>
      <c r="K29" s="310"/>
    </row>
    <row r="30" spans="2:11" ht="12.75" customHeight="1">
      <c r="B30" s="313"/>
      <c r="C30" s="314"/>
      <c r="D30" s="314"/>
      <c r="E30" s="314"/>
      <c r="F30" s="314"/>
      <c r="G30" s="314"/>
      <c r="H30" s="314"/>
      <c r="I30" s="314"/>
      <c r="J30" s="314"/>
      <c r="K30" s="310"/>
    </row>
    <row r="31" spans="2:11" ht="15" customHeight="1">
      <c r="B31" s="313"/>
      <c r="C31" s="314"/>
      <c r="D31" s="437" t="s">
        <v>572</v>
      </c>
      <c r="E31" s="437"/>
      <c r="F31" s="437"/>
      <c r="G31" s="437"/>
      <c r="H31" s="437"/>
      <c r="I31" s="437"/>
      <c r="J31" s="437"/>
      <c r="K31" s="310"/>
    </row>
    <row r="32" spans="2:11" ht="15" customHeight="1">
      <c r="B32" s="313"/>
      <c r="C32" s="314"/>
      <c r="D32" s="437" t="s">
        <v>573</v>
      </c>
      <c r="E32" s="437"/>
      <c r="F32" s="437"/>
      <c r="G32" s="437"/>
      <c r="H32" s="437"/>
      <c r="I32" s="437"/>
      <c r="J32" s="437"/>
      <c r="K32" s="310"/>
    </row>
    <row r="33" spans="2:11" ht="15" customHeight="1">
      <c r="B33" s="313"/>
      <c r="C33" s="314"/>
      <c r="D33" s="437" t="s">
        <v>574</v>
      </c>
      <c r="E33" s="437"/>
      <c r="F33" s="437"/>
      <c r="G33" s="437"/>
      <c r="H33" s="437"/>
      <c r="I33" s="437"/>
      <c r="J33" s="437"/>
      <c r="K33" s="310"/>
    </row>
    <row r="34" spans="2:11" ht="15" customHeight="1">
      <c r="B34" s="313"/>
      <c r="C34" s="314"/>
      <c r="D34" s="312"/>
      <c r="E34" s="316" t="s">
        <v>125</v>
      </c>
      <c r="F34" s="312"/>
      <c r="G34" s="437" t="s">
        <v>575</v>
      </c>
      <c r="H34" s="437"/>
      <c r="I34" s="437"/>
      <c r="J34" s="437"/>
      <c r="K34" s="310"/>
    </row>
    <row r="35" spans="2:11" ht="30.75" customHeight="1">
      <c r="B35" s="313"/>
      <c r="C35" s="314"/>
      <c r="D35" s="312"/>
      <c r="E35" s="316" t="s">
        <v>576</v>
      </c>
      <c r="F35" s="312"/>
      <c r="G35" s="437" t="s">
        <v>577</v>
      </c>
      <c r="H35" s="437"/>
      <c r="I35" s="437"/>
      <c r="J35" s="437"/>
      <c r="K35" s="310"/>
    </row>
    <row r="36" spans="2:11" ht="15" customHeight="1">
      <c r="B36" s="313"/>
      <c r="C36" s="314"/>
      <c r="D36" s="312"/>
      <c r="E36" s="316" t="s">
        <v>53</v>
      </c>
      <c r="F36" s="312"/>
      <c r="G36" s="437" t="s">
        <v>578</v>
      </c>
      <c r="H36" s="437"/>
      <c r="I36" s="437"/>
      <c r="J36" s="437"/>
      <c r="K36" s="310"/>
    </row>
    <row r="37" spans="2:11" ht="15" customHeight="1">
      <c r="B37" s="313"/>
      <c r="C37" s="314"/>
      <c r="D37" s="312"/>
      <c r="E37" s="316" t="s">
        <v>126</v>
      </c>
      <c r="F37" s="312"/>
      <c r="G37" s="437" t="s">
        <v>579</v>
      </c>
      <c r="H37" s="437"/>
      <c r="I37" s="437"/>
      <c r="J37" s="437"/>
      <c r="K37" s="310"/>
    </row>
    <row r="38" spans="2:11" ht="15" customHeight="1">
      <c r="B38" s="313"/>
      <c r="C38" s="314"/>
      <c r="D38" s="312"/>
      <c r="E38" s="316" t="s">
        <v>127</v>
      </c>
      <c r="F38" s="312"/>
      <c r="G38" s="437" t="s">
        <v>580</v>
      </c>
      <c r="H38" s="437"/>
      <c r="I38" s="437"/>
      <c r="J38" s="437"/>
      <c r="K38" s="310"/>
    </row>
    <row r="39" spans="2:11" ht="15" customHeight="1">
      <c r="B39" s="313"/>
      <c r="C39" s="314"/>
      <c r="D39" s="312"/>
      <c r="E39" s="316" t="s">
        <v>128</v>
      </c>
      <c r="F39" s="312"/>
      <c r="G39" s="437" t="s">
        <v>581</v>
      </c>
      <c r="H39" s="437"/>
      <c r="I39" s="437"/>
      <c r="J39" s="437"/>
      <c r="K39" s="310"/>
    </row>
    <row r="40" spans="2:11" ht="15" customHeight="1">
      <c r="B40" s="313"/>
      <c r="C40" s="314"/>
      <c r="D40" s="312"/>
      <c r="E40" s="316" t="s">
        <v>582</v>
      </c>
      <c r="F40" s="312"/>
      <c r="G40" s="437" t="s">
        <v>583</v>
      </c>
      <c r="H40" s="437"/>
      <c r="I40" s="437"/>
      <c r="J40" s="437"/>
      <c r="K40" s="310"/>
    </row>
    <row r="41" spans="2:11" ht="15" customHeight="1">
      <c r="B41" s="313"/>
      <c r="C41" s="314"/>
      <c r="D41" s="312"/>
      <c r="E41" s="316"/>
      <c r="F41" s="312"/>
      <c r="G41" s="437" t="s">
        <v>584</v>
      </c>
      <c r="H41" s="437"/>
      <c r="I41" s="437"/>
      <c r="J41" s="437"/>
      <c r="K41" s="310"/>
    </row>
    <row r="42" spans="2:11" ht="15" customHeight="1">
      <c r="B42" s="313"/>
      <c r="C42" s="314"/>
      <c r="D42" s="312"/>
      <c r="E42" s="316" t="s">
        <v>585</v>
      </c>
      <c r="F42" s="312"/>
      <c r="G42" s="437" t="s">
        <v>586</v>
      </c>
      <c r="H42" s="437"/>
      <c r="I42" s="437"/>
      <c r="J42" s="437"/>
      <c r="K42" s="310"/>
    </row>
    <row r="43" spans="2:11" ht="15" customHeight="1">
      <c r="B43" s="313"/>
      <c r="C43" s="314"/>
      <c r="D43" s="312"/>
      <c r="E43" s="316" t="s">
        <v>130</v>
      </c>
      <c r="F43" s="312"/>
      <c r="G43" s="437" t="s">
        <v>587</v>
      </c>
      <c r="H43" s="437"/>
      <c r="I43" s="437"/>
      <c r="J43" s="437"/>
      <c r="K43" s="310"/>
    </row>
    <row r="44" spans="2:11" ht="12.75" customHeight="1">
      <c r="B44" s="313"/>
      <c r="C44" s="314"/>
      <c r="D44" s="312"/>
      <c r="E44" s="312"/>
      <c r="F44" s="312"/>
      <c r="G44" s="312"/>
      <c r="H44" s="312"/>
      <c r="I44" s="312"/>
      <c r="J44" s="312"/>
      <c r="K44" s="310"/>
    </row>
    <row r="45" spans="2:11" ht="15" customHeight="1">
      <c r="B45" s="313"/>
      <c r="C45" s="314"/>
      <c r="D45" s="437" t="s">
        <v>588</v>
      </c>
      <c r="E45" s="437"/>
      <c r="F45" s="437"/>
      <c r="G45" s="437"/>
      <c r="H45" s="437"/>
      <c r="I45" s="437"/>
      <c r="J45" s="437"/>
      <c r="K45" s="310"/>
    </row>
    <row r="46" spans="2:11" ht="15" customHeight="1">
      <c r="B46" s="313"/>
      <c r="C46" s="314"/>
      <c r="D46" s="314"/>
      <c r="E46" s="437" t="s">
        <v>589</v>
      </c>
      <c r="F46" s="437"/>
      <c r="G46" s="437"/>
      <c r="H46" s="437"/>
      <c r="I46" s="437"/>
      <c r="J46" s="437"/>
      <c r="K46" s="310"/>
    </row>
    <row r="47" spans="2:11" ht="15" customHeight="1">
      <c r="B47" s="313"/>
      <c r="C47" s="314"/>
      <c r="D47" s="314"/>
      <c r="E47" s="437" t="s">
        <v>590</v>
      </c>
      <c r="F47" s="437"/>
      <c r="G47" s="437"/>
      <c r="H47" s="437"/>
      <c r="I47" s="437"/>
      <c r="J47" s="437"/>
      <c r="K47" s="310"/>
    </row>
    <row r="48" spans="2:11" ht="15" customHeight="1">
      <c r="B48" s="313"/>
      <c r="C48" s="314"/>
      <c r="D48" s="314"/>
      <c r="E48" s="437" t="s">
        <v>591</v>
      </c>
      <c r="F48" s="437"/>
      <c r="G48" s="437"/>
      <c r="H48" s="437"/>
      <c r="I48" s="437"/>
      <c r="J48" s="437"/>
      <c r="K48" s="310"/>
    </row>
    <row r="49" spans="2:11" ht="15" customHeight="1">
      <c r="B49" s="313"/>
      <c r="C49" s="314"/>
      <c r="D49" s="437" t="s">
        <v>592</v>
      </c>
      <c r="E49" s="437"/>
      <c r="F49" s="437"/>
      <c r="G49" s="437"/>
      <c r="H49" s="437"/>
      <c r="I49" s="437"/>
      <c r="J49" s="437"/>
      <c r="K49" s="310"/>
    </row>
    <row r="50" spans="2:11" ht="25.5" customHeight="1">
      <c r="B50" s="309"/>
      <c r="C50" s="438" t="s">
        <v>593</v>
      </c>
      <c r="D50" s="438"/>
      <c r="E50" s="438"/>
      <c r="F50" s="438"/>
      <c r="G50" s="438"/>
      <c r="H50" s="438"/>
      <c r="I50" s="438"/>
      <c r="J50" s="438"/>
      <c r="K50" s="310"/>
    </row>
    <row r="51" spans="2:11" ht="5.25" customHeight="1">
      <c r="B51" s="309"/>
      <c r="C51" s="311"/>
      <c r="D51" s="311"/>
      <c r="E51" s="311"/>
      <c r="F51" s="311"/>
      <c r="G51" s="311"/>
      <c r="H51" s="311"/>
      <c r="I51" s="311"/>
      <c r="J51" s="311"/>
      <c r="K51" s="310"/>
    </row>
    <row r="52" spans="2:11" ht="15" customHeight="1">
      <c r="B52" s="309"/>
      <c r="C52" s="437" t="s">
        <v>594</v>
      </c>
      <c r="D52" s="437"/>
      <c r="E52" s="437"/>
      <c r="F52" s="437"/>
      <c r="G52" s="437"/>
      <c r="H52" s="437"/>
      <c r="I52" s="437"/>
      <c r="J52" s="437"/>
      <c r="K52" s="310"/>
    </row>
    <row r="53" spans="2:11" ht="15" customHeight="1">
      <c r="B53" s="309"/>
      <c r="C53" s="437" t="s">
        <v>595</v>
      </c>
      <c r="D53" s="437"/>
      <c r="E53" s="437"/>
      <c r="F53" s="437"/>
      <c r="G53" s="437"/>
      <c r="H53" s="437"/>
      <c r="I53" s="437"/>
      <c r="J53" s="437"/>
      <c r="K53" s="310"/>
    </row>
    <row r="54" spans="2:11" ht="12.75" customHeight="1">
      <c r="B54" s="309"/>
      <c r="C54" s="312"/>
      <c r="D54" s="312"/>
      <c r="E54" s="312"/>
      <c r="F54" s="312"/>
      <c r="G54" s="312"/>
      <c r="H54" s="312"/>
      <c r="I54" s="312"/>
      <c r="J54" s="312"/>
      <c r="K54" s="310"/>
    </row>
    <row r="55" spans="2:11" ht="15" customHeight="1">
      <c r="B55" s="309"/>
      <c r="C55" s="437" t="s">
        <v>596</v>
      </c>
      <c r="D55" s="437"/>
      <c r="E55" s="437"/>
      <c r="F55" s="437"/>
      <c r="G55" s="437"/>
      <c r="H55" s="437"/>
      <c r="I55" s="437"/>
      <c r="J55" s="437"/>
      <c r="K55" s="310"/>
    </row>
    <row r="56" spans="2:11" ht="15" customHeight="1">
      <c r="B56" s="309"/>
      <c r="C56" s="314"/>
      <c r="D56" s="437" t="s">
        <v>597</v>
      </c>
      <c r="E56" s="437"/>
      <c r="F56" s="437"/>
      <c r="G56" s="437"/>
      <c r="H56" s="437"/>
      <c r="I56" s="437"/>
      <c r="J56" s="437"/>
      <c r="K56" s="310"/>
    </row>
    <row r="57" spans="2:11" ht="15" customHeight="1">
      <c r="B57" s="309"/>
      <c r="C57" s="314"/>
      <c r="D57" s="437" t="s">
        <v>598</v>
      </c>
      <c r="E57" s="437"/>
      <c r="F57" s="437"/>
      <c r="G57" s="437"/>
      <c r="H57" s="437"/>
      <c r="I57" s="437"/>
      <c r="J57" s="437"/>
      <c r="K57" s="310"/>
    </row>
    <row r="58" spans="2:11" ht="15" customHeight="1">
      <c r="B58" s="309"/>
      <c r="C58" s="314"/>
      <c r="D58" s="437" t="s">
        <v>599</v>
      </c>
      <c r="E58" s="437"/>
      <c r="F58" s="437"/>
      <c r="G58" s="437"/>
      <c r="H58" s="437"/>
      <c r="I58" s="437"/>
      <c r="J58" s="437"/>
      <c r="K58" s="310"/>
    </row>
    <row r="59" spans="2:11" ht="15" customHeight="1">
      <c r="B59" s="309"/>
      <c r="C59" s="314"/>
      <c r="D59" s="437" t="s">
        <v>600</v>
      </c>
      <c r="E59" s="437"/>
      <c r="F59" s="437"/>
      <c r="G59" s="437"/>
      <c r="H59" s="437"/>
      <c r="I59" s="437"/>
      <c r="J59" s="437"/>
      <c r="K59" s="310"/>
    </row>
    <row r="60" spans="2:11" ht="15" customHeight="1">
      <c r="B60" s="309"/>
      <c r="C60" s="314"/>
      <c r="D60" s="436" t="s">
        <v>601</v>
      </c>
      <c r="E60" s="436"/>
      <c r="F60" s="436"/>
      <c r="G60" s="436"/>
      <c r="H60" s="436"/>
      <c r="I60" s="436"/>
      <c r="J60" s="436"/>
      <c r="K60" s="310"/>
    </row>
    <row r="61" spans="2:11" ht="15" customHeight="1">
      <c r="B61" s="309"/>
      <c r="C61" s="314"/>
      <c r="D61" s="437" t="s">
        <v>602</v>
      </c>
      <c r="E61" s="437"/>
      <c r="F61" s="437"/>
      <c r="G61" s="437"/>
      <c r="H61" s="437"/>
      <c r="I61" s="437"/>
      <c r="J61" s="437"/>
      <c r="K61" s="310"/>
    </row>
    <row r="62" spans="2:11" ht="12.75" customHeight="1">
      <c r="B62" s="309"/>
      <c r="C62" s="314"/>
      <c r="D62" s="314"/>
      <c r="E62" s="317"/>
      <c r="F62" s="314"/>
      <c r="G62" s="314"/>
      <c r="H62" s="314"/>
      <c r="I62" s="314"/>
      <c r="J62" s="314"/>
      <c r="K62" s="310"/>
    </row>
    <row r="63" spans="2:11" ht="15" customHeight="1">
      <c r="B63" s="309"/>
      <c r="C63" s="314"/>
      <c r="D63" s="437" t="s">
        <v>603</v>
      </c>
      <c r="E63" s="437"/>
      <c r="F63" s="437"/>
      <c r="G63" s="437"/>
      <c r="H63" s="437"/>
      <c r="I63" s="437"/>
      <c r="J63" s="437"/>
      <c r="K63" s="310"/>
    </row>
    <row r="64" spans="2:11" ht="15" customHeight="1">
      <c r="B64" s="309"/>
      <c r="C64" s="314"/>
      <c r="D64" s="436" t="s">
        <v>604</v>
      </c>
      <c r="E64" s="436"/>
      <c r="F64" s="436"/>
      <c r="G64" s="436"/>
      <c r="H64" s="436"/>
      <c r="I64" s="436"/>
      <c r="J64" s="436"/>
      <c r="K64" s="310"/>
    </row>
    <row r="65" spans="2:11" ht="15" customHeight="1">
      <c r="B65" s="309"/>
      <c r="C65" s="314"/>
      <c r="D65" s="437" t="s">
        <v>605</v>
      </c>
      <c r="E65" s="437"/>
      <c r="F65" s="437"/>
      <c r="G65" s="437"/>
      <c r="H65" s="437"/>
      <c r="I65" s="437"/>
      <c r="J65" s="437"/>
      <c r="K65" s="310"/>
    </row>
    <row r="66" spans="2:11" ht="15" customHeight="1">
      <c r="B66" s="309"/>
      <c r="C66" s="314"/>
      <c r="D66" s="437" t="s">
        <v>606</v>
      </c>
      <c r="E66" s="437"/>
      <c r="F66" s="437"/>
      <c r="G66" s="437"/>
      <c r="H66" s="437"/>
      <c r="I66" s="437"/>
      <c r="J66" s="437"/>
      <c r="K66" s="310"/>
    </row>
    <row r="67" spans="2:11" ht="15" customHeight="1">
      <c r="B67" s="309"/>
      <c r="C67" s="314"/>
      <c r="D67" s="437" t="s">
        <v>607</v>
      </c>
      <c r="E67" s="437"/>
      <c r="F67" s="437"/>
      <c r="G67" s="437"/>
      <c r="H67" s="437"/>
      <c r="I67" s="437"/>
      <c r="J67" s="437"/>
      <c r="K67" s="310"/>
    </row>
    <row r="68" spans="2:11" ht="15" customHeight="1">
      <c r="B68" s="309"/>
      <c r="C68" s="314"/>
      <c r="D68" s="437" t="s">
        <v>608</v>
      </c>
      <c r="E68" s="437"/>
      <c r="F68" s="437"/>
      <c r="G68" s="437"/>
      <c r="H68" s="437"/>
      <c r="I68" s="437"/>
      <c r="J68" s="437"/>
      <c r="K68" s="310"/>
    </row>
    <row r="69" spans="2:11" ht="12.75" customHeight="1">
      <c r="B69" s="318"/>
      <c r="C69" s="319"/>
      <c r="D69" s="319"/>
      <c r="E69" s="319"/>
      <c r="F69" s="319"/>
      <c r="G69" s="319"/>
      <c r="H69" s="319"/>
      <c r="I69" s="319"/>
      <c r="J69" s="319"/>
      <c r="K69" s="320"/>
    </row>
    <row r="70" spans="2:11" ht="18.75" customHeight="1">
      <c r="B70" s="321"/>
      <c r="C70" s="321"/>
      <c r="D70" s="321"/>
      <c r="E70" s="321"/>
      <c r="F70" s="321"/>
      <c r="G70" s="321"/>
      <c r="H70" s="321"/>
      <c r="I70" s="321"/>
      <c r="J70" s="321"/>
      <c r="K70" s="322"/>
    </row>
    <row r="71" spans="2:11" ht="18.75" customHeight="1">
      <c r="B71" s="322"/>
      <c r="C71" s="322"/>
      <c r="D71" s="322"/>
      <c r="E71" s="322"/>
      <c r="F71" s="322"/>
      <c r="G71" s="322"/>
      <c r="H71" s="322"/>
      <c r="I71" s="322"/>
      <c r="J71" s="322"/>
      <c r="K71" s="322"/>
    </row>
    <row r="72" spans="2:11" ht="7.5" customHeight="1">
      <c r="B72" s="323"/>
      <c r="C72" s="324"/>
      <c r="D72" s="324"/>
      <c r="E72" s="324"/>
      <c r="F72" s="324"/>
      <c r="G72" s="324"/>
      <c r="H72" s="324"/>
      <c r="I72" s="324"/>
      <c r="J72" s="324"/>
      <c r="K72" s="325"/>
    </row>
    <row r="73" spans="2:11" ht="45" customHeight="1">
      <c r="B73" s="326"/>
      <c r="C73" s="435" t="s">
        <v>94</v>
      </c>
      <c r="D73" s="435"/>
      <c r="E73" s="435"/>
      <c r="F73" s="435"/>
      <c r="G73" s="435"/>
      <c r="H73" s="435"/>
      <c r="I73" s="435"/>
      <c r="J73" s="435"/>
      <c r="K73" s="327"/>
    </row>
    <row r="74" spans="2:11" ht="17.25" customHeight="1">
      <c r="B74" s="326"/>
      <c r="C74" s="328" t="s">
        <v>609</v>
      </c>
      <c r="D74" s="328"/>
      <c r="E74" s="328"/>
      <c r="F74" s="328" t="s">
        <v>610</v>
      </c>
      <c r="G74" s="329"/>
      <c r="H74" s="328" t="s">
        <v>126</v>
      </c>
      <c r="I74" s="328" t="s">
        <v>57</v>
      </c>
      <c r="J74" s="328" t="s">
        <v>611</v>
      </c>
      <c r="K74" s="327"/>
    </row>
    <row r="75" spans="2:11" ht="17.25" customHeight="1">
      <c r="B75" s="326"/>
      <c r="C75" s="330" t="s">
        <v>612</v>
      </c>
      <c r="D75" s="330"/>
      <c r="E75" s="330"/>
      <c r="F75" s="331" t="s">
        <v>613</v>
      </c>
      <c r="G75" s="332"/>
      <c r="H75" s="330"/>
      <c r="I75" s="330"/>
      <c r="J75" s="330" t="s">
        <v>614</v>
      </c>
      <c r="K75" s="327"/>
    </row>
    <row r="76" spans="2:11" ht="5.25" customHeight="1">
      <c r="B76" s="326"/>
      <c r="C76" s="333"/>
      <c r="D76" s="333"/>
      <c r="E76" s="333"/>
      <c r="F76" s="333"/>
      <c r="G76" s="334"/>
      <c r="H76" s="333"/>
      <c r="I76" s="333"/>
      <c r="J76" s="333"/>
      <c r="K76" s="327"/>
    </row>
    <row r="77" spans="2:11" ht="15" customHeight="1">
      <c r="B77" s="326"/>
      <c r="C77" s="316" t="s">
        <v>53</v>
      </c>
      <c r="D77" s="333"/>
      <c r="E77" s="333"/>
      <c r="F77" s="335" t="s">
        <v>615</v>
      </c>
      <c r="G77" s="334"/>
      <c r="H77" s="316" t="s">
        <v>616</v>
      </c>
      <c r="I77" s="316" t="s">
        <v>617</v>
      </c>
      <c r="J77" s="316">
        <v>20</v>
      </c>
      <c r="K77" s="327"/>
    </row>
    <row r="78" spans="2:11" ht="15" customHeight="1">
      <c r="B78" s="326"/>
      <c r="C78" s="316" t="s">
        <v>618</v>
      </c>
      <c r="D78" s="316"/>
      <c r="E78" s="316"/>
      <c r="F78" s="335" t="s">
        <v>615</v>
      </c>
      <c r="G78" s="334"/>
      <c r="H78" s="316" t="s">
        <v>619</v>
      </c>
      <c r="I78" s="316" t="s">
        <v>617</v>
      </c>
      <c r="J78" s="316">
        <v>120</v>
      </c>
      <c r="K78" s="327"/>
    </row>
    <row r="79" spans="2:11" ht="15" customHeight="1">
      <c r="B79" s="336"/>
      <c r="C79" s="316" t="s">
        <v>620</v>
      </c>
      <c r="D79" s="316"/>
      <c r="E79" s="316"/>
      <c r="F79" s="335" t="s">
        <v>621</v>
      </c>
      <c r="G79" s="334"/>
      <c r="H79" s="316" t="s">
        <v>622</v>
      </c>
      <c r="I79" s="316" t="s">
        <v>617</v>
      </c>
      <c r="J79" s="316">
        <v>50</v>
      </c>
      <c r="K79" s="327"/>
    </row>
    <row r="80" spans="2:11" ht="15" customHeight="1">
      <c r="B80" s="336"/>
      <c r="C80" s="316" t="s">
        <v>623</v>
      </c>
      <c r="D80" s="316"/>
      <c r="E80" s="316"/>
      <c r="F80" s="335" t="s">
        <v>615</v>
      </c>
      <c r="G80" s="334"/>
      <c r="H80" s="316" t="s">
        <v>624</v>
      </c>
      <c r="I80" s="316" t="s">
        <v>625</v>
      </c>
      <c r="J80" s="316"/>
      <c r="K80" s="327"/>
    </row>
    <row r="81" spans="2:11" ht="15" customHeight="1">
      <c r="B81" s="336"/>
      <c r="C81" s="337" t="s">
        <v>626</v>
      </c>
      <c r="D81" s="337"/>
      <c r="E81" s="337"/>
      <c r="F81" s="338" t="s">
        <v>621</v>
      </c>
      <c r="G81" s="337"/>
      <c r="H81" s="337" t="s">
        <v>627</v>
      </c>
      <c r="I81" s="337" t="s">
        <v>617</v>
      </c>
      <c r="J81" s="337">
        <v>15</v>
      </c>
      <c r="K81" s="327"/>
    </row>
    <row r="82" spans="2:11" ht="15" customHeight="1">
      <c r="B82" s="336"/>
      <c r="C82" s="337" t="s">
        <v>628</v>
      </c>
      <c r="D82" s="337"/>
      <c r="E82" s="337"/>
      <c r="F82" s="338" t="s">
        <v>621</v>
      </c>
      <c r="G82" s="337"/>
      <c r="H82" s="337" t="s">
        <v>629</v>
      </c>
      <c r="I82" s="337" t="s">
        <v>617</v>
      </c>
      <c r="J82" s="337">
        <v>15</v>
      </c>
      <c r="K82" s="327"/>
    </row>
    <row r="83" spans="2:11" ht="15" customHeight="1">
      <c r="B83" s="336"/>
      <c r="C83" s="337" t="s">
        <v>630</v>
      </c>
      <c r="D83" s="337"/>
      <c r="E83" s="337"/>
      <c r="F83" s="338" t="s">
        <v>621</v>
      </c>
      <c r="G83" s="337"/>
      <c r="H83" s="337" t="s">
        <v>631</v>
      </c>
      <c r="I83" s="337" t="s">
        <v>617</v>
      </c>
      <c r="J83" s="337">
        <v>20</v>
      </c>
      <c r="K83" s="327"/>
    </row>
    <row r="84" spans="2:11" ht="15" customHeight="1">
      <c r="B84" s="336"/>
      <c r="C84" s="337" t="s">
        <v>632</v>
      </c>
      <c r="D84" s="337"/>
      <c r="E84" s="337"/>
      <c r="F84" s="338" t="s">
        <v>621</v>
      </c>
      <c r="G84" s="337"/>
      <c r="H84" s="337" t="s">
        <v>633</v>
      </c>
      <c r="I84" s="337" t="s">
        <v>617</v>
      </c>
      <c r="J84" s="337">
        <v>20</v>
      </c>
      <c r="K84" s="327"/>
    </row>
    <row r="85" spans="2:11" ht="15" customHeight="1">
      <c r="B85" s="336"/>
      <c r="C85" s="316" t="s">
        <v>634</v>
      </c>
      <c r="D85" s="316"/>
      <c r="E85" s="316"/>
      <c r="F85" s="335" t="s">
        <v>621</v>
      </c>
      <c r="G85" s="334"/>
      <c r="H85" s="316" t="s">
        <v>635</v>
      </c>
      <c r="I85" s="316" t="s">
        <v>617</v>
      </c>
      <c r="J85" s="316">
        <v>50</v>
      </c>
      <c r="K85" s="327"/>
    </row>
    <row r="86" spans="2:11" ht="15" customHeight="1">
      <c r="B86" s="336"/>
      <c r="C86" s="316" t="s">
        <v>636</v>
      </c>
      <c r="D86" s="316"/>
      <c r="E86" s="316"/>
      <c r="F86" s="335" t="s">
        <v>621</v>
      </c>
      <c r="G86" s="334"/>
      <c r="H86" s="316" t="s">
        <v>637</v>
      </c>
      <c r="I86" s="316" t="s">
        <v>617</v>
      </c>
      <c r="J86" s="316">
        <v>20</v>
      </c>
      <c r="K86" s="327"/>
    </row>
    <row r="87" spans="2:11" ht="15" customHeight="1">
      <c r="B87" s="336"/>
      <c r="C87" s="316" t="s">
        <v>638</v>
      </c>
      <c r="D87" s="316"/>
      <c r="E87" s="316"/>
      <c r="F87" s="335" t="s">
        <v>621</v>
      </c>
      <c r="G87" s="334"/>
      <c r="H87" s="316" t="s">
        <v>639</v>
      </c>
      <c r="I87" s="316" t="s">
        <v>617</v>
      </c>
      <c r="J87" s="316">
        <v>20</v>
      </c>
      <c r="K87" s="327"/>
    </row>
    <row r="88" spans="2:11" ht="15" customHeight="1">
      <c r="B88" s="336"/>
      <c r="C88" s="316" t="s">
        <v>640</v>
      </c>
      <c r="D88" s="316"/>
      <c r="E88" s="316"/>
      <c r="F88" s="335" t="s">
        <v>621</v>
      </c>
      <c r="G88" s="334"/>
      <c r="H88" s="316" t="s">
        <v>641</v>
      </c>
      <c r="I88" s="316" t="s">
        <v>617</v>
      </c>
      <c r="J88" s="316">
        <v>50</v>
      </c>
      <c r="K88" s="327"/>
    </row>
    <row r="89" spans="2:11" ht="15" customHeight="1">
      <c r="B89" s="336"/>
      <c r="C89" s="316" t="s">
        <v>642</v>
      </c>
      <c r="D89" s="316"/>
      <c r="E89" s="316"/>
      <c r="F89" s="335" t="s">
        <v>621</v>
      </c>
      <c r="G89" s="334"/>
      <c r="H89" s="316" t="s">
        <v>642</v>
      </c>
      <c r="I89" s="316" t="s">
        <v>617</v>
      </c>
      <c r="J89" s="316">
        <v>50</v>
      </c>
      <c r="K89" s="327"/>
    </row>
    <row r="90" spans="2:11" ht="15" customHeight="1">
      <c r="B90" s="336"/>
      <c r="C90" s="316" t="s">
        <v>131</v>
      </c>
      <c r="D90" s="316"/>
      <c r="E90" s="316"/>
      <c r="F90" s="335" t="s">
        <v>621</v>
      </c>
      <c r="G90" s="334"/>
      <c r="H90" s="316" t="s">
        <v>643</v>
      </c>
      <c r="I90" s="316" t="s">
        <v>617</v>
      </c>
      <c r="J90" s="316">
        <v>255</v>
      </c>
      <c r="K90" s="327"/>
    </row>
    <row r="91" spans="2:11" ht="15" customHeight="1">
      <c r="B91" s="336"/>
      <c r="C91" s="316" t="s">
        <v>644</v>
      </c>
      <c r="D91" s="316"/>
      <c r="E91" s="316"/>
      <c r="F91" s="335" t="s">
        <v>615</v>
      </c>
      <c r="G91" s="334"/>
      <c r="H91" s="316" t="s">
        <v>645</v>
      </c>
      <c r="I91" s="316" t="s">
        <v>646</v>
      </c>
      <c r="J91" s="316"/>
      <c r="K91" s="327"/>
    </row>
    <row r="92" spans="2:11" ht="15" customHeight="1">
      <c r="B92" s="336"/>
      <c r="C92" s="316" t="s">
        <v>647</v>
      </c>
      <c r="D92" s="316"/>
      <c r="E92" s="316"/>
      <c r="F92" s="335" t="s">
        <v>615</v>
      </c>
      <c r="G92" s="334"/>
      <c r="H92" s="316" t="s">
        <v>648</v>
      </c>
      <c r="I92" s="316" t="s">
        <v>649</v>
      </c>
      <c r="J92" s="316"/>
      <c r="K92" s="327"/>
    </row>
    <row r="93" spans="2:11" ht="15" customHeight="1">
      <c r="B93" s="336"/>
      <c r="C93" s="316" t="s">
        <v>650</v>
      </c>
      <c r="D93" s="316"/>
      <c r="E93" s="316"/>
      <c r="F93" s="335" t="s">
        <v>615</v>
      </c>
      <c r="G93" s="334"/>
      <c r="H93" s="316" t="s">
        <v>650</v>
      </c>
      <c r="I93" s="316" t="s">
        <v>649</v>
      </c>
      <c r="J93" s="316"/>
      <c r="K93" s="327"/>
    </row>
    <row r="94" spans="2:11" ht="15" customHeight="1">
      <c r="B94" s="336"/>
      <c r="C94" s="316" t="s">
        <v>38</v>
      </c>
      <c r="D94" s="316"/>
      <c r="E94" s="316"/>
      <c r="F94" s="335" t="s">
        <v>615</v>
      </c>
      <c r="G94" s="334"/>
      <c r="H94" s="316" t="s">
        <v>651</v>
      </c>
      <c r="I94" s="316" t="s">
        <v>649</v>
      </c>
      <c r="J94" s="316"/>
      <c r="K94" s="327"/>
    </row>
    <row r="95" spans="2:11" ht="15" customHeight="1">
      <c r="B95" s="336"/>
      <c r="C95" s="316" t="s">
        <v>48</v>
      </c>
      <c r="D95" s="316"/>
      <c r="E95" s="316"/>
      <c r="F95" s="335" t="s">
        <v>615</v>
      </c>
      <c r="G95" s="334"/>
      <c r="H95" s="316" t="s">
        <v>652</v>
      </c>
      <c r="I95" s="316" t="s">
        <v>649</v>
      </c>
      <c r="J95" s="316"/>
      <c r="K95" s="327"/>
    </row>
    <row r="96" spans="2:11" ht="15" customHeight="1">
      <c r="B96" s="339"/>
      <c r="C96" s="340"/>
      <c r="D96" s="340"/>
      <c r="E96" s="340"/>
      <c r="F96" s="340"/>
      <c r="G96" s="340"/>
      <c r="H96" s="340"/>
      <c r="I96" s="340"/>
      <c r="J96" s="340"/>
      <c r="K96" s="341"/>
    </row>
    <row r="97" spans="2:11" ht="18.75" customHeight="1">
      <c r="B97" s="342"/>
      <c r="C97" s="343"/>
      <c r="D97" s="343"/>
      <c r="E97" s="343"/>
      <c r="F97" s="343"/>
      <c r="G97" s="343"/>
      <c r="H97" s="343"/>
      <c r="I97" s="343"/>
      <c r="J97" s="343"/>
      <c r="K97" s="342"/>
    </row>
    <row r="98" spans="2:11" ht="18.75" customHeight="1">
      <c r="B98" s="322"/>
      <c r="C98" s="322"/>
      <c r="D98" s="322"/>
      <c r="E98" s="322"/>
      <c r="F98" s="322"/>
      <c r="G98" s="322"/>
      <c r="H98" s="322"/>
      <c r="I98" s="322"/>
      <c r="J98" s="322"/>
      <c r="K98" s="322"/>
    </row>
    <row r="99" spans="2:11" ht="7.5" customHeight="1">
      <c r="B99" s="323"/>
      <c r="C99" s="324"/>
      <c r="D99" s="324"/>
      <c r="E99" s="324"/>
      <c r="F99" s="324"/>
      <c r="G99" s="324"/>
      <c r="H99" s="324"/>
      <c r="I99" s="324"/>
      <c r="J99" s="324"/>
      <c r="K99" s="325"/>
    </row>
    <row r="100" spans="2:11" ht="45" customHeight="1">
      <c r="B100" s="326"/>
      <c r="C100" s="435" t="s">
        <v>653</v>
      </c>
      <c r="D100" s="435"/>
      <c r="E100" s="435"/>
      <c r="F100" s="435"/>
      <c r="G100" s="435"/>
      <c r="H100" s="435"/>
      <c r="I100" s="435"/>
      <c r="J100" s="435"/>
      <c r="K100" s="327"/>
    </row>
    <row r="101" spans="2:11" ht="17.25" customHeight="1">
      <c r="B101" s="326"/>
      <c r="C101" s="328" t="s">
        <v>609</v>
      </c>
      <c r="D101" s="328"/>
      <c r="E101" s="328"/>
      <c r="F101" s="328" t="s">
        <v>610</v>
      </c>
      <c r="G101" s="329"/>
      <c r="H101" s="328" t="s">
        <v>126</v>
      </c>
      <c r="I101" s="328" t="s">
        <v>57</v>
      </c>
      <c r="J101" s="328" t="s">
        <v>611</v>
      </c>
      <c r="K101" s="327"/>
    </row>
    <row r="102" spans="2:11" ht="17.25" customHeight="1">
      <c r="B102" s="326"/>
      <c r="C102" s="330" t="s">
        <v>612</v>
      </c>
      <c r="D102" s="330"/>
      <c r="E102" s="330"/>
      <c r="F102" s="331" t="s">
        <v>613</v>
      </c>
      <c r="G102" s="332"/>
      <c r="H102" s="330"/>
      <c r="I102" s="330"/>
      <c r="J102" s="330" t="s">
        <v>614</v>
      </c>
      <c r="K102" s="327"/>
    </row>
    <row r="103" spans="2:11" ht="5.25" customHeight="1">
      <c r="B103" s="326"/>
      <c r="C103" s="328"/>
      <c r="D103" s="328"/>
      <c r="E103" s="328"/>
      <c r="F103" s="328"/>
      <c r="G103" s="344"/>
      <c r="H103" s="328"/>
      <c r="I103" s="328"/>
      <c r="J103" s="328"/>
      <c r="K103" s="327"/>
    </row>
    <row r="104" spans="2:11" ht="15" customHeight="1">
      <c r="B104" s="326"/>
      <c r="C104" s="316" t="s">
        <v>53</v>
      </c>
      <c r="D104" s="333"/>
      <c r="E104" s="333"/>
      <c r="F104" s="335" t="s">
        <v>615</v>
      </c>
      <c r="G104" s="344"/>
      <c r="H104" s="316" t="s">
        <v>654</v>
      </c>
      <c r="I104" s="316" t="s">
        <v>617</v>
      </c>
      <c r="J104" s="316">
        <v>20</v>
      </c>
      <c r="K104" s="327"/>
    </row>
    <row r="105" spans="2:11" ht="15" customHeight="1">
      <c r="B105" s="326"/>
      <c r="C105" s="316" t="s">
        <v>618</v>
      </c>
      <c r="D105" s="316"/>
      <c r="E105" s="316"/>
      <c r="F105" s="335" t="s">
        <v>615</v>
      </c>
      <c r="G105" s="316"/>
      <c r="H105" s="316" t="s">
        <v>654</v>
      </c>
      <c r="I105" s="316" t="s">
        <v>617</v>
      </c>
      <c r="J105" s="316">
        <v>120</v>
      </c>
      <c r="K105" s="327"/>
    </row>
    <row r="106" spans="2:11" ht="15" customHeight="1">
      <c r="B106" s="336"/>
      <c r="C106" s="316" t="s">
        <v>620</v>
      </c>
      <c r="D106" s="316"/>
      <c r="E106" s="316"/>
      <c r="F106" s="335" t="s">
        <v>621</v>
      </c>
      <c r="G106" s="316"/>
      <c r="H106" s="316" t="s">
        <v>654</v>
      </c>
      <c r="I106" s="316" t="s">
        <v>617</v>
      </c>
      <c r="J106" s="316">
        <v>50</v>
      </c>
      <c r="K106" s="327"/>
    </row>
    <row r="107" spans="2:11" ht="15" customHeight="1">
      <c r="B107" s="336"/>
      <c r="C107" s="316" t="s">
        <v>623</v>
      </c>
      <c r="D107" s="316"/>
      <c r="E107" s="316"/>
      <c r="F107" s="335" t="s">
        <v>615</v>
      </c>
      <c r="G107" s="316"/>
      <c r="H107" s="316" t="s">
        <v>654</v>
      </c>
      <c r="I107" s="316" t="s">
        <v>625</v>
      </c>
      <c r="J107" s="316"/>
      <c r="K107" s="327"/>
    </row>
    <row r="108" spans="2:11" ht="15" customHeight="1">
      <c r="B108" s="336"/>
      <c r="C108" s="316" t="s">
        <v>634</v>
      </c>
      <c r="D108" s="316"/>
      <c r="E108" s="316"/>
      <c r="F108" s="335" t="s">
        <v>621</v>
      </c>
      <c r="G108" s="316"/>
      <c r="H108" s="316" t="s">
        <v>654</v>
      </c>
      <c r="I108" s="316" t="s">
        <v>617</v>
      </c>
      <c r="J108" s="316">
        <v>50</v>
      </c>
      <c r="K108" s="327"/>
    </row>
    <row r="109" spans="2:11" ht="15" customHeight="1">
      <c r="B109" s="336"/>
      <c r="C109" s="316" t="s">
        <v>642</v>
      </c>
      <c r="D109" s="316"/>
      <c r="E109" s="316"/>
      <c r="F109" s="335" t="s">
        <v>621</v>
      </c>
      <c r="G109" s="316"/>
      <c r="H109" s="316" t="s">
        <v>654</v>
      </c>
      <c r="I109" s="316" t="s">
        <v>617</v>
      </c>
      <c r="J109" s="316">
        <v>50</v>
      </c>
      <c r="K109" s="327"/>
    </row>
    <row r="110" spans="2:11" ht="15" customHeight="1">
      <c r="B110" s="336"/>
      <c r="C110" s="316" t="s">
        <v>640</v>
      </c>
      <c r="D110" s="316"/>
      <c r="E110" s="316"/>
      <c r="F110" s="335" t="s">
        <v>621</v>
      </c>
      <c r="G110" s="316"/>
      <c r="H110" s="316" t="s">
        <v>654</v>
      </c>
      <c r="I110" s="316" t="s">
        <v>617</v>
      </c>
      <c r="J110" s="316">
        <v>50</v>
      </c>
      <c r="K110" s="327"/>
    </row>
    <row r="111" spans="2:11" ht="15" customHeight="1">
      <c r="B111" s="336"/>
      <c r="C111" s="316" t="s">
        <v>53</v>
      </c>
      <c r="D111" s="316"/>
      <c r="E111" s="316"/>
      <c r="F111" s="335" t="s">
        <v>615</v>
      </c>
      <c r="G111" s="316"/>
      <c r="H111" s="316" t="s">
        <v>655</v>
      </c>
      <c r="I111" s="316" t="s">
        <v>617</v>
      </c>
      <c r="J111" s="316">
        <v>20</v>
      </c>
      <c r="K111" s="327"/>
    </row>
    <row r="112" spans="2:11" ht="15" customHeight="1">
      <c r="B112" s="336"/>
      <c r="C112" s="316" t="s">
        <v>656</v>
      </c>
      <c r="D112" s="316"/>
      <c r="E112" s="316"/>
      <c r="F112" s="335" t="s">
        <v>615</v>
      </c>
      <c r="G112" s="316"/>
      <c r="H112" s="316" t="s">
        <v>657</v>
      </c>
      <c r="I112" s="316" t="s">
        <v>617</v>
      </c>
      <c r="J112" s="316">
        <v>120</v>
      </c>
      <c r="K112" s="327"/>
    </row>
    <row r="113" spans="2:11" ht="15" customHeight="1">
      <c r="B113" s="336"/>
      <c r="C113" s="316" t="s">
        <v>38</v>
      </c>
      <c r="D113" s="316"/>
      <c r="E113" s="316"/>
      <c r="F113" s="335" t="s">
        <v>615</v>
      </c>
      <c r="G113" s="316"/>
      <c r="H113" s="316" t="s">
        <v>658</v>
      </c>
      <c r="I113" s="316" t="s">
        <v>649</v>
      </c>
      <c r="J113" s="316"/>
      <c r="K113" s="327"/>
    </row>
    <row r="114" spans="2:11" ht="15" customHeight="1">
      <c r="B114" s="336"/>
      <c r="C114" s="316" t="s">
        <v>48</v>
      </c>
      <c r="D114" s="316"/>
      <c r="E114" s="316"/>
      <c r="F114" s="335" t="s">
        <v>615</v>
      </c>
      <c r="G114" s="316"/>
      <c r="H114" s="316" t="s">
        <v>659</v>
      </c>
      <c r="I114" s="316" t="s">
        <v>649</v>
      </c>
      <c r="J114" s="316"/>
      <c r="K114" s="327"/>
    </row>
    <row r="115" spans="2:11" ht="15" customHeight="1">
      <c r="B115" s="336"/>
      <c r="C115" s="316" t="s">
        <v>57</v>
      </c>
      <c r="D115" s="316"/>
      <c r="E115" s="316"/>
      <c r="F115" s="335" t="s">
        <v>615</v>
      </c>
      <c r="G115" s="316"/>
      <c r="H115" s="316" t="s">
        <v>660</v>
      </c>
      <c r="I115" s="316" t="s">
        <v>661</v>
      </c>
      <c r="J115" s="316"/>
      <c r="K115" s="327"/>
    </row>
    <row r="116" spans="2:11" ht="15" customHeight="1">
      <c r="B116" s="339"/>
      <c r="C116" s="345"/>
      <c r="D116" s="345"/>
      <c r="E116" s="345"/>
      <c r="F116" s="345"/>
      <c r="G116" s="345"/>
      <c r="H116" s="345"/>
      <c r="I116" s="345"/>
      <c r="J116" s="345"/>
      <c r="K116" s="341"/>
    </row>
    <row r="117" spans="2:11" ht="18.75" customHeight="1">
      <c r="B117" s="346"/>
      <c r="C117" s="312"/>
      <c r="D117" s="312"/>
      <c r="E117" s="312"/>
      <c r="F117" s="347"/>
      <c r="G117" s="312"/>
      <c r="H117" s="312"/>
      <c r="I117" s="312"/>
      <c r="J117" s="312"/>
      <c r="K117" s="346"/>
    </row>
    <row r="118" spans="2:11" ht="18.75" customHeight="1">
      <c r="B118" s="322"/>
      <c r="C118" s="322"/>
      <c r="D118" s="322"/>
      <c r="E118" s="322"/>
      <c r="F118" s="322"/>
      <c r="G118" s="322"/>
      <c r="H118" s="322"/>
      <c r="I118" s="322"/>
      <c r="J118" s="322"/>
      <c r="K118" s="322"/>
    </row>
    <row r="119" spans="2:11" ht="7.5" customHeight="1">
      <c r="B119" s="348"/>
      <c r="C119" s="349"/>
      <c r="D119" s="349"/>
      <c r="E119" s="349"/>
      <c r="F119" s="349"/>
      <c r="G119" s="349"/>
      <c r="H119" s="349"/>
      <c r="I119" s="349"/>
      <c r="J119" s="349"/>
      <c r="K119" s="350"/>
    </row>
    <row r="120" spans="2:11" ht="45" customHeight="1">
      <c r="B120" s="351"/>
      <c r="C120" s="434" t="s">
        <v>662</v>
      </c>
      <c r="D120" s="434"/>
      <c r="E120" s="434"/>
      <c r="F120" s="434"/>
      <c r="G120" s="434"/>
      <c r="H120" s="434"/>
      <c r="I120" s="434"/>
      <c r="J120" s="434"/>
      <c r="K120" s="352"/>
    </row>
    <row r="121" spans="2:11" ht="17.25" customHeight="1">
      <c r="B121" s="353"/>
      <c r="C121" s="328" t="s">
        <v>609</v>
      </c>
      <c r="D121" s="328"/>
      <c r="E121" s="328"/>
      <c r="F121" s="328" t="s">
        <v>610</v>
      </c>
      <c r="G121" s="329"/>
      <c r="H121" s="328" t="s">
        <v>126</v>
      </c>
      <c r="I121" s="328" t="s">
        <v>57</v>
      </c>
      <c r="J121" s="328" t="s">
        <v>611</v>
      </c>
      <c r="K121" s="354"/>
    </row>
    <row r="122" spans="2:11" ht="17.25" customHeight="1">
      <c r="B122" s="353"/>
      <c r="C122" s="330" t="s">
        <v>612</v>
      </c>
      <c r="D122" s="330"/>
      <c r="E122" s="330"/>
      <c r="F122" s="331" t="s">
        <v>613</v>
      </c>
      <c r="G122" s="332"/>
      <c r="H122" s="330"/>
      <c r="I122" s="330"/>
      <c r="J122" s="330" t="s">
        <v>614</v>
      </c>
      <c r="K122" s="354"/>
    </row>
    <row r="123" spans="2:11" ht="5.25" customHeight="1">
      <c r="B123" s="355"/>
      <c r="C123" s="333"/>
      <c r="D123" s="333"/>
      <c r="E123" s="333"/>
      <c r="F123" s="333"/>
      <c r="G123" s="316"/>
      <c r="H123" s="333"/>
      <c r="I123" s="333"/>
      <c r="J123" s="333"/>
      <c r="K123" s="356"/>
    </row>
    <row r="124" spans="2:11" ht="15" customHeight="1">
      <c r="B124" s="355"/>
      <c r="C124" s="316" t="s">
        <v>618</v>
      </c>
      <c r="D124" s="333"/>
      <c r="E124" s="333"/>
      <c r="F124" s="335" t="s">
        <v>615</v>
      </c>
      <c r="G124" s="316"/>
      <c r="H124" s="316" t="s">
        <v>654</v>
      </c>
      <c r="I124" s="316" t="s">
        <v>617</v>
      </c>
      <c r="J124" s="316">
        <v>120</v>
      </c>
      <c r="K124" s="357"/>
    </row>
    <row r="125" spans="2:11" ht="15" customHeight="1">
      <c r="B125" s="355"/>
      <c r="C125" s="316" t="s">
        <v>663</v>
      </c>
      <c r="D125" s="316"/>
      <c r="E125" s="316"/>
      <c r="F125" s="335" t="s">
        <v>615</v>
      </c>
      <c r="G125" s="316"/>
      <c r="H125" s="316" t="s">
        <v>664</v>
      </c>
      <c r="I125" s="316" t="s">
        <v>617</v>
      </c>
      <c r="J125" s="316" t="s">
        <v>665</v>
      </c>
      <c r="K125" s="357"/>
    </row>
    <row r="126" spans="2:11" ht="15" customHeight="1">
      <c r="B126" s="355"/>
      <c r="C126" s="316" t="s">
        <v>85</v>
      </c>
      <c r="D126" s="316"/>
      <c r="E126" s="316"/>
      <c r="F126" s="335" t="s">
        <v>615</v>
      </c>
      <c r="G126" s="316"/>
      <c r="H126" s="316" t="s">
        <v>666</v>
      </c>
      <c r="I126" s="316" t="s">
        <v>617</v>
      </c>
      <c r="J126" s="316" t="s">
        <v>665</v>
      </c>
      <c r="K126" s="357"/>
    </row>
    <row r="127" spans="2:11" ht="15" customHeight="1">
      <c r="B127" s="355"/>
      <c r="C127" s="316" t="s">
        <v>626</v>
      </c>
      <c r="D127" s="316"/>
      <c r="E127" s="316"/>
      <c r="F127" s="335" t="s">
        <v>621</v>
      </c>
      <c r="G127" s="316"/>
      <c r="H127" s="316" t="s">
        <v>627</v>
      </c>
      <c r="I127" s="316" t="s">
        <v>617</v>
      </c>
      <c r="J127" s="316">
        <v>15</v>
      </c>
      <c r="K127" s="357"/>
    </row>
    <row r="128" spans="2:11" ht="15" customHeight="1">
      <c r="B128" s="355"/>
      <c r="C128" s="337" t="s">
        <v>628</v>
      </c>
      <c r="D128" s="337"/>
      <c r="E128" s="337"/>
      <c r="F128" s="338" t="s">
        <v>621</v>
      </c>
      <c r="G128" s="337"/>
      <c r="H128" s="337" t="s">
        <v>629</v>
      </c>
      <c r="I128" s="337" t="s">
        <v>617</v>
      </c>
      <c r="J128" s="337">
        <v>15</v>
      </c>
      <c r="K128" s="357"/>
    </row>
    <row r="129" spans="2:11" ht="15" customHeight="1">
      <c r="B129" s="355"/>
      <c r="C129" s="337" t="s">
        <v>630</v>
      </c>
      <c r="D129" s="337"/>
      <c r="E129" s="337"/>
      <c r="F129" s="338" t="s">
        <v>621</v>
      </c>
      <c r="G129" s="337"/>
      <c r="H129" s="337" t="s">
        <v>631</v>
      </c>
      <c r="I129" s="337" t="s">
        <v>617</v>
      </c>
      <c r="J129" s="337">
        <v>20</v>
      </c>
      <c r="K129" s="357"/>
    </row>
    <row r="130" spans="2:11" ht="15" customHeight="1">
      <c r="B130" s="355"/>
      <c r="C130" s="337" t="s">
        <v>632</v>
      </c>
      <c r="D130" s="337"/>
      <c r="E130" s="337"/>
      <c r="F130" s="338" t="s">
        <v>621</v>
      </c>
      <c r="G130" s="337"/>
      <c r="H130" s="337" t="s">
        <v>633</v>
      </c>
      <c r="I130" s="337" t="s">
        <v>617</v>
      </c>
      <c r="J130" s="337">
        <v>20</v>
      </c>
      <c r="K130" s="357"/>
    </row>
    <row r="131" spans="2:11" ht="15" customHeight="1">
      <c r="B131" s="355"/>
      <c r="C131" s="316" t="s">
        <v>620</v>
      </c>
      <c r="D131" s="316"/>
      <c r="E131" s="316"/>
      <c r="F131" s="335" t="s">
        <v>621</v>
      </c>
      <c r="G131" s="316"/>
      <c r="H131" s="316" t="s">
        <v>654</v>
      </c>
      <c r="I131" s="316" t="s">
        <v>617</v>
      </c>
      <c r="J131" s="316">
        <v>50</v>
      </c>
      <c r="K131" s="357"/>
    </row>
    <row r="132" spans="2:11" ht="15" customHeight="1">
      <c r="B132" s="355"/>
      <c r="C132" s="316" t="s">
        <v>634</v>
      </c>
      <c r="D132" s="316"/>
      <c r="E132" s="316"/>
      <c r="F132" s="335" t="s">
        <v>621</v>
      </c>
      <c r="G132" s="316"/>
      <c r="H132" s="316" t="s">
        <v>654</v>
      </c>
      <c r="I132" s="316" t="s">
        <v>617</v>
      </c>
      <c r="J132" s="316">
        <v>50</v>
      </c>
      <c r="K132" s="357"/>
    </row>
    <row r="133" spans="2:11" ht="15" customHeight="1">
      <c r="B133" s="355"/>
      <c r="C133" s="316" t="s">
        <v>640</v>
      </c>
      <c r="D133" s="316"/>
      <c r="E133" s="316"/>
      <c r="F133" s="335" t="s">
        <v>621</v>
      </c>
      <c r="G133" s="316"/>
      <c r="H133" s="316" t="s">
        <v>654</v>
      </c>
      <c r="I133" s="316" t="s">
        <v>617</v>
      </c>
      <c r="J133" s="316">
        <v>50</v>
      </c>
      <c r="K133" s="357"/>
    </row>
    <row r="134" spans="2:11" ht="15" customHeight="1">
      <c r="B134" s="355"/>
      <c r="C134" s="316" t="s">
        <v>642</v>
      </c>
      <c r="D134" s="316"/>
      <c r="E134" s="316"/>
      <c r="F134" s="335" t="s">
        <v>621</v>
      </c>
      <c r="G134" s="316"/>
      <c r="H134" s="316" t="s">
        <v>654</v>
      </c>
      <c r="I134" s="316" t="s">
        <v>617</v>
      </c>
      <c r="J134" s="316">
        <v>50</v>
      </c>
      <c r="K134" s="357"/>
    </row>
    <row r="135" spans="2:11" ht="15" customHeight="1">
      <c r="B135" s="355"/>
      <c r="C135" s="316" t="s">
        <v>131</v>
      </c>
      <c r="D135" s="316"/>
      <c r="E135" s="316"/>
      <c r="F135" s="335" t="s">
        <v>621</v>
      </c>
      <c r="G135" s="316"/>
      <c r="H135" s="316" t="s">
        <v>667</v>
      </c>
      <c r="I135" s="316" t="s">
        <v>617</v>
      </c>
      <c r="J135" s="316">
        <v>255</v>
      </c>
      <c r="K135" s="357"/>
    </row>
    <row r="136" spans="2:11" ht="15" customHeight="1">
      <c r="B136" s="355"/>
      <c r="C136" s="316" t="s">
        <v>644</v>
      </c>
      <c r="D136" s="316"/>
      <c r="E136" s="316"/>
      <c r="F136" s="335" t="s">
        <v>615</v>
      </c>
      <c r="G136" s="316"/>
      <c r="H136" s="316" t="s">
        <v>668</v>
      </c>
      <c r="I136" s="316" t="s">
        <v>646</v>
      </c>
      <c r="J136" s="316"/>
      <c r="K136" s="357"/>
    </row>
    <row r="137" spans="2:11" ht="15" customHeight="1">
      <c r="B137" s="355"/>
      <c r="C137" s="316" t="s">
        <v>647</v>
      </c>
      <c r="D137" s="316"/>
      <c r="E137" s="316"/>
      <c r="F137" s="335" t="s">
        <v>615</v>
      </c>
      <c r="G137" s="316"/>
      <c r="H137" s="316" t="s">
        <v>669</v>
      </c>
      <c r="I137" s="316" t="s">
        <v>649</v>
      </c>
      <c r="J137" s="316"/>
      <c r="K137" s="357"/>
    </row>
    <row r="138" spans="2:11" ht="15" customHeight="1">
      <c r="B138" s="355"/>
      <c r="C138" s="316" t="s">
        <v>650</v>
      </c>
      <c r="D138" s="316"/>
      <c r="E138" s="316"/>
      <c r="F138" s="335" t="s">
        <v>615</v>
      </c>
      <c r="G138" s="316"/>
      <c r="H138" s="316" t="s">
        <v>650</v>
      </c>
      <c r="I138" s="316" t="s">
        <v>649</v>
      </c>
      <c r="J138" s="316"/>
      <c r="K138" s="357"/>
    </row>
    <row r="139" spans="2:11" ht="15" customHeight="1">
      <c r="B139" s="355"/>
      <c r="C139" s="316" t="s">
        <v>38</v>
      </c>
      <c r="D139" s="316"/>
      <c r="E139" s="316"/>
      <c r="F139" s="335" t="s">
        <v>615</v>
      </c>
      <c r="G139" s="316"/>
      <c r="H139" s="316" t="s">
        <v>670</v>
      </c>
      <c r="I139" s="316" t="s">
        <v>649</v>
      </c>
      <c r="J139" s="316"/>
      <c r="K139" s="357"/>
    </row>
    <row r="140" spans="2:11" ht="15" customHeight="1">
      <c r="B140" s="355"/>
      <c r="C140" s="316" t="s">
        <v>671</v>
      </c>
      <c r="D140" s="316"/>
      <c r="E140" s="316"/>
      <c r="F140" s="335" t="s">
        <v>615</v>
      </c>
      <c r="G140" s="316"/>
      <c r="H140" s="316" t="s">
        <v>672</v>
      </c>
      <c r="I140" s="316" t="s">
        <v>649</v>
      </c>
      <c r="J140" s="316"/>
      <c r="K140" s="357"/>
    </row>
    <row r="141" spans="2:11" ht="15" customHeight="1">
      <c r="B141" s="358"/>
      <c r="C141" s="359"/>
      <c r="D141" s="359"/>
      <c r="E141" s="359"/>
      <c r="F141" s="359"/>
      <c r="G141" s="359"/>
      <c r="H141" s="359"/>
      <c r="I141" s="359"/>
      <c r="J141" s="359"/>
      <c r="K141" s="360"/>
    </row>
    <row r="142" spans="2:11" ht="18.75" customHeight="1">
      <c r="B142" s="312"/>
      <c r="C142" s="312"/>
      <c r="D142" s="312"/>
      <c r="E142" s="312"/>
      <c r="F142" s="347"/>
      <c r="G142" s="312"/>
      <c r="H142" s="312"/>
      <c r="I142" s="312"/>
      <c r="J142" s="312"/>
      <c r="K142" s="312"/>
    </row>
    <row r="143" spans="2:11" ht="18.75" customHeight="1">
      <c r="B143" s="322"/>
      <c r="C143" s="322"/>
      <c r="D143" s="322"/>
      <c r="E143" s="322"/>
      <c r="F143" s="322"/>
      <c r="G143" s="322"/>
      <c r="H143" s="322"/>
      <c r="I143" s="322"/>
      <c r="J143" s="322"/>
      <c r="K143" s="322"/>
    </row>
    <row r="144" spans="2:11" ht="7.5" customHeight="1">
      <c r="B144" s="323"/>
      <c r="C144" s="324"/>
      <c r="D144" s="324"/>
      <c r="E144" s="324"/>
      <c r="F144" s="324"/>
      <c r="G144" s="324"/>
      <c r="H144" s="324"/>
      <c r="I144" s="324"/>
      <c r="J144" s="324"/>
      <c r="K144" s="325"/>
    </row>
    <row r="145" spans="2:11" ht="45" customHeight="1">
      <c r="B145" s="326"/>
      <c r="C145" s="435" t="s">
        <v>673</v>
      </c>
      <c r="D145" s="435"/>
      <c r="E145" s="435"/>
      <c r="F145" s="435"/>
      <c r="G145" s="435"/>
      <c r="H145" s="435"/>
      <c r="I145" s="435"/>
      <c r="J145" s="435"/>
      <c r="K145" s="327"/>
    </row>
    <row r="146" spans="2:11" ht="17.25" customHeight="1">
      <c r="B146" s="326"/>
      <c r="C146" s="328" t="s">
        <v>609</v>
      </c>
      <c r="D146" s="328"/>
      <c r="E146" s="328"/>
      <c r="F146" s="328" t="s">
        <v>610</v>
      </c>
      <c r="G146" s="329"/>
      <c r="H146" s="328" t="s">
        <v>126</v>
      </c>
      <c r="I146" s="328" t="s">
        <v>57</v>
      </c>
      <c r="J146" s="328" t="s">
        <v>611</v>
      </c>
      <c r="K146" s="327"/>
    </row>
    <row r="147" spans="2:11" ht="17.25" customHeight="1">
      <c r="B147" s="326"/>
      <c r="C147" s="330" t="s">
        <v>612</v>
      </c>
      <c r="D147" s="330"/>
      <c r="E147" s="330"/>
      <c r="F147" s="331" t="s">
        <v>613</v>
      </c>
      <c r="G147" s="332"/>
      <c r="H147" s="330"/>
      <c r="I147" s="330"/>
      <c r="J147" s="330" t="s">
        <v>614</v>
      </c>
      <c r="K147" s="327"/>
    </row>
    <row r="148" spans="2:11" ht="5.25" customHeight="1">
      <c r="B148" s="336"/>
      <c r="C148" s="333"/>
      <c r="D148" s="333"/>
      <c r="E148" s="333"/>
      <c r="F148" s="333"/>
      <c r="G148" s="334"/>
      <c r="H148" s="333"/>
      <c r="I148" s="333"/>
      <c r="J148" s="333"/>
      <c r="K148" s="357"/>
    </row>
    <row r="149" spans="2:11" ht="15" customHeight="1">
      <c r="B149" s="336"/>
      <c r="C149" s="361" t="s">
        <v>618</v>
      </c>
      <c r="D149" s="316"/>
      <c r="E149" s="316"/>
      <c r="F149" s="362" t="s">
        <v>615</v>
      </c>
      <c r="G149" s="316"/>
      <c r="H149" s="361" t="s">
        <v>654</v>
      </c>
      <c r="I149" s="361" t="s">
        <v>617</v>
      </c>
      <c r="J149" s="361">
        <v>120</v>
      </c>
      <c r="K149" s="357"/>
    </row>
    <row r="150" spans="2:11" ht="15" customHeight="1">
      <c r="B150" s="336"/>
      <c r="C150" s="361" t="s">
        <v>663</v>
      </c>
      <c r="D150" s="316"/>
      <c r="E150" s="316"/>
      <c r="F150" s="362" t="s">
        <v>615</v>
      </c>
      <c r="G150" s="316"/>
      <c r="H150" s="361" t="s">
        <v>674</v>
      </c>
      <c r="I150" s="361" t="s">
        <v>617</v>
      </c>
      <c r="J150" s="361" t="s">
        <v>665</v>
      </c>
      <c r="K150" s="357"/>
    </row>
    <row r="151" spans="2:11" ht="15" customHeight="1">
      <c r="B151" s="336"/>
      <c r="C151" s="361" t="s">
        <v>85</v>
      </c>
      <c r="D151" s="316"/>
      <c r="E151" s="316"/>
      <c r="F151" s="362" t="s">
        <v>615</v>
      </c>
      <c r="G151" s="316"/>
      <c r="H151" s="361" t="s">
        <v>675</v>
      </c>
      <c r="I151" s="361" t="s">
        <v>617</v>
      </c>
      <c r="J151" s="361" t="s">
        <v>665</v>
      </c>
      <c r="K151" s="357"/>
    </row>
    <row r="152" spans="2:11" ht="15" customHeight="1">
      <c r="B152" s="336"/>
      <c r="C152" s="361" t="s">
        <v>620</v>
      </c>
      <c r="D152" s="316"/>
      <c r="E152" s="316"/>
      <c r="F152" s="362" t="s">
        <v>621</v>
      </c>
      <c r="G152" s="316"/>
      <c r="H152" s="361" t="s">
        <v>654</v>
      </c>
      <c r="I152" s="361" t="s">
        <v>617</v>
      </c>
      <c r="J152" s="361">
        <v>50</v>
      </c>
      <c r="K152" s="357"/>
    </row>
    <row r="153" spans="2:11" ht="15" customHeight="1">
      <c r="B153" s="336"/>
      <c r="C153" s="361" t="s">
        <v>623</v>
      </c>
      <c r="D153" s="316"/>
      <c r="E153" s="316"/>
      <c r="F153" s="362" t="s">
        <v>615</v>
      </c>
      <c r="G153" s="316"/>
      <c r="H153" s="361" t="s">
        <v>654</v>
      </c>
      <c r="I153" s="361" t="s">
        <v>625</v>
      </c>
      <c r="J153" s="361"/>
      <c r="K153" s="357"/>
    </row>
    <row r="154" spans="2:11" ht="15" customHeight="1">
      <c r="B154" s="336"/>
      <c r="C154" s="361" t="s">
        <v>634</v>
      </c>
      <c r="D154" s="316"/>
      <c r="E154" s="316"/>
      <c r="F154" s="362" t="s">
        <v>621</v>
      </c>
      <c r="G154" s="316"/>
      <c r="H154" s="361" t="s">
        <v>654</v>
      </c>
      <c r="I154" s="361" t="s">
        <v>617</v>
      </c>
      <c r="J154" s="361">
        <v>50</v>
      </c>
      <c r="K154" s="357"/>
    </row>
    <row r="155" spans="2:11" ht="15" customHeight="1">
      <c r="B155" s="336"/>
      <c r="C155" s="361" t="s">
        <v>642</v>
      </c>
      <c r="D155" s="316"/>
      <c r="E155" s="316"/>
      <c r="F155" s="362" t="s">
        <v>621</v>
      </c>
      <c r="G155" s="316"/>
      <c r="H155" s="361" t="s">
        <v>654</v>
      </c>
      <c r="I155" s="361" t="s">
        <v>617</v>
      </c>
      <c r="J155" s="361">
        <v>50</v>
      </c>
      <c r="K155" s="357"/>
    </row>
    <row r="156" spans="2:11" ht="15" customHeight="1">
      <c r="B156" s="336"/>
      <c r="C156" s="361" t="s">
        <v>640</v>
      </c>
      <c r="D156" s="316"/>
      <c r="E156" s="316"/>
      <c r="F156" s="362" t="s">
        <v>621</v>
      </c>
      <c r="G156" s="316"/>
      <c r="H156" s="361" t="s">
        <v>654</v>
      </c>
      <c r="I156" s="361" t="s">
        <v>617</v>
      </c>
      <c r="J156" s="361">
        <v>50</v>
      </c>
      <c r="K156" s="357"/>
    </row>
    <row r="157" spans="2:11" ht="15" customHeight="1">
      <c r="B157" s="336"/>
      <c r="C157" s="361" t="s">
        <v>101</v>
      </c>
      <c r="D157" s="316"/>
      <c r="E157" s="316"/>
      <c r="F157" s="362" t="s">
        <v>615</v>
      </c>
      <c r="G157" s="316"/>
      <c r="H157" s="361" t="s">
        <v>676</v>
      </c>
      <c r="I157" s="361" t="s">
        <v>617</v>
      </c>
      <c r="J157" s="361" t="s">
        <v>677</v>
      </c>
      <c r="K157" s="357"/>
    </row>
    <row r="158" spans="2:11" ht="15" customHeight="1">
      <c r="B158" s="336"/>
      <c r="C158" s="361" t="s">
        <v>678</v>
      </c>
      <c r="D158" s="316"/>
      <c r="E158" s="316"/>
      <c r="F158" s="362" t="s">
        <v>615</v>
      </c>
      <c r="G158" s="316"/>
      <c r="H158" s="361" t="s">
        <v>679</v>
      </c>
      <c r="I158" s="361" t="s">
        <v>649</v>
      </c>
      <c r="J158" s="361"/>
      <c r="K158" s="357"/>
    </row>
    <row r="159" spans="2:11" ht="15" customHeight="1">
      <c r="B159" s="363"/>
      <c r="C159" s="345"/>
      <c r="D159" s="345"/>
      <c r="E159" s="345"/>
      <c r="F159" s="345"/>
      <c r="G159" s="345"/>
      <c r="H159" s="345"/>
      <c r="I159" s="345"/>
      <c r="J159" s="345"/>
      <c r="K159" s="364"/>
    </row>
    <row r="160" spans="2:11" ht="18.75" customHeight="1">
      <c r="B160" s="312"/>
      <c r="C160" s="316"/>
      <c r="D160" s="316"/>
      <c r="E160" s="316"/>
      <c r="F160" s="335"/>
      <c r="G160" s="316"/>
      <c r="H160" s="316"/>
      <c r="I160" s="316"/>
      <c r="J160" s="316"/>
      <c r="K160" s="312"/>
    </row>
    <row r="161" spans="2:11" ht="18.75" customHeight="1">
      <c r="B161" s="322"/>
      <c r="C161" s="322"/>
      <c r="D161" s="322"/>
      <c r="E161" s="322"/>
      <c r="F161" s="322"/>
      <c r="G161" s="322"/>
      <c r="H161" s="322"/>
      <c r="I161" s="322"/>
      <c r="J161" s="322"/>
      <c r="K161" s="322"/>
    </row>
    <row r="162" spans="2:11" ht="7.5" customHeight="1">
      <c r="B162" s="304"/>
      <c r="C162" s="305"/>
      <c r="D162" s="305"/>
      <c r="E162" s="305"/>
      <c r="F162" s="305"/>
      <c r="G162" s="305"/>
      <c r="H162" s="305"/>
      <c r="I162" s="305"/>
      <c r="J162" s="305"/>
      <c r="K162" s="306"/>
    </row>
    <row r="163" spans="2:11" ht="45" customHeight="1">
      <c r="B163" s="307"/>
      <c r="C163" s="434" t="s">
        <v>680</v>
      </c>
      <c r="D163" s="434"/>
      <c r="E163" s="434"/>
      <c r="F163" s="434"/>
      <c r="G163" s="434"/>
      <c r="H163" s="434"/>
      <c r="I163" s="434"/>
      <c r="J163" s="434"/>
      <c r="K163" s="308"/>
    </row>
    <row r="164" spans="2:11" ht="17.25" customHeight="1">
      <c r="B164" s="307"/>
      <c r="C164" s="328" t="s">
        <v>609</v>
      </c>
      <c r="D164" s="328"/>
      <c r="E164" s="328"/>
      <c r="F164" s="328" t="s">
        <v>610</v>
      </c>
      <c r="G164" s="365"/>
      <c r="H164" s="366" t="s">
        <v>126</v>
      </c>
      <c r="I164" s="366" t="s">
        <v>57</v>
      </c>
      <c r="J164" s="328" t="s">
        <v>611</v>
      </c>
      <c r="K164" s="308"/>
    </row>
    <row r="165" spans="2:11" ht="17.25" customHeight="1">
      <c r="B165" s="309"/>
      <c r="C165" s="330" t="s">
        <v>612</v>
      </c>
      <c r="D165" s="330"/>
      <c r="E165" s="330"/>
      <c r="F165" s="331" t="s">
        <v>613</v>
      </c>
      <c r="G165" s="367"/>
      <c r="H165" s="368"/>
      <c r="I165" s="368"/>
      <c r="J165" s="330" t="s">
        <v>614</v>
      </c>
      <c r="K165" s="310"/>
    </row>
    <row r="166" spans="2:11" ht="5.25" customHeight="1">
      <c r="B166" s="336"/>
      <c r="C166" s="333"/>
      <c r="D166" s="333"/>
      <c r="E166" s="333"/>
      <c r="F166" s="333"/>
      <c r="G166" s="334"/>
      <c r="H166" s="333"/>
      <c r="I166" s="333"/>
      <c r="J166" s="333"/>
      <c r="K166" s="357"/>
    </row>
    <row r="167" spans="2:11" ht="15" customHeight="1">
      <c r="B167" s="336"/>
      <c r="C167" s="316" t="s">
        <v>618</v>
      </c>
      <c r="D167" s="316"/>
      <c r="E167" s="316"/>
      <c r="F167" s="335" t="s">
        <v>615</v>
      </c>
      <c r="G167" s="316"/>
      <c r="H167" s="316" t="s">
        <v>654</v>
      </c>
      <c r="I167" s="316" t="s">
        <v>617</v>
      </c>
      <c r="J167" s="316">
        <v>120</v>
      </c>
      <c r="K167" s="357"/>
    </row>
    <row r="168" spans="2:11" ht="15" customHeight="1">
      <c r="B168" s="336"/>
      <c r="C168" s="316" t="s">
        <v>663</v>
      </c>
      <c r="D168" s="316"/>
      <c r="E168" s="316"/>
      <c r="F168" s="335" t="s">
        <v>615</v>
      </c>
      <c r="G168" s="316"/>
      <c r="H168" s="316" t="s">
        <v>664</v>
      </c>
      <c r="I168" s="316" t="s">
        <v>617</v>
      </c>
      <c r="J168" s="316" t="s">
        <v>665</v>
      </c>
      <c r="K168" s="357"/>
    </row>
    <row r="169" spans="2:11" ht="15" customHeight="1">
      <c r="B169" s="336"/>
      <c r="C169" s="316" t="s">
        <v>85</v>
      </c>
      <c r="D169" s="316"/>
      <c r="E169" s="316"/>
      <c r="F169" s="335" t="s">
        <v>615</v>
      </c>
      <c r="G169" s="316"/>
      <c r="H169" s="316" t="s">
        <v>681</v>
      </c>
      <c r="I169" s="316" t="s">
        <v>617</v>
      </c>
      <c r="J169" s="316" t="s">
        <v>665</v>
      </c>
      <c r="K169" s="357"/>
    </row>
    <row r="170" spans="2:11" ht="15" customHeight="1">
      <c r="B170" s="336"/>
      <c r="C170" s="316" t="s">
        <v>620</v>
      </c>
      <c r="D170" s="316"/>
      <c r="E170" s="316"/>
      <c r="F170" s="335" t="s">
        <v>621</v>
      </c>
      <c r="G170" s="316"/>
      <c r="H170" s="316" t="s">
        <v>681</v>
      </c>
      <c r="I170" s="316" t="s">
        <v>617</v>
      </c>
      <c r="J170" s="316">
        <v>50</v>
      </c>
      <c r="K170" s="357"/>
    </row>
    <row r="171" spans="2:11" ht="15" customHeight="1">
      <c r="B171" s="336"/>
      <c r="C171" s="316" t="s">
        <v>623</v>
      </c>
      <c r="D171" s="316"/>
      <c r="E171" s="316"/>
      <c r="F171" s="335" t="s">
        <v>615</v>
      </c>
      <c r="G171" s="316"/>
      <c r="H171" s="316" t="s">
        <v>681</v>
      </c>
      <c r="I171" s="316" t="s">
        <v>625</v>
      </c>
      <c r="J171" s="316"/>
      <c r="K171" s="357"/>
    </row>
    <row r="172" spans="2:11" ht="15" customHeight="1">
      <c r="B172" s="336"/>
      <c r="C172" s="316" t="s">
        <v>634</v>
      </c>
      <c r="D172" s="316"/>
      <c r="E172" s="316"/>
      <c r="F172" s="335" t="s">
        <v>621</v>
      </c>
      <c r="G172" s="316"/>
      <c r="H172" s="316" t="s">
        <v>681</v>
      </c>
      <c r="I172" s="316" t="s">
        <v>617</v>
      </c>
      <c r="J172" s="316">
        <v>50</v>
      </c>
      <c r="K172" s="357"/>
    </row>
    <row r="173" spans="2:11" ht="15" customHeight="1">
      <c r="B173" s="336"/>
      <c r="C173" s="316" t="s">
        <v>642</v>
      </c>
      <c r="D173" s="316"/>
      <c r="E173" s="316"/>
      <c r="F173" s="335" t="s">
        <v>621</v>
      </c>
      <c r="G173" s="316"/>
      <c r="H173" s="316" t="s">
        <v>681</v>
      </c>
      <c r="I173" s="316" t="s">
        <v>617</v>
      </c>
      <c r="J173" s="316">
        <v>50</v>
      </c>
      <c r="K173" s="357"/>
    </row>
    <row r="174" spans="2:11" ht="15" customHeight="1">
      <c r="B174" s="336"/>
      <c r="C174" s="316" t="s">
        <v>640</v>
      </c>
      <c r="D174" s="316"/>
      <c r="E174" s="316"/>
      <c r="F174" s="335" t="s">
        <v>621</v>
      </c>
      <c r="G174" s="316"/>
      <c r="H174" s="316" t="s">
        <v>681</v>
      </c>
      <c r="I174" s="316" t="s">
        <v>617</v>
      </c>
      <c r="J174" s="316">
        <v>50</v>
      </c>
      <c r="K174" s="357"/>
    </row>
    <row r="175" spans="2:11" ht="15" customHeight="1">
      <c r="B175" s="336"/>
      <c r="C175" s="316" t="s">
        <v>125</v>
      </c>
      <c r="D175" s="316"/>
      <c r="E175" s="316"/>
      <c r="F175" s="335" t="s">
        <v>615</v>
      </c>
      <c r="G175" s="316"/>
      <c r="H175" s="316" t="s">
        <v>682</v>
      </c>
      <c r="I175" s="316" t="s">
        <v>683</v>
      </c>
      <c r="J175" s="316"/>
      <c r="K175" s="357"/>
    </row>
    <row r="176" spans="2:11" ht="15" customHeight="1">
      <c r="B176" s="336"/>
      <c r="C176" s="316" t="s">
        <v>57</v>
      </c>
      <c r="D176" s="316"/>
      <c r="E176" s="316"/>
      <c r="F176" s="335" t="s">
        <v>615</v>
      </c>
      <c r="G176" s="316"/>
      <c r="H176" s="316" t="s">
        <v>684</v>
      </c>
      <c r="I176" s="316" t="s">
        <v>685</v>
      </c>
      <c r="J176" s="316">
        <v>1</v>
      </c>
      <c r="K176" s="357"/>
    </row>
    <row r="177" spans="2:11" ht="15" customHeight="1">
      <c r="B177" s="336"/>
      <c r="C177" s="316" t="s">
        <v>53</v>
      </c>
      <c r="D177" s="316"/>
      <c r="E177" s="316"/>
      <c r="F177" s="335" t="s">
        <v>615</v>
      </c>
      <c r="G177" s="316"/>
      <c r="H177" s="316" t="s">
        <v>686</v>
      </c>
      <c r="I177" s="316" t="s">
        <v>617</v>
      </c>
      <c r="J177" s="316">
        <v>20</v>
      </c>
      <c r="K177" s="357"/>
    </row>
    <row r="178" spans="2:11" ht="15" customHeight="1">
      <c r="B178" s="336"/>
      <c r="C178" s="316" t="s">
        <v>126</v>
      </c>
      <c r="D178" s="316"/>
      <c r="E178" s="316"/>
      <c r="F178" s="335" t="s">
        <v>615</v>
      </c>
      <c r="G178" s="316"/>
      <c r="H178" s="316" t="s">
        <v>687</v>
      </c>
      <c r="I178" s="316" t="s">
        <v>617</v>
      </c>
      <c r="J178" s="316">
        <v>255</v>
      </c>
      <c r="K178" s="357"/>
    </row>
    <row r="179" spans="2:11" ht="15" customHeight="1">
      <c r="B179" s="336"/>
      <c r="C179" s="316" t="s">
        <v>127</v>
      </c>
      <c r="D179" s="316"/>
      <c r="E179" s="316"/>
      <c r="F179" s="335" t="s">
        <v>615</v>
      </c>
      <c r="G179" s="316"/>
      <c r="H179" s="316" t="s">
        <v>580</v>
      </c>
      <c r="I179" s="316" t="s">
        <v>617</v>
      </c>
      <c r="J179" s="316">
        <v>10</v>
      </c>
      <c r="K179" s="357"/>
    </row>
    <row r="180" spans="2:11" ht="15" customHeight="1">
      <c r="B180" s="336"/>
      <c r="C180" s="316" t="s">
        <v>128</v>
      </c>
      <c r="D180" s="316"/>
      <c r="E180" s="316"/>
      <c r="F180" s="335" t="s">
        <v>615</v>
      </c>
      <c r="G180" s="316"/>
      <c r="H180" s="316" t="s">
        <v>688</v>
      </c>
      <c r="I180" s="316" t="s">
        <v>649</v>
      </c>
      <c r="J180" s="316"/>
      <c r="K180" s="357"/>
    </row>
    <row r="181" spans="2:11" ht="15" customHeight="1">
      <c r="B181" s="336"/>
      <c r="C181" s="316" t="s">
        <v>689</v>
      </c>
      <c r="D181" s="316"/>
      <c r="E181" s="316"/>
      <c r="F181" s="335" t="s">
        <v>615</v>
      </c>
      <c r="G181" s="316"/>
      <c r="H181" s="316" t="s">
        <v>690</v>
      </c>
      <c r="I181" s="316" t="s">
        <v>649</v>
      </c>
      <c r="J181" s="316"/>
      <c r="K181" s="357"/>
    </row>
    <row r="182" spans="2:11" ht="15" customHeight="1">
      <c r="B182" s="336"/>
      <c r="C182" s="316" t="s">
        <v>678</v>
      </c>
      <c r="D182" s="316"/>
      <c r="E182" s="316"/>
      <c r="F182" s="335" t="s">
        <v>615</v>
      </c>
      <c r="G182" s="316"/>
      <c r="H182" s="316" t="s">
        <v>691</v>
      </c>
      <c r="I182" s="316" t="s">
        <v>649</v>
      </c>
      <c r="J182" s="316"/>
      <c r="K182" s="357"/>
    </row>
    <row r="183" spans="2:11" ht="15" customHeight="1">
      <c r="B183" s="336"/>
      <c r="C183" s="316" t="s">
        <v>130</v>
      </c>
      <c r="D183" s="316"/>
      <c r="E183" s="316"/>
      <c r="F183" s="335" t="s">
        <v>621</v>
      </c>
      <c r="G183" s="316"/>
      <c r="H183" s="316" t="s">
        <v>692</v>
      </c>
      <c r="I183" s="316" t="s">
        <v>617</v>
      </c>
      <c r="J183" s="316">
        <v>50</v>
      </c>
      <c r="K183" s="357"/>
    </row>
    <row r="184" spans="2:11" ht="15" customHeight="1">
      <c r="B184" s="336"/>
      <c r="C184" s="316" t="s">
        <v>693</v>
      </c>
      <c r="D184" s="316"/>
      <c r="E184" s="316"/>
      <c r="F184" s="335" t="s">
        <v>621</v>
      </c>
      <c r="G184" s="316"/>
      <c r="H184" s="316" t="s">
        <v>694</v>
      </c>
      <c r="I184" s="316" t="s">
        <v>695</v>
      </c>
      <c r="J184" s="316"/>
      <c r="K184" s="357"/>
    </row>
    <row r="185" spans="2:11" ht="15" customHeight="1">
      <c r="B185" s="336"/>
      <c r="C185" s="316" t="s">
        <v>696</v>
      </c>
      <c r="D185" s="316"/>
      <c r="E185" s="316"/>
      <c r="F185" s="335" t="s">
        <v>621</v>
      </c>
      <c r="G185" s="316"/>
      <c r="H185" s="316" t="s">
        <v>697</v>
      </c>
      <c r="I185" s="316" t="s">
        <v>695</v>
      </c>
      <c r="J185" s="316"/>
      <c r="K185" s="357"/>
    </row>
    <row r="186" spans="2:11" ht="15" customHeight="1">
      <c r="B186" s="336"/>
      <c r="C186" s="316" t="s">
        <v>698</v>
      </c>
      <c r="D186" s="316"/>
      <c r="E186" s="316"/>
      <c r="F186" s="335" t="s">
        <v>621</v>
      </c>
      <c r="G186" s="316"/>
      <c r="H186" s="316" t="s">
        <v>699</v>
      </c>
      <c r="I186" s="316" t="s">
        <v>695</v>
      </c>
      <c r="J186" s="316"/>
      <c r="K186" s="357"/>
    </row>
    <row r="187" spans="2:11" ht="15" customHeight="1">
      <c r="B187" s="336"/>
      <c r="C187" s="369" t="s">
        <v>700</v>
      </c>
      <c r="D187" s="316"/>
      <c r="E187" s="316"/>
      <c r="F187" s="335" t="s">
        <v>621</v>
      </c>
      <c r="G187" s="316"/>
      <c r="H187" s="316" t="s">
        <v>701</v>
      </c>
      <c r="I187" s="316" t="s">
        <v>702</v>
      </c>
      <c r="J187" s="370" t="s">
        <v>703</v>
      </c>
      <c r="K187" s="357"/>
    </row>
    <row r="188" spans="2:11" ht="15" customHeight="1">
      <c r="B188" s="336"/>
      <c r="C188" s="321" t="s">
        <v>42</v>
      </c>
      <c r="D188" s="316"/>
      <c r="E188" s="316"/>
      <c r="F188" s="335" t="s">
        <v>615</v>
      </c>
      <c r="G188" s="316"/>
      <c r="H188" s="312" t="s">
        <v>704</v>
      </c>
      <c r="I188" s="316" t="s">
        <v>705</v>
      </c>
      <c r="J188" s="316"/>
      <c r="K188" s="357"/>
    </row>
    <row r="189" spans="2:11" ht="15" customHeight="1">
      <c r="B189" s="336"/>
      <c r="C189" s="321" t="s">
        <v>706</v>
      </c>
      <c r="D189" s="316"/>
      <c r="E189" s="316"/>
      <c r="F189" s="335" t="s">
        <v>615</v>
      </c>
      <c r="G189" s="316"/>
      <c r="H189" s="316" t="s">
        <v>707</v>
      </c>
      <c r="I189" s="316" t="s">
        <v>649</v>
      </c>
      <c r="J189" s="316"/>
      <c r="K189" s="357"/>
    </row>
    <row r="190" spans="2:11" ht="15" customHeight="1">
      <c r="B190" s="336"/>
      <c r="C190" s="321" t="s">
        <v>708</v>
      </c>
      <c r="D190" s="316"/>
      <c r="E190" s="316"/>
      <c r="F190" s="335" t="s">
        <v>615</v>
      </c>
      <c r="G190" s="316"/>
      <c r="H190" s="316" t="s">
        <v>709</v>
      </c>
      <c r="I190" s="316" t="s">
        <v>649</v>
      </c>
      <c r="J190" s="316"/>
      <c r="K190" s="357"/>
    </row>
    <row r="191" spans="2:11" ht="15" customHeight="1">
      <c r="B191" s="336"/>
      <c r="C191" s="321" t="s">
        <v>710</v>
      </c>
      <c r="D191" s="316"/>
      <c r="E191" s="316"/>
      <c r="F191" s="335" t="s">
        <v>621</v>
      </c>
      <c r="G191" s="316"/>
      <c r="H191" s="316" t="s">
        <v>711</v>
      </c>
      <c r="I191" s="316" t="s">
        <v>649</v>
      </c>
      <c r="J191" s="316"/>
      <c r="K191" s="357"/>
    </row>
    <row r="192" spans="2:11" ht="15" customHeight="1">
      <c r="B192" s="363"/>
      <c r="C192" s="371"/>
      <c r="D192" s="345"/>
      <c r="E192" s="345"/>
      <c r="F192" s="345"/>
      <c r="G192" s="345"/>
      <c r="H192" s="345"/>
      <c r="I192" s="345"/>
      <c r="J192" s="345"/>
      <c r="K192" s="364"/>
    </row>
    <row r="193" spans="2:11" ht="18.75" customHeight="1">
      <c r="B193" s="312"/>
      <c r="C193" s="316"/>
      <c r="D193" s="316"/>
      <c r="E193" s="316"/>
      <c r="F193" s="335"/>
      <c r="G193" s="316"/>
      <c r="H193" s="316"/>
      <c r="I193" s="316"/>
      <c r="J193" s="316"/>
      <c r="K193" s="312"/>
    </row>
    <row r="194" spans="2:11" ht="18.75" customHeight="1">
      <c r="B194" s="312"/>
      <c r="C194" s="316"/>
      <c r="D194" s="316"/>
      <c r="E194" s="316"/>
      <c r="F194" s="335"/>
      <c r="G194" s="316"/>
      <c r="H194" s="316"/>
      <c r="I194" s="316"/>
      <c r="J194" s="316"/>
      <c r="K194" s="312"/>
    </row>
    <row r="195" spans="2:11" ht="18.75" customHeight="1">
      <c r="B195" s="322"/>
      <c r="C195" s="322"/>
      <c r="D195" s="322"/>
      <c r="E195" s="322"/>
      <c r="F195" s="322"/>
      <c r="G195" s="322"/>
      <c r="H195" s="322"/>
      <c r="I195" s="322"/>
      <c r="J195" s="322"/>
      <c r="K195" s="322"/>
    </row>
    <row r="196" spans="2:11" ht="13.5">
      <c r="B196" s="304"/>
      <c r="C196" s="305"/>
      <c r="D196" s="305"/>
      <c r="E196" s="305"/>
      <c r="F196" s="305"/>
      <c r="G196" s="305"/>
      <c r="H196" s="305"/>
      <c r="I196" s="305"/>
      <c r="J196" s="305"/>
      <c r="K196" s="306"/>
    </row>
    <row r="197" spans="2:11" ht="21">
      <c r="B197" s="307"/>
      <c r="C197" s="434" t="s">
        <v>712</v>
      </c>
      <c r="D197" s="434"/>
      <c r="E197" s="434"/>
      <c r="F197" s="434"/>
      <c r="G197" s="434"/>
      <c r="H197" s="434"/>
      <c r="I197" s="434"/>
      <c r="J197" s="434"/>
      <c r="K197" s="308"/>
    </row>
    <row r="198" spans="2:11" ht="25.5" customHeight="1">
      <c r="B198" s="307"/>
      <c r="C198" s="372" t="s">
        <v>713</v>
      </c>
      <c r="D198" s="372"/>
      <c r="E198" s="372"/>
      <c r="F198" s="372" t="s">
        <v>714</v>
      </c>
      <c r="G198" s="373"/>
      <c r="H198" s="433" t="s">
        <v>715</v>
      </c>
      <c r="I198" s="433"/>
      <c r="J198" s="433"/>
      <c r="K198" s="308"/>
    </row>
    <row r="199" spans="2:11" ht="5.25" customHeight="1">
      <c r="B199" s="336"/>
      <c r="C199" s="333"/>
      <c r="D199" s="333"/>
      <c r="E199" s="333"/>
      <c r="F199" s="333"/>
      <c r="G199" s="316"/>
      <c r="H199" s="333"/>
      <c r="I199" s="333"/>
      <c r="J199" s="333"/>
      <c r="K199" s="357"/>
    </row>
    <row r="200" spans="2:11" ht="15" customHeight="1">
      <c r="B200" s="336"/>
      <c r="C200" s="316" t="s">
        <v>705</v>
      </c>
      <c r="D200" s="316"/>
      <c r="E200" s="316"/>
      <c r="F200" s="335" t="s">
        <v>43</v>
      </c>
      <c r="G200" s="316"/>
      <c r="H200" s="431" t="s">
        <v>716</v>
      </c>
      <c r="I200" s="431"/>
      <c r="J200" s="431"/>
      <c r="K200" s="357"/>
    </row>
    <row r="201" spans="2:11" ht="15" customHeight="1">
      <c r="B201" s="336"/>
      <c r="C201" s="342"/>
      <c r="D201" s="316"/>
      <c r="E201" s="316"/>
      <c r="F201" s="335" t="s">
        <v>44</v>
      </c>
      <c r="G201" s="316"/>
      <c r="H201" s="431" t="s">
        <v>717</v>
      </c>
      <c r="I201" s="431"/>
      <c r="J201" s="431"/>
      <c r="K201" s="357"/>
    </row>
    <row r="202" spans="2:11" ht="15" customHeight="1">
      <c r="B202" s="336"/>
      <c r="C202" s="342"/>
      <c r="D202" s="316"/>
      <c r="E202" s="316"/>
      <c r="F202" s="335" t="s">
        <v>47</v>
      </c>
      <c r="G202" s="316"/>
      <c r="H202" s="431" t="s">
        <v>718</v>
      </c>
      <c r="I202" s="431"/>
      <c r="J202" s="431"/>
      <c r="K202" s="357"/>
    </row>
    <row r="203" spans="2:11" ht="15" customHeight="1">
      <c r="B203" s="336"/>
      <c r="C203" s="316"/>
      <c r="D203" s="316"/>
      <c r="E203" s="316"/>
      <c r="F203" s="335" t="s">
        <v>45</v>
      </c>
      <c r="G203" s="316"/>
      <c r="H203" s="431" t="s">
        <v>719</v>
      </c>
      <c r="I203" s="431"/>
      <c r="J203" s="431"/>
      <c r="K203" s="357"/>
    </row>
    <row r="204" spans="2:11" ht="15" customHeight="1">
      <c r="B204" s="336"/>
      <c r="C204" s="316"/>
      <c r="D204" s="316"/>
      <c r="E204" s="316"/>
      <c r="F204" s="335" t="s">
        <v>46</v>
      </c>
      <c r="G204" s="316"/>
      <c r="H204" s="431" t="s">
        <v>720</v>
      </c>
      <c r="I204" s="431"/>
      <c r="J204" s="431"/>
      <c r="K204" s="357"/>
    </row>
    <row r="205" spans="2:11" ht="15" customHeight="1">
      <c r="B205" s="336"/>
      <c r="C205" s="316"/>
      <c r="D205" s="316"/>
      <c r="E205" s="316"/>
      <c r="F205" s="335"/>
      <c r="G205" s="316"/>
      <c r="H205" s="316"/>
      <c r="I205" s="316"/>
      <c r="J205" s="316"/>
      <c r="K205" s="357"/>
    </row>
    <row r="206" spans="2:11" ht="15" customHeight="1">
      <c r="B206" s="336"/>
      <c r="C206" s="316" t="s">
        <v>661</v>
      </c>
      <c r="D206" s="316"/>
      <c r="E206" s="316"/>
      <c r="F206" s="335" t="s">
        <v>78</v>
      </c>
      <c r="G206" s="316"/>
      <c r="H206" s="431" t="s">
        <v>721</v>
      </c>
      <c r="I206" s="431"/>
      <c r="J206" s="431"/>
      <c r="K206" s="357"/>
    </row>
    <row r="207" spans="2:11" ht="15" customHeight="1">
      <c r="B207" s="336"/>
      <c r="C207" s="342"/>
      <c r="D207" s="316"/>
      <c r="E207" s="316"/>
      <c r="F207" s="335" t="s">
        <v>560</v>
      </c>
      <c r="G207" s="316"/>
      <c r="H207" s="431" t="s">
        <v>561</v>
      </c>
      <c r="I207" s="431"/>
      <c r="J207" s="431"/>
      <c r="K207" s="357"/>
    </row>
    <row r="208" spans="2:11" ht="15" customHeight="1">
      <c r="B208" s="336"/>
      <c r="C208" s="316"/>
      <c r="D208" s="316"/>
      <c r="E208" s="316"/>
      <c r="F208" s="335" t="s">
        <v>558</v>
      </c>
      <c r="G208" s="316"/>
      <c r="H208" s="431" t="s">
        <v>722</v>
      </c>
      <c r="I208" s="431"/>
      <c r="J208" s="431"/>
      <c r="K208" s="357"/>
    </row>
    <row r="209" spans="2:11" ht="15" customHeight="1">
      <c r="B209" s="374"/>
      <c r="C209" s="342"/>
      <c r="D209" s="342"/>
      <c r="E209" s="342"/>
      <c r="F209" s="335" t="s">
        <v>87</v>
      </c>
      <c r="G209" s="321"/>
      <c r="H209" s="432" t="s">
        <v>562</v>
      </c>
      <c r="I209" s="432"/>
      <c r="J209" s="432"/>
      <c r="K209" s="375"/>
    </row>
    <row r="210" spans="2:11" ht="15" customHeight="1">
      <c r="B210" s="374"/>
      <c r="C210" s="342"/>
      <c r="D210" s="342"/>
      <c r="E210" s="342"/>
      <c r="F210" s="335" t="s">
        <v>563</v>
      </c>
      <c r="G210" s="321"/>
      <c r="H210" s="432" t="s">
        <v>723</v>
      </c>
      <c r="I210" s="432"/>
      <c r="J210" s="432"/>
      <c r="K210" s="375"/>
    </row>
    <row r="211" spans="2:11" ht="15" customHeight="1">
      <c r="B211" s="374"/>
      <c r="C211" s="342"/>
      <c r="D211" s="342"/>
      <c r="E211" s="342"/>
      <c r="F211" s="376"/>
      <c r="G211" s="321"/>
      <c r="H211" s="377"/>
      <c r="I211" s="377"/>
      <c r="J211" s="377"/>
      <c r="K211" s="375"/>
    </row>
    <row r="212" spans="2:11" ht="15" customHeight="1">
      <c r="B212" s="374"/>
      <c r="C212" s="316" t="s">
        <v>685</v>
      </c>
      <c r="D212" s="342"/>
      <c r="E212" s="342"/>
      <c r="F212" s="335">
        <v>1</v>
      </c>
      <c r="G212" s="321"/>
      <c r="H212" s="432" t="s">
        <v>724</v>
      </c>
      <c r="I212" s="432"/>
      <c r="J212" s="432"/>
      <c r="K212" s="375"/>
    </row>
    <row r="213" spans="2:11" ht="15" customHeight="1">
      <c r="B213" s="374"/>
      <c r="C213" s="342"/>
      <c r="D213" s="342"/>
      <c r="E213" s="342"/>
      <c r="F213" s="335">
        <v>2</v>
      </c>
      <c r="G213" s="321"/>
      <c r="H213" s="432" t="s">
        <v>725</v>
      </c>
      <c r="I213" s="432"/>
      <c r="J213" s="432"/>
      <c r="K213" s="375"/>
    </row>
    <row r="214" spans="2:11" ht="15" customHeight="1">
      <c r="B214" s="374"/>
      <c r="C214" s="342"/>
      <c r="D214" s="342"/>
      <c r="E214" s="342"/>
      <c r="F214" s="335">
        <v>3</v>
      </c>
      <c r="G214" s="321"/>
      <c r="H214" s="432" t="s">
        <v>726</v>
      </c>
      <c r="I214" s="432"/>
      <c r="J214" s="432"/>
      <c r="K214" s="375"/>
    </row>
    <row r="215" spans="2:11" ht="15" customHeight="1">
      <c r="B215" s="374"/>
      <c r="C215" s="342"/>
      <c r="D215" s="342"/>
      <c r="E215" s="342"/>
      <c r="F215" s="335">
        <v>4</v>
      </c>
      <c r="G215" s="321"/>
      <c r="H215" s="432" t="s">
        <v>727</v>
      </c>
      <c r="I215" s="432"/>
      <c r="J215" s="432"/>
      <c r="K215" s="375"/>
    </row>
    <row r="216" spans="2:11" ht="12.75" customHeight="1">
      <c r="B216" s="378"/>
      <c r="C216" s="379"/>
      <c r="D216" s="379"/>
      <c r="E216" s="379"/>
      <c r="F216" s="379"/>
      <c r="G216" s="379"/>
      <c r="H216" s="379"/>
      <c r="I216" s="379"/>
      <c r="J216" s="379"/>
      <c r="K216" s="380"/>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Michal_PC\Michal</dc:creator>
  <cp:keywords/>
  <dc:description/>
  <cp:lastModifiedBy>Michal</cp:lastModifiedBy>
  <dcterms:created xsi:type="dcterms:W3CDTF">2017-06-21T04:48:46Z</dcterms:created>
  <dcterms:modified xsi:type="dcterms:W3CDTF">2017-06-21T04:48:52Z</dcterms:modified>
  <cp:category/>
  <cp:version/>
  <cp:contentType/>
  <cp:contentStatus/>
</cp:coreProperties>
</file>