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tabRatio="825" activeTab="0"/>
  </bookViews>
  <sheets>
    <sheet name="Rekapitulace stavby" sheetId="1" r:id="rId1"/>
    <sheet name="J15-002 - II205 Manětín - Stvol" sheetId="2" r:id="rId2"/>
    <sheet name="VRN - Vedlejší rozpočtové..." sheetId="3" r:id="rId3"/>
    <sheet name="Pokyny pro vyplnění" sheetId="4" r:id="rId4"/>
  </sheets>
  <definedNames>
    <definedName name="_xlnm._FilterDatabase" localSheetId="1" hidden="1">'J15-002 - II205 Manětín - Stvol'!$C$85:$K$85</definedName>
    <definedName name="_xlnm._FilterDatabase" localSheetId="2" hidden="1">'VRN - Vedlejší rozpočtové...'!$C$84:$K$84</definedName>
    <definedName name="_xlnm.Print_Titles" localSheetId="1">'J15-002 - II205 Manětín - Stvol'!$85:$85</definedName>
    <definedName name="_xlnm.Print_Titles" localSheetId="0">'Rekapitulace stavby'!$49:$49</definedName>
    <definedName name="_xlnm.Print_Titles" localSheetId="2">'VRN - Vedlejší rozpočtové...'!$84:$84</definedName>
    <definedName name="_xlnm.Print_Area" localSheetId="1">'J15-002 - II205 Manětín - Stvol'!$C$4:$J$36,'J15-002 - II205 Manětín - Stvol'!$C$42:$J$67,'J15-002 - II205 Manětín - Stvol'!$C$73:$K$243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2">'VRN - Vedlejší rozpočtové...'!$C$4:$J$38,'VRN - Vedlejší rozpočtové...'!$C$44:$J$64,'VRN - Vedlejší rozpočtové...'!$C$70:$K$88</definedName>
  </definedNames>
  <calcPr fullCalcOnLoad="1"/>
</workbook>
</file>

<file path=xl/sharedStrings.xml><?xml version="1.0" encoding="utf-8"?>
<sst xmlns="http://schemas.openxmlformats.org/spreadsheetml/2006/main" count="2074" uniqueCount="529">
  <si>
    <t>Export VZ</t>
  </si>
  <si>
    <t>List obsahuje:</t>
  </si>
  <si>
    <t>3.0</t>
  </si>
  <si>
    <t>False</t>
  </si>
  <si>
    <t>{5AE5D6D5-5D42-4004-AE79-067FD672DF85}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</si>
  <si>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</si>
  <si>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</si>
  <si>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</si>
  <si>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</si>
  <si>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</si>
  <si>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</si>
  <si>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</si>
  <si>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</si>
  <si>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</si>
  <si>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0,1</t>
  </si>
  <si>
    <t>KSO:</t>
  </si>
  <si>
    <t>CC-CZ:</t>
  </si>
  <si>
    <t>21121</t>
  </si>
  <si>
    <t>1</t>
  </si>
  <si>
    <t>Místo:</t>
  </si>
  <si>
    <t>Město Touškov - Písek</t>
  </si>
  <si>
    <t>Datum:</t>
  </si>
  <si>
    <t>10</t>
  </si>
  <si>
    <t>100</t>
  </si>
  <si>
    <t>Zadavatel:</t>
  </si>
  <si>
    <t>IČ:</t>
  </si>
  <si>
    <t>72053119</t>
  </si>
  <si>
    <t>Správa a údržba silnic Plzeňského kraje, příspěvko</t>
  </si>
  <si>
    <t>DIČ:</t>
  </si>
  <si>
    <t>CZ72053119</t>
  </si>
  <si>
    <t>Uchazeč:</t>
  </si>
  <si>
    <t xml:space="preserve"> </t>
  </si>
  <si>
    <t>Projektant:</t>
  </si>
  <si>
    <t>63545438</t>
  </si>
  <si>
    <t>Ing. Ondřej Janout - Projekční a inženýrské práce</t>
  </si>
  <si>
    <t>CZ7106292039</t>
  </si>
  <si>
    <t>Poznámka:</t>
  </si>
  <si>
    <t>Soupis prací je sestaven za využití položek Cenové soustavy ÚRS. Cenové a technické podmínky ÚRS, které nejsou uvedeny v soupisu prací (tzv. úvodní části katalogů) jsou neomezeně dálkově k dispozici na www.cs-urs.cz. Položky soupisu prací, které nemají ve sloupci "Cenová soustava" uveden žádný údaj, nepochází z Cenové soustavy ÚRS.
Pokud jsou v soupisu prací označeny výrobky a materiály obchodním názvem, lze je zaměnit za jiné, kvalitativně a technicky obdobné.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</si>
  <si>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</si>
  <si>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</si>
  <si>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</si>
  <si>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</si>
  <si>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</si>
  <si>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</si>
  <si>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</si>
  <si>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</si>
  <si>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</si>
  <si>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</si>
  <si>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</si>
  <si>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</si>
  <si>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</si>
  <si>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</si>
  <si>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</si>
  <si>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</si>
  <si>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</si>
  <si>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</si>
  <si>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</si>
  <si>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</si>
  <si>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</si>
  <si>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</si>
  <si>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</si>
  <si>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</si>
  <si>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</si>
  <si>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</si>
  <si>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</si>
  <si>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</si>
  <si>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</si>
  <si>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</si>
  <si>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</si>
  <si>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</si>
  <si>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</si>
  <si>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</si>
  <si>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</si>
  <si>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</si>
  <si>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</si>
  <si>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</si>
  <si>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STA</t>
  </si>
  <si>
    <t>{D6FA43DA-3F17-4563-90B6-C86B8E43B640}</t>
  </si>
  <si>
    <t>Soupis</t>
  </si>
  <si>
    <t>2</t>
  </si>
  <si>
    <t>###NOINSERT###</t>
  </si>
  <si>
    <t>VRN</t>
  </si>
  <si>
    <t>Vedlejší rozpočtové náklady</t>
  </si>
  <si>
    <t>{467D132B-DC3E-49D0-85CD-89499E5B8465}</t>
  </si>
  <si>
    <t>Zpět na list:</t>
  </si>
  <si>
    <t>KRYCÍ LIST SOUPISU</t>
  </si>
  <si>
    <t>Objekt:</t>
  </si>
  <si>
    <t>CZ-CPA: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</si>
  <si>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</si>
  <si>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</si>
  <si>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</si>
  <si>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</si>
  <si>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</si>
  <si>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</si>
  <si>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</si>
  <si>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</si>
  <si>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  35 -  Stoky</t>
  </si>
  <si>
    <t xml:space="preserve">    5 -  Komunikace</t>
  </si>
  <si>
    <t xml:space="preserve">    9 -  Ostatní konstrukce a práce-bourání</t>
  </si>
  <si>
    <t xml:space="preserve">      91 -  Doplňující konstrukce a práce pozemních komunikací, letišť a ploch</t>
  </si>
  <si>
    <t xml:space="preserve">      93 -  Různé dokončovací konstrukce a práce inženýrských staveb</t>
  </si>
  <si>
    <t xml:space="preserve">      96 -  Bourání konstrukcí</t>
  </si>
  <si>
    <t xml:space="preserve">      99 -   Přesuny hmot a sutí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</si>
  <si>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</si>
  <si>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</si>
  <si>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</si>
  <si>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</si>
  <si>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</si>
  <si>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</si>
  <si>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</si>
  <si>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</si>
  <si>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</si>
  <si>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</si>
  <si>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</si>
  <si>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</si>
  <si>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</si>
  <si>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</si>
  <si>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</si>
  <si>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</si>
  <si>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</si>
  <si>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</si>
  <si>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</si>
  <si>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</si>
  <si>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113151112</t>
  </si>
  <si>
    <t>Odstranění živičného krytu frézováním pl do 500 m2 tl 0 - 50 mm s naložením (napojení úseků a obrubníků)</t>
  </si>
  <si>
    <t>m2</t>
  </si>
  <si>
    <t>CS ÚRS 2010 02</t>
  </si>
  <si>
    <t>4</t>
  </si>
  <si>
    <t>-799206100</t>
  </si>
  <si>
    <t>PP</t>
  </si>
  <si>
    <t>Odstranění živičného podkladu nebo krytu frézováním s naložením na dopravní prostředek ploch do 500 m2 na jednom objektu nebo při provádění pruhu šířky do 750 mm tl. 30 mm</t>
  </si>
  <si>
    <t>VV</t>
  </si>
  <si>
    <t>viz. výkres č. B.12</t>
  </si>
  <si>
    <t>rozsah viz. TZ bod 3 - odst. Průzkumy 2)</t>
  </si>
  <si>
    <t xml:space="preserve">plochy měřena v dwg </t>
  </si>
  <si>
    <t>114203202</t>
  </si>
  <si>
    <t>Očištění lomového kamene nebo betonových tvárnic od malty</t>
  </si>
  <si>
    <t>m3</t>
  </si>
  <si>
    <t>CS ÚRS 2015 01</t>
  </si>
  <si>
    <t>986950068</t>
  </si>
  <si>
    <t>Očištění lomového kamene nebo betonových tvárnic získaných při rozebrání dlažeb, záhozů, rovnanin a soustřeďovacích staveb od malty</t>
  </si>
  <si>
    <t>vybourání čel trubních propustků u asfaltových sjezdů viz TZ</t>
  </si>
  <si>
    <t>7*2*0,25*4</t>
  </si>
  <si>
    <t>3</t>
  </si>
  <si>
    <t>162701105</t>
  </si>
  <si>
    <t>Vodorovné přemístění do 10000 m výkopku/sypaniny z horniny tř. 1 až 4</t>
  </si>
  <si>
    <t>-1722122868</t>
  </si>
  <si>
    <t>Vodorovné přemístění výkopku nebo sypaniny po suchu na obvyklém dopravním prostředku, bez naložení výkopku, avšak se složením bez rozhrnutí z horniny tř. 1 až 4 na vzdálenost přes 9 000 do 10 000 m</t>
  </si>
  <si>
    <t xml:space="preserve">nánosy z čištění příkopů a krajnic </t>
  </si>
  <si>
    <t>dl. příkopů po odečtení hospodářských přejezdů a asf. propustků</t>
  </si>
  <si>
    <t>rozsah cca 35 %</t>
  </si>
  <si>
    <t>rozsah cca 65 %</t>
  </si>
  <si>
    <t xml:space="preserve">nánosy na krajnicích </t>
  </si>
  <si>
    <t>Součet</t>
  </si>
  <si>
    <t>171201211</t>
  </si>
  <si>
    <t>Poplatek za uložení odpadu ze sypaniny na skládce (skládkovné)</t>
  </si>
  <si>
    <t>t</t>
  </si>
  <si>
    <t>1945871852</t>
  </si>
  <si>
    <t>Uložení sypaniny poplatek za uložení sypaniny na skládce ( skládkovné )</t>
  </si>
  <si>
    <t>nánosy (1,26 t/m3)</t>
  </si>
  <si>
    <t xml:space="preserve"> Svislé a kompletní konstrukce</t>
  </si>
  <si>
    <t>35</t>
  </si>
  <si>
    <t xml:space="preserve"> Stoky</t>
  </si>
  <si>
    <t>5</t>
  </si>
  <si>
    <t>359901111</t>
  </si>
  <si>
    <t>Vyčištění stok</t>
  </si>
  <si>
    <t>m</t>
  </si>
  <si>
    <t>731278122</t>
  </si>
  <si>
    <t>Vyčištění stok jakékoliv výšky</t>
  </si>
  <si>
    <t xml:space="preserve"> Komunikace</t>
  </si>
  <si>
    <t>6</t>
  </si>
  <si>
    <t>-1454269891</t>
  </si>
  <si>
    <t>573191111</t>
  </si>
  <si>
    <t>1117884139</t>
  </si>
  <si>
    <t>Nátěr infiltrační kationaktivní emulzí v množství 1,00 kg/m2</t>
  </si>
  <si>
    <t xml:space="preserve">plocha měřena v dwg </t>
  </si>
  <si>
    <t>8</t>
  </si>
  <si>
    <t>1532325282</t>
  </si>
  <si>
    <t>9</t>
  </si>
  <si>
    <t>573191112</t>
  </si>
  <si>
    <t>Nátěr infiltrační kationaktivní emulzí v množství 0,4 kg/m2</t>
  </si>
  <si>
    <t>1047246237</t>
  </si>
  <si>
    <t>-89268768</t>
  </si>
  <si>
    <t>569851111</t>
  </si>
  <si>
    <t>Zpevnění hospodářských vjezdů štěrkodrtí tl 150 mm s rozprostřením a zhutněním</t>
  </si>
  <si>
    <t>-998984149</t>
  </si>
  <si>
    <t>Zpevnění krajnic nebo komunikací pro pěší s rozprostřením a zhutněním, po zhutnění štěrkodrtí tl. 150 mm</t>
  </si>
  <si>
    <t>569231111</t>
  </si>
  <si>
    <t>Zpevnění krajnic štěrkopískem nebo kamenivem těženým tl 100 mm</t>
  </si>
  <si>
    <t>-1712806700</t>
  </si>
  <si>
    <t>Zpevnění krajnic nebo komunikací pro pěší s rozprostřením a zhutněním, po zhutnění štěrkopískem nebo kamenivem těženým tl. 100 mm</t>
  </si>
  <si>
    <t xml:space="preserve"> Ostatní konstrukce a práce-bourání</t>
  </si>
  <si>
    <t>91</t>
  </si>
  <si>
    <t xml:space="preserve"> Doplňující konstrukce a práce pozemních komunikací, letišť a ploch</t>
  </si>
  <si>
    <t>912221111</t>
  </si>
  <si>
    <t>kus</t>
  </si>
  <si>
    <t>-169082716</t>
  </si>
  <si>
    <t>M</t>
  </si>
  <si>
    <t>-2066453605</t>
  </si>
  <si>
    <t>915121112</t>
  </si>
  <si>
    <t>62239311</t>
  </si>
  <si>
    <t xml:space="preserve">viz. bod 7 . TZ </t>
  </si>
  <si>
    <t>měřeno v dwg</t>
  </si>
  <si>
    <t>915611111</t>
  </si>
  <si>
    <t>Předznačení vodorovného liniového značení</t>
  </si>
  <si>
    <t>755040474</t>
  </si>
  <si>
    <t>Předznačení pro vodorovné značení stříkané barvou nebo prováděné z nátěrových hmot liniové dělicí čáry, vodicí proužky</t>
  </si>
  <si>
    <t>919412111</t>
  </si>
  <si>
    <t>Hospodářský přejezd l 4 m z betonových trub s čely z betonu prostého s převýšením do 600 mm</t>
  </si>
  <si>
    <t>CS ÚRS 2011 02</t>
  </si>
  <si>
    <t>-779885725</t>
  </si>
  <si>
    <t>Hospodářský přejezd délky 3 až 4 m z trub betonových nebo železobetonových trub betonových DN 400 mm, s čely z betonu prostého tř. C 12/15, s převýšením do 600 mm</t>
  </si>
  <si>
    <t>viz. bod 6. TZ související úpravy</t>
  </si>
  <si>
    <t>919492911</t>
  </si>
  <si>
    <t>Příplatek ZKD 1 m l přes 4 m hospodářského přejezdu z trub DN 400 z betonu</t>
  </si>
  <si>
    <t>-1078101702</t>
  </si>
  <si>
    <t>Hospodářský přejezd délky 3 až 4 m z trub betonových nebo železobetonových Příplatek k cenám za každý další i započatý 1 m délky přejezdu přes 4 m</t>
  </si>
  <si>
    <t>919441211</t>
  </si>
  <si>
    <t>Čelo propustku z lomového kamene pro propustek z trub DN 300 až 500</t>
  </si>
  <si>
    <t>-1358213281</t>
  </si>
  <si>
    <t>Čelo propustku ze zdiva z lomového kamene, pro propustek z trub DN 300 až 500 mm</t>
  </si>
  <si>
    <t>čela stávajících propustků budou v případě potřeby opravena - viz TZ</t>
  </si>
  <si>
    <t>919731121</t>
  </si>
  <si>
    <t>Zarovnání styčné plochy podkladu nebo krytu živičného tl do 50 mm</t>
  </si>
  <si>
    <t>381948057</t>
  </si>
  <si>
    <t>Zarovnání styčné plochy podkladu nebo krytu podél vybourané části komunikace nebo zpevněné plochy živičné tl. do 50 mm</t>
  </si>
  <si>
    <t>919112111</t>
  </si>
  <si>
    <t>Řezání dilatačních spár š 4 mm hl do 60 mm příčných nebo podélných v živičném krytu</t>
  </si>
  <si>
    <t>1682397504</t>
  </si>
  <si>
    <t>Řezání dilatačních spár v živičném krytu příčných nebo podélných, šířky 4 mm, hloubky do 60 mm</t>
  </si>
  <si>
    <t>919112222</t>
  </si>
  <si>
    <t>Řezání spár pro vytvoření komůrky š 15 mm hl 25 mm pro těsnící zálivku v živičném krytu</t>
  </si>
  <si>
    <t>563780270</t>
  </si>
  <si>
    <t>Řezání dilatačních spár v živičném krytu vytvoření komůrky pro těsnící zálivku šířky 15 mm, hloubky 25 mm</t>
  </si>
  <si>
    <t>919122121</t>
  </si>
  <si>
    <t>Těsnění spár zálivkou za tepla pro komůrky š 15 mm hl 25 mm s těsnicím profilem</t>
  </si>
  <si>
    <t>293208124</t>
  </si>
  <si>
    <t>Utěsnění dilatačních spár zálivkou za tepla v cementobetonovém nebo živičném krytu včetně adhezního nátěru s těsnicím profilem pod zálivkou, pro komůrky šířky 15 mm, hloubky 25 mm</t>
  </si>
  <si>
    <t>919735111</t>
  </si>
  <si>
    <t>Řezání stávajícího živičného krytu hl do 50 mm</t>
  </si>
  <si>
    <t>1524542304</t>
  </si>
  <si>
    <t>Řezání stávajícího živičného krytu nebo podkladu hloubky do 50 mm</t>
  </si>
  <si>
    <t>93</t>
  </si>
  <si>
    <t xml:space="preserve"> Různé dokončovací konstrukce a práce inženýrských staveb</t>
  </si>
  <si>
    <t>938902101</t>
  </si>
  <si>
    <t>Čištění příkopů nezpevněných š dna do 400 mm objem nánosu do 0,15 m3</t>
  </si>
  <si>
    <t>1825263666</t>
  </si>
  <si>
    <t>Čištění příkopů komunikací v suchu nebo ve vodě s odstraněním travnatého porostu nebo nánosu, s úpravou dna a svahů do předepsaného profilu, s odklizením na vzdálenost do 10 m nebo s naložením na dopravní prostředek nezpevněných při šířce dna do 400 mm a objemu nánosu do 0,15 m3/m</t>
  </si>
  <si>
    <t>938902102</t>
  </si>
  <si>
    <t>Čištění příkopů nezpevněných š dna do 400 mm objem nánosu do 0,3 m3</t>
  </si>
  <si>
    <t>-1394458858</t>
  </si>
  <si>
    <t>Čištění příkopů komunikací v suchu nebo ve vodě s odstraněním travnatého porostu nebo nánosu, s úpravou dna a svahů do předepsaného profilu, s odklizením na vzdálenost do 10 m nebo s naložením na dopravní prostředek nezpevněných při šířce dna do 400 mm a objemu nánosu přes 0,15 do 0,30 m3/m</t>
  </si>
  <si>
    <t>938908411</t>
  </si>
  <si>
    <t>Očištění povrchu krytu nebo podkladu živičného saponátovým roztokem</t>
  </si>
  <si>
    <t>-1328939332</t>
  </si>
  <si>
    <t>Očištění povrchu krytu nebo podkladu živičného, betonového nebo dlážděného vodou</t>
  </si>
  <si>
    <t>viz. bod 4.5 TZ</t>
  </si>
  <si>
    <t>plocha měřena v dwg</t>
  </si>
  <si>
    <t>938909611</t>
  </si>
  <si>
    <t>Odstranění nánosu na krajnicích tl do 100 mm</t>
  </si>
  <si>
    <t>632868816</t>
  </si>
  <si>
    <t>Odstranění nánosu (ulehlého, popř. zaježděného) na krajnicích naneseného vlivem silničního provozu, s přemístěním na hromady na vzdálenost do 50 m nebo s naložením na dopravní prostředek, ale bez složení, průměrné tl. do 100 mm</t>
  </si>
  <si>
    <t xml:space="preserve">měřeno v dwg </t>
  </si>
  <si>
    <t>96</t>
  </si>
  <si>
    <t xml:space="preserve"> Bourání konstrukcí</t>
  </si>
  <si>
    <t>962022491</t>
  </si>
  <si>
    <t>Bourání zdiva nadzákladového kamenného na MC přes 1 m3</t>
  </si>
  <si>
    <t>-1508430189</t>
  </si>
  <si>
    <t>Bourání zdiva nadzákladového kamenného nebo smíšeného kamenného, na maltu cementovou, objemu přes 1 m3</t>
  </si>
  <si>
    <t>P</t>
  </si>
  <si>
    <t>Poznámka k položce:
- kámen bude očištěn a zpětně použit na opravu čel</t>
  </si>
  <si>
    <t xml:space="preserve">rozsah bude upřesněn při realizaci dle aktuálního stavu </t>
  </si>
  <si>
    <t>966008112</t>
  </si>
  <si>
    <t>Bourání trubního propustku do DN 500</t>
  </si>
  <si>
    <t>-2000020084</t>
  </si>
  <si>
    <t>Bourání trubního propustku s odklizením a uložením vybouraného materiálu na skládku na vzdálenost do 3 m nebo s naložením na dopravní prostředek z trub DN přes 300 do 500 mm</t>
  </si>
  <si>
    <t xml:space="preserve">vybourání hospodářských sjezdů </t>
  </si>
  <si>
    <t>99</t>
  </si>
  <si>
    <t xml:space="preserve">  Přesuny hmot a sutí</t>
  </si>
  <si>
    <t>997221551</t>
  </si>
  <si>
    <t>Vodorovná doprava suti ze sypkých materiálů do 1 km</t>
  </si>
  <si>
    <t>48217281</t>
  </si>
  <si>
    <t>Vodorovná doprava suti bez naložení, ale se složením a s hrubým urovnáním ze sypkých materiálů, na vzdálenost do 1 km</t>
  </si>
  <si>
    <t xml:space="preserve">frézovaná živice </t>
  </si>
  <si>
    <t>997221559</t>
  </si>
  <si>
    <t>Příplatek ZKD 1 km u vodorovné dopravy suti ze sypkých materiálů</t>
  </si>
  <si>
    <t>2034256647</t>
  </si>
  <si>
    <t>Vodorovná doprava suti bez naložení, ale se složením a s hrubým urovnáním Příplatek k ceně za každý další i započatý 1 km přes 1 km</t>
  </si>
  <si>
    <t>997221561</t>
  </si>
  <si>
    <t>Vodorovná doprava suti z kusových materiálů do 1 km</t>
  </si>
  <si>
    <t>-1483176485</t>
  </si>
  <si>
    <t>Vodorovná doprava suti bez naložení, ale se složením a s hrubým urovnáním z kusových materiálů, na vzdálenost do 1 km</t>
  </si>
  <si>
    <t xml:space="preserve">vybourané propustky </t>
  </si>
  <si>
    <t>997221569</t>
  </si>
  <si>
    <t>Příplatek ZKD 1 km u vodorovné dopravy suti z kusových materiálů</t>
  </si>
  <si>
    <t>46168645</t>
  </si>
  <si>
    <t>997221815</t>
  </si>
  <si>
    <t>Poplatek za uložení betonového odpadu na skládce (skládkovné)</t>
  </si>
  <si>
    <t>-1609056256</t>
  </si>
  <si>
    <t>Poplatek za uložení stavebního odpadu na skládce (skládkovné) betonového</t>
  </si>
  <si>
    <t>998225111</t>
  </si>
  <si>
    <t>Přesun hmot pro pozemní komunikace s krytem z kamene, monolitickým betonovým nebo živičným</t>
  </si>
  <si>
    <t>-1346612132</t>
  </si>
  <si>
    <t>Přesun hmot pro komunikace s krytem z kameniva, monolitickým betonovým nebo živičným dopravní vzdálenost do 200 m jakékoliv délky objektu</t>
  </si>
  <si>
    <t>Soupis:</t>
  </si>
  <si>
    <t>VRN - Vedlejší rozpočtové náklady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</si>
  <si>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</si>
  <si>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</si>
  <si>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</si>
  <si>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Vedlejší rozpočtové náklady</t>
  </si>
  <si>
    <t>VRN1</t>
  </si>
  <si>
    <t xml:space="preserve"> Průzkumné, geodetické a projektové práce</t>
  </si>
  <si>
    <t>VRN3</t>
  </si>
  <si>
    <t xml:space="preserve"> Zařízení staveniště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</si>
  <si>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</si>
  <si>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</si>
  <si>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</si>
  <si>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</si>
  <si>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</si>
  <si>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</si>
  <si>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</si>
  <si>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</si>
  <si>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</si>
  <si>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</si>
  <si>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</si>
  <si>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</si>
  <si>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</si>
  <si>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</si>
  <si>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</si>
  <si>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</si>
  <si>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</si>
  <si>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</si>
  <si>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</si>
  <si>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</si>
  <si>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</si>
  <si>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</si>
  <si>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</si>
  <si>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</si>
  <si>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</si>
  <si>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</si>
  <si>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</si>
  <si>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</si>
  <si>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</si>
  <si>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</si>
  <si>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</si>
  <si>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</si>
  <si>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</si>
  <si>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</si>
  <si>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</si>
  <si>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</si>
  <si>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</si>
  <si>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</si>
  <si>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</si>
  <si>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</si>
  <si>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</si>
  <si>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</si>
  <si>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</si>
  <si>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</si>
  <si>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</si>
  <si>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</si>
  <si>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</si>
  <si>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</si>
  <si>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</si>
  <si>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</si>
  <si>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</si>
  <si>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</si>
  <si>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</si>
  <si>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</si>
  <si>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</si>
  <si>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</si>
  <si>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</si>
  <si>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</si>
  <si>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</si>
  <si>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</si>
  <si>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</si>
  <si>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</si>
  <si>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</si>
  <si>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</si>
  <si>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</si>
  <si>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</si>
  <si>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</si>
  <si>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</si>
  <si>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</si>
  <si>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</si>
  <si>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</si>
  <si>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</si>
  <si>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</si>
  <si>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</si>
  <si>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</si>
  <si>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</si>
  <si>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</si>
  <si>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</si>
  <si>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</si>
  <si>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</si>
  <si>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</si>
  <si>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</si>
  <si>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</si>
  <si>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</si>
  <si>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</si>
  <si>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</si>
  <si>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</si>
  <si>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</si>
  <si>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</si>
  <si>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</si>
  <si>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</si>
  <si>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</si>
  <si>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</si>
  <si>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</si>
  <si>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</si>
  <si>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</si>
  <si>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</si>
  <si>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</si>
  <si>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</si>
  <si>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</si>
  <si>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</si>
  <si>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</si>
  <si>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</si>
  <si>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</si>
  <si>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</si>
  <si>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</si>
  <si>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</si>
  <si>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</si>
  <si>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</si>
  <si>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</si>
  <si>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</si>
  <si>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</si>
  <si>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</si>
  <si>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</si>
  <si>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</si>
  <si>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</si>
  <si>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</si>
  <si>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</si>
  <si>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</si>
  <si>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</si>
  <si>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</si>
  <si>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</si>
  <si>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</si>
  <si>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</si>
  <si>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</si>
  <si>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</si>
  <si>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</si>
  <si>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</si>
  <si>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</si>
  <si>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</si>
  <si>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</si>
  <si>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</si>
  <si>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</si>
  <si>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</si>
  <si>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</si>
  <si>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</si>
  <si>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</si>
  <si>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</si>
  <si>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</si>
  <si>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</si>
  <si>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</si>
  <si>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</si>
  <si>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</si>
  <si>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</si>
  <si>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</si>
  <si>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</si>
  <si>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</si>
  <si>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</si>
  <si>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</si>
  <si>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</si>
  <si>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</si>
  <si>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</si>
  <si>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</si>
  <si>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</si>
  <si>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</si>
  <si>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</si>
  <si>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</si>
  <si>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</si>
  <si>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</si>
  <si>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</si>
  <si>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</si>
  <si>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</si>
  <si>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</si>
  <si>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</si>
  <si>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</si>
  <si>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</si>
  <si>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</si>
  <si>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</si>
  <si>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</si>
  <si>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</si>
  <si>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</si>
  <si>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II-205 Manětín - Stvolny - hranice okresu</t>
  </si>
  <si>
    <t>J15-004 - II-205 Manětín - Stvolny - hranice okresu</t>
  </si>
  <si>
    <t>J15-002</t>
  </si>
  <si>
    <t>Povrchová oprava komunikace II-205 Manětín - Stvolny - hranice okresu</t>
  </si>
  <si>
    <t>(7626*2-50-331)*0,35*0,15</t>
  </si>
  <si>
    <t>dl. příkopů po odečtení hospodářských přejezdů a trubních propustků</t>
  </si>
  <si>
    <t>(7626*2-50-331)*0,65*0,30</t>
  </si>
  <si>
    <t>6393*0,1</t>
  </si>
  <si>
    <t>4320,0*1,26</t>
  </si>
  <si>
    <t>Pročištění propustků včetně odvozu na skladku (7ks)</t>
  </si>
  <si>
    <t>Spojovací postřik PS-E; 0,25 kg/m2</t>
  </si>
  <si>
    <t>Spojovací postřik PS-E v množství 1,00 kg/m2</t>
  </si>
  <si>
    <t>viz. výkres č. B.01, B.02, B.03, B.04</t>
  </si>
  <si>
    <t>46x á 20 m2</t>
  </si>
  <si>
    <t>46*20</t>
  </si>
  <si>
    <t>Vodorovné dopravní značení šířky 125 mm retroreflexní bílou barvou vodící čáry</t>
  </si>
  <si>
    <t>Vodorovné dopravní značení stříkané barvou vodící čára bílá šířky 125 mm retroreflexní</t>
  </si>
  <si>
    <t>37*2</t>
  </si>
  <si>
    <t>(7626*2-50-331)*0,35</t>
  </si>
  <si>
    <t>37*2*0,25*4</t>
  </si>
  <si>
    <t>37*4+183</t>
  </si>
  <si>
    <t>266,4*9</t>
  </si>
  <si>
    <t>J15-002 - II-205 Manětín - Stvolny - hranice okresu</t>
  </si>
  <si>
    <t>Povrchová oprava komunikace Manětín - Stvolny - hranice okresu</t>
  </si>
  <si>
    <t>577144111</t>
  </si>
  <si>
    <t>Asfaltový beton vrstva obrusná ACO 11S tl 50 mm š do 3 m z nemodifikovaného asfaltu
(pro povrchy TYP 1 i 2)</t>
  </si>
  <si>
    <t>Asfaltový beton vrstva ložní ACL 22S tl 60 mm š do 3 m z nemodifikovaného asfaltu
(jen povrch TYP 1)</t>
  </si>
  <si>
    <t>577165111</t>
  </si>
  <si>
    <t>Nátěr infiltrační kationaktivní emulzí v množství 0,4 kg/m2
(v místech oprav výtluků a podélných a příčných nerovností)</t>
  </si>
  <si>
    <t>Asfaltový beton vrstva ložní ACL 22S 50/70 s rozprostřením a zhutněním z nemodifikovaného asfaltu v pruhu šířky do 3 m, po zhutnění tl. 60 mm</t>
  </si>
  <si>
    <t>Asfaltový beton vrstva obrusná ACO 11S (ABS) s rozprostřením a se zhutněním z nemodifikovaného asfaltu v pruhu šířky do 3 m tř. I, po zhutnění tl. 50 mm</t>
  </si>
  <si>
    <t>919721291</t>
  </si>
  <si>
    <t>Geomříž pro vyztužení stávajícího asfaltového povrchu ze skelných vláken s tažností 3%</t>
  </si>
  <si>
    <t>Asfaltový beton vrstva podkladní ACP 16S vyspravení výtlůků, vyrovnání podélných a příčných nerovností
v prům. tl. 70 mm s rozprostřením a zhutněním</t>
  </si>
  <si>
    <t>Asfaltový beton vrstva ložní ACL 16S s rozprostřením a zhutněním z nemodifikovaného asfaltu v pruhu šířky do 3 m, po zhutnění prům. tl. 70 mm</t>
  </si>
  <si>
    <t>(plocha změřena v dwg) x (tl. vrstvy 0,07m) x (2,64 t/m3)</t>
  </si>
  <si>
    <t>39480 x 0,07 x 2,64 = 7295,904 t</t>
  </si>
  <si>
    <t>565150000</t>
  </si>
  <si>
    <t>Montáž směrového sloupku silničního plastového prosté uložení bez betonového základu</t>
  </si>
  <si>
    <t>Montáž směrového sloupku plastového s odrazkou prostým uložením bez betonového základu silničního</t>
  </si>
  <si>
    <t>sloupek silniční plochý plastový s retroreflexní fólií směrový 1200 mm</t>
  </si>
  <si>
    <t>404451500</t>
  </si>
  <si>
    <t xml:space="preserve">1104*0,04*2 </t>
  </si>
  <si>
    <t>kpl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</si>
</sst>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8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1"/>
      <name val="Trebuchet MS"/>
      <family val="2"/>
    </font>
    <font>
      <sz val="11"/>
      <color indexed="55"/>
      <name val="Trebuchet MS"/>
      <family val="2"/>
    </font>
    <font>
      <sz val="10"/>
      <name val="Trebuchet MS"/>
      <family val="2"/>
    </font>
    <font>
      <sz val="10"/>
      <color indexed="56"/>
      <name val="Trebuchet MS"/>
      <family val="2"/>
    </font>
    <font>
      <sz val="10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sz val="7"/>
      <color indexed="55"/>
      <name val="Trebuchet MS"/>
      <family val="2"/>
    </font>
    <font>
      <sz val="7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"/>
      <color indexed="20"/>
      <name val="Trebuchet MS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"/>
      <color theme="11"/>
      <name val="Trebuchet MS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9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0" fillId="0" borderId="13" xfId="0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34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64" fontId="12" fillId="0" borderId="2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164" fontId="12" fillId="0" borderId="25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164" fontId="19" fillId="0" borderId="24" xfId="0" applyNumberFormat="1" applyFont="1" applyBorder="1" applyAlignment="1">
      <alignment horizontal="righ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164" fontId="19" fillId="0" borderId="25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4" fontId="22" fillId="0" borderId="31" xfId="0" applyNumberFormat="1" applyFont="1" applyBorder="1" applyAlignment="1">
      <alignment horizontal="right" vertical="center"/>
    </xf>
    <xf numFmtId="164" fontId="22" fillId="0" borderId="32" xfId="0" applyNumberFormat="1" applyFont="1" applyBorder="1" applyAlignment="1">
      <alignment horizontal="right" vertical="center"/>
    </xf>
    <xf numFmtId="167" fontId="22" fillId="0" borderId="32" xfId="0" applyNumberFormat="1" applyFont="1" applyBorder="1" applyAlignment="1">
      <alignment horizontal="right" vertical="center"/>
    </xf>
    <xf numFmtId="164" fontId="22" fillId="0" borderId="33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0" fillId="34" borderId="35" xfId="0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right"/>
    </xf>
    <xf numFmtId="167" fontId="24" fillId="0" borderId="22" xfId="0" applyNumberFormat="1" applyFont="1" applyBorder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0" fontId="26" fillId="0" borderId="24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5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/>
    </xf>
    <xf numFmtId="164" fontId="21" fillId="0" borderId="0" xfId="0" applyNumberFormat="1" applyFont="1" applyAlignment="1">
      <alignment horizontal="right"/>
    </xf>
    <xf numFmtId="0" fontId="0" fillId="0" borderId="36" xfId="0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168" fontId="0" fillId="0" borderId="36" xfId="0" applyNumberFormat="1" applyFont="1" applyBorder="1" applyAlignment="1">
      <alignment horizontal="right" vertical="center"/>
    </xf>
    <xf numFmtId="164" fontId="0" fillId="0" borderId="36" xfId="0" applyNumberFormat="1" applyFont="1" applyBorder="1" applyAlignment="1">
      <alignment horizontal="right" vertical="center"/>
    </xf>
    <xf numFmtId="0" fontId="9" fillId="0" borderId="3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7" fontId="9" fillId="0" borderId="0" xfId="0" applyNumberFormat="1" applyFont="1" applyAlignment="1">
      <alignment horizontal="right" vertical="center"/>
    </xf>
    <xf numFmtId="167" fontId="9" fillId="0" borderId="25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168" fontId="30" fillId="0" borderId="0" xfId="0" applyNumberFormat="1" applyFont="1" applyAlignment="1">
      <alignment horizontal="right" vertical="center"/>
    </xf>
    <xf numFmtId="0" fontId="30" fillId="0" borderId="24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168" fontId="31" fillId="0" borderId="0" xfId="0" applyNumberFormat="1" applyFont="1" applyAlignment="1">
      <alignment horizontal="right" vertical="center"/>
    </xf>
    <xf numFmtId="0" fontId="3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32" fillId="0" borderId="36" xfId="0" applyFont="1" applyBorder="1" applyAlignment="1">
      <alignment horizontal="center" vertical="center"/>
    </xf>
    <xf numFmtId="49" fontId="32" fillId="0" borderId="36" xfId="0" applyNumberFormat="1" applyFont="1" applyBorder="1" applyAlignment="1">
      <alignment horizontal="left" vertical="center" wrapText="1"/>
    </xf>
    <xf numFmtId="0" fontId="32" fillId="0" borderId="36" xfId="0" applyFont="1" applyBorder="1" applyAlignment="1">
      <alignment horizontal="left" vertical="center" wrapText="1"/>
    </xf>
    <xf numFmtId="0" fontId="32" fillId="0" borderId="36" xfId="0" applyFont="1" applyBorder="1" applyAlignment="1">
      <alignment horizontal="center" vertical="center" wrapText="1"/>
    </xf>
    <xf numFmtId="168" fontId="32" fillId="0" borderId="36" xfId="0" applyNumberFormat="1" applyFont="1" applyBorder="1" applyAlignment="1">
      <alignment horizontal="right" vertical="center"/>
    </xf>
    <xf numFmtId="164" fontId="32" fillId="0" borderId="36" xfId="0" applyNumberFormat="1" applyFont="1" applyBorder="1" applyAlignment="1">
      <alignment horizontal="right" vertical="center"/>
    </xf>
    <xf numFmtId="0" fontId="32" fillId="0" borderId="13" xfId="0" applyFont="1" applyBorder="1" applyAlignment="1">
      <alignment horizontal="left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0" fillId="33" borderId="0" xfId="36" applyFill="1" applyAlignment="1">
      <alignment horizontal="left" vertical="top"/>
    </xf>
    <xf numFmtId="0" fontId="76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7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60" fillId="33" borderId="0" xfId="36" applyFill="1" applyAlignment="1" applyProtection="1">
      <alignment horizontal="left" vertical="top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43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6" fillId="0" borderId="42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18" fillId="0" borderId="43" xfId="0" applyFont="1" applyBorder="1" applyAlignment="1">
      <alignment horizontal="left"/>
    </xf>
    <xf numFmtId="0" fontId="15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14" fontId="6" fillId="0" borderId="0" xfId="0" applyNumberFormat="1" applyFont="1" applyAlignment="1">
      <alignment horizontal="left" vertical="center"/>
    </xf>
    <xf numFmtId="0" fontId="0" fillId="0" borderId="36" xfId="0" applyBorder="1" applyAlignment="1">
      <alignment horizontal="left" vertical="center" wrapText="1"/>
    </xf>
    <xf numFmtId="49" fontId="0" fillId="0" borderId="36" xfId="0" applyNumberFormat="1" applyBorder="1" applyAlignment="1">
      <alignment horizontal="left" vertical="center" wrapText="1"/>
    </xf>
    <xf numFmtId="0" fontId="0" fillId="0" borderId="36" xfId="0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166" fontId="6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164" fontId="8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7" fillId="33" borderId="0" xfId="36" applyFont="1" applyFill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97A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F4E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8A81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97A3.tmp" descr="C:\KROSplusData\System\Temp\rad197A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F4E5.tmp" descr="C:\KROSplusData\System\Temp\rad7F4E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78A81.tmp" descr="C:\KROSplusData\System\Temp\rad78A8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167" t="s">
        <v>0</v>
      </c>
      <c r="B1" s="168"/>
      <c r="C1" s="168"/>
      <c r="D1" s="169" t="s">
        <v>1</v>
      </c>
      <c r="E1" s="168"/>
      <c r="F1" s="168"/>
      <c r="G1" s="168"/>
      <c r="H1" s="168"/>
      <c r="I1" s="168"/>
      <c r="J1" s="168"/>
      <c r="K1" s="170" t="s">
        <v>314</v>
      </c>
      <c r="L1" s="170"/>
      <c r="M1" s="170"/>
      <c r="N1" s="170"/>
      <c r="O1" s="170"/>
      <c r="P1" s="170"/>
      <c r="Q1" s="170"/>
      <c r="R1" s="170"/>
      <c r="S1" s="170"/>
      <c r="T1" s="168"/>
      <c r="U1" s="168"/>
      <c r="V1" s="168"/>
      <c r="W1" s="170" t="s">
        <v>315</v>
      </c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6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53" t="s">
        <v>5</v>
      </c>
      <c r="AS2" s="254"/>
      <c r="AT2" s="254"/>
      <c r="AU2" s="254"/>
      <c r="AV2" s="254"/>
      <c r="AW2" s="254"/>
      <c r="AX2" s="254"/>
      <c r="AY2" s="254"/>
      <c r="AZ2" s="254"/>
      <c r="BA2" s="254"/>
      <c r="BB2" s="254"/>
      <c r="BC2" s="254"/>
      <c r="BD2" s="254"/>
      <c r="BE2" s="25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D4" s="11" t="s">
        <v>9</v>
      </c>
      <c r="AQ4" s="12"/>
      <c r="AS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266" t="s">
        <v>487</v>
      </c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Q5" s="12"/>
      <c r="BS5" s="6" t="s">
        <v>6</v>
      </c>
    </row>
    <row r="6" spans="2:71" s="2" customFormat="1" ht="37.5" customHeight="1">
      <c r="B6" s="10"/>
      <c r="D6" s="16" t="s">
        <v>13</v>
      </c>
      <c r="K6" s="281" t="s">
        <v>485</v>
      </c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4"/>
      <c r="AE6" s="254"/>
      <c r="AF6" s="254"/>
      <c r="AG6" s="254"/>
      <c r="AH6" s="254"/>
      <c r="AI6" s="254"/>
      <c r="AJ6" s="254"/>
      <c r="AK6" s="254"/>
      <c r="AL6" s="254"/>
      <c r="AM6" s="254"/>
      <c r="AN6" s="254"/>
      <c r="AO6" s="254"/>
      <c r="AQ6" s="12"/>
      <c r="BS6" s="6" t="s">
        <v>14</v>
      </c>
    </row>
    <row r="7" spans="2:71" s="2" customFormat="1" ht="15" customHeight="1">
      <c r="B7" s="10"/>
      <c r="D7" s="17" t="s">
        <v>15</v>
      </c>
      <c r="K7" s="15"/>
      <c r="AK7" s="17" t="s">
        <v>16</v>
      </c>
      <c r="AN7" s="15" t="s">
        <v>17</v>
      </c>
      <c r="AQ7" s="12"/>
      <c r="BS7" s="6" t="s">
        <v>18</v>
      </c>
    </row>
    <row r="8" spans="2:71" s="2" customFormat="1" ht="15" customHeight="1">
      <c r="B8" s="10"/>
      <c r="D8" s="17" t="s">
        <v>19</v>
      </c>
      <c r="K8" s="15" t="s">
        <v>20</v>
      </c>
      <c r="AK8" s="17" t="s">
        <v>21</v>
      </c>
      <c r="AN8" s="248">
        <v>42270</v>
      </c>
      <c r="AQ8" s="12"/>
      <c r="BS8" s="6" t="s">
        <v>22</v>
      </c>
    </row>
    <row r="9" spans="2:71" s="2" customFormat="1" ht="15" customHeight="1">
      <c r="B9" s="10"/>
      <c r="AQ9" s="12"/>
      <c r="BS9" s="6" t="s">
        <v>23</v>
      </c>
    </row>
    <row r="10" spans="2:71" s="2" customFormat="1" ht="15" customHeight="1">
      <c r="B10" s="10"/>
      <c r="D10" s="17" t="s">
        <v>24</v>
      </c>
      <c r="AK10" s="17" t="s">
        <v>25</v>
      </c>
      <c r="AN10" s="15" t="s">
        <v>26</v>
      </c>
      <c r="AQ10" s="12"/>
      <c r="BS10" s="6" t="s">
        <v>14</v>
      </c>
    </row>
    <row r="11" spans="2:71" s="2" customFormat="1" ht="19.5" customHeight="1">
      <c r="B11" s="10"/>
      <c r="E11" s="15" t="s">
        <v>27</v>
      </c>
      <c r="AK11" s="17" t="s">
        <v>28</v>
      </c>
      <c r="AN11" s="15" t="s">
        <v>29</v>
      </c>
      <c r="AQ11" s="12"/>
      <c r="BS11" s="6" t="s">
        <v>14</v>
      </c>
    </row>
    <row r="12" spans="2:71" s="2" customFormat="1" ht="7.5" customHeight="1">
      <c r="B12" s="10"/>
      <c r="AQ12" s="12"/>
      <c r="BS12" s="6" t="s">
        <v>14</v>
      </c>
    </row>
    <row r="13" spans="2:71" s="2" customFormat="1" ht="15" customHeight="1">
      <c r="B13" s="10"/>
      <c r="D13" s="17" t="s">
        <v>30</v>
      </c>
      <c r="AK13" s="17" t="s">
        <v>25</v>
      </c>
      <c r="AN13" s="15" t="s">
        <v>26</v>
      </c>
      <c r="AQ13" s="12"/>
      <c r="BS13" s="6" t="s">
        <v>14</v>
      </c>
    </row>
    <row r="14" spans="2:71" s="2" customFormat="1" ht="15.75" customHeight="1">
      <c r="B14" s="10"/>
      <c r="E14" s="15" t="s">
        <v>31</v>
      </c>
      <c r="AK14" s="17" t="s">
        <v>28</v>
      </c>
      <c r="AN14" s="15" t="s">
        <v>29</v>
      </c>
      <c r="AQ14" s="12"/>
      <c r="BS14" s="6" t="s">
        <v>14</v>
      </c>
    </row>
    <row r="15" spans="2:71" s="2" customFormat="1" ht="7.5" customHeight="1">
      <c r="B15" s="10"/>
      <c r="AQ15" s="12"/>
      <c r="BS15" s="6" t="s">
        <v>3</v>
      </c>
    </row>
    <row r="16" spans="2:71" s="2" customFormat="1" ht="15" customHeight="1">
      <c r="B16" s="10"/>
      <c r="D16" s="17" t="s">
        <v>32</v>
      </c>
      <c r="AK16" s="17" t="s">
        <v>25</v>
      </c>
      <c r="AN16" s="15" t="s">
        <v>33</v>
      </c>
      <c r="AQ16" s="12"/>
      <c r="BS16" s="6" t="s">
        <v>3</v>
      </c>
    </row>
    <row r="17" spans="2:71" s="2" customFormat="1" ht="19.5" customHeight="1">
      <c r="B17" s="10"/>
      <c r="E17" s="15" t="s">
        <v>34</v>
      </c>
      <c r="AK17" s="17" t="s">
        <v>28</v>
      </c>
      <c r="AN17" s="15" t="s">
        <v>35</v>
      </c>
      <c r="AQ17" s="12"/>
      <c r="BS17" s="6" t="s">
        <v>3</v>
      </c>
    </row>
    <row r="18" spans="2:71" s="2" customFormat="1" ht="7.5" customHeight="1">
      <c r="B18" s="10"/>
      <c r="AQ18" s="12"/>
      <c r="BS18" s="6" t="s">
        <v>6</v>
      </c>
    </row>
    <row r="19" spans="2:71" s="2" customFormat="1" ht="15" customHeight="1">
      <c r="B19" s="10"/>
      <c r="D19" s="17" t="s">
        <v>36</v>
      </c>
      <c r="AQ19" s="12"/>
      <c r="BS19" s="6" t="s">
        <v>14</v>
      </c>
    </row>
    <row r="20" spans="2:71" s="2" customFormat="1" ht="57" customHeight="1">
      <c r="B20" s="10"/>
      <c r="E20" s="282" t="s">
        <v>37</v>
      </c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Q20" s="12"/>
      <c r="BS20" s="6" t="s">
        <v>3</v>
      </c>
    </row>
    <row r="21" spans="2:43" s="2" customFormat="1" ht="7.5" customHeight="1">
      <c r="B21" s="10"/>
      <c r="AQ21" s="12"/>
    </row>
    <row r="22" spans="2:43" s="2" customFormat="1" ht="7.5" customHeight="1">
      <c r="B22" s="1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Q22" s="12"/>
    </row>
    <row r="23" spans="2:43" s="6" customFormat="1" ht="27" customHeight="1">
      <c r="B23" s="19"/>
      <c r="D23" s="20" t="s">
        <v>38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83">
        <f>ROUND($AG$51,2)</f>
        <v>0</v>
      </c>
      <c r="AL23" s="284"/>
      <c r="AM23" s="284"/>
      <c r="AN23" s="284"/>
      <c r="AO23" s="284"/>
      <c r="AQ23" s="22"/>
    </row>
    <row r="24" spans="2:43" s="6" customFormat="1" ht="7.5" customHeight="1">
      <c r="B24" s="19"/>
      <c r="AQ24" s="22"/>
    </row>
    <row r="25" spans="2:43" s="6" customFormat="1" ht="14.25" customHeight="1">
      <c r="B25" s="19"/>
      <c r="L25" s="285" t="s">
        <v>39</v>
      </c>
      <c r="M25" s="265"/>
      <c r="N25" s="265"/>
      <c r="O25" s="265"/>
      <c r="W25" s="285" t="s">
        <v>40</v>
      </c>
      <c r="X25" s="265"/>
      <c r="Y25" s="265"/>
      <c r="Z25" s="265"/>
      <c r="AA25" s="265"/>
      <c r="AB25" s="265"/>
      <c r="AC25" s="265"/>
      <c r="AD25" s="265"/>
      <c r="AE25" s="265"/>
      <c r="AK25" s="285" t="s">
        <v>41</v>
      </c>
      <c r="AL25" s="265"/>
      <c r="AM25" s="265"/>
      <c r="AN25" s="265"/>
      <c r="AO25" s="265"/>
      <c r="AQ25" s="22"/>
    </row>
    <row r="26" spans="2:43" s="6" customFormat="1" ht="15" customHeight="1">
      <c r="B26" s="24"/>
      <c r="D26" s="25" t="s">
        <v>42</v>
      </c>
      <c r="F26" s="25" t="s">
        <v>43</v>
      </c>
      <c r="L26" s="274">
        <v>0.21</v>
      </c>
      <c r="M26" s="275"/>
      <c r="N26" s="275"/>
      <c r="O26" s="275"/>
      <c r="W26" s="276">
        <f>ROUND($AZ$51,2)</f>
        <v>0</v>
      </c>
      <c r="X26" s="275"/>
      <c r="Y26" s="275"/>
      <c r="Z26" s="275"/>
      <c r="AA26" s="275"/>
      <c r="AB26" s="275"/>
      <c r="AC26" s="275"/>
      <c r="AD26" s="275"/>
      <c r="AE26" s="275"/>
      <c r="AK26" s="276">
        <f>ROUND($AV$51,1)</f>
        <v>0</v>
      </c>
      <c r="AL26" s="275"/>
      <c r="AM26" s="275"/>
      <c r="AN26" s="275"/>
      <c r="AO26" s="275"/>
      <c r="AQ26" s="26"/>
    </row>
    <row r="27" spans="2:43" s="6" customFormat="1" ht="15" customHeight="1">
      <c r="B27" s="24"/>
      <c r="F27" s="25" t="s">
        <v>44</v>
      </c>
      <c r="L27" s="274">
        <v>0.15</v>
      </c>
      <c r="M27" s="275"/>
      <c r="N27" s="275"/>
      <c r="O27" s="275"/>
      <c r="W27" s="276">
        <f>ROUND($BA$51,2)</f>
        <v>0</v>
      </c>
      <c r="X27" s="275"/>
      <c r="Y27" s="275"/>
      <c r="Z27" s="275"/>
      <c r="AA27" s="275"/>
      <c r="AB27" s="275"/>
      <c r="AC27" s="275"/>
      <c r="AD27" s="275"/>
      <c r="AE27" s="275"/>
      <c r="AK27" s="276">
        <f>ROUND($AW$51,1)</f>
        <v>0</v>
      </c>
      <c r="AL27" s="275"/>
      <c r="AM27" s="275"/>
      <c r="AN27" s="275"/>
      <c r="AO27" s="275"/>
      <c r="AQ27" s="26"/>
    </row>
    <row r="28" spans="2:43" s="6" customFormat="1" ht="15" customHeight="1" hidden="1">
      <c r="B28" s="24"/>
      <c r="F28" s="25" t="s">
        <v>45</v>
      </c>
      <c r="L28" s="274">
        <v>0.21</v>
      </c>
      <c r="M28" s="275"/>
      <c r="N28" s="275"/>
      <c r="O28" s="275"/>
      <c r="W28" s="276">
        <f>ROUND($BB$51,2)</f>
        <v>0</v>
      </c>
      <c r="X28" s="275"/>
      <c r="Y28" s="275"/>
      <c r="Z28" s="275"/>
      <c r="AA28" s="275"/>
      <c r="AB28" s="275"/>
      <c r="AC28" s="275"/>
      <c r="AD28" s="275"/>
      <c r="AE28" s="275"/>
      <c r="AK28" s="276">
        <v>0</v>
      </c>
      <c r="AL28" s="275"/>
      <c r="AM28" s="275"/>
      <c r="AN28" s="275"/>
      <c r="AO28" s="275"/>
      <c r="AQ28" s="26"/>
    </row>
    <row r="29" spans="2:43" s="6" customFormat="1" ht="15" customHeight="1" hidden="1">
      <c r="B29" s="24"/>
      <c r="F29" s="25" t="s">
        <v>46</v>
      </c>
      <c r="L29" s="274">
        <v>0.15</v>
      </c>
      <c r="M29" s="275"/>
      <c r="N29" s="275"/>
      <c r="O29" s="275"/>
      <c r="W29" s="276">
        <f>ROUND($BC$51,2)</f>
        <v>0</v>
      </c>
      <c r="X29" s="275"/>
      <c r="Y29" s="275"/>
      <c r="Z29" s="275"/>
      <c r="AA29" s="275"/>
      <c r="AB29" s="275"/>
      <c r="AC29" s="275"/>
      <c r="AD29" s="275"/>
      <c r="AE29" s="275"/>
      <c r="AK29" s="276">
        <v>0</v>
      </c>
      <c r="AL29" s="275"/>
      <c r="AM29" s="275"/>
      <c r="AN29" s="275"/>
      <c r="AO29" s="275"/>
      <c r="AQ29" s="26"/>
    </row>
    <row r="30" spans="2:43" s="6" customFormat="1" ht="15" customHeight="1" hidden="1">
      <c r="B30" s="24"/>
      <c r="F30" s="25" t="s">
        <v>47</v>
      </c>
      <c r="L30" s="274">
        <v>0</v>
      </c>
      <c r="M30" s="275"/>
      <c r="N30" s="275"/>
      <c r="O30" s="275"/>
      <c r="W30" s="276">
        <f>ROUND($BD$51,2)</f>
        <v>0</v>
      </c>
      <c r="X30" s="275"/>
      <c r="Y30" s="275"/>
      <c r="Z30" s="275"/>
      <c r="AA30" s="275"/>
      <c r="AB30" s="275"/>
      <c r="AC30" s="275"/>
      <c r="AD30" s="275"/>
      <c r="AE30" s="275"/>
      <c r="AK30" s="276">
        <v>0</v>
      </c>
      <c r="AL30" s="275"/>
      <c r="AM30" s="275"/>
      <c r="AN30" s="275"/>
      <c r="AO30" s="275"/>
      <c r="AQ30" s="26"/>
    </row>
    <row r="31" spans="2:43" s="6" customFormat="1" ht="7.5" customHeight="1">
      <c r="B31" s="19"/>
      <c r="AQ31" s="22"/>
    </row>
    <row r="32" spans="2:43" s="6" customFormat="1" ht="27" customHeight="1">
      <c r="B32" s="19"/>
      <c r="C32" s="27"/>
      <c r="D32" s="28" t="s">
        <v>48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0" t="s">
        <v>49</v>
      </c>
      <c r="U32" s="29"/>
      <c r="V32" s="29"/>
      <c r="W32" s="29"/>
      <c r="X32" s="277" t="s">
        <v>50</v>
      </c>
      <c r="Y32" s="271"/>
      <c r="Z32" s="271"/>
      <c r="AA32" s="271"/>
      <c r="AB32" s="271"/>
      <c r="AC32" s="29"/>
      <c r="AD32" s="29"/>
      <c r="AE32" s="29"/>
      <c r="AF32" s="29"/>
      <c r="AG32" s="29"/>
      <c r="AH32" s="29"/>
      <c r="AI32" s="29"/>
      <c r="AJ32" s="29"/>
      <c r="AK32" s="278">
        <f>SUM($AK$23:$AK$30)</f>
        <v>0</v>
      </c>
      <c r="AL32" s="271"/>
      <c r="AM32" s="271"/>
      <c r="AN32" s="271"/>
      <c r="AO32" s="279"/>
      <c r="AP32" s="27"/>
      <c r="AQ32" s="32"/>
    </row>
    <row r="33" spans="2:43" s="6" customFormat="1" ht="7.5" customHeight="1">
      <c r="B33" s="19"/>
      <c r="AQ33" s="22"/>
    </row>
    <row r="34" spans="2:43" s="6" customFormat="1" ht="7.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5"/>
    </row>
    <row r="38" spans="2:44" s="6" customFormat="1" ht="7.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19"/>
    </row>
    <row r="39" spans="2:44" s="6" customFormat="1" ht="37.5" customHeight="1">
      <c r="B39" s="19"/>
      <c r="C39" s="11" t="s">
        <v>51</v>
      </c>
      <c r="AR39" s="19"/>
    </row>
    <row r="40" spans="2:44" s="6" customFormat="1" ht="7.5" customHeight="1">
      <c r="B40" s="19"/>
      <c r="AR40" s="19"/>
    </row>
    <row r="41" spans="2:44" s="15" customFormat="1" ht="15" customHeight="1">
      <c r="B41" s="38"/>
      <c r="C41" s="17" t="s">
        <v>12</v>
      </c>
      <c r="L41" s="15" t="str">
        <f>$K$5</f>
        <v>J15-002</v>
      </c>
      <c r="AR41" s="38"/>
    </row>
    <row r="42" spans="2:44" s="39" customFormat="1" ht="37.5" customHeight="1">
      <c r="B42" s="40"/>
      <c r="C42" s="39" t="s">
        <v>13</v>
      </c>
      <c r="L42" s="280" t="str">
        <f>$K$6</f>
        <v>II-205 Manětín - Stvolny - hranice okresu</v>
      </c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R42" s="40"/>
    </row>
    <row r="43" spans="2:44" s="6" customFormat="1" ht="7.5" customHeight="1">
      <c r="B43" s="19"/>
      <c r="AR43" s="19"/>
    </row>
    <row r="44" spans="2:44" s="6" customFormat="1" ht="15.75" customHeight="1">
      <c r="B44" s="19"/>
      <c r="C44" s="17" t="s">
        <v>19</v>
      </c>
      <c r="L44" s="41" t="str">
        <f>IF($K$8="","",$K$8)</f>
        <v>Město Touškov - Písek</v>
      </c>
      <c r="AI44" s="17" t="s">
        <v>21</v>
      </c>
      <c r="AM44" s="264">
        <f>IF($AN$8="","",$AN$8)</f>
        <v>42270</v>
      </c>
      <c r="AN44" s="265"/>
      <c r="AR44" s="19"/>
    </row>
    <row r="45" spans="2:44" s="6" customFormat="1" ht="7.5" customHeight="1">
      <c r="B45" s="19"/>
      <c r="AR45" s="19"/>
    </row>
    <row r="46" spans="2:56" s="6" customFormat="1" ht="18.75" customHeight="1">
      <c r="B46" s="19"/>
      <c r="C46" s="17" t="s">
        <v>24</v>
      </c>
      <c r="L46" s="15" t="str">
        <f>IF($E$11="","",$E$11)</f>
        <v>Správa a údržba silnic Plzeňského kraje, příspěvko</v>
      </c>
      <c r="AI46" s="17" t="s">
        <v>32</v>
      </c>
      <c r="AM46" s="266" t="str">
        <f>IF($E$17="","",$E$17)</f>
        <v>Ing. Ondřej Janout - Projekční a inženýrské práce</v>
      </c>
      <c r="AN46" s="265"/>
      <c r="AO46" s="265"/>
      <c r="AP46" s="265"/>
      <c r="AR46" s="19"/>
      <c r="AS46" s="267" t="s">
        <v>52</v>
      </c>
      <c r="AT46" s="268"/>
      <c r="AU46" s="43"/>
      <c r="AV46" s="43"/>
      <c r="AW46" s="43"/>
      <c r="AX46" s="43"/>
      <c r="AY46" s="43"/>
      <c r="AZ46" s="43"/>
      <c r="BA46" s="43"/>
      <c r="BB46" s="43"/>
      <c r="BC46" s="43"/>
      <c r="BD46" s="44"/>
    </row>
    <row r="47" spans="2:56" s="6" customFormat="1" ht="15.75" customHeight="1">
      <c r="B47" s="19"/>
      <c r="C47" s="17" t="s">
        <v>30</v>
      </c>
      <c r="L47" s="15" t="str">
        <f>IF($E$14="","",$E$14)</f>
        <v> </v>
      </c>
      <c r="AR47" s="19"/>
      <c r="AS47" s="269"/>
      <c r="AT47" s="265"/>
      <c r="BD47" s="46"/>
    </row>
    <row r="48" spans="2:56" s="6" customFormat="1" ht="12" customHeight="1">
      <c r="B48" s="19"/>
      <c r="AR48" s="19"/>
      <c r="AS48" s="269"/>
      <c r="AT48" s="265"/>
      <c r="BD48" s="46"/>
    </row>
    <row r="49" spans="2:57" s="6" customFormat="1" ht="30" customHeight="1">
      <c r="B49" s="19"/>
      <c r="C49" s="270" t="s">
        <v>53</v>
      </c>
      <c r="D49" s="271"/>
      <c r="E49" s="271"/>
      <c r="F49" s="271"/>
      <c r="G49" s="271"/>
      <c r="H49" s="29"/>
      <c r="I49" s="272" t="s">
        <v>54</v>
      </c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3" t="s">
        <v>55</v>
      </c>
      <c r="AH49" s="271"/>
      <c r="AI49" s="271"/>
      <c r="AJ49" s="271"/>
      <c r="AK49" s="271"/>
      <c r="AL49" s="271"/>
      <c r="AM49" s="271"/>
      <c r="AN49" s="272" t="s">
        <v>56</v>
      </c>
      <c r="AO49" s="271"/>
      <c r="AP49" s="271"/>
      <c r="AQ49" s="47" t="s">
        <v>57</v>
      </c>
      <c r="AR49" s="19"/>
      <c r="AS49" s="48" t="s">
        <v>58</v>
      </c>
      <c r="AT49" s="49" t="s">
        <v>59</v>
      </c>
      <c r="AU49" s="49" t="s">
        <v>60</v>
      </c>
      <c r="AV49" s="49" t="s">
        <v>61</v>
      </c>
      <c r="AW49" s="49" t="s">
        <v>62</v>
      </c>
      <c r="AX49" s="49" t="s">
        <v>63</v>
      </c>
      <c r="AY49" s="49" t="s">
        <v>64</v>
      </c>
      <c r="AZ49" s="49" t="s">
        <v>65</v>
      </c>
      <c r="BA49" s="49" t="s">
        <v>66</v>
      </c>
      <c r="BB49" s="49" t="s">
        <v>67</v>
      </c>
      <c r="BC49" s="49" t="s">
        <v>68</v>
      </c>
      <c r="BD49" s="50" t="s">
        <v>69</v>
      </c>
      <c r="BE49" s="51"/>
    </row>
    <row r="50" spans="2:56" s="6" customFormat="1" ht="12" customHeight="1">
      <c r="B50" s="19"/>
      <c r="AR50" s="19"/>
      <c r="AS50" s="52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4"/>
    </row>
    <row r="51" spans="2:76" s="39" customFormat="1" ht="33" customHeight="1">
      <c r="B51" s="40"/>
      <c r="C51" s="53" t="s">
        <v>70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258">
        <f>ROUND($AG$52,2)</f>
        <v>0</v>
      </c>
      <c r="AH51" s="259"/>
      <c r="AI51" s="259"/>
      <c r="AJ51" s="259"/>
      <c r="AK51" s="259"/>
      <c r="AL51" s="259"/>
      <c r="AM51" s="259"/>
      <c r="AN51" s="258">
        <f>SUM($AG$51,$AT$51)</f>
        <v>0</v>
      </c>
      <c r="AO51" s="259"/>
      <c r="AP51" s="259"/>
      <c r="AQ51" s="55"/>
      <c r="AR51" s="40"/>
      <c r="AS51" s="56">
        <f>ROUND($AS$52,2)</f>
        <v>0</v>
      </c>
      <c r="AT51" s="57">
        <f>ROUND(SUM($AV$51:$AW$51),1)</f>
        <v>0</v>
      </c>
      <c r="AU51" s="58" t="e">
        <f>ROUND($AU$52,5)</f>
        <v>#REF!</v>
      </c>
      <c r="AV51" s="57">
        <f>ROUND($AZ$51*$L$26,1)</f>
        <v>0</v>
      </c>
      <c r="AW51" s="57">
        <f>ROUND($BA$51*$L$27,1)</f>
        <v>0</v>
      </c>
      <c r="AX51" s="57">
        <f>ROUND($BB$51*$L$26,1)</f>
        <v>0</v>
      </c>
      <c r="AY51" s="57">
        <f>ROUND($BC$51*$L$27,1)</f>
        <v>0</v>
      </c>
      <c r="AZ51" s="57">
        <f>ROUND($AZ$52,2)</f>
        <v>0</v>
      </c>
      <c r="BA51" s="57">
        <f>ROUND($BA$52,2)</f>
        <v>0</v>
      </c>
      <c r="BB51" s="57">
        <f>ROUND($BB$52,2)</f>
        <v>0</v>
      </c>
      <c r="BC51" s="57">
        <f>ROUND($BC$52,2)</f>
        <v>0</v>
      </c>
      <c r="BD51" s="59">
        <f>ROUND($BD$52,2)</f>
        <v>0</v>
      </c>
      <c r="BS51" s="39" t="s">
        <v>71</v>
      </c>
      <c r="BT51" s="39" t="s">
        <v>72</v>
      </c>
      <c r="BU51" s="60" t="s">
        <v>73</v>
      </c>
      <c r="BV51" s="39" t="s">
        <v>74</v>
      </c>
      <c r="BW51" s="39" t="s">
        <v>4</v>
      </c>
      <c r="BX51" s="39" t="s">
        <v>75</v>
      </c>
    </row>
    <row r="52" spans="2:76" s="61" customFormat="1" ht="33.75" customHeight="1">
      <c r="B52" s="62"/>
      <c r="C52" s="63"/>
      <c r="D52" s="262" t="s">
        <v>487</v>
      </c>
      <c r="E52" s="263"/>
      <c r="F52" s="263"/>
      <c r="G52" s="263"/>
      <c r="H52" s="263"/>
      <c r="I52" s="63"/>
      <c r="J52" s="262" t="s">
        <v>488</v>
      </c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0">
        <f>ROUND(SUM($AG$53:$AG$54),2)</f>
        <v>0</v>
      </c>
      <c r="AH52" s="261"/>
      <c r="AI52" s="261"/>
      <c r="AJ52" s="261"/>
      <c r="AK52" s="261"/>
      <c r="AL52" s="261"/>
      <c r="AM52" s="261"/>
      <c r="AN52" s="260">
        <f>SUM($AG$52,$AT$52)</f>
        <v>0</v>
      </c>
      <c r="AO52" s="261"/>
      <c r="AP52" s="261"/>
      <c r="AQ52" s="64" t="s">
        <v>76</v>
      </c>
      <c r="AR52" s="62"/>
      <c r="AS52" s="65">
        <f>ROUND(SUM($AS$53:$AS$54),2)</f>
        <v>0</v>
      </c>
      <c r="AT52" s="66">
        <f>ROUND(SUM($AV$52:$AW$52),1)</f>
        <v>0</v>
      </c>
      <c r="AU52" s="67" t="e">
        <f>ROUND(SUM($AU$53:$AU$54),5)</f>
        <v>#REF!</v>
      </c>
      <c r="AV52" s="66">
        <f>ROUND($AZ$52*$L$26,1)</f>
        <v>0</v>
      </c>
      <c r="AW52" s="66">
        <f>ROUND($BA$52*$L$27,1)</f>
        <v>0</v>
      </c>
      <c r="AX52" s="66">
        <f>ROUND($BB$52*$L$26,1)</f>
        <v>0</v>
      </c>
      <c r="AY52" s="66">
        <f>ROUND($BC$52*$L$27,1)</f>
        <v>0</v>
      </c>
      <c r="AZ52" s="66">
        <f>ROUND(SUM($AZ$53:$AZ$54),2)</f>
        <v>0</v>
      </c>
      <c r="BA52" s="66">
        <f>ROUND(SUM($BA$53:$BA$54),2)</f>
        <v>0</v>
      </c>
      <c r="BB52" s="66">
        <f>ROUND(SUM($BB$53:$BB$54),2)</f>
        <v>0</v>
      </c>
      <c r="BC52" s="66">
        <f>ROUND(SUM($BC$53:$BC$54),2)</f>
        <v>0</v>
      </c>
      <c r="BD52" s="68">
        <f>ROUND(SUM($BD$53:$BD$54),2)</f>
        <v>0</v>
      </c>
      <c r="BS52" s="61" t="s">
        <v>71</v>
      </c>
      <c r="BT52" s="61" t="s">
        <v>18</v>
      </c>
      <c r="BV52" s="61" t="s">
        <v>74</v>
      </c>
      <c r="BW52" s="61" t="s">
        <v>77</v>
      </c>
      <c r="BX52" s="61" t="s">
        <v>4</v>
      </c>
    </row>
    <row r="53" spans="1:91" s="69" customFormat="1" ht="32.25" customHeight="1">
      <c r="A53" s="166" t="s">
        <v>316</v>
      </c>
      <c r="B53" s="70"/>
      <c r="C53" s="71"/>
      <c r="D53" s="71"/>
      <c r="E53" s="257" t="s">
        <v>487</v>
      </c>
      <c r="F53" s="256"/>
      <c r="G53" s="256"/>
      <c r="H53" s="256"/>
      <c r="I53" s="256"/>
      <c r="J53" s="71"/>
      <c r="K53" s="257" t="s">
        <v>508</v>
      </c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5">
        <f>'J15-002 - II205 Manětín - Stvol'!$J$27</f>
        <v>0</v>
      </c>
      <c r="AH53" s="256"/>
      <c r="AI53" s="256"/>
      <c r="AJ53" s="256"/>
      <c r="AK53" s="256"/>
      <c r="AL53" s="256"/>
      <c r="AM53" s="256"/>
      <c r="AN53" s="255">
        <f>SUM($AG$53,$AT$53)</f>
        <v>0</v>
      </c>
      <c r="AO53" s="256"/>
      <c r="AP53" s="256"/>
      <c r="AQ53" s="72" t="s">
        <v>78</v>
      </c>
      <c r="AR53" s="70"/>
      <c r="AS53" s="73">
        <v>0</v>
      </c>
      <c r="AT53" s="74">
        <f>ROUND(SUM($AV$53:$AW$53),1)</f>
        <v>0</v>
      </c>
      <c r="AU53" s="75">
        <f>'J15-002 - II205 Manětín - Stvol'!$P$86</f>
        <v>0</v>
      </c>
      <c r="AV53" s="74">
        <f>'J15-002 - II205 Manětín - Stvol'!$J$30</f>
        <v>0</v>
      </c>
      <c r="AW53" s="74">
        <f>'J15-002 - II205 Manětín - Stvol'!$J$31</f>
        <v>0</v>
      </c>
      <c r="AX53" s="74">
        <f>'J15-002 - II205 Manětín - Stvol'!$J$32</f>
        <v>0</v>
      </c>
      <c r="AY53" s="74">
        <f>'J15-002 - II205 Manětín - Stvol'!$J$33</f>
        <v>0</v>
      </c>
      <c r="AZ53" s="74">
        <f>'J15-002 - II205 Manětín - Stvol'!$F$30</f>
        <v>0</v>
      </c>
      <c r="BA53" s="74">
        <f>'J15-002 - II205 Manětín - Stvol'!$F$31</f>
        <v>0</v>
      </c>
      <c r="BB53" s="74">
        <f>'J15-002 - II205 Manětín - Stvol'!$F$32</f>
        <v>0</v>
      </c>
      <c r="BC53" s="74">
        <f>'J15-002 - II205 Manětín - Stvol'!$F$33</f>
        <v>0</v>
      </c>
      <c r="BD53" s="76">
        <f>'J15-002 - II205 Manětín - Stvol'!$F$34</f>
        <v>0</v>
      </c>
      <c r="BT53" s="69" t="s">
        <v>79</v>
      </c>
      <c r="BU53" s="69" t="s">
        <v>80</v>
      </c>
      <c r="BV53" s="69" t="s">
        <v>74</v>
      </c>
      <c r="BW53" s="69" t="s">
        <v>77</v>
      </c>
      <c r="BX53" s="69" t="s">
        <v>4</v>
      </c>
      <c r="CM53" s="69" t="s">
        <v>79</v>
      </c>
    </row>
    <row r="54" spans="1:76" s="69" customFormat="1" ht="23.25" customHeight="1">
      <c r="A54" s="166" t="s">
        <v>316</v>
      </c>
      <c r="B54" s="70"/>
      <c r="C54" s="71"/>
      <c r="D54" s="71"/>
      <c r="E54" s="257" t="s">
        <v>81</v>
      </c>
      <c r="F54" s="256"/>
      <c r="G54" s="256"/>
      <c r="H54" s="256"/>
      <c r="I54" s="256"/>
      <c r="J54" s="71"/>
      <c r="K54" s="257" t="s">
        <v>82</v>
      </c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  <c r="AC54" s="256"/>
      <c r="AD54" s="256"/>
      <c r="AE54" s="256"/>
      <c r="AF54" s="256"/>
      <c r="AG54" s="255">
        <f>'VRN - Vedlejší rozpočtové...'!$J$29</f>
        <v>0</v>
      </c>
      <c r="AH54" s="256"/>
      <c r="AI54" s="256"/>
      <c r="AJ54" s="256"/>
      <c r="AK54" s="256"/>
      <c r="AL54" s="256"/>
      <c r="AM54" s="256"/>
      <c r="AN54" s="255">
        <f>SUM($AG$54,$AT$54)</f>
        <v>0</v>
      </c>
      <c r="AO54" s="256"/>
      <c r="AP54" s="256"/>
      <c r="AQ54" s="72" t="s">
        <v>78</v>
      </c>
      <c r="AR54" s="70"/>
      <c r="AS54" s="77">
        <v>0</v>
      </c>
      <c r="AT54" s="78">
        <f>ROUND(SUM($AV$54:$AW$54),1)</f>
        <v>0</v>
      </c>
      <c r="AU54" s="79" t="e">
        <f>'VRN - Vedlejší rozpočtové...'!$P$85</f>
        <v>#REF!</v>
      </c>
      <c r="AV54" s="78">
        <f>'VRN - Vedlejší rozpočtové...'!$J$32</f>
        <v>0</v>
      </c>
      <c r="AW54" s="78">
        <f>'VRN - Vedlejší rozpočtové...'!$J$33</f>
        <v>0</v>
      </c>
      <c r="AX54" s="78">
        <f>'VRN - Vedlejší rozpočtové...'!$J$34</f>
        <v>0</v>
      </c>
      <c r="AY54" s="78">
        <f>'VRN - Vedlejší rozpočtové...'!$J$35</f>
        <v>0</v>
      </c>
      <c r="AZ54" s="78">
        <f>'VRN - Vedlejší rozpočtové...'!$F$32</f>
        <v>0</v>
      </c>
      <c r="BA54" s="78">
        <f>'VRN - Vedlejší rozpočtové...'!$F$33</f>
        <v>0</v>
      </c>
      <c r="BB54" s="78">
        <f>'VRN - Vedlejší rozpočtové...'!$F$34</f>
        <v>0</v>
      </c>
      <c r="BC54" s="78">
        <f>'VRN - Vedlejší rozpočtové...'!$F$35</f>
        <v>0</v>
      </c>
      <c r="BD54" s="80">
        <f>'VRN - Vedlejší rozpočtové...'!$F$36</f>
        <v>0</v>
      </c>
      <c r="BT54" s="69" t="s">
        <v>79</v>
      </c>
      <c r="BV54" s="69" t="s">
        <v>74</v>
      </c>
      <c r="BW54" s="69" t="s">
        <v>83</v>
      </c>
      <c r="BX54" s="69" t="s">
        <v>77</v>
      </c>
    </row>
    <row r="55" spans="2:44" s="6" customFormat="1" ht="30.75" customHeight="1">
      <c r="B55" s="19"/>
      <c r="AR55" s="19"/>
    </row>
    <row r="56" spans="2:44" s="6" customFormat="1" ht="7.5" customHeight="1"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19"/>
    </row>
  </sheetData>
  <sheetProtection/>
  <mergeCells count="47">
    <mergeCell ref="K5:AO5"/>
    <mergeCell ref="K6:AO6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42:AO42"/>
    <mergeCell ref="L28:O28"/>
    <mergeCell ref="W28:AE28"/>
    <mergeCell ref="AK28:AO28"/>
    <mergeCell ref="L29:O29"/>
    <mergeCell ref="W29:AE29"/>
    <mergeCell ref="AK29:AO29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J52:AF52"/>
    <mergeCell ref="AN53:AP53"/>
    <mergeCell ref="AG53:AM53"/>
    <mergeCell ref="E53:I53"/>
    <mergeCell ref="K53:AF53"/>
    <mergeCell ref="AM44:AN44"/>
    <mergeCell ref="AM46:AP46"/>
    <mergeCell ref="AR2:BE2"/>
    <mergeCell ref="AN54:AP54"/>
    <mergeCell ref="AG54:AM54"/>
    <mergeCell ref="E54:I54"/>
    <mergeCell ref="K54:AF54"/>
    <mergeCell ref="AG51:AM51"/>
    <mergeCell ref="AN51:AP51"/>
    <mergeCell ref="AN52:AP52"/>
    <mergeCell ref="AG52:AM52"/>
    <mergeCell ref="D52:H52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J13-002 - Povrchová oprav...'!C2" tooltip="J13-002 - Povrchová oprav..." display="/"/>
    <hyperlink ref="A54" location="'VRN - Vedlejší rozpočtové...'!C2" tooltip="VRN - Vedlejší rozpočtové..." display="/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242" sqref="I24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2" width="10.5" style="1" customWidth="1"/>
    <col min="43" max="43" width="13.5" style="1" customWidth="1"/>
    <col min="44" max="62" width="10.5" style="2" hidden="1" customWidth="1"/>
    <col min="63" max="63" width="15.5" style="2" customWidth="1"/>
    <col min="64" max="64" width="14" style="2" customWidth="1"/>
    <col min="65" max="65" width="16.66015625" style="2" customWidth="1"/>
    <col min="66" max="16384" width="10.5" style="1" customWidth="1"/>
  </cols>
  <sheetData>
    <row r="1" spans="1:256" s="3" customFormat="1" ht="22.5" customHeight="1">
      <c r="A1" s="171"/>
      <c r="B1" s="168"/>
      <c r="C1" s="168"/>
      <c r="D1" s="169" t="s">
        <v>1</v>
      </c>
      <c r="E1" s="168"/>
      <c r="F1" s="170" t="s">
        <v>317</v>
      </c>
      <c r="G1" s="286" t="s">
        <v>318</v>
      </c>
      <c r="H1" s="286"/>
      <c r="I1" s="168"/>
      <c r="J1" s="170" t="s">
        <v>319</v>
      </c>
      <c r="K1" s="169" t="s">
        <v>84</v>
      </c>
      <c r="L1" s="170" t="s">
        <v>320</v>
      </c>
      <c r="M1" s="170"/>
      <c r="N1" s="170"/>
      <c r="O1" s="170"/>
      <c r="P1" s="170"/>
      <c r="Q1" s="170"/>
      <c r="R1" s="170"/>
      <c r="S1" s="170"/>
      <c r="T1" s="170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85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13</v>
      </c>
      <c r="K6" s="12"/>
    </row>
    <row r="7" spans="2:11" s="2" customFormat="1" ht="15.75" customHeight="1">
      <c r="B7" s="10"/>
      <c r="E7" s="287" t="str">
        <f>'Rekapitulace stavby'!$K$6</f>
        <v>II-205 Manětín - Stvolny - hranice okresu</v>
      </c>
      <c r="F7" s="254"/>
      <c r="G7" s="254"/>
      <c r="H7" s="254"/>
      <c r="K7" s="12"/>
    </row>
    <row r="8" spans="2:11" s="6" customFormat="1" ht="15.75" customHeight="1">
      <c r="B8" s="19"/>
      <c r="D8" s="17" t="s">
        <v>86</v>
      </c>
      <c r="K8" s="22"/>
    </row>
    <row r="9" spans="2:11" s="6" customFormat="1" ht="37.5" customHeight="1">
      <c r="B9" s="19"/>
      <c r="E9" s="280" t="s">
        <v>507</v>
      </c>
      <c r="F9" s="265"/>
      <c r="G9" s="265"/>
      <c r="H9" s="265"/>
      <c r="K9" s="22"/>
    </row>
    <row r="10" spans="2:11" s="6" customFormat="1" ht="14.25" customHeight="1">
      <c r="B10" s="19"/>
      <c r="K10" s="22"/>
    </row>
    <row r="11" spans="2:11" s="6" customFormat="1" ht="15" customHeight="1">
      <c r="B11" s="19"/>
      <c r="D11" s="17" t="s">
        <v>15</v>
      </c>
      <c r="F11" s="15"/>
      <c r="I11" s="17" t="s">
        <v>16</v>
      </c>
      <c r="J11" s="15"/>
      <c r="K11" s="22"/>
    </row>
    <row r="12" spans="2:11" s="6" customFormat="1" ht="15" customHeight="1">
      <c r="B12" s="19"/>
      <c r="D12" s="17" t="s">
        <v>19</v>
      </c>
      <c r="F12" s="15" t="s">
        <v>31</v>
      </c>
      <c r="I12" s="17" t="s">
        <v>21</v>
      </c>
      <c r="J12" s="42">
        <f>'Rekapitulace stavby'!$AN$8</f>
        <v>42270</v>
      </c>
      <c r="K12" s="22"/>
    </row>
    <row r="13" spans="2:11" s="6" customFormat="1" ht="22.5" customHeight="1">
      <c r="B13" s="19"/>
      <c r="I13" s="14" t="s">
        <v>87</v>
      </c>
      <c r="J13" s="81" t="s">
        <v>29</v>
      </c>
      <c r="K13" s="22"/>
    </row>
    <row r="14" spans="2:11" s="6" customFormat="1" ht="15" customHeight="1">
      <c r="B14" s="19"/>
      <c r="D14" s="17" t="s">
        <v>24</v>
      </c>
      <c r="I14" s="17" t="s">
        <v>25</v>
      </c>
      <c r="J14" s="15"/>
      <c r="K14" s="22"/>
    </row>
    <row r="15" spans="2:11" s="6" customFormat="1" ht="18.75" customHeight="1">
      <c r="B15" s="19"/>
      <c r="E15" s="15" t="s">
        <v>27</v>
      </c>
      <c r="I15" s="17" t="s">
        <v>28</v>
      </c>
      <c r="J15" s="15" t="s">
        <v>26</v>
      </c>
      <c r="K15" s="22"/>
    </row>
    <row r="16" spans="2:11" s="6" customFormat="1" ht="7.5" customHeight="1">
      <c r="B16" s="19"/>
      <c r="K16" s="22"/>
    </row>
    <row r="17" spans="2:11" s="6" customFormat="1" ht="15" customHeight="1">
      <c r="B17" s="19"/>
      <c r="D17" s="17" t="s">
        <v>30</v>
      </c>
      <c r="I17" s="17" t="s">
        <v>25</v>
      </c>
      <c r="J17" s="15"/>
      <c r="K17" s="22"/>
    </row>
    <row r="18" spans="2:11" s="6" customFormat="1" ht="18.75" customHeight="1">
      <c r="B18" s="19"/>
      <c r="E18" s="15"/>
      <c r="I18" s="17" t="s">
        <v>28</v>
      </c>
      <c r="J18" s="15" t="s">
        <v>33</v>
      </c>
      <c r="K18" s="22"/>
    </row>
    <row r="19" spans="2:11" s="6" customFormat="1" ht="7.5" customHeight="1">
      <c r="B19" s="19"/>
      <c r="K19" s="22"/>
    </row>
    <row r="20" spans="2:11" s="6" customFormat="1" ht="15" customHeight="1">
      <c r="B20" s="19"/>
      <c r="D20" s="17" t="s">
        <v>32</v>
      </c>
      <c r="I20" s="17" t="s">
        <v>25</v>
      </c>
      <c r="J20" s="15" t="str">
        <f>IF('Rekapitulace stavby'!$AN$16="","",'Rekapitulace stavby'!$AN$16)</f>
        <v>63545438</v>
      </c>
      <c r="K20" s="22"/>
    </row>
    <row r="21" spans="2:11" s="6" customFormat="1" ht="18.75" customHeight="1">
      <c r="B21" s="19"/>
      <c r="E21" s="15" t="str">
        <f>IF('Rekapitulace stavby'!$E$17="","",'Rekapitulace stavby'!$E$17)</f>
        <v>Ing. Ondřej Janout - Projekční a inženýrské práce</v>
      </c>
      <c r="I21" s="17" t="s">
        <v>28</v>
      </c>
      <c r="J21" s="15" t="str">
        <f>IF('Rekapitulace stavby'!$AN$17="","",'Rekapitulace stavby'!$AN$17)</f>
        <v>CZ7106292039</v>
      </c>
      <c r="K21" s="22"/>
    </row>
    <row r="22" spans="2:11" s="6" customFormat="1" ht="7.5" customHeight="1">
      <c r="B22" s="19"/>
      <c r="K22" s="22"/>
    </row>
    <row r="23" spans="2:11" s="6" customFormat="1" ht="15" customHeight="1">
      <c r="B23" s="19"/>
      <c r="D23" s="17" t="s">
        <v>36</v>
      </c>
      <c r="K23" s="22"/>
    </row>
    <row r="24" spans="2:11" s="82" customFormat="1" ht="15.75" customHeight="1">
      <c r="B24" s="83"/>
      <c r="E24" s="282"/>
      <c r="F24" s="288"/>
      <c r="G24" s="288"/>
      <c r="H24" s="288"/>
      <c r="K24" s="84"/>
    </row>
    <row r="25" spans="2:11" s="6" customFormat="1" ht="7.5" customHeight="1">
      <c r="B25" s="19"/>
      <c r="K25" s="22"/>
    </row>
    <row r="26" spans="2:11" s="6" customFormat="1" ht="7.5" customHeight="1">
      <c r="B26" s="19"/>
      <c r="D26" s="43"/>
      <c r="E26" s="43"/>
      <c r="F26" s="43"/>
      <c r="G26" s="43"/>
      <c r="H26" s="43"/>
      <c r="I26" s="43"/>
      <c r="J26" s="43"/>
      <c r="K26" s="85"/>
    </row>
    <row r="27" spans="2:11" s="6" customFormat="1" ht="26.25" customHeight="1">
      <c r="B27" s="19"/>
      <c r="D27" s="86" t="s">
        <v>38</v>
      </c>
      <c r="J27" s="54">
        <f>ROUND($J$86,2)</f>
        <v>0</v>
      </c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85"/>
    </row>
    <row r="29" spans="2:11" s="6" customFormat="1" ht="15" customHeight="1">
      <c r="B29" s="19"/>
      <c r="F29" s="23" t="s">
        <v>40</v>
      </c>
      <c r="I29" s="23" t="s">
        <v>39</v>
      </c>
      <c r="J29" s="23" t="s">
        <v>41</v>
      </c>
      <c r="K29" s="22"/>
    </row>
    <row r="30" spans="2:11" s="6" customFormat="1" ht="15" customHeight="1">
      <c r="B30" s="19"/>
      <c r="D30" s="25" t="s">
        <v>42</v>
      </c>
      <c r="E30" s="25" t="s">
        <v>43</v>
      </c>
      <c r="F30" s="87">
        <f>ROUND(SUM($BE$86:$BE$243),2)</f>
        <v>0</v>
      </c>
      <c r="I30" s="88">
        <v>0.21</v>
      </c>
      <c r="J30" s="87">
        <f>ROUND(ROUND((SUM($BE$86:$BE$243)),2)*$I$30,1)</f>
        <v>0</v>
      </c>
      <c r="K30" s="22"/>
    </row>
    <row r="31" spans="2:11" s="6" customFormat="1" ht="15" customHeight="1">
      <c r="B31" s="19"/>
      <c r="E31" s="25" t="s">
        <v>44</v>
      </c>
      <c r="F31" s="87">
        <f>ROUND(SUM($BF$86:$BF$243),2)</f>
        <v>0</v>
      </c>
      <c r="I31" s="88">
        <v>0.15</v>
      </c>
      <c r="J31" s="87">
        <f>ROUND(ROUND((SUM($BF$86:$BF$243)),2)*$I$31,1)</f>
        <v>0</v>
      </c>
      <c r="K31" s="22"/>
    </row>
    <row r="32" spans="2:11" s="6" customFormat="1" ht="15" customHeight="1" hidden="1">
      <c r="B32" s="19"/>
      <c r="E32" s="25" t="s">
        <v>45</v>
      </c>
      <c r="F32" s="87">
        <f>ROUND(SUM($BG$86:$BG$243),2)</f>
        <v>0</v>
      </c>
      <c r="I32" s="88">
        <v>0.21</v>
      </c>
      <c r="J32" s="87">
        <v>0</v>
      </c>
      <c r="K32" s="22"/>
    </row>
    <row r="33" spans="2:11" s="6" customFormat="1" ht="15" customHeight="1" hidden="1">
      <c r="B33" s="19"/>
      <c r="E33" s="25" t="s">
        <v>46</v>
      </c>
      <c r="F33" s="87">
        <f>ROUND(SUM($BH$86:$BH$243),2)</f>
        <v>0</v>
      </c>
      <c r="I33" s="88">
        <v>0.15</v>
      </c>
      <c r="J33" s="87">
        <v>0</v>
      </c>
      <c r="K33" s="22"/>
    </row>
    <row r="34" spans="2:11" s="6" customFormat="1" ht="15" customHeight="1" hidden="1">
      <c r="B34" s="19"/>
      <c r="E34" s="25" t="s">
        <v>47</v>
      </c>
      <c r="F34" s="87">
        <f>ROUND(SUM($BI$86:$BI$243),2)</f>
        <v>0</v>
      </c>
      <c r="I34" s="88">
        <v>0</v>
      </c>
      <c r="J34" s="87">
        <v>0</v>
      </c>
      <c r="K34" s="22"/>
    </row>
    <row r="35" spans="2:11" s="6" customFormat="1" ht="7.5" customHeight="1">
      <c r="B35" s="19"/>
      <c r="K35" s="22"/>
    </row>
    <row r="36" spans="2:11" s="6" customFormat="1" ht="26.25" customHeight="1">
      <c r="B36" s="19"/>
      <c r="C36" s="27"/>
      <c r="D36" s="28" t="s">
        <v>48</v>
      </c>
      <c r="E36" s="29"/>
      <c r="F36" s="29"/>
      <c r="G36" s="89" t="s">
        <v>49</v>
      </c>
      <c r="H36" s="30" t="s">
        <v>50</v>
      </c>
      <c r="I36" s="29"/>
      <c r="J36" s="31">
        <f>SUM($J$27:$J$34)</f>
        <v>0</v>
      </c>
      <c r="K36" s="90"/>
    </row>
    <row r="37" spans="2:11" s="6" customFormat="1" ht="15" customHeight="1">
      <c r="B37" s="33"/>
      <c r="C37" s="34"/>
      <c r="D37" s="34"/>
      <c r="E37" s="34"/>
      <c r="F37" s="34"/>
      <c r="G37" s="34"/>
      <c r="H37" s="34"/>
      <c r="I37" s="34"/>
      <c r="J37" s="34"/>
      <c r="K37" s="35"/>
    </row>
    <row r="41" spans="2:11" s="6" customFormat="1" ht="7.5" customHeight="1">
      <c r="B41" s="36"/>
      <c r="C41" s="37"/>
      <c r="D41" s="37"/>
      <c r="E41" s="37"/>
      <c r="F41" s="37"/>
      <c r="G41" s="37"/>
      <c r="H41" s="37"/>
      <c r="I41" s="37"/>
      <c r="J41" s="37"/>
      <c r="K41" s="91"/>
    </row>
    <row r="42" spans="2:11" s="6" customFormat="1" ht="37.5" customHeight="1">
      <c r="B42" s="19"/>
      <c r="C42" s="11" t="s">
        <v>88</v>
      </c>
      <c r="K42" s="22"/>
    </row>
    <row r="43" spans="2:11" s="6" customFormat="1" ht="7.5" customHeight="1">
      <c r="B43" s="19"/>
      <c r="K43" s="22"/>
    </row>
    <row r="44" spans="2:11" s="6" customFormat="1" ht="15" customHeight="1">
      <c r="B44" s="19"/>
      <c r="C44" s="17" t="s">
        <v>13</v>
      </c>
      <c r="K44" s="22"/>
    </row>
    <row r="45" spans="2:11" s="6" customFormat="1" ht="16.5" customHeight="1">
      <c r="B45" s="19"/>
      <c r="E45" s="287" t="str">
        <f>$E$7</f>
        <v>II-205 Manětín - Stvolny - hranice okresu</v>
      </c>
      <c r="F45" s="265"/>
      <c r="G45" s="265"/>
      <c r="H45" s="265"/>
      <c r="K45" s="22"/>
    </row>
    <row r="46" spans="2:11" s="6" customFormat="1" ht="15" customHeight="1">
      <c r="B46" s="19"/>
      <c r="C46" s="17" t="s">
        <v>86</v>
      </c>
      <c r="K46" s="22"/>
    </row>
    <row r="47" spans="2:11" s="6" customFormat="1" ht="19.5" customHeight="1">
      <c r="B47" s="19"/>
      <c r="E47" s="280" t="str">
        <f>$E$9</f>
        <v>J15-002 - II-205 Manětín - Stvolny - hranice okresu</v>
      </c>
      <c r="F47" s="265"/>
      <c r="G47" s="265"/>
      <c r="H47" s="265"/>
      <c r="K47" s="22"/>
    </row>
    <row r="48" spans="2:11" s="6" customFormat="1" ht="7.5" customHeight="1">
      <c r="B48" s="19"/>
      <c r="K48" s="22"/>
    </row>
    <row r="49" spans="2:11" s="6" customFormat="1" ht="18.75" customHeight="1">
      <c r="B49" s="19"/>
      <c r="C49" s="17" t="s">
        <v>19</v>
      </c>
      <c r="F49" s="15" t="str">
        <f>$F$12</f>
        <v> </v>
      </c>
      <c r="I49" s="17" t="s">
        <v>21</v>
      </c>
      <c r="J49" s="42">
        <f>IF($J$12="","",$J$12)</f>
        <v>42270</v>
      </c>
      <c r="K49" s="22"/>
    </row>
    <row r="50" spans="2:11" s="6" customFormat="1" ht="7.5" customHeight="1">
      <c r="B50" s="19"/>
      <c r="K50" s="22"/>
    </row>
    <row r="51" spans="2:11" s="6" customFormat="1" ht="15.75" customHeight="1">
      <c r="B51" s="19"/>
      <c r="C51" s="17" t="s">
        <v>24</v>
      </c>
      <c r="F51" s="15" t="str">
        <f>$E$15</f>
        <v>Správa a údržba silnic Plzeňského kraje, příspěvko</v>
      </c>
      <c r="I51" s="17" t="s">
        <v>32</v>
      </c>
      <c r="J51" s="15" t="str">
        <f>$E$21</f>
        <v>Ing. Ondřej Janout - Projekční a inženýrské práce</v>
      </c>
      <c r="K51" s="22"/>
    </row>
    <row r="52" spans="2:11" s="6" customFormat="1" ht="15" customHeight="1">
      <c r="B52" s="19"/>
      <c r="C52" s="17" t="s">
        <v>30</v>
      </c>
      <c r="F52" s="15">
        <f>IF($E$18="","",$E$18)</f>
      </c>
      <c r="K52" s="22"/>
    </row>
    <row r="53" spans="2:11" s="6" customFormat="1" ht="11.25" customHeight="1">
      <c r="B53" s="19"/>
      <c r="K53" s="22"/>
    </row>
    <row r="54" spans="2:11" s="6" customFormat="1" ht="30" customHeight="1">
      <c r="B54" s="19"/>
      <c r="C54" s="92" t="s">
        <v>89</v>
      </c>
      <c r="D54" s="27"/>
      <c r="E54" s="27"/>
      <c r="F54" s="27"/>
      <c r="G54" s="27"/>
      <c r="H54" s="27"/>
      <c r="I54" s="27"/>
      <c r="J54" s="93" t="s">
        <v>90</v>
      </c>
      <c r="K54" s="32"/>
    </row>
    <row r="55" spans="2:11" s="6" customFormat="1" ht="11.25" customHeight="1">
      <c r="B55" s="19"/>
      <c r="K55" s="22"/>
    </row>
    <row r="56" spans="2:47" s="6" customFormat="1" ht="30" customHeight="1">
      <c r="B56" s="19"/>
      <c r="C56" s="53" t="s">
        <v>91</v>
      </c>
      <c r="J56" s="54">
        <f>$J$86</f>
        <v>0</v>
      </c>
      <c r="K56" s="22"/>
      <c r="AU56" s="6" t="s">
        <v>92</v>
      </c>
    </row>
    <row r="57" spans="2:11" s="60" customFormat="1" ht="25.5" customHeight="1">
      <c r="B57" s="94"/>
      <c r="D57" s="95" t="s">
        <v>93</v>
      </c>
      <c r="E57" s="95"/>
      <c r="F57" s="95"/>
      <c r="G57" s="95"/>
      <c r="H57" s="95"/>
      <c r="I57" s="95"/>
      <c r="J57" s="96">
        <f>$J$87</f>
        <v>0</v>
      </c>
      <c r="K57" s="97"/>
    </row>
    <row r="58" spans="2:11" s="69" customFormat="1" ht="21" customHeight="1">
      <c r="B58" s="98"/>
      <c r="D58" s="99" t="s">
        <v>94</v>
      </c>
      <c r="E58" s="99"/>
      <c r="F58" s="99"/>
      <c r="G58" s="99"/>
      <c r="H58" s="99"/>
      <c r="I58" s="99"/>
      <c r="J58" s="100">
        <f>$J$88</f>
        <v>0</v>
      </c>
      <c r="K58" s="101"/>
    </row>
    <row r="59" spans="2:11" s="69" customFormat="1" ht="21" customHeight="1">
      <c r="B59" s="98"/>
      <c r="D59" s="99" t="s">
        <v>95</v>
      </c>
      <c r="E59" s="99"/>
      <c r="F59" s="99"/>
      <c r="G59" s="99"/>
      <c r="H59" s="99"/>
      <c r="I59" s="99"/>
      <c r="J59" s="100">
        <f>$J$115</f>
        <v>0</v>
      </c>
      <c r="K59" s="101"/>
    </row>
    <row r="60" spans="2:11" s="69" customFormat="1" ht="15.75" customHeight="1">
      <c r="B60" s="98"/>
      <c r="D60" s="99" t="s">
        <v>96</v>
      </c>
      <c r="E60" s="99"/>
      <c r="F60" s="99"/>
      <c r="G60" s="99"/>
      <c r="H60" s="99"/>
      <c r="I60" s="99"/>
      <c r="J60" s="100">
        <f>$J$116</f>
        <v>0</v>
      </c>
      <c r="K60" s="101"/>
    </row>
    <row r="61" spans="2:11" s="69" customFormat="1" ht="21" customHeight="1">
      <c r="B61" s="98"/>
      <c r="D61" s="99" t="s">
        <v>97</v>
      </c>
      <c r="E61" s="99"/>
      <c r="F61" s="99"/>
      <c r="G61" s="99"/>
      <c r="H61" s="99"/>
      <c r="I61" s="99"/>
      <c r="J61" s="100">
        <f>$J$121</f>
        <v>0</v>
      </c>
      <c r="K61" s="101"/>
    </row>
    <row r="62" spans="2:11" s="69" customFormat="1" ht="21" customHeight="1">
      <c r="B62" s="98"/>
      <c r="D62" s="99" t="s">
        <v>98</v>
      </c>
      <c r="E62" s="99"/>
      <c r="F62" s="99"/>
      <c r="G62" s="99"/>
      <c r="H62" s="99"/>
      <c r="I62" s="99"/>
      <c r="J62" s="100">
        <f>$J$155</f>
        <v>0</v>
      </c>
      <c r="K62" s="101"/>
    </row>
    <row r="63" spans="2:11" s="69" customFormat="1" ht="15.75" customHeight="1">
      <c r="B63" s="98"/>
      <c r="D63" s="99" t="s">
        <v>99</v>
      </c>
      <c r="E63" s="99"/>
      <c r="F63" s="99"/>
      <c r="G63" s="99"/>
      <c r="H63" s="99"/>
      <c r="I63" s="99"/>
      <c r="J63" s="100">
        <f>$J$156</f>
        <v>0</v>
      </c>
      <c r="K63" s="101"/>
    </row>
    <row r="64" spans="2:11" s="69" customFormat="1" ht="15.75" customHeight="1">
      <c r="B64" s="98"/>
      <c r="D64" s="99" t="s">
        <v>100</v>
      </c>
      <c r="E64" s="99"/>
      <c r="F64" s="99"/>
      <c r="G64" s="99"/>
      <c r="H64" s="99"/>
      <c r="I64" s="99"/>
      <c r="J64" s="100">
        <f>$J$197</f>
        <v>0</v>
      </c>
      <c r="K64" s="101"/>
    </row>
    <row r="65" spans="2:11" s="69" customFormat="1" ht="15.75" customHeight="1">
      <c r="B65" s="98"/>
      <c r="D65" s="99" t="s">
        <v>101</v>
      </c>
      <c r="E65" s="99"/>
      <c r="F65" s="99"/>
      <c r="G65" s="99"/>
      <c r="H65" s="99"/>
      <c r="I65" s="99"/>
      <c r="J65" s="100">
        <f>$J$214</f>
        <v>0</v>
      </c>
      <c r="K65" s="101"/>
    </row>
    <row r="66" spans="2:11" s="69" customFormat="1" ht="15.75" customHeight="1">
      <c r="B66" s="98"/>
      <c r="D66" s="99" t="s">
        <v>102</v>
      </c>
      <c r="E66" s="99"/>
      <c r="F66" s="99"/>
      <c r="G66" s="99"/>
      <c r="H66" s="99"/>
      <c r="I66" s="99"/>
      <c r="J66" s="100">
        <f>$J$225</f>
        <v>0</v>
      </c>
      <c r="K66" s="101"/>
    </row>
    <row r="67" spans="2:11" s="6" customFormat="1" ht="22.5" customHeight="1">
      <c r="B67" s="19"/>
      <c r="K67" s="22"/>
    </row>
    <row r="68" spans="2:11" s="6" customFormat="1" ht="7.5" customHeight="1">
      <c r="B68" s="33"/>
      <c r="C68" s="34"/>
      <c r="D68" s="34"/>
      <c r="E68" s="34"/>
      <c r="F68" s="34"/>
      <c r="G68" s="34"/>
      <c r="H68" s="34"/>
      <c r="I68" s="34"/>
      <c r="J68" s="34"/>
      <c r="K68" s="35"/>
    </row>
    <row r="72" spans="2:12" s="6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9"/>
    </row>
    <row r="73" spans="2:12" s="6" customFormat="1" ht="37.5" customHeight="1">
      <c r="B73" s="19"/>
      <c r="C73" s="11" t="s">
        <v>103</v>
      </c>
      <c r="L73" s="19"/>
    </row>
    <row r="74" spans="2:12" s="6" customFormat="1" ht="7.5" customHeight="1">
      <c r="B74" s="19"/>
      <c r="L74" s="19"/>
    </row>
    <row r="75" spans="2:12" s="6" customFormat="1" ht="15" customHeight="1">
      <c r="B75" s="19"/>
      <c r="C75" s="17" t="s">
        <v>13</v>
      </c>
      <c r="L75" s="19"/>
    </row>
    <row r="76" spans="2:12" s="6" customFormat="1" ht="16.5" customHeight="1">
      <c r="B76" s="19"/>
      <c r="E76" s="287" t="str">
        <f>$E$7</f>
        <v>II-205 Manětín - Stvolny - hranice okresu</v>
      </c>
      <c r="F76" s="265"/>
      <c r="G76" s="265"/>
      <c r="H76" s="265"/>
      <c r="L76" s="19"/>
    </row>
    <row r="77" spans="2:12" s="6" customFormat="1" ht="15" customHeight="1">
      <c r="B77" s="19"/>
      <c r="C77" s="17" t="s">
        <v>86</v>
      </c>
      <c r="L77" s="19"/>
    </row>
    <row r="78" spans="2:12" s="6" customFormat="1" ht="19.5" customHeight="1">
      <c r="B78" s="19"/>
      <c r="E78" s="280" t="str">
        <f>$E$9</f>
        <v>J15-002 - II-205 Manětín - Stvolny - hranice okresu</v>
      </c>
      <c r="F78" s="265"/>
      <c r="G78" s="265"/>
      <c r="H78" s="265"/>
      <c r="L78" s="19"/>
    </row>
    <row r="79" spans="2:12" s="6" customFormat="1" ht="7.5" customHeight="1">
      <c r="B79" s="19"/>
      <c r="L79" s="19"/>
    </row>
    <row r="80" spans="2:12" s="6" customFormat="1" ht="18.75" customHeight="1">
      <c r="B80" s="19"/>
      <c r="C80" s="17" t="s">
        <v>19</v>
      </c>
      <c r="F80" s="15" t="str">
        <f>$F$12</f>
        <v> </v>
      </c>
      <c r="I80" s="17" t="s">
        <v>21</v>
      </c>
      <c r="J80" s="42">
        <f>IF($J$12="","",$J$12)</f>
        <v>42270</v>
      </c>
      <c r="L80" s="19"/>
    </row>
    <row r="81" spans="2:12" s="6" customFormat="1" ht="7.5" customHeight="1">
      <c r="B81" s="19"/>
      <c r="L81" s="19"/>
    </row>
    <row r="82" spans="2:12" s="6" customFormat="1" ht="15.75" customHeight="1">
      <c r="B82" s="19"/>
      <c r="C82" s="17" t="s">
        <v>24</v>
      </c>
      <c r="F82" s="15" t="str">
        <f>$E$15</f>
        <v>Správa a údržba silnic Plzeňského kraje, příspěvko</v>
      </c>
      <c r="I82" s="17" t="s">
        <v>32</v>
      </c>
      <c r="J82" s="15" t="str">
        <f>$E$21</f>
        <v>Ing. Ondřej Janout - Projekční a inženýrské práce</v>
      </c>
      <c r="L82" s="19"/>
    </row>
    <row r="83" spans="2:12" s="6" customFormat="1" ht="15" customHeight="1">
      <c r="B83" s="19"/>
      <c r="C83" s="17" t="s">
        <v>30</v>
      </c>
      <c r="F83" s="15">
        <f>IF($E$18="","",$E$18)</f>
      </c>
      <c r="L83" s="19"/>
    </row>
    <row r="84" spans="2:12" s="6" customFormat="1" ht="11.25" customHeight="1">
      <c r="B84" s="19"/>
      <c r="L84" s="19"/>
    </row>
    <row r="85" spans="2:20" s="102" customFormat="1" ht="30" customHeight="1">
      <c r="B85" s="103"/>
      <c r="C85" s="104" t="s">
        <v>104</v>
      </c>
      <c r="D85" s="105" t="s">
        <v>57</v>
      </c>
      <c r="E85" s="105" t="s">
        <v>53</v>
      </c>
      <c r="F85" s="105" t="s">
        <v>105</v>
      </c>
      <c r="G85" s="105" t="s">
        <v>106</v>
      </c>
      <c r="H85" s="105" t="s">
        <v>107</v>
      </c>
      <c r="I85" s="105" t="s">
        <v>108</v>
      </c>
      <c r="J85" s="105" t="s">
        <v>109</v>
      </c>
      <c r="K85" s="106" t="s">
        <v>110</v>
      </c>
      <c r="L85" s="103"/>
      <c r="M85" s="48" t="s">
        <v>111</v>
      </c>
      <c r="N85" s="49" t="s">
        <v>42</v>
      </c>
      <c r="O85" s="49" t="s">
        <v>112</v>
      </c>
      <c r="P85" s="49" t="s">
        <v>113</v>
      </c>
      <c r="Q85" s="49" t="s">
        <v>114</v>
      </c>
      <c r="R85" s="49" t="s">
        <v>115</v>
      </c>
      <c r="S85" s="49" t="s">
        <v>116</v>
      </c>
      <c r="T85" s="50" t="s">
        <v>117</v>
      </c>
    </row>
    <row r="86" spans="2:63" s="6" customFormat="1" ht="30" customHeight="1">
      <c r="B86" s="19"/>
      <c r="C86" s="53" t="s">
        <v>91</v>
      </c>
      <c r="J86" s="107">
        <f>$BK$86</f>
        <v>0</v>
      </c>
      <c r="L86" s="19"/>
      <c r="M86" s="52"/>
      <c r="N86" s="43"/>
      <c r="O86" s="43"/>
      <c r="P86" s="108">
        <f>$P$87</f>
        <v>0</v>
      </c>
      <c r="Q86" s="43"/>
      <c r="R86" s="108">
        <f>$R$87</f>
        <v>842.8195199999998</v>
      </c>
      <c r="S86" s="43"/>
      <c r="T86" s="109">
        <f>$T$87</f>
        <v>409.388</v>
      </c>
      <c r="AT86" s="6" t="s">
        <v>71</v>
      </c>
      <c r="AU86" s="6" t="s">
        <v>92</v>
      </c>
      <c r="BK86" s="110">
        <f>$BK$87</f>
        <v>0</v>
      </c>
    </row>
    <row r="87" spans="2:63" s="111" customFormat="1" ht="37.5" customHeight="1">
      <c r="B87" s="112"/>
      <c r="D87" s="113" t="s">
        <v>71</v>
      </c>
      <c r="E87" s="114" t="s">
        <v>118</v>
      </c>
      <c r="F87" s="114" t="s">
        <v>119</v>
      </c>
      <c r="J87" s="115">
        <f>$BK$87</f>
        <v>0</v>
      </c>
      <c r="L87" s="112"/>
      <c r="M87" s="116"/>
      <c r="P87" s="117">
        <f>$P$88+$P$115+$P$121+$P$155</f>
        <v>0</v>
      </c>
      <c r="R87" s="117">
        <f>$R$88+$R$115+$R$121+$R$155</f>
        <v>842.8195199999998</v>
      </c>
      <c r="T87" s="118">
        <f>$T$88+$T$115+$T$121+$T$155</f>
        <v>409.388</v>
      </c>
      <c r="AR87" s="113" t="s">
        <v>18</v>
      </c>
      <c r="AT87" s="113" t="s">
        <v>71</v>
      </c>
      <c r="AU87" s="113" t="s">
        <v>72</v>
      </c>
      <c r="AY87" s="113" t="s">
        <v>120</v>
      </c>
      <c r="BK87" s="119">
        <f>$BK$88+$BK$115+$BK$121+$BK$155</f>
        <v>0</v>
      </c>
    </row>
    <row r="88" spans="2:63" s="111" customFormat="1" ht="21" customHeight="1">
      <c r="B88" s="112"/>
      <c r="D88" s="113" t="s">
        <v>71</v>
      </c>
      <c r="E88" s="120" t="s">
        <v>18</v>
      </c>
      <c r="F88" s="120" t="s">
        <v>121</v>
      </c>
      <c r="J88" s="121">
        <f>$BK$88</f>
        <v>0</v>
      </c>
      <c r="L88" s="112"/>
      <c r="M88" s="116"/>
      <c r="P88" s="117">
        <f>SUM($P$89:$P$114)</f>
        <v>0</v>
      </c>
      <c r="R88" s="117">
        <f>SUM($R$89:$R$114)</f>
        <v>0.011040000000000001</v>
      </c>
      <c r="T88" s="118">
        <f>SUM($T$89:$T$114)</f>
        <v>85.008</v>
      </c>
      <c r="AR88" s="113" t="s">
        <v>18</v>
      </c>
      <c r="AT88" s="113" t="s">
        <v>71</v>
      </c>
      <c r="AU88" s="113" t="s">
        <v>18</v>
      </c>
      <c r="AY88" s="113" t="s">
        <v>120</v>
      </c>
      <c r="BK88" s="119">
        <f>SUM($BK$89:$BK$114)</f>
        <v>0</v>
      </c>
    </row>
    <row r="89" spans="2:65" s="6" customFormat="1" ht="15.75" customHeight="1">
      <c r="B89" s="19"/>
      <c r="C89" s="122" t="s">
        <v>18</v>
      </c>
      <c r="D89" s="122" t="s">
        <v>122</v>
      </c>
      <c r="E89" s="123" t="s">
        <v>123</v>
      </c>
      <c r="F89" s="124" t="s">
        <v>124</v>
      </c>
      <c r="G89" s="125" t="s">
        <v>125</v>
      </c>
      <c r="H89" s="126">
        <v>1104</v>
      </c>
      <c r="I89" s="127"/>
      <c r="J89" s="127">
        <f>ROUND($I$89*$H$89,2)</f>
        <v>0</v>
      </c>
      <c r="K89" s="124" t="s">
        <v>126</v>
      </c>
      <c r="L89" s="19"/>
      <c r="M89" s="128"/>
      <c r="N89" s="129" t="s">
        <v>43</v>
      </c>
      <c r="O89" s="130">
        <v>0</v>
      </c>
      <c r="P89" s="130">
        <f>$O$89*$H$89</f>
        <v>0</v>
      </c>
      <c r="Q89" s="130">
        <v>1E-05</v>
      </c>
      <c r="R89" s="130">
        <f>$Q$89*$H$89</f>
        <v>0.011040000000000001</v>
      </c>
      <c r="S89" s="130">
        <v>0.077</v>
      </c>
      <c r="T89" s="131">
        <f>$S$89*$H$89</f>
        <v>85.008</v>
      </c>
      <c r="AR89" s="82" t="s">
        <v>127</v>
      </c>
      <c r="AT89" s="82" t="s">
        <v>122</v>
      </c>
      <c r="AU89" s="82" t="s">
        <v>79</v>
      </c>
      <c r="AY89" s="6" t="s">
        <v>120</v>
      </c>
      <c r="BE89" s="132">
        <f>IF($N$89="základní",$J$89,0)</f>
        <v>0</v>
      </c>
      <c r="BF89" s="132">
        <f>IF($N$89="snížená",$J$89,0)</f>
        <v>0</v>
      </c>
      <c r="BG89" s="132">
        <f>IF($N$89="zákl. přenesená",$J$89,0)</f>
        <v>0</v>
      </c>
      <c r="BH89" s="132">
        <f>IF($N$89="sníž. přenesená",$J$89,0)</f>
        <v>0</v>
      </c>
      <c r="BI89" s="132">
        <f>IF($N$89="nulová",$J$89,0)</f>
        <v>0</v>
      </c>
      <c r="BJ89" s="82" t="s">
        <v>18</v>
      </c>
      <c r="BK89" s="132">
        <f>ROUND($I$89*$H$89,2)</f>
        <v>0</v>
      </c>
      <c r="BL89" s="82" t="s">
        <v>127</v>
      </c>
      <c r="BM89" s="82" t="s">
        <v>128</v>
      </c>
    </row>
    <row r="90" spans="2:47" s="6" customFormat="1" ht="27" customHeight="1">
      <c r="B90" s="19"/>
      <c r="D90" s="133" t="s">
        <v>129</v>
      </c>
      <c r="F90" s="134" t="s">
        <v>130</v>
      </c>
      <c r="L90" s="19"/>
      <c r="M90" s="45"/>
      <c r="T90" s="46"/>
      <c r="AT90" s="6" t="s">
        <v>129</v>
      </c>
      <c r="AU90" s="6" t="s">
        <v>79</v>
      </c>
    </row>
    <row r="91" spans="2:51" s="6" customFormat="1" ht="15.75" customHeight="1">
      <c r="B91" s="135"/>
      <c r="D91" s="136" t="s">
        <v>131</v>
      </c>
      <c r="E91" s="137"/>
      <c r="F91" s="138" t="s">
        <v>132</v>
      </c>
      <c r="H91" s="137"/>
      <c r="L91" s="135"/>
      <c r="M91" s="139"/>
      <c r="T91" s="140"/>
      <c r="AT91" s="137" t="s">
        <v>131</v>
      </c>
      <c r="AU91" s="137" t="s">
        <v>79</v>
      </c>
      <c r="AV91" s="137" t="s">
        <v>18</v>
      </c>
      <c r="AW91" s="137" t="s">
        <v>92</v>
      </c>
      <c r="AX91" s="137" t="s">
        <v>72</v>
      </c>
      <c r="AY91" s="137" t="s">
        <v>120</v>
      </c>
    </row>
    <row r="92" spans="2:51" s="6" customFormat="1" ht="15.75" customHeight="1">
      <c r="B92" s="135"/>
      <c r="D92" s="136" t="s">
        <v>131</v>
      </c>
      <c r="E92" s="137"/>
      <c r="F92" s="138" t="s">
        <v>133</v>
      </c>
      <c r="H92" s="137"/>
      <c r="L92" s="135"/>
      <c r="M92" s="139"/>
      <c r="T92" s="140"/>
      <c r="AT92" s="137" t="s">
        <v>131</v>
      </c>
      <c r="AU92" s="137" t="s">
        <v>79</v>
      </c>
      <c r="AV92" s="137" t="s">
        <v>18</v>
      </c>
      <c r="AW92" s="137" t="s">
        <v>92</v>
      </c>
      <c r="AX92" s="137" t="s">
        <v>72</v>
      </c>
      <c r="AY92" s="137" t="s">
        <v>120</v>
      </c>
    </row>
    <row r="93" spans="2:51" s="6" customFormat="1" ht="15.75" customHeight="1">
      <c r="B93" s="135"/>
      <c r="D93" s="136" t="s">
        <v>131</v>
      </c>
      <c r="E93" s="137"/>
      <c r="F93" s="138" t="s">
        <v>134</v>
      </c>
      <c r="H93" s="137"/>
      <c r="L93" s="135"/>
      <c r="M93" s="139"/>
      <c r="T93" s="140"/>
      <c r="AT93" s="137" t="s">
        <v>131</v>
      </c>
      <c r="AU93" s="137" t="s">
        <v>79</v>
      </c>
      <c r="AV93" s="137" t="s">
        <v>18</v>
      </c>
      <c r="AW93" s="137" t="s">
        <v>92</v>
      </c>
      <c r="AX93" s="137" t="s">
        <v>72</v>
      </c>
      <c r="AY93" s="137" t="s">
        <v>120</v>
      </c>
    </row>
    <row r="94" spans="2:51" s="6" customFormat="1" ht="15.75" customHeight="1">
      <c r="B94" s="141"/>
      <c r="D94" s="136" t="s">
        <v>131</v>
      </c>
      <c r="E94" s="142"/>
      <c r="F94" s="143">
        <v>1104</v>
      </c>
      <c r="H94" s="144">
        <v>1104</v>
      </c>
      <c r="L94" s="141"/>
      <c r="M94" s="145"/>
      <c r="T94" s="146"/>
      <c r="AT94" s="142" t="s">
        <v>131</v>
      </c>
      <c r="AU94" s="142" t="s">
        <v>79</v>
      </c>
      <c r="AV94" s="142" t="s">
        <v>79</v>
      </c>
      <c r="AW94" s="142" t="s">
        <v>92</v>
      </c>
      <c r="AX94" s="142" t="s">
        <v>18</v>
      </c>
      <c r="AY94" s="142" t="s">
        <v>120</v>
      </c>
    </row>
    <row r="95" spans="2:65" s="6" customFormat="1" ht="15.75" customHeight="1">
      <c r="B95" s="19"/>
      <c r="C95" s="122" t="s">
        <v>79</v>
      </c>
      <c r="D95" s="122" t="s">
        <v>122</v>
      </c>
      <c r="E95" s="123" t="s">
        <v>135</v>
      </c>
      <c r="F95" s="124" t="s">
        <v>136</v>
      </c>
      <c r="G95" s="125" t="s">
        <v>137</v>
      </c>
      <c r="H95" s="126">
        <v>14</v>
      </c>
      <c r="I95" s="127"/>
      <c r="J95" s="127">
        <f>ROUND($I$95*$H$95,2)</f>
        <v>0</v>
      </c>
      <c r="K95" s="124" t="s">
        <v>138</v>
      </c>
      <c r="L95" s="19"/>
      <c r="M95" s="128"/>
      <c r="N95" s="129" t="s">
        <v>43</v>
      </c>
      <c r="O95" s="130">
        <v>0</v>
      </c>
      <c r="P95" s="130">
        <f>$O$95*$H$95</f>
        <v>0</v>
      </c>
      <c r="Q95" s="130">
        <v>0</v>
      </c>
      <c r="R95" s="130">
        <f>$Q$95*$H$95</f>
        <v>0</v>
      </c>
      <c r="S95" s="130">
        <v>0</v>
      </c>
      <c r="T95" s="131">
        <f>$S$95*$H$95</f>
        <v>0</v>
      </c>
      <c r="AR95" s="82" t="s">
        <v>127</v>
      </c>
      <c r="AT95" s="82" t="s">
        <v>122</v>
      </c>
      <c r="AU95" s="82" t="s">
        <v>79</v>
      </c>
      <c r="AY95" s="6" t="s">
        <v>120</v>
      </c>
      <c r="BE95" s="132">
        <f>IF($N$95="základní",$J$95,0)</f>
        <v>0</v>
      </c>
      <c r="BF95" s="132">
        <f>IF($N$95="snížená",$J$95,0)</f>
        <v>0</v>
      </c>
      <c r="BG95" s="132">
        <f>IF($N$95="zákl. přenesená",$J$95,0)</f>
        <v>0</v>
      </c>
      <c r="BH95" s="132">
        <f>IF($N$95="sníž. přenesená",$J$95,0)</f>
        <v>0</v>
      </c>
      <c r="BI95" s="132">
        <f>IF($N$95="nulová",$J$95,0)</f>
        <v>0</v>
      </c>
      <c r="BJ95" s="82" t="s">
        <v>18</v>
      </c>
      <c r="BK95" s="132">
        <f>ROUND($I$95*$H$95,2)</f>
        <v>0</v>
      </c>
      <c r="BL95" s="82" t="s">
        <v>127</v>
      </c>
      <c r="BM95" s="82" t="s">
        <v>139</v>
      </c>
    </row>
    <row r="96" spans="2:47" s="6" customFormat="1" ht="27" customHeight="1">
      <c r="B96" s="19"/>
      <c r="D96" s="133" t="s">
        <v>129</v>
      </c>
      <c r="F96" s="134" t="s">
        <v>140</v>
      </c>
      <c r="L96" s="19"/>
      <c r="M96" s="45"/>
      <c r="T96" s="46"/>
      <c r="AT96" s="6" t="s">
        <v>129</v>
      </c>
      <c r="AU96" s="6" t="s">
        <v>79</v>
      </c>
    </row>
    <row r="97" spans="2:51" s="6" customFormat="1" ht="15.75" customHeight="1">
      <c r="B97" s="135"/>
      <c r="D97" s="136" t="s">
        <v>131</v>
      </c>
      <c r="E97" s="137"/>
      <c r="F97" s="138" t="s">
        <v>141</v>
      </c>
      <c r="H97" s="137"/>
      <c r="L97" s="135"/>
      <c r="M97" s="139"/>
      <c r="T97" s="140"/>
      <c r="AT97" s="137" t="s">
        <v>131</v>
      </c>
      <c r="AU97" s="137" t="s">
        <v>79</v>
      </c>
      <c r="AV97" s="137" t="s">
        <v>18</v>
      </c>
      <c r="AW97" s="137" t="s">
        <v>92</v>
      </c>
      <c r="AX97" s="137" t="s">
        <v>72</v>
      </c>
      <c r="AY97" s="137" t="s">
        <v>120</v>
      </c>
    </row>
    <row r="98" spans="2:51" s="6" customFormat="1" ht="15.75" customHeight="1">
      <c r="B98" s="141"/>
      <c r="D98" s="136" t="s">
        <v>131</v>
      </c>
      <c r="E98" s="142"/>
      <c r="F98" s="143" t="s">
        <v>142</v>
      </c>
      <c r="H98" s="144">
        <v>14</v>
      </c>
      <c r="L98" s="141"/>
      <c r="M98" s="145"/>
      <c r="T98" s="146"/>
      <c r="AT98" s="142" t="s">
        <v>131</v>
      </c>
      <c r="AU98" s="142" t="s">
        <v>79</v>
      </c>
      <c r="AV98" s="142" t="s">
        <v>79</v>
      </c>
      <c r="AW98" s="142" t="s">
        <v>92</v>
      </c>
      <c r="AX98" s="142" t="s">
        <v>18</v>
      </c>
      <c r="AY98" s="142" t="s">
        <v>120</v>
      </c>
    </row>
    <row r="99" spans="2:65" s="6" customFormat="1" ht="15.75" customHeight="1">
      <c r="B99" s="19"/>
      <c r="C99" s="122" t="s">
        <v>143</v>
      </c>
      <c r="D99" s="122" t="s">
        <v>122</v>
      </c>
      <c r="E99" s="123" t="s">
        <v>144</v>
      </c>
      <c r="F99" s="124" t="s">
        <v>145</v>
      </c>
      <c r="G99" s="125" t="s">
        <v>137</v>
      </c>
      <c r="H99" s="126">
        <f>H110</f>
        <v>4320</v>
      </c>
      <c r="I99" s="127"/>
      <c r="J99" s="127">
        <f>ROUND($I$99*$H$99,2)</f>
        <v>0</v>
      </c>
      <c r="K99" s="124" t="s">
        <v>138</v>
      </c>
      <c r="L99" s="19"/>
      <c r="M99" s="128"/>
      <c r="N99" s="129" t="s">
        <v>43</v>
      </c>
      <c r="O99" s="130">
        <v>0</v>
      </c>
      <c r="P99" s="130">
        <f>$O$99*$H$99</f>
        <v>0</v>
      </c>
      <c r="Q99" s="130">
        <v>0</v>
      </c>
      <c r="R99" s="130">
        <f>$Q$99*$H$99</f>
        <v>0</v>
      </c>
      <c r="S99" s="130">
        <v>0</v>
      </c>
      <c r="T99" s="131">
        <f>$S$99*$H$99</f>
        <v>0</v>
      </c>
      <c r="AR99" s="82" t="s">
        <v>127</v>
      </c>
      <c r="AT99" s="82" t="s">
        <v>122</v>
      </c>
      <c r="AU99" s="82" t="s">
        <v>79</v>
      </c>
      <c r="AY99" s="6" t="s">
        <v>120</v>
      </c>
      <c r="BE99" s="132">
        <f>IF($N$99="základní",$J$99,0)</f>
        <v>0</v>
      </c>
      <c r="BF99" s="132">
        <f>IF($N$99="snížená",$J$99,0)</f>
        <v>0</v>
      </c>
      <c r="BG99" s="132">
        <f>IF($N$99="zákl. přenesená",$J$99,0)</f>
        <v>0</v>
      </c>
      <c r="BH99" s="132">
        <f>IF($N$99="sníž. přenesená",$J$99,0)</f>
        <v>0</v>
      </c>
      <c r="BI99" s="132">
        <f>IF($N$99="nulová",$J$99,0)</f>
        <v>0</v>
      </c>
      <c r="BJ99" s="82" t="s">
        <v>18</v>
      </c>
      <c r="BK99" s="132">
        <f>ROUND($I$99*$H$99,2)</f>
        <v>0</v>
      </c>
      <c r="BL99" s="82" t="s">
        <v>127</v>
      </c>
      <c r="BM99" s="82" t="s">
        <v>146</v>
      </c>
    </row>
    <row r="100" spans="2:47" s="6" customFormat="1" ht="27" customHeight="1">
      <c r="B100" s="19"/>
      <c r="D100" s="133" t="s">
        <v>129</v>
      </c>
      <c r="F100" s="134" t="s">
        <v>147</v>
      </c>
      <c r="L100" s="19"/>
      <c r="M100" s="45"/>
      <c r="T100" s="46"/>
      <c r="AT100" s="6" t="s">
        <v>129</v>
      </c>
      <c r="AU100" s="6" t="s">
        <v>79</v>
      </c>
    </row>
    <row r="101" spans="2:51" s="6" customFormat="1" ht="15.75" customHeight="1">
      <c r="B101" s="135"/>
      <c r="D101" s="136" t="s">
        <v>131</v>
      </c>
      <c r="E101" s="137"/>
      <c r="F101" s="138" t="s">
        <v>148</v>
      </c>
      <c r="H101" s="137"/>
      <c r="L101" s="135"/>
      <c r="M101" s="139"/>
      <c r="T101" s="140"/>
      <c r="AT101" s="137" t="s">
        <v>131</v>
      </c>
      <c r="AU101" s="137" t="s">
        <v>79</v>
      </c>
      <c r="AV101" s="137" t="s">
        <v>18</v>
      </c>
      <c r="AW101" s="137" t="s">
        <v>92</v>
      </c>
      <c r="AX101" s="137" t="s">
        <v>72</v>
      </c>
      <c r="AY101" s="137" t="s">
        <v>120</v>
      </c>
    </row>
    <row r="102" spans="2:51" s="6" customFormat="1" ht="15.75" customHeight="1">
      <c r="B102" s="135"/>
      <c r="D102" s="136" t="s">
        <v>131</v>
      </c>
      <c r="E102" s="137"/>
      <c r="F102" s="138" t="s">
        <v>490</v>
      </c>
      <c r="H102" s="137"/>
      <c r="L102" s="135"/>
      <c r="M102" s="139"/>
      <c r="T102" s="140"/>
      <c r="AT102" s="137" t="s">
        <v>131</v>
      </c>
      <c r="AU102" s="137" t="s">
        <v>79</v>
      </c>
      <c r="AV102" s="137" t="s">
        <v>18</v>
      </c>
      <c r="AW102" s="137" t="s">
        <v>92</v>
      </c>
      <c r="AX102" s="137" t="s">
        <v>72</v>
      </c>
      <c r="AY102" s="137" t="s">
        <v>120</v>
      </c>
    </row>
    <row r="103" spans="2:51" s="6" customFormat="1" ht="15.75" customHeight="1">
      <c r="B103" s="135"/>
      <c r="D103" s="136" t="s">
        <v>131</v>
      </c>
      <c r="E103" s="137"/>
      <c r="F103" s="138" t="s">
        <v>150</v>
      </c>
      <c r="H103" s="137"/>
      <c r="L103" s="135"/>
      <c r="M103" s="139"/>
      <c r="T103" s="140"/>
      <c r="AT103" s="137" t="s">
        <v>131</v>
      </c>
      <c r="AU103" s="137" t="s">
        <v>79</v>
      </c>
      <c r="AV103" s="137" t="s">
        <v>18</v>
      </c>
      <c r="AW103" s="137" t="s">
        <v>92</v>
      </c>
      <c r="AX103" s="137" t="s">
        <v>72</v>
      </c>
      <c r="AY103" s="137" t="s">
        <v>120</v>
      </c>
    </row>
    <row r="104" spans="2:51" s="6" customFormat="1" ht="15.75" customHeight="1">
      <c r="B104" s="141"/>
      <c r="D104" s="136" t="s">
        <v>131</v>
      </c>
      <c r="E104" s="142"/>
      <c r="F104" s="143" t="s">
        <v>489</v>
      </c>
      <c r="H104" s="144">
        <v>781</v>
      </c>
      <c r="L104" s="141"/>
      <c r="M104" s="145"/>
      <c r="T104" s="146"/>
      <c r="AT104" s="142" t="s">
        <v>131</v>
      </c>
      <c r="AU104" s="142" t="s">
        <v>79</v>
      </c>
      <c r="AV104" s="142" t="s">
        <v>79</v>
      </c>
      <c r="AW104" s="142" t="s">
        <v>92</v>
      </c>
      <c r="AX104" s="142" t="s">
        <v>72</v>
      </c>
      <c r="AY104" s="142" t="s">
        <v>120</v>
      </c>
    </row>
    <row r="105" spans="2:51" s="6" customFormat="1" ht="15.75" customHeight="1">
      <c r="B105" s="135"/>
      <c r="D105" s="136" t="s">
        <v>131</v>
      </c>
      <c r="E105" s="137"/>
      <c r="F105" s="138" t="s">
        <v>149</v>
      </c>
      <c r="H105" s="137"/>
      <c r="L105" s="135"/>
      <c r="M105" s="139"/>
      <c r="T105" s="140"/>
      <c r="AT105" s="137" t="s">
        <v>131</v>
      </c>
      <c r="AU105" s="137" t="s">
        <v>79</v>
      </c>
      <c r="AV105" s="137" t="s">
        <v>18</v>
      </c>
      <c r="AW105" s="137" t="s">
        <v>92</v>
      </c>
      <c r="AX105" s="137" t="s">
        <v>72</v>
      </c>
      <c r="AY105" s="137" t="s">
        <v>120</v>
      </c>
    </row>
    <row r="106" spans="2:51" s="6" customFormat="1" ht="15.75" customHeight="1">
      <c r="B106" s="135"/>
      <c r="D106" s="136" t="s">
        <v>131</v>
      </c>
      <c r="E106" s="137"/>
      <c r="F106" s="138" t="s">
        <v>151</v>
      </c>
      <c r="H106" s="137"/>
      <c r="L106" s="135"/>
      <c r="M106" s="139"/>
      <c r="T106" s="140"/>
      <c r="AT106" s="137" t="s">
        <v>131</v>
      </c>
      <c r="AU106" s="137" t="s">
        <v>79</v>
      </c>
      <c r="AV106" s="137" t="s">
        <v>18</v>
      </c>
      <c r="AW106" s="137" t="s">
        <v>92</v>
      </c>
      <c r="AX106" s="137" t="s">
        <v>72</v>
      </c>
      <c r="AY106" s="137" t="s">
        <v>120</v>
      </c>
    </row>
    <row r="107" spans="2:51" s="6" customFormat="1" ht="15.75" customHeight="1">
      <c r="B107" s="141"/>
      <c r="D107" s="136" t="s">
        <v>131</v>
      </c>
      <c r="E107" s="142"/>
      <c r="F107" s="143" t="s">
        <v>491</v>
      </c>
      <c r="H107" s="144">
        <v>2900</v>
      </c>
      <c r="L107" s="141"/>
      <c r="M107" s="145"/>
      <c r="T107" s="146"/>
      <c r="AT107" s="142" t="s">
        <v>131</v>
      </c>
      <c r="AU107" s="142" t="s">
        <v>79</v>
      </c>
      <c r="AV107" s="142" t="s">
        <v>79</v>
      </c>
      <c r="AW107" s="142" t="s">
        <v>92</v>
      </c>
      <c r="AX107" s="142" t="s">
        <v>72</v>
      </c>
      <c r="AY107" s="142" t="s">
        <v>120</v>
      </c>
    </row>
    <row r="108" spans="2:51" s="6" customFormat="1" ht="15.75" customHeight="1">
      <c r="B108" s="135"/>
      <c r="D108" s="136" t="s">
        <v>131</v>
      </c>
      <c r="E108" s="137"/>
      <c r="F108" s="138" t="s">
        <v>152</v>
      </c>
      <c r="H108" s="137"/>
      <c r="L108" s="135"/>
      <c r="M108" s="139"/>
      <c r="T108" s="140"/>
      <c r="AT108" s="137" t="s">
        <v>131</v>
      </c>
      <c r="AU108" s="137" t="s">
        <v>79</v>
      </c>
      <c r="AV108" s="137" t="s">
        <v>18</v>
      </c>
      <c r="AW108" s="137" t="s">
        <v>92</v>
      </c>
      <c r="AX108" s="137" t="s">
        <v>72</v>
      </c>
      <c r="AY108" s="137" t="s">
        <v>120</v>
      </c>
    </row>
    <row r="109" spans="2:51" s="6" customFormat="1" ht="15.75" customHeight="1">
      <c r="B109" s="141"/>
      <c r="D109" s="136" t="s">
        <v>131</v>
      </c>
      <c r="E109" s="142"/>
      <c r="F109" s="143" t="s">
        <v>492</v>
      </c>
      <c r="H109" s="144">
        <v>639</v>
      </c>
      <c r="L109" s="141"/>
      <c r="M109" s="145"/>
      <c r="T109" s="146"/>
      <c r="AT109" s="142" t="s">
        <v>131</v>
      </c>
      <c r="AU109" s="142" t="s">
        <v>79</v>
      </c>
      <c r="AV109" s="142" t="s">
        <v>79</v>
      </c>
      <c r="AW109" s="142" t="s">
        <v>92</v>
      </c>
      <c r="AX109" s="142" t="s">
        <v>72</v>
      </c>
      <c r="AY109" s="142" t="s">
        <v>120</v>
      </c>
    </row>
    <row r="110" spans="2:51" s="6" customFormat="1" ht="15.75" customHeight="1">
      <c r="B110" s="147"/>
      <c r="D110" s="136" t="s">
        <v>131</v>
      </c>
      <c r="E110" s="148"/>
      <c r="F110" s="149" t="s">
        <v>153</v>
      </c>
      <c r="H110" s="150">
        <f>SUM(H100:H109)</f>
        <v>4320</v>
      </c>
      <c r="L110" s="147"/>
      <c r="M110" s="151"/>
      <c r="T110" s="152"/>
      <c r="AT110" s="148" t="s">
        <v>131</v>
      </c>
      <c r="AU110" s="148" t="s">
        <v>79</v>
      </c>
      <c r="AV110" s="148" t="s">
        <v>127</v>
      </c>
      <c r="AW110" s="148" t="s">
        <v>92</v>
      </c>
      <c r="AX110" s="148" t="s">
        <v>18</v>
      </c>
      <c r="AY110" s="148" t="s">
        <v>120</v>
      </c>
    </row>
    <row r="111" spans="2:65" s="6" customFormat="1" ht="15.75" customHeight="1">
      <c r="B111" s="19"/>
      <c r="C111" s="122" t="s">
        <v>127</v>
      </c>
      <c r="D111" s="122" t="s">
        <v>122</v>
      </c>
      <c r="E111" s="123" t="s">
        <v>154</v>
      </c>
      <c r="F111" s="124" t="s">
        <v>155</v>
      </c>
      <c r="G111" s="125" t="s">
        <v>156</v>
      </c>
      <c r="H111" s="126">
        <f>H114</f>
        <v>5443.2</v>
      </c>
      <c r="I111" s="127"/>
      <c r="J111" s="127">
        <f>ROUND($I$111*$H$111,2)</f>
        <v>0</v>
      </c>
      <c r="K111" s="124" t="s">
        <v>138</v>
      </c>
      <c r="L111" s="19"/>
      <c r="M111" s="128"/>
      <c r="N111" s="129" t="s">
        <v>43</v>
      </c>
      <c r="O111" s="130">
        <v>0</v>
      </c>
      <c r="P111" s="130">
        <f>$O$111*$H$111</f>
        <v>0</v>
      </c>
      <c r="Q111" s="130">
        <v>0</v>
      </c>
      <c r="R111" s="130">
        <f>$Q$111*$H$111</f>
        <v>0</v>
      </c>
      <c r="S111" s="130">
        <v>0</v>
      </c>
      <c r="T111" s="131">
        <f>$S$111*$H$111</f>
        <v>0</v>
      </c>
      <c r="AR111" s="82" t="s">
        <v>127</v>
      </c>
      <c r="AT111" s="82" t="s">
        <v>122</v>
      </c>
      <c r="AU111" s="82" t="s">
        <v>79</v>
      </c>
      <c r="AY111" s="6" t="s">
        <v>120</v>
      </c>
      <c r="BE111" s="132">
        <f>IF($N$111="základní",$J$111,0)</f>
        <v>0</v>
      </c>
      <c r="BF111" s="132">
        <f>IF($N$111="snížená",$J$111,0)</f>
        <v>0</v>
      </c>
      <c r="BG111" s="132">
        <f>IF($N$111="zákl. přenesená",$J$111,0)</f>
        <v>0</v>
      </c>
      <c r="BH111" s="132">
        <f>IF($N$111="sníž. přenesená",$J$111,0)</f>
        <v>0</v>
      </c>
      <c r="BI111" s="132">
        <f>IF($N$111="nulová",$J$111,0)</f>
        <v>0</v>
      </c>
      <c r="BJ111" s="82" t="s">
        <v>18</v>
      </c>
      <c r="BK111" s="132">
        <f>ROUND($I$111*$H$111,2)</f>
        <v>0</v>
      </c>
      <c r="BL111" s="82" t="s">
        <v>127</v>
      </c>
      <c r="BM111" s="82" t="s">
        <v>157</v>
      </c>
    </row>
    <row r="112" spans="2:47" s="6" customFormat="1" ht="16.5" customHeight="1">
      <c r="B112" s="19"/>
      <c r="D112" s="133" t="s">
        <v>129</v>
      </c>
      <c r="F112" s="134" t="s">
        <v>158</v>
      </c>
      <c r="L112" s="19"/>
      <c r="M112" s="45"/>
      <c r="T112" s="46"/>
      <c r="AT112" s="6" t="s">
        <v>129</v>
      </c>
      <c r="AU112" s="6" t="s">
        <v>79</v>
      </c>
    </row>
    <row r="113" spans="2:51" s="6" customFormat="1" ht="15.75" customHeight="1">
      <c r="B113" s="135"/>
      <c r="D113" s="136" t="s">
        <v>131</v>
      </c>
      <c r="E113" s="137"/>
      <c r="F113" s="138" t="s">
        <v>159</v>
      </c>
      <c r="H113" s="137"/>
      <c r="L113" s="135"/>
      <c r="M113" s="139"/>
      <c r="T113" s="140"/>
      <c r="AT113" s="137" t="s">
        <v>131</v>
      </c>
      <c r="AU113" s="137" t="s">
        <v>79</v>
      </c>
      <c r="AV113" s="137" t="s">
        <v>18</v>
      </c>
      <c r="AW113" s="137" t="s">
        <v>92</v>
      </c>
      <c r="AX113" s="137" t="s">
        <v>72</v>
      </c>
      <c r="AY113" s="137" t="s">
        <v>120</v>
      </c>
    </row>
    <row r="114" spans="2:51" s="6" customFormat="1" ht="15.75" customHeight="1">
      <c r="B114" s="141"/>
      <c r="D114" s="136" t="s">
        <v>131</v>
      </c>
      <c r="E114" s="142"/>
      <c r="F114" s="143" t="s">
        <v>493</v>
      </c>
      <c r="H114" s="144">
        <v>5443.2</v>
      </c>
      <c r="L114" s="141"/>
      <c r="M114" s="145"/>
      <c r="T114" s="146"/>
      <c r="AT114" s="142" t="s">
        <v>131</v>
      </c>
      <c r="AU114" s="142" t="s">
        <v>79</v>
      </c>
      <c r="AV114" s="142" t="s">
        <v>79</v>
      </c>
      <c r="AW114" s="142" t="s">
        <v>92</v>
      </c>
      <c r="AX114" s="142" t="s">
        <v>18</v>
      </c>
      <c r="AY114" s="142" t="s">
        <v>120</v>
      </c>
    </row>
    <row r="115" spans="2:63" s="111" customFormat="1" ht="30.75" customHeight="1">
      <c r="B115" s="112"/>
      <c r="D115" s="113" t="s">
        <v>71</v>
      </c>
      <c r="E115" s="120" t="s">
        <v>143</v>
      </c>
      <c r="F115" s="120" t="s">
        <v>160</v>
      </c>
      <c r="J115" s="121">
        <f>$BK$115</f>
        <v>0</v>
      </c>
      <c r="L115" s="112"/>
      <c r="M115" s="116"/>
      <c r="P115" s="117">
        <f>$P$116</f>
        <v>0</v>
      </c>
      <c r="R115" s="117">
        <f>$R$116</f>
        <v>0</v>
      </c>
      <c r="T115" s="118">
        <f>$T$116</f>
        <v>0</v>
      </c>
      <c r="AR115" s="113" t="s">
        <v>18</v>
      </c>
      <c r="AT115" s="113" t="s">
        <v>71</v>
      </c>
      <c r="AU115" s="113" t="s">
        <v>18</v>
      </c>
      <c r="AY115" s="113" t="s">
        <v>120</v>
      </c>
      <c r="BK115" s="119">
        <f>$BK$116</f>
        <v>0</v>
      </c>
    </row>
    <row r="116" spans="2:63" s="111" customFormat="1" ht="15.75" customHeight="1">
      <c r="B116" s="112"/>
      <c r="D116" s="113" t="s">
        <v>71</v>
      </c>
      <c r="E116" s="120" t="s">
        <v>161</v>
      </c>
      <c r="F116" s="120" t="s">
        <v>162</v>
      </c>
      <c r="J116" s="121">
        <f>$BK$116</f>
        <v>0</v>
      </c>
      <c r="L116" s="112"/>
      <c r="M116" s="116"/>
      <c r="P116" s="117">
        <f>SUM($P$117:$P$120)</f>
        <v>0</v>
      </c>
      <c r="R116" s="117">
        <f>SUM($R$117:$R$120)</f>
        <v>0</v>
      </c>
      <c r="T116" s="118">
        <f>SUM($T$117:$T$120)</f>
        <v>0</v>
      </c>
      <c r="AR116" s="113" t="s">
        <v>18</v>
      </c>
      <c r="AT116" s="113" t="s">
        <v>71</v>
      </c>
      <c r="AU116" s="113" t="s">
        <v>79</v>
      </c>
      <c r="AY116" s="113" t="s">
        <v>120</v>
      </c>
      <c r="BK116" s="119">
        <f>SUM($BK$117:$BK$120)</f>
        <v>0</v>
      </c>
    </row>
    <row r="117" spans="2:65" s="6" customFormat="1" ht="15.75" customHeight="1">
      <c r="B117" s="19"/>
      <c r="C117" s="122" t="s">
        <v>163</v>
      </c>
      <c r="D117" s="122" t="s">
        <v>122</v>
      </c>
      <c r="E117" s="123" t="s">
        <v>164</v>
      </c>
      <c r="F117" s="124" t="s">
        <v>165</v>
      </c>
      <c r="G117" s="125" t="s">
        <v>166</v>
      </c>
      <c r="H117" s="126">
        <v>35</v>
      </c>
      <c r="I117" s="127"/>
      <c r="J117" s="127">
        <f>ROUND($I$117*$H$117,2)</f>
        <v>0</v>
      </c>
      <c r="K117" s="124" t="s">
        <v>138</v>
      </c>
      <c r="L117" s="19"/>
      <c r="M117" s="128"/>
      <c r="N117" s="129" t="s">
        <v>43</v>
      </c>
      <c r="O117" s="130">
        <v>0</v>
      </c>
      <c r="P117" s="130">
        <f>$O$117*$H$117</f>
        <v>0</v>
      </c>
      <c r="Q117" s="130">
        <v>0</v>
      </c>
      <c r="R117" s="130">
        <f>$Q$117*$H$117</f>
        <v>0</v>
      </c>
      <c r="S117" s="130">
        <v>0</v>
      </c>
      <c r="T117" s="131">
        <f>$S$117*$H$117</f>
        <v>0</v>
      </c>
      <c r="AR117" s="82" t="s">
        <v>127</v>
      </c>
      <c r="AT117" s="82" t="s">
        <v>122</v>
      </c>
      <c r="AU117" s="82" t="s">
        <v>143</v>
      </c>
      <c r="AY117" s="6" t="s">
        <v>120</v>
      </c>
      <c r="BE117" s="132">
        <f>IF($N$117="základní",$J$117,0)</f>
        <v>0</v>
      </c>
      <c r="BF117" s="132">
        <f>IF($N$117="snížená",$J$117,0)</f>
        <v>0</v>
      </c>
      <c r="BG117" s="132">
        <f>IF($N$117="zákl. přenesená",$J$117,0)</f>
        <v>0</v>
      </c>
      <c r="BH117" s="132">
        <f>IF($N$117="sníž. přenesená",$J$117,0)</f>
        <v>0</v>
      </c>
      <c r="BI117" s="132">
        <f>IF($N$117="nulová",$J$117,0)</f>
        <v>0</v>
      </c>
      <c r="BJ117" s="82" t="s">
        <v>18</v>
      </c>
      <c r="BK117" s="132">
        <f>ROUND($I$117*$H$117,2)</f>
        <v>0</v>
      </c>
      <c r="BL117" s="82" t="s">
        <v>127</v>
      </c>
      <c r="BM117" s="82" t="s">
        <v>167</v>
      </c>
    </row>
    <row r="118" spans="2:47" s="6" customFormat="1" ht="16.5" customHeight="1">
      <c r="B118" s="19"/>
      <c r="D118" s="133" t="s">
        <v>129</v>
      </c>
      <c r="F118" s="134" t="s">
        <v>168</v>
      </c>
      <c r="L118" s="19"/>
      <c r="M118" s="45"/>
      <c r="T118" s="46"/>
      <c r="AT118" s="6" t="s">
        <v>129</v>
      </c>
      <c r="AU118" s="6" t="s">
        <v>143</v>
      </c>
    </row>
    <row r="119" spans="2:51" s="6" customFormat="1" ht="15.75" customHeight="1">
      <c r="B119" s="135"/>
      <c r="D119" s="136" t="s">
        <v>131</v>
      </c>
      <c r="E119" s="137"/>
      <c r="F119" s="138" t="s">
        <v>494</v>
      </c>
      <c r="H119" s="137"/>
      <c r="L119" s="135"/>
      <c r="M119" s="139"/>
      <c r="T119" s="140"/>
      <c r="AT119" s="137" t="s">
        <v>131</v>
      </c>
      <c r="AU119" s="137" t="s">
        <v>143</v>
      </c>
      <c r="AV119" s="137" t="s">
        <v>18</v>
      </c>
      <c r="AW119" s="137" t="s">
        <v>92</v>
      </c>
      <c r="AX119" s="137" t="s">
        <v>72</v>
      </c>
      <c r="AY119" s="137" t="s">
        <v>120</v>
      </c>
    </row>
    <row r="120" spans="2:51" s="6" customFormat="1" ht="15.75" customHeight="1">
      <c r="B120" s="141"/>
      <c r="D120" s="136" t="s">
        <v>131</v>
      </c>
      <c r="E120" s="142"/>
      <c r="F120" s="143">
        <v>35</v>
      </c>
      <c r="H120" s="144">
        <v>35</v>
      </c>
      <c r="L120" s="141"/>
      <c r="M120" s="145"/>
      <c r="T120" s="146"/>
      <c r="AT120" s="142" t="s">
        <v>131</v>
      </c>
      <c r="AU120" s="142" t="s">
        <v>143</v>
      </c>
      <c r="AV120" s="142" t="s">
        <v>79</v>
      </c>
      <c r="AW120" s="142" t="s">
        <v>92</v>
      </c>
      <c r="AX120" s="142" t="s">
        <v>18</v>
      </c>
      <c r="AY120" s="142" t="s">
        <v>120</v>
      </c>
    </row>
    <row r="121" spans="2:63" s="111" customFormat="1" ht="30.75" customHeight="1">
      <c r="B121" s="112"/>
      <c r="D121" s="113" t="s">
        <v>71</v>
      </c>
      <c r="E121" s="120" t="s">
        <v>163</v>
      </c>
      <c r="F121" s="120" t="s">
        <v>169</v>
      </c>
      <c r="J121" s="121">
        <f>$BK$121</f>
        <v>0</v>
      </c>
      <c r="L121" s="112"/>
      <c r="M121" s="116"/>
      <c r="P121" s="117">
        <f>SUM($P$122:$P$154)</f>
        <v>0</v>
      </c>
      <c r="R121" s="117">
        <f>SUM($R$122:$R$154)</f>
        <v>0</v>
      </c>
      <c r="T121" s="118">
        <f>SUM($T$122:$T$154)</f>
        <v>0</v>
      </c>
      <c r="AR121" s="113" t="s">
        <v>18</v>
      </c>
      <c r="AT121" s="113" t="s">
        <v>71</v>
      </c>
      <c r="AU121" s="113" t="s">
        <v>18</v>
      </c>
      <c r="AY121" s="113" t="s">
        <v>120</v>
      </c>
      <c r="BK121" s="119">
        <f>SUM($BK$122:$BK$154)</f>
        <v>0</v>
      </c>
    </row>
    <row r="122" spans="2:65" s="6" customFormat="1" ht="27" customHeight="1">
      <c r="B122" s="19"/>
      <c r="C122" s="122" t="s">
        <v>170</v>
      </c>
      <c r="D122" s="122" t="s">
        <v>122</v>
      </c>
      <c r="E122" s="250" t="s">
        <v>509</v>
      </c>
      <c r="F122" s="249" t="s">
        <v>510</v>
      </c>
      <c r="G122" s="125" t="s">
        <v>125</v>
      </c>
      <c r="H122" s="126">
        <v>40584</v>
      </c>
      <c r="I122" s="127"/>
      <c r="J122" s="127">
        <f>ROUND($I$122*$H$122,2)</f>
        <v>0</v>
      </c>
      <c r="K122" s="124" t="s">
        <v>138</v>
      </c>
      <c r="L122" s="19"/>
      <c r="M122" s="128"/>
      <c r="N122" s="129" t="s">
        <v>43</v>
      </c>
      <c r="O122" s="130">
        <v>0</v>
      </c>
      <c r="P122" s="130">
        <f>$O$122*$H$122</f>
        <v>0</v>
      </c>
      <c r="Q122" s="130">
        <v>0</v>
      </c>
      <c r="R122" s="130">
        <f>$Q$122*$H$122</f>
        <v>0</v>
      </c>
      <c r="S122" s="130">
        <v>0</v>
      </c>
      <c r="T122" s="131">
        <f>$S$122*$H$122</f>
        <v>0</v>
      </c>
      <c r="AR122" s="82" t="s">
        <v>127</v>
      </c>
      <c r="AT122" s="82" t="s">
        <v>122</v>
      </c>
      <c r="AU122" s="82" t="s">
        <v>79</v>
      </c>
      <c r="AY122" s="6" t="s">
        <v>120</v>
      </c>
      <c r="BE122" s="132">
        <f>IF($N$122="základní",$J$122,0)</f>
        <v>0</v>
      </c>
      <c r="BF122" s="132">
        <f>IF($N$122="snížená",$J$122,0)</f>
        <v>0</v>
      </c>
      <c r="BG122" s="132">
        <f>IF($N$122="zákl. přenesená",$J$122,0)</f>
        <v>0</v>
      </c>
      <c r="BH122" s="132">
        <f>IF($N$122="sníž. přenesená",$J$122,0)</f>
        <v>0</v>
      </c>
      <c r="BI122" s="132">
        <f>IF($N$122="nulová",$J$122,0)</f>
        <v>0</v>
      </c>
      <c r="BJ122" s="82" t="s">
        <v>18</v>
      </c>
      <c r="BK122" s="132">
        <f>ROUND($I$122*$H$122,2)</f>
        <v>0</v>
      </c>
      <c r="BL122" s="82" t="s">
        <v>127</v>
      </c>
      <c r="BM122" s="82" t="s">
        <v>171</v>
      </c>
    </row>
    <row r="123" spans="2:47" s="6" customFormat="1" ht="27" customHeight="1">
      <c r="B123" s="19"/>
      <c r="D123" s="133" t="s">
        <v>129</v>
      </c>
      <c r="F123" s="134" t="s">
        <v>515</v>
      </c>
      <c r="L123" s="19"/>
      <c r="M123" s="45"/>
      <c r="T123" s="46"/>
      <c r="AT123" s="6" t="s">
        <v>129</v>
      </c>
      <c r="AU123" s="6" t="s">
        <v>79</v>
      </c>
    </row>
    <row r="124" spans="2:65" s="6" customFormat="1" ht="15.75" customHeight="1">
      <c r="B124" s="19"/>
      <c r="C124" s="122">
        <v>8</v>
      </c>
      <c r="D124" s="122" t="s">
        <v>122</v>
      </c>
      <c r="E124" s="123" t="s">
        <v>172</v>
      </c>
      <c r="F124" s="249" t="s">
        <v>495</v>
      </c>
      <c r="G124" s="125" t="s">
        <v>125</v>
      </c>
      <c r="H124" s="126">
        <v>40584</v>
      </c>
      <c r="I124" s="127"/>
      <c r="J124" s="127">
        <f>ROUND($I$124*$H$124,2)</f>
        <v>0</v>
      </c>
      <c r="K124" s="124" t="s">
        <v>138</v>
      </c>
      <c r="L124" s="19"/>
      <c r="M124" s="128"/>
      <c r="N124" s="129" t="s">
        <v>43</v>
      </c>
      <c r="O124" s="130">
        <v>0</v>
      </c>
      <c r="P124" s="130">
        <f>$O$124*$H$124</f>
        <v>0</v>
      </c>
      <c r="Q124" s="130">
        <v>0</v>
      </c>
      <c r="R124" s="130">
        <f>$Q$124*$H$124</f>
        <v>0</v>
      </c>
      <c r="S124" s="130">
        <v>0</v>
      </c>
      <c r="T124" s="131">
        <f>$S$124*$H$124</f>
        <v>0</v>
      </c>
      <c r="AR124" s="82" t="s">
        <v>127</v>
      </c>
      <c r="AT124" s="82" t="s">
        <v>122</v>
      </c>
      <c r="AU124" s="82" t="s">
        <v>79</v>
      </c>
      <c r="AY124" s="6" t="s">
        <v>120</v>
      </c>
      <c r="BE124" s="132">
        <f>IF($N$124="základní",$J$124,0)</f>
        <v>0</v>
      </c>
      <c r="BF124" s="132">
        <f>IF($N$124="snížená",$J$124,0)</f>
        <v>0</v>
      </c>
      <c r="BG124" s="132">
        <f>IF($N$124="zákl. přenesená",$J$124,0)</f>
        <v>0</v>
      </c>
      <c r="BH124" s="132">
        <f>IF($N$124="sníž. přenesená",$J$124,0)</f>
        <v>0</v>
      </c>
      <c r="BI124" s="132">
        <f>IF($N$124="nulová",$J$124,0)</f>
        <v>0</v>
      </c>
      <c r="BJ124" s="82" t="s">
        <v>18</v>
      </c>
      <c r="BK124" s="132">
        <f>ROUND($I$124*$H$124,2)</f>
        <v>0</v>
      </c>
      <c r="BL124" s="82" t="s">
        <v>127</v>
      </c>
      <c r="BM124" s="82" t="s">
        <v>173</v>
      </c>
    </row>
    <row r="125" spans="2:47" s="6" customFormat="1" ht="16.5" customHeight="1">
      <c r="B125" s="19"/>
      <c r="D125" s="133" t="s">
        <v>129</v>
      </c>
      <c r="F125" s="134" t="s">
        <v>496</v>
      </c>
      <c r="L125" s="19"/>
      <c r="M125" s="45"/>
      <c r="T125" s="46"/>
      <c r="AT125" s="6" t="s">
        <v>129</v>
      </c>
      <c r="AU125" s="6" t="s">
        <v>79</v>
      </c>
    </row>
    <row r="126" spans="2:51" s="6" customFormat="1" ht="15.75" customHeight="1">
      <c r="B126" s="135"/>
      <c r="D126" s="136" t="s">
        <v>131</v>
      </c>
      <c r="E126" s="137"/>
      <c r="F126" s="138" t="s">
        <v>497</v>
      </c>
      <c r="H126" s="137"/>
      <c r="L126" s="135"/>
      <c r="M126" s="139"/>
      <c r="T126" s="140"/>
      <c r="AT126" s="137" t="s">
        <v>131</v>
      </c>
      <c r="AU126" s="137" t="s">
        <v>79</v>
      </c>
      <c r="AV126" s="137" t="s">
        <v>18</v>
      </c>
      <c r="AW126" s="137" t="s">
        <v>92</v>
      </c>
      <c r="AX126" s="137" t="s">
        <v>72</v>
      </c>
      <c r="AY126" s="137" t="s">
        <v>120</v>
      </c>
    </row>
    <row r="127" spans="2:51" s="6" customFormat="1" ht="15.75" customHeight="1">
      <c r="B127" s="135"/>
      <c r="D127" s="136" t="s">
        <v>131</v>
      </c>
      <c r="E127" s="137"/>
      <c r="F127" s="138" t="s">
        <v>175</v>
      </c>
      <c r="H127" s="137"/>
      <c r="L127" s="135"/>
      <c r="M127" s="139"/>
      <c r="T127" s="140"/>
      <c r="AT127" s="137" t="s">
        <v>131</v>
      </c>
      <c r="AU127" s="137" t="s">
        <v>79</v>
      </c>
      <c r="AV127" s="137" t="s">
        <v>18</v>
      </c>
      <c r="AW127" s="137" t="s">
        <v>92</v>
      </c>
      <c r="AX127" s="137" t="s">
        <v>72</v>
      </c>
      <c r="AY127" s="137" t="s">
        <v>120</v>
      </c>
    </row>
    <row r="128" spans="2:51" s="6" customFormat="1" ht="15.75" customHeight="1">
      <c r="B128" s="141"/>
      <c r="D128" s="136" t="s">
        <v>131</v>
      </c>
      <c r="E128" s="142"/>
      <c r="F128" s="143">
        <v>40584</v>
      </c>
      <c r="H128" s="144">
        <v>40584</v>
      </c>
      <c r="L128" s="141"/>
      <c r="M128" s="145"/>
      <c r="T128" s="146"/>
      <c r="AT128" s="142" t="s">
        <v>131</v>
      </c>
      <c r="AU128" s="142" t="s">
        <v>79</v>
      </c>
      <c r="AV128" s="142" t="s">
        <v>79</v>
      </c>
      <c r="AW128" s="142" t="s">
        <v>92</v>
      </c>
      <c r="AX128" s="142" t="s">
        <v>18</v>
      </c>
      <c r="AY128" s="142" t="s">
        <v>120</v>
      </c>
    </row>
    <row r="129" spans="2:65" s="6" customFormat="1" ht="27" customHeight="1">
      <c r="B129" s="19"/>
      <c r="C129" s="122">
        <v>9</v>
      </c>
      <c r="D129" s="122" t="s">
        <v>122</v>
      </c>
      <c r="E129" s="250" t="s">
        <v>512</v>
      </c>
      <c r="F129" s="249" t="s">
        <v>511</v>
      </c>
      <c r="G129" s="125" t="s">
        <v>125</v>
      </c>
      <c r="H129" s="126">
        <v>37352</v>
      </c>
      <c r="I129" s="127"/>
      <c r="J129" s="127">
        <f>ROUND($I$129*$H$129,2)</f>
        <v>0</v>
      </c>
      <c r="K129" s="124" t="s">
        <v>138</v>
      </c>
      <c r="L129" s="19"/>
      <c r="M129" s="128"/>
      <c r="N129" s="129" t="s">
        <v>43</v>
      </c>
      <c r="O129" s="130">
        <v>0</v>
      </c>
      <c r="P129" s="130">
        <f>$O$129*$H$129</f>
        <v>0</v>
      </c>
      <c r="Q129" s="130">
        <v>0</v>
      </c>
      <c r="R129" s="130">
        <f>$Q$129*$H$129</f>
        <v>0</v>
      </c>
      <c r="S129" s="130">
        <v>0</v>
      </c>
      <c r="T129" s="131">
        <f>$S$129*$H$129</f>
        <v>0</v>
      </c>
      <c r="AR129" s="82" t="s">
        <v>127</v>
      </c>
      <c r="AT129" s="82" t="s">
        <v>122</v>
      </c>
      <c r="AU129" s="82" t="s">
        <v>79</v>
      </c>
      <c r="AY129" s="6" t="s">
        <v>120</v>
      </c>
      <c r="BE129" s="132">
        <f>IF($N$129="základní",$J$129,0)</f>
        <v>0</v>
      </c>
      <c r="BF129" s="132">
        <f>IF($N$129="snížená",$J$129,0)</f>
        <v>0</v>
      </c>
      <c r="BG129" s="132">
        <f>IF($N$129="zákl. přenesená",$J$129,0)</f>
        <v>0</v>
      </c>
      <c r="BH129" s="132">
        <f>IF($N$129="sníž. přenesená",$J$129,0)</f>
        <v>0</v>
      </c>
      <c r="BI129" s="132">
        <f>IF($N$129="nulová",$J$129,0)</f>
        <v>0</v>
      </c>
      <c r="BJ129" s="82" t="s">
        <v>18</v>
      </c>
      <c r="BK129" s="132">
        <f>ROUND($I$129*$H$129,2)</f>
        <v>0</v>
      </c>
      <c r="BL129" s="82" t="s">
        <v>127</v>
      </c>
      <c r="BM129" s="82" t="s">
        <v>177</v>
      </c>
    </row>
    <row r="130" spans="2:47" s="6" customFormat="1" ht="27" customHeight="1">
      <c r="B130" s="19"/>
      <c r="D130" s="133" t="s">
        <v>129</v>
      </c>
      <c r="F130" s="134" t="s">
        <v>514</v>
      </c>
      <c r="L130" s="19"/>
      <c r="M130" s="45"/>
      <c r="T130" s="46"/>
      <c r="AT130" s="6" t="s">
        <v>129</v>
      </c>
      <c r="AU130" s="6" t="s">
        <v>79</v>
      </c>
    </row>
    <row r="131" spans="2:51" s="6" customFormat="1" ht="15.75" customHeight="1">
      <c r="B131" s="135"/>
      <c r="D131" s="136" t="s">
        <v>131</v>
      </c>
      <c r="E131" s="137"/>
      <c r="F131" s="138" t="s">
        <v>497</v>
      </c>
      <c r="H131" s="137"/>
      <c r="L131" s="135"/>
      <c r="M131" s="139"/>
      <c r="T131" s="140"/>
      <c r="AT131" s="137" t="s">
        <v>131</v>
      </c>
      <c r="AU131" s="137" t="s">
        <v>79</v>
      </c>
      <c r="AV131" s="137" t="s">
        <v>18</v>
      </c>
      <c r="AW131" s="137" t="s">
        <v>92</v>
      </c>
      <c r="AX131" s="137" t="s">
        <v>72</v>
      </c>
      <c r="AY131" s="137" t="s">
        <v>120</v>
      </c>
    </row>
    <row r="132" spans="2:51" s="6" customFormat="1" ht="15.75" customHeight="1">
      <c r="B132" s="135"/>
      <c r="D132" s="136" t="s">
        <v>131</v>
      </c>
      <c r="E132" s="137"/>
      <c r="F132" s="138" t="s">
        <v>175</v>
      </c>
      <c r="H132" s="137"/>
      <c r="L132" s="135"/>
      <c r="M132" s="139"/>
      <c r="T132" s="140"/>
      <c r="AT132" s="137" t="s">
        <v>131</v>
      </c>
      <c r="AU132" s="137" t="s">
        <v>79</v>
      </c>
      <c r="AV132" s="137" t="s">
        <v>18</v>
      </c>
      <c r="AW132" s="137" t="s">
        <v>92</v>
      </c>
      <c r="AX132" s="137" t="s">
        <v>72</v>
      </c>
      <c r="AY132" s="137" t="s">
        <v>120</v>
      </c>
    </row>
    <row r="133" spans="2:51" s="6" customFormat="1" ht="15.75" customHeight="1">
      <c r="B133" s="141"/>
      <c r="D133" s="136" t="s">
        <v>131</v>
      </c>
      <c r="E133" s="142"/>
      <c r="F133" s="143">
        <v>37352</v>
      </c>
      <c r="H133" s="144">
        <v>37352</v>
      </c>
      <c r="L133" s="141"/>
      <c r="M133" s="145"/>
      <c r="T133" s="146"/>
      <c r="AT133" s="142" t="s">
        <v>131</v>
      </c>
      <c r="AU133" s="142" t="s">
        <v>79</v>
      </c>
      <c r="AV133" s="142" t="s">
        <v>79</v>
      </c>
      <c r="AW133" s="142" t="s">
        <v>92</v>
      </c>
      <c r="AX133" s="142" t="s">
        <v>18</v>
      </c>
      <c r="AY133" s="142" t="s">
        <v>120</v>
      </c>
    </row>
    <row r="134" spans="2:65" s="6" customFormat="1" ht="15.75" customHeight="1">
      <c r="B134" s="19"/>
      <c r="C134" s="122">
        <v>10</v>
      </c>
      <c r="D134" s="122" t="s">
        <v>122</v>
      </c>
      <c r="E134" s="123" t="s">
        <v>179</v>
      </c>
      <c r="F134" s="124" t="s">
        <v>180</v>
      </c>
      <c r="G134" s="125" t="s">
        <v>125</v>
      </c>
      <c r="H134" s="126">
        <v>37352</v>
      </c>
      <c r="I134" s="127"/>
      <c r="J134" s="127">
        <f>ROUND($I$134*$H$134,2)</f>
        <v>0</v>
      </c>
      <c r="K134" s="124"/>
      <c r="L134" s="19"/>
      <c r="M134" s="128"/>
      <c r="N134" s="129" t="s">
        <v>43</v>
      </c>
      <c r="O134" s="130">
        <v>0</v>
      </c>
      <c r="P134" s="130">
        <f>$O$134*$H$134</f>
        <v>0</v>
      </c>
      <c r="Q134" s="130">
        <v>0</v>
      </c>
      <c r="R134" s="130">
        <f>$Q$134*$H$134</f>
        <v>0</v>
      </c>
      <c r="S134" s="130">
        <v>0</v>
      </c>
      <c r="T134" s="131">
        <f>$S$134*$H$134</f>
        <v>0</v>
      </c>
      <c r="AR134" s="82" t="s">
        <v>127</v>
      </c>
      <c r="AT134" s="82" t="s">
        <v>122</v>
      </c>
      <c r="AU134" s="82" t="s">
        <v>79</v>
      </c>
      <c r="AY134" s="6" t="s">
        <v>120</v>
      </c>
      <c r="BE134" s="132">
        <f>IF($N$134="základní",$J$134,0)</f>
        <v>0</v>
      </c>
      <c r="BF134" s="132">
        <f>IF($N$134="snížená",$J$134,0)</f>
        <v>0</v>
      </c>
      <c r="BG134" s="132">
        <f>IF($N$134="zákl. přenesená",$J$134,0)</f>
        <v>0</v>
      </c>
      <c r="BH134" s="132">
        <f>IF($N$134="sníž. přenesená",$J$134,0)</f>
        <v>0</v>
      </c>
      <c r="BI134" s="132">
        <f>IF($N$134="nulová",$J$134,0)</f>
        <v>0</v>
      </c>
      <c r="BJ134" s="82" t="s">
        <v>18</v>
      </c>
      <c r="BK134" s="132">
        <f>ROUND($I$134*$H$134,2)</f>
        <v>0</v>
      </c>
      <c r="BL134" s="82" t="s">
        <v>127</v>
      </c>
      <c r="BM134" s="82" t="s">
        <v>181</v>
      </c>
    </row>
    <row r="135" spans="2:47" s="6" customFormat="1" ht="16.5" customHeight="1">
      <c r="B135" s="19"/>
      <c r="D135" s="133" t="s">
        <v>129</v>
      </c>
      <c r="F135" s="134" t="s">
        <v>174</v>
      </c>
      <c r="L135" s="19"/>
      <c r="M135" s="45"/>
      <c r="T135" s="46"/>
      <c r="AT135" s="6" t="s">
        <v>129</v>
      </c>
      <c r="AU135" s="6" t="s">
        <v>79</v>
      </c>
    </row>
    <row r="136" spans="2:51" s="6" customFormat="1" ht="15.75" customHeight="1">
      <c r="B136" s="135"/>
      <c r="D136" s="136" t="s">
        <v>131</v>
      </c>
      <c r="E136" s="137"/>
      <c r="F136" s="138" t="s">
        <v>497</v>
      </c>
      <c r="H136" s="137"/>
      <c r="L136" s="135"/>
      <c r="M136" s="139"/>
      <c r="T136" s="140"/>
      <c r="AT136" s="137" t="s">
        <v>131</v>
      </c>
      <c r="AU136" s="137" t="s">
        <v>79</v>
      </c>
      <c r="AV136" s="137" t="s">
        <v>18</v>
      </c>
      <c r="AW136" s="137" t="s">
        <v>92</v>
      </c>
      <c r="AX136" s="137" t="s">
        <v>72</v>
      </c>
      <c r="AY136" s="137" t="s">
        <v>120</v>
      </c>
    </row>
    <row r="137" spans="2:51" s="6" customFormat="1" ht="15.75" customHeight="1">
      <c r="B137" s="135"/>
      <c r="D137" s="136" t="s">
        <v>131</v>
      </c>
      <c r="E137" s="137"/>
      <c r="F137" s="138" t="s">
        <v>175</v>
      </c>
      <c r="H137" s="137"/>
      <c r="L137" s="135"/>
      <c r="M137" s="139"/>
      <c r="T137" s="140"/>
      <c r="AT137" s="137" t="s">
        <v>131</v>
      </c>
      <c r="AU137" s="137" t="s">
        <v>79</v>
      </c>
      <c r="AV137" s="137" t="s">
        <v>18</v>
      </c>
      <c r="AW137" s="137" t="s">
        <v>92</v>
      </c>
      <c r="AX137" s="137" t="s">
        <v>72</v>
      </c>
      <c r="AY137" s="137" t="s">
        <v>120</v>
      </c>
    </row>
    <row r="138" spans="2:51" s="6" customFormat="1" ht="15.75" customHeight="1">
      <c r="B138" s="141"/>
      <c r="D138" s="136" t="s">
        <v>131</v>
      </c>
      <c r="E138" s="142"/>
      <c r="F138" s="143">
        <v>37352</v>
      </c>
      <c r="H138" s="144">
        <v>37352</v>
      </c>
      <c r="L138" s="141"/>
      <c r="M138" s="145"/>
      <c r="T138" s="146"/>
      <c r="AT138" s="142" t="s">
        <v>131</v>
      </c>
      <c r="AU138" s="142" t="s">
        <v>79</v>
      </c>
      <c r="AV138" s="142" t="s">
        <v>79</v>
      </c>
      <c r="AW138" s="142" t="s">
        <v>92</v>
      </c>
      <c r="AX138" s="142" t="s">
        <v>18</v>
      </c>
      <c r="AY138" s="142" t="s">
        <v>120</v>
      </c>
    </row>
    <row r="139" spans="2:65" s="6" customFormat="1" ht="27" customHeight="1">
      <c r="B139" s="19"/>
      <c r="C139" s="122">
        <v>11</v>
      </c>
      <c r="D139" s="122" t="s">
        <v>122</v>
      </c>
      <c r="E139" s="250" t="s">
        <v>522</v>
      </c>
      <c r="F139" s="249" t="s">
        <v>518</v>
      </c>
      <c r="G139" s="251" t="s">
        <v>156</v>
      </c>
      <c r="H139" s="126">
        <v>7295.904</v>
      </c>
      <c r="I139" s="127"/>
      <c r="J139" s="127">
        <f>ROUND($I$139*$H$139,2)</f>
        <v>0</v>
      </c>
      <c r="K139" s="124" t="s">
        <v>138</v>
      </c>
      <c r="L139" s="19"/>
      <c r="M139" s="128"/>
      <c r="N139" s="129" t="s">
        <v>43</v>
      </c>
      <c r="O139" s="130">
        <v>0</v>
      </c>
      <c r="P139" s="130">
        <f>$O$139*$H$139</f>
        <v>0</v>
      </c>
      <c r="Q139" s="130">
        <v>0</v>
      </c>
      <c r="R139" s="130">
        <f>$Q$139*$H$139</f>
        <v>0</v>
      </c>
      <c r="S139" s="130">
        <v>0</v>
      </c>
      <c r="T139" s="131">
        <f>$S$139*$H$139</f>
        <v>0</v>
      </c>
      <c r="AR139" s="82" t="s">
        <v>127</v>
      </c>
      <c r="AT139" s="82" t="s">
        <v>122</v>
      </c>
      <c r="AU139" s="82" t="s">
        <v>79</v>
      </c>
      <c r="AY139" s="6" t="s">
        <v>120</v>
      </c>
      <c r="BE139" s="132">
        <f>IF($N$139="základní",$J$139,0)</f>
        <v>0</v>
      </c>
      <c r="BF139" s="132">
        <f>IF($N$139="snížená",$J$139,0)</f>
        <v>0</v>
      </c>
      <c r="BG139" s="132">
        <f>IF($N$139="zákl. přenesená",$J$139,0)</f>
        <v>0</v>
      </c>
      <c r="BH139" s="132">
        <f>IF($N$139="sníž. přenesená",$J$139,0)</f>
        <v>0</v>
      </c>
      <c r="BI139" s="132">
        <f>IF($N$139="nulová",$J$139,0)</f>
        <v>0</v>
      </c>
      <c r="BJ139" s="82" t="s">
        <v>18</v>
      </c>
      <c r="BK139" s="132">
        <f>ROUND($I$139*$H$139,2)</f>
        <v>0</v>
      </c>
      <c r="BL139" s="82" t="s">
        <v>127</v>
      </c>
      <c r="BM139" s="82" t="s">
        <v>182</v>
      </c>
    </row>
    <row r="140" spans="2:47" s="6" customFormat="1" ht="27" customHeight="1">
      <c r="B140" s="19"/>
      <c r="D140" s="133" t="s">
        <v>129</v>
      </c>
      <c r="F140" s="134" t="s">
        <v>519</v>
      </c>
      <c r="L140" s="19"/>
      <c r="M140" s="45"/>
      <c r="T140" s="46"/>
      <c r="AT140" s="6" t="s">
        <v>129</v>
      </c>
      <c r="AU140" s="6" t="s">
        <v>79</v>
      </c>
    </row>
    <row r="141" spans="2:51" s="6" customFormat="1" ht="15.75" customHeight="1">
      <c r="B141" s="135"/>
      <c r="D141" s="136" t="s">
        <v>131</v>
      </c>
      <c r="E141" s="137"/>
      <c r="F141" s="138" t="s">
        <v>497</v>
      </c>
      <c r="H141" s="137"/>
      <c r="L141" s="135"/>
      <c r="M141" s="139"/>
      <c r="T141" s="140"/>
      <c r="AT141" s="137" t="s">
        <v>131</v>
      </c>
      <c r="AU141" s="137" t="s">
        <v>79</v>
      </c>
      <c r="AV141" s="137" t="s">
        <v>18</v>
      </c>
      <c r="AW141" s="137" t="s">
        <v>92</v>
      </c>
      <c r="AX141" s="137" t="s">
        <v>72</v>
      </c>
      <c r="AY141" s="137" t="s">
        <v>120</v>
      </c>
    </row>
    <row r="142" spans="2:51" s="6" customFormat="1" ht="15.75" customHeight="1">
      <c r="B142" s="135"/>
      <c r="D142" s="136" t="s">
        <v>131</v>
      </c>
      <c r="E142" s="137"/>
      <c r="F142" s="138" t="s">
        <v>520</v>
      </c>
      <c r="H142" s="137"/>
      <c r="L142" s="135"/>
      <c r="M142" s="139"/>
      <c r="T142" s="140"/>
      <c r="AT142" s="137" t="s">
        <v>131</v>
      </c>
      <c r="AU142" s="137" t="s">
        <v>79</v>
      </c>
      <c r="AV142" s="137" t="s">
        <v>18</v>
      </c>
      <c r="AW142" s="137" t="s">
        <v>92</v>
      </c>
      <c r="AX142" s="137" t="s">
        <v>72</v>
      </c>
      <c r="AY142" s="137" t="s">
        <v>120</v>
      </c>
    </row>
    <row r="143" spans="2:51" s="6" customFormat="1" ht="15.75" customHeight="1">
      <c r="B143" s="141"/>
      <c r="D143" s="136" t="s">
        <v>131</v>
      </c>
      <c r="E143" s="142"/>
      <c r="F143" s="143" t="s">
        <v>521</v>
      </c>
      <c r="H143" s="144">
        <v>6253.632</v>
      </c>
      <c r="L143" s="141"/>
      <c r="M143" s="145"/>
      <c r="T143" s="146"/>
      <c r="AT143" s="142" t="s">
        <v>131</v>
      </c>
      <c r="AU143" s="142" t="s">
        <v>79</v>
      </c>
      <c r="AV143" s="142" t="s">
        <v>79</v>
      </c>
      <c r="AW143" s="142" t="s">
        <v>92</v>
      </c>
      <c r="AX143" s="142" t="s">
        <v>18</v>
      </c>
      <c r="AY143" s="142" t="s">
        <v>120</v>
      </c>
    </row>
    <row r="144" spans="2:65" s="6" customFormat="1" ht="27" customHeight="1">
      <c r="B144" s="19"/>
      <c r="C144" s="122">
        <v>12</v>
      </c>
      <c r="D144" s="122" t="s">
        <v>122</v>
      </c>
      <c r="E144" s="123" t="s">
        <v>179</v>
      </c>
      <c r="F144" s="249" t="s">
        <v>513</v>
      </c>
      <c r="G144" s="125" t="s">
        <v>125</v>
      </c>
      <c r="H144" s="126">
        <v>37352</v>
      </c>
      <c r="I144" s="127"/>
      <c r="J144" s="127">
        <f>ROUND($I$144*$H$144,2)</f>
        <v>0</v>
      </c>
      <c r="K144" s="124"/>
      <c r="L144" s="19"/>
      <c r="M144" s="128"/>
      <c r="N144" s="129" t="s">
        <v>43</v>
      </c>
      <c r="O144" s="130">
        <v>0</v>
      </c>
      <c r="P144" s="130">
        <f>$O$134*$H$134</f>
        <v>0</v>
      </c>
      <c r="Q144" s="130">
        <v>0</v>
      </c>
      <c r="R144" s="130">
        <f>$Q$134*$H$134</f>
        <v>0</v>
      </c>
      <c r="S144" s="130">
        <v>0</v>
      </c>
      <c r="T144" s="131">
        <f>$S$134*$H$134</f>
        <v>0</v>
      </c>
      <c r="AR144" s="82" t="s">
        <v>127</v>
      </c>
      <c r="AT144" s="82" t="s">
        <v>122</v>
      </c>
      <c r="AU144" s="82" t="s">
        <v>79</v>
      </c>
      <c r="AY144" s="6" t="s">
        <v>120</v>
      </c>
      <c r="BE144" s="132">
        <f>IF($N$134="základní",$J$134,0)</f>
        <v>0</v>
      </c>
      <c r="BF144" s="132">
        <f>IF($N$134="snížená",$J$134,0)</f>
        <v>0</v>
      </c>
      <c r="BG144" s="132">
        <f>IF($N$134="zákl. přenesená",$J$134,0)</f>
        <v>0</v>
      </c>
      <c r="BH144" s="132">
        <f>IF($N$134="sníž. přenesená",$J$134,0)</f>
        <v>0</v>
      </c>
      <c r="BI144" s="132">
        <f>IF($N$134="nulová",$J$134,0)</f>
        <v>0</v>
      </c>
      <c r="BJ144" s="82" t="s">
        <v>18</v>
      </c>
      <c r="BK144" s="132">
        <f>ROUND($I$144*$H$144,2)</f>
        <v>0</v>
      </c>
      <c r="BL144" s="82" t="s">
        <v>127</v>
      </c>
      <c r="BM144" s="82" t="s">
        <v>181</v>
      </c>
    </row>
    <row r="145" spans="2:47" s="6" customFormat="1" ht="16.5" customHeight="1">
      <c r="B145" s="19"/>
      <c r="D145" s="133" t="s">
        <v>129</v>
      </c>
      <c r="F145" s="134" t="s">
        <v>174</v>
      </c>
      <c r="L145" s="19"/>
      <c r="M145" s="45"/>
      <c r="T145" s="46"/>
      <c r="AT145" s="6" t="s">
        <v>129</v>
      </c>
      <c r="AU145" s="6" t="s">
        <v>79</v>
      </c>
    </row>
    <row r="146" spans="2:51" s="6" customFormat="1" ht="15.75" customHeight="1">
      <c r="B146" s="141"/>
      <c r="D146" s="136" t="s">
        <v>131</v>
      </c>
      <c r="E146" s="142"/>
      <c r="F146" s="143">
        <v>37352</v>
      </c>
      <c r="H146" s="144">
        <v>37352</v>
      </c>
      <c r="L146" s="141"/>
      <c r="M146" s="145"/>
      <c r="T146" s="146"/>
      <c r="AT146" s="142" t="s">
        <v>131</v>
      </c>
      <c r="AU146" s="142" t="s">
        <v>79</v>
      </c>
      <c r="AV146" s="142" t="s">
        <v>79</v>
      </c>
      <c r="AW146" s="142" t="s">
        <v>92</v>
      </c>
      <c r="AX146" s="142" t="s">
        <v>18</v>
      </c>
      <c r="AY146" s="142" t="s">
        <v>120</v>
      </c>
    </row>
    <row r="147" spans="2:65" s="6" customFormat="1" ht="16.5" customHeight="1">
      <c r="B147" s="19"/>
      <c r="C147" s="122">
        <v>13</v>
      </c>
      <c r="D147" s="122" t="s">
        <v>122</v>
      </c>
      <c r="E147" s="250" t="s">
        <v>516</v>
      </c>
      <c r="F147" s="249" t="s">
        <v>517</v>
      </c>
      <c r="G147" s="125" t="s">
        <v>125</v>
      </c>
      <c r="H147" s="126">
        <v>4058</v>
      </c>
      <c r="I147" s="127"/>
      <c r="J147" s="127">
        <f>ROUND($I$147*$H$147,2)</f>
        <v>0</v>
      </c>
      <c r="K147" s="124"/>
      <c r="L147" s="19"/>
      <c r="M147" s="128"/>
      <c r="N147" s="129" t="s">
        <v>43</v>
      </c>
      <c r="O147" s="130">
        <v>0</v>
      </c>
      <c r="P147" s="130">
        <f>$O$134*$H$134</f>
        <v>0</v>
      </c>
      <c r="Q147" s="130">
        <v>0</v>
      </c>
      <c r="R147" s="130">
        <f>$Q$134*$H$134</f>
        <v>0</v>
      </c>
      <c r="S147" s="130">
        <v>0</v>
      </c>
      <c r="T147" s="131">
        <f>$S$134*$H$134</f>
        <v>0</v>
      </c>
      <c r="AR147" s="82" t="s">
        <v>127</v>
      </c>
      <c r="AT147" s="82" t="s">
        <v>122</v>
      </c>
      <c r="AU147" s="82" t="s">
        <v>79</v>
      </c>
      <c r="AY147" s="6" t="s">
        <v>120</v>
      </c>
      <c r="BE147" s="132">
        <f>IF($N$134="základní",$J$134,0)</f>
        <v>0</v>
      </c>
      <c r="BF147" s="132">
        <f>IF($N$134="snížená",$J$134,0)</f>
        <v>0</v>
      </c>
      <c r="BG147" s="132">
        <f>IF($N$134="zákl. přenesená",$J$134,0)</f>
        <v>0</v>
      </c>
      <c r="BH147" s="132">
        <f>IF($N$134="sníž. přenesená",$J$134,0)</f>
        <v>0</v>
      </c>
      <c r="BI147" s="132">
        <f>IF($N$134="nulová",$J$134,0)</f>
        <v>0</v>
      </c>
      <c r="BJ147" s="82" t="s">
        <v>18</v>
      </c>
      <c r="BK147" s="132">
        <f>ROUND($I$147*$H$147,2)</f>
        <v>0</v>
      </c>
      <c r="BL147" s="82" t="s">
        <v>127</v>
      </c>
      <c r="BM147" s="82" t="s">
        <v>181</v>
      </c>
    </row>
    <row r="148" spans="2:47" s="6" customFormat="1" ht="16.5" customHeight="1">
      <c r="B148" s="19"/>
      <c r="D148" s="133" t="s">
        <v>129</v>
      </c>
      <c r="F148" s="134" t="s">
        <v>517</v>
      </c>
      <c r="L148" s="19"/>
      <c r="M148" s="45"/>
      <c r="T148" s="46"/>
      <c r="AT148" s="6" t="s">
        <v>129</v>
      </c>
      <c r="AU148" s="6" t="s">
        <v>79</v>
      </c>
    </row>
    <row r="149" spans="2:65" s="6" customFormat="1" ht="15.75" customHeight="1">
      <c r="B149" s="19"/>
      <c r="C149" s="122">
        <v>14</v>
      </c>
      <c r="D149" s="122" t="s">
        <v>122</v>
      </c>
      <c r="E149" s="123" t="s">
        <v>183</v>
      </c>
      <c r="F149" s="124" t="s">
        <v>184</v>
      </c>
      <c r="G149" s="125" t="s">
        <v>125</v>
      </c>
      <c r="H149" s="126">
        <v>920</v>
      </c>
      <c r="I149" s="127"/>
      <c r="J149" s="127">
        <f>ROUND($I$149*$H$149,2)</f>
        <v>0</v>
      </c>
      <c r="K149" s="124" t="s">
        <v>138</v>
      </c>
      <c r="L149" s="19"/>
      <c r="M149" s="128"/>
      <c r="N149" s="129" t="s">
        <v>43</v>
      </c>
      <c r="O149" s="130">
        <v>0</v>
      </c>
      <c r="P149" s="130">
        <f>$O$149*$H$149</f>
        <v>0</v>
      </c>
      <c r="Q149" s="130">
        <v>0</v>
      </c>
      <c r="R149" s="130">
        <f>$Q$149*$H$149</f>
        <v>0</v>
      </c>
      <c r="S149" s="130">
        <v>0</v>
      </c>
      <c r="T149" s="131">
        <f>$S$149*$H$149</f>
        <v>0</v>
      </c>
      <c r="AR149" s="82" t="s">
        <v>127</v>
      </c>
      <c r="AT149" s="82" t="s">
        <v>122</v>
      </c>
      <c r="AU149" s="82" t="s">
        <v>79</v>
      </c>
      <c r="AY149" s="6" t="s">
        <v>120</v>
      </c>
      <c r="BE149" s="132">
        <f>IF($N$149="základní",$J$149,0)</f>
        <v>0</v>
      </c>
      <c r="BF149" s="132">
        <f>IF($N$149="snížená",$J$149,0)</f>
        <v>0</v>
      </c>
      <c r="BG149" s="132">
        <f>IF($N$149="zákl. přenesená",$J$149,0)</f>
        <v>0</v>
      </c>
      <c r="BH149" s="132">
        <f>IF($N$149="sníž. přenesená",$J$149,0)</f>
        <v>0</v>
      </c>
      <c r="BI149" s="132">
        <f>IF($N$149="nulová",$J$149,0)</f>
        <v>0</v>
      </c>
      <c r="BJ149" s="82" t="s">
        <v>18</v>
      </c>
      <c r="BK149" s="132">
        <f>ROUND($I$149*$H$149,2)</f>
        <v>0</v>
      </c>
      <c r="BL149" s="82" t="s">
        <v>127</v>
      </c>
      <c r="BM149" s="82" t="s">
        <v>185</v>
      </c>
    </row>
    <row r="150" spans="2:47" s="6" customFormat="1" ht="16.5" customHeight="1">
      <c r="B150" s="19"/>
      <c r="D150" s="133" t="s">
        <v>129</v>
      </c>
      <c r="F150" s="134" t="s">
        <v>186</v>
      </c>
      <c r="L150" s="19"/>
      <c r="M150" s="45"/>
      <c r="T150" s="46"/>
      <c r="AT150" s="6" t="s">
        <v>129</v>
      </c>
      <c r="AU150" s="6" t="s">
        <v>79</v>
      </c>
    </row>
    <row r="151" spans="2:51" s="6" customFormat="1" ht="15.75" customHeight="1">
      <c r="B151" s="135"/>
      <c r="D151" s="136" t="s">
        <v>131</v>
      </c>
      <c r="E151" s="137"/>
      <c r="F151" s="138" t="s">
        <v>498</v>
      </c>
      <c r="H151" s="137"/>
      <c r="L151" s="135"/>
      <c r="M151" s="139"/>
      <c r="T151" s="140"/>
      <c r="AT151" s="137" t="s">
        <v>131</v>
      </c>
      <c r="AU151" s="137" t="s">
        <v>79</v>
      </c>
      <c r="AV151" s="137" t="s">
        <v>18</v>
      </c>
      <c r="AW151" s="137" t="s">
        <v>92</v>
      </c>
      <c r="AX151" s="137" t="s">
        <v>72</v>
      </c>
      <c r="AY151" s="137" t="s">
        <v>120</v>
      </c>
    </row>
    <row r="152" spans="2:51" s="6" customFormat="1" ht="15.75" customHeight="1">
      <c r="B152" s="141"/>
      <c r="D152" s="136" t="s">
        <v>131</v>
      </c>
      <c r="E152" s="142"/>
      <c r="F152" s="143" t="s">
        <v>499</v>
      </c>
      <c r="H152" s="144">
        <v>920</v>
      </c>
      <c r="L152" s="141"/>
      <c r="M152" s="145"/>
      <c r="T152" s="146"/>
      <c r="AT152" s="142" t="s">
        <v>131</v>
      </c>
      <c r="AU152" s="142" t="s">
        <v>79</v>
      </c>
      <c r="AV152" s="142" t="s">
        <v>79</v>
      </c>
      <c r="AW152" s="142" t="s">
        <v>92</v>
      </c>
      <c r="AX152" s="142" t="s">
        <v>18</v>
      </c>
      <c r="AY152" s="142" t="s">
        <v>120</v>
      </c>
    </row>
    <row r="153" spans="2:65" s="6" customFormat="1" ht="15.75" customHeight="1">
      <c r="B153" s="19"/>
      <c r="C153" s="122">
        <v>15</v>
      </c>
      <c r="D153" s="122" t="s">
        <v>122</v>
      </c>
      <c r="E153" s="123" t="s">
        <v>187</v>
      </c>
      <c r="F153" s="124" t="s">
        <v>188</v>
      </c>
      <c r="G153" s="125" t="s">
        <v>125</v>
      </c>
      <c r="H153" s="126">
        <v>7740</v>
      </c>
      <c r="I153" s="127"/>
      <c r="J153" s="127">
        <f>ROUND($I$153*$H$153,2)</f>
        <v>0</v>
      </c>
      <c r="K153" s="124" t="s">
        <v>138</v>
      </c>
      <c r="L153" s="19"/>
      <c r="M153" s="128"/>
      <c r="N153" s="129" t="s">
        <v>43</v>
      </c>
      <c r="O153" s="130">
        <v>0</v>
      </c>
      <c r="P153" s="130">
        <f>$O$153*$H$153</f>
        <v>0</v>
      </c>
      <c r="Q153" s="130">
        <v>0</v>
      </c>
      <c r="R153" s="130">
        <f>$Q$153*$H$153</f>
        <v>0</v>
      </c>
      <c r="S153" s="130">
        <v>0</v>
      </c>
      <c r="T153" s="131">
        <f>$S$153*$H$153</f>
        <v>0</v>
      </c>
      <c r="AR153" s="82" t="s">
        <v>127</v>
      </c>
      <c r="AT153" s="82" t="s">
        <v>122</v>
      </c>
      <c r="AU153" s="82" t="s">
        <v>79</v>
      </c>
      <c r="AY153" s="6" t="s">
        <v>120</v>
      </c>
      <c r="BE153" s="132">
        <f>IF($N$153="základní",$J$153,0)</f>
        <v>0</v>
      </c>
      <c r="BF153" s="132">
        <f>IF($N$153="snížená",$J$153,0)</f>
        <v>0</v>
      </c>
      <c r="BG153" s="132">
        <f>IF($N$153="zákl. přenesená",$J$153,0)</f>
        <v>0</v>
      </c>
      <c r="BH153" s="132">
        <f>IF($N$153="sníž. přenesená",$J$153,0)</f>
        <v>0</v>
      </c>
      <c r="BI153" s="132">
        <f>IF($N$153="nulová",$J$153,0)</f>
        <v>0</v>
      </c>
      <c r="BJ153" s="82" t="s">
        <v>18</v>
      </c>
      <c r="BK153" s="132">
        <f>ROUND($I$153*$H$153,2)</f>
        <v>0</v>
      </c>
      <c r="BL153" s="82" t="s">
        <v>127</v>
      </c>
      <c r="BM153" s="82" t="s">
        <v>189</v>
      </c>
    </row>
    <row r="154" spans="2:47" s="6" customFormat="1" ht="27" customHeight="1">
      <c r="B154" s="19"/>
      <c r="D154" s="133" t="s">
        <v>129</v>
      </c>
      <c r="F154" s="134" t="s">
        <v>190</v>
      </c>
      <c r="L154" s="19"/>
      <c r="M154" s="45"/>
      <c r="T154" s="46"/>
      <c r="AT154" s="6" t="s">
        <v>129</v>
      </c>
      <c r="AU154" s="6" t="s">
        <v>79</v>
      </c>
    </row>
    <row r="155" spans="2:63" s="111" customFormat="1" ht="30.75" customHeight="1">
      <c r="B155" s="112"/>
      <c r="D155" s="113" t="s">
        <v>71</v>
      </c>
      <c r="E155" s="120" t="s">
        <v>178</v>
      </c>
      <c r="F155" s="120" t="s">
        <v>191</v>
      </c>
      <c r="J155" s="121">
        <f>$BK$155</f>
        <v>0</v>
      </c>
      <c r="L155" s="112"/>
      <c r="M155" s="116"/>
      <c r="P155" s="117">
        <f>$P$156+$P$197+$P$214+$P$225</f>
        <v>0</v>
      </c>
      <c r="R155" s="117">
        <f>$R$156+$R$197+$R$214+$R$225</f>
        <v>842.8084799999998</v>
      </c>
      <c r="T155" s="118">
        <f>$T$156+$T$197+$T$214+$T$225</f>
        <v>324.38</v>
      </c>
      <c r="AR155" s="113" t="s">
        <v>18</v>
      </c>
      <c r="AT155" s="113" t="s">
        <v>71</v>
      </c>
      <c r="AU155" s="113" t="s">
        <v>18</v>
      </c>
      <c r="AY155" s="113" t="s">
        <v>120</v>
      </c>
      <c r="BK155" s="119">
        <f>$BK$156+$BK$197+$BK$214+$BK$225</f>
        <v>0</v>
      </c>
    </row>
    <row r="156" spans="2:63" s="111" customFormat="1" ht="15.75" customHeight="1">
      <c r="B156" s="112"/>
      <c r="D156" s="113" t="s">
        <v>71</v>
      </c>
      <c r="E156" s="120" t="s">
        <v>192</v>
      </c>
      <c r="F156" s="120" t="s">
        <v>193</v>
      </c>
      <c r="J156" s="121">
        <f>$BK$156</f>
        <v>0</v>
      </c>
      <c r="L156" s="112"/>
      <c r="M156" s="116"/>
      <c r="P156" s="117">
        <f>SUM($P$157:$P$196)</f>
        <v>0</v>
      </c>
      <c r="R156" s="117">
        <f>SUM($R$157:$R$196)</f>
        <v>842.4026599999999</v>
      </c>
      <c r="T156" s="118">
        <f>SUM($T$157:$T$196)</f>
        <v>0</v>
      </c>
      <c r="AR156" s="113" t="s">
        <v>18</v>
      </c>
      <c r="AT156" s="113" t="s">
        <v>71</v>
      </c>
      <c r="AU156" s="113" t="s">
        <v>79</v>
      </c>
      <c r="AY156" s="113" t="s">
        <v>120</v>
      </c>
      <c r="BK156" s="119">
        <f>SUM($BK$157:$BK$196)</f>
        <v>0</v>
      </c>
    </row>
    <row r="157" spans="2:65" s="6" customFormat="1" ht="15.75" customHeight="1">
      <c r="B157" s="19"/>
      <c r="C157" s="122">
        <v>16</v>
      </c>
      <c r="D157" s="122" t="s">
        <v>122</v>
      </c>
      <c r="E157" s="123" t="s">
        <v>194</v>
      </c>
      <c r="F157" s="249" t="s">
        <v>523</v>
      </c>
      <c r="G157" s="125" t="s">
        <v>195</v>
      </c>
      <c r="H157" s="126">
        <v>561</v>
      </c>
      <c r="I157" s="127"/>
      <c r="J157" s="127">
        <f>ROUND($I$157*$H$157,2)</f>
        <v>0</v>
      </c>
      <c r="K157" s="124" t="s">
        <v>138</v>
      </c>
      <c r="L157" s="19"/>
      <c r="M157" s="128"/>
      <c r="N157" s="129" t="s">
        <v>43</v>
      </c>
      <c r="O157" s="130">
        <v>0</v>
      </c>
      <c r="P157" s="130">
        <f>$O$157*$H$157</f>
        <v>0</v>
      </c>
      <c r="Q157" s="130">
        <v>0</v>
      </c>
      <c r="R157" s="130">
        <f>$Q$157*$H$157</f>
        <v>0</v>
      </c>
      <c r="S157" s="130">
        <v>0</v>
      </c>
      <c r="T157" s="131">
        <f>$S$157*$H$157</f>
        <v>0</v>
      </c>
      <c r="AR157" s="82" t="s">
        <v>127</v>
      </c>
      <c r="AT157" s="82" t="s">
        <v>122</v>
      </c>
      <c r="AU157" s="82" t="s">
        <v>143</v>
      </c>
      <c r="AY157" s="6" t="s">
        <v>120</v>
      </c>
      <c r="BE157" s="132">
        <f>IF($N$157="základní",$J$157,0)</f>
        <v>0</v>
      </c>
      <c r="BF157" s="132">
        <f>IF($N$157="snížená",$J$157,0)</f>
        <v>0</v>
      </c>
      <c r="BG157" s="132">
        <f>IF($N$157="zákl. přenesená",$J$157,0)</f>
        <v>0</v>
      </c>
      <c r="BH157" s="132">
        <f>IF($N$157="sníž. přenesená",$J$157,0)</f>
        <v>0</v>
      </c>
      <c r="BI157" s="132">
        <f>IF($N$157="nulová",$J$157,0)</f>
        <v>0</v>
      </c>
      <c r="BJ157" s="82" t="s">
        <v>18</v>
      </c>
      <c r="BK157" s="132">
        <f>ROUND($I$157*$H$157,2)</f>
        <v>0</v>
      </c>
      <c r="BL157" s="82" t="s">
        <v>127</v>
      </c>
      <c r="BM157" s="82" t="s">
        <v>196</v>
      </c>
    </row>
    <row r="158" spans="2:47" s="6" customFormat="1" ht="16.5" customHeight="1">
      <c r="B158" s="19"/>
      <c r="D158" s="133" t="s">
        <v>129</v>
      </c>
      <c r="F158" s="134" t="s">
        <v>524</v>
      </c>
      <c r="L158" s="19"/>
      <c r="M158" s="45"/>
      <c r="T158" s="46"/>
      <c r="AT158" s="6" t="s">
        <v>129</v>
      </c>
      <c r="AU158" s="6" t="s">
        <v>143</v>
      </c>
    </row>
    <row r="159" spans="2:51" s="6" customFormat="1" ht="15.75" customHeight="1">
      <c r="B159" s="135"/>
      <c r="D159" s="136" t="s">
        <v>131</v>
      </c>
      <c r="E159" s="137"/>
      <c r="F159" s="138"/>
      <c r="H159" s="137"/>
      <c r="L159" s="135"/>
      <c r="M159" s="139"/>
      <c r="T159" s="140"/>
      <c r="AT159" s="137" t="s">
        <v>131</v>
      </c>
      <c r="AU159" s="137" t="s">
        <v>143</v>
      </c>
      <c r="AV159" s="137" t="s">
        <v>18</v>
      </c>
      <c r="AW159" s="137" t="s">
        <v>92</v>
      </c>
      <c r="AX159" s="137" t="s">
        <v>72</v>
      </c>
      <c r="AY159" s="137" t="s">
        <v>120</v>
      </c>
    </row>
    <row r="160" spans="2:51" s="6" customFormat="1" ht="15.75" customHeight="1">
      <c r="B160" s="135"/>
      <c r="D160" s="136" t="s">
        <v>131</v>
      </c>
      <c r="E160" s="137"/>
      <c r="F160" s="138"/>
      <c r="H160" s="137"/>
      <c r="L160" s="135"/>
      <c r="M160" s="139"/>
      <c r="T160" s="140"/>
      <c r="AT160" s="137" t="s">
        <v>131</v>
      </c>
      <c r="AU160" s="137" t="s">
        <v>143</v>
      </c>
      <c r="AV160" s="137" t="s">
        <v>18</v>
      </c>
      <c r="AW160" s="137" t="s">
        <v>92</v>
      </c>
      <c r="AX160" s="137" t="s">
        <v>72</v>
      </c>
      <c r="AY160" s="137" t="s">
        <v>120</v>
      </c>
    </row>
    <row r="161" spans="2:51" s="6" customFormat="1" ht="15.75" customHeight="1">
      <c r="B161" s="141"/>
      <c r="D161" s="136" t="s">
        <v>131</v>
      </c>
      <c r="E161" s="142"/>
      <c r="F161" s="143">
        <v>561</v>
      </c>
      <c r="H161" s="144">
        <v>561</v>
      </c>
      <c r="L161" s="141"/>
      <c r="M161" s="145"/>
      <c r="T161" s="146"/>
      <c r="AT161" s="142" t="s">
        <v>131</v>
      </c>
      <c r="AU161" s="142" t="s">
        <v>143</v>
      </c>
      <c r="AV161" s="142" t="s">
        <v>79</v>
      </c>
      <c r="AW161" s="142" t="s">
        <v>92</v>
      </c>
      <c r="AX161" s="142" t="s">
        <v>18</v>
      </c>
      <c r="AY161" s="142" t="s">
        <v>120</v>
      </c>
    </row>
    <row r="162" spans="2:65" s="6" customFormat="1" ht="15.75" customHeight="1">
      <c r="B162" s="19"/>
      <c r="C162" s="153">
        <v>17</v>
      </c>
      <c r="D162" s="153" t="s">
        <v>197</v>
      </c>
      <c r="E162" s="154" t="s">
        <v>526</v>
      </c>
      <c r="F162" s="155" t="s">
        <v>525</v>
      </c>
      <c r="G162" s="156" t="s">
        <v>195</v>
      </c>
      <c r="H162" s="157">
        <v>561</v>
      </c>
      <c r="I162" s="158"/>
      <c r="J162" s="158">
        <f>ROUND($I$162*$H$162,2)</f>
        <v>0</v>
      </c>
      <c r="K162" s="155" t="s">
        <v>138</v>
      </c>
      <c r="L162" s="159"/>
      <c r="M162" s="155"/>
      <c r="N162" s="160" t="s">
        <v>43</v>
      </c>
      <c r="O162" s="130">
        <v>0</v>
      </c>
      <c r="P162" s="130">
        <f>$O$162*$H$162</f>
        <v>0</v>
      </c>
      <c r="Q162" s="130">
        <v>0.00145</v>
      </c>
      <c r="R162" s="130">
        <f>$Q$162*$H$162</f>
        <v>0.8134499999999999</v>
      </c>
      <c r="S162" s="130">
        <v>0</v>
      </c>
      <c r="T162" s="131">
        <f>$S$162*$H$162</f>
        <v>0</v>
      </c>
      <c r="AR162" s="82" t="s">
        <v>176</v>
      </c>
      <c r="AT162" s="82" t="s">
        <v>197</v>
      </c>
      <c r="AU162" s="82" t="s">
        <v>143</v>
      </c>
      <c r="AY162" s="6" t="s">
        <v>120</v>
      </c>
      <c r="BE162" s="132">
        <f>IF($N$162="základní",$J$162,0)</f>
        <v>0</v>
      </c>
      <c r="BF162" s="132">
        <f>IF($N$162="snížená",$J$162,0)</f>
        <v>0</v>
      </c>
      <c r="BG162" s="132">
        <f>IF($N$162="zákl. přenesená",$J$162,0)</f>
        <v>0</v>
      </c>
      <c r="BH162" s="132">
        <f>IF($N$162="sníž. přenesená",$J$162,0)</f>
        <v>0</v>
      </c>
      <c r="BI162" s="132">
        <f>IF($N$162="nulová",$J$162,0)</f>
        <v>0</v>
      </c>
      <c r="BJ162" s="82" t="s">
        <v>18</v>
      </c>
      <c r="BK162" s="132">
        <f>ROUND($I$162*$H$162,2)</f>
        <v>0</v>
      </c>
      <c r="BL162" s="82" t="s">
        <v>127</v>
      </c>
      <c r="BM162" s="82" t="s">
        <v>198</v>
      </c>
    </row>
    <row r="163" spans="2:47" s="6" customFormat="1" ht="27" customHeight="1">
      <c r="B163" s="19"/>
      <c r="D163" s="133" t="s">
        <v>129</v>
      </c>
      <c r="F163" s="134" t="s">
        <v>525</v>
      </c>
      <c r="L163" s="19"/>
      <c r="M163" s="45"/>
      <c r="T163" s="46"/>
      <c r="AT163" s="6" t="s">
        <v>129</v>
      </c>
      <c r="AU163" s="6" t="s">
        <v>143</v>
      </c>
    </row>
    <row r="164" spans="2:65" s="6" customFormat="1" ht="15.75" customHeight="1">
      <c r="B164" s="19"/>
      <c r="C164" s="122">
        <v>18</v>
      </c>
      <c r="D164" s="122" t="s">
        <v>122</v>
      </c>
      <c r="E164" s="123" t="s">
        <v>199</v>
      </c>
      <c r="F164" s="249" t="s">
        <v>500</v>
      </c>
      <c r="G164" s="125" t="s">
        <v>166</v>
      </c>
      <c r="H164" s="126">
        <v>15252</v>
      </c>
      <c r="I164" s="127"/>
      <c r="J164" s="127">
        <f>ROUND($I$164*$H$164,2)</f>
        <v>0</v>
      </c>
      <c r="K164" s="124" t="s">
        <v>138</v>
      </c>
      <c r="L164" s="19"/>
      <c r="M164" s="128"/>
      <c r="N164" s="129" t="s">
        <v>43</v>
      </c>
      <c r="O164" s="130">
        <v>0</v>
      </c>
      <c r="P164" s="130">
        <f>$O$164*$H$164</f>
        <v>0</v>
      </c>
      <c r="Q164" s="130">
        <v>0.00021</v>
      </c>
      <c r="R164" s="130">
        <f>$Q$164*$H$164</f>
        <v>3.20292</v>
      </c>
      <c r="S164" s="130">
        <v>0</v>
      </c>
      <c r="T164" s="131">
        <f>$S$164*$H$164</f>
        <v>0</v>
      </c>
      <c r="AR164" s="82" t="s">
        <v>127</v>
      </c>
      <c r="AT164" s="82" t="s">
        <v>122</v>
      </c>
      <c r="AU164" s="82" t="s">
        <v>143</v>
      </c>
      <c r="AY164" s="6" t="s">
        <v>120</v>
      </c>
      <c r="BE164" s="132">
        <f>IF($N$164="základní",$J$164,0)</f>
        <v>0</v>
      </c>
      <c r="BF164" s="132">
        <f>IF($N$164="snížená",$J$164,0)</f>
        <v>0</v>
      </c>
      <c r="BG164" s="132">
        <f>IF($N$164="zákl. přenesená",$J$164,0)</f>
        <v>0</v>
      </c>
      <c r="BH164" s="132">
        <f>IF($N$164="sníž. přenesená",$J$164,0)</f>
        <v>0</v>
      </c>
      <c r="BI164" s="132">
        <f>IF($N$164="nulová",$J$164,0)</f>
        <v>0</v>
      </c>
      <c r="BJ164" s="82" t="s">
        <v>18</v>
      </c>
      <c r="BK164" s="132">
        <f>ROUND($I$164*$H$164,2)</f>
        <v>0</v>
      </c>
      <c r="BL164" s="82" t="s">
        <v>127</v>
      </c>
      <c r="BM164" s="82" t="s">
        <v>200</v>
      </c>
    </row>
    <row r="165" spans="2:47" s="6" customFormat="1" ht="16.5" customHeight="1">
      <c r="B165" s="19"/>
      <c r="D165" s="133" t="s">
        <v>129</v>
      </c>
      <c r="F165" s="134" t="s">
        <v>501</v>
      </c>
      <c r="L165" s="19"/>
      <c r="M165" s="45"/>
      <c r="T165" s="46"/>
      <c r="AT165" s="6" t="s">
        <v>129</v>
      </c>
      <c r="AU165" s="6" t="s">
        <v>143</v>
      </c>
    </row>
    <row r="166" spans="2:51" s="6" customFormat="1" ht="15.75" customHeight="1">
      <c r="B166" s="135"/>
      <c r="D166" s="136" t="s">
        <v>131</v>
      </c>
      <c r="E166" s="137"/>
      <c r="F166" s="138" t="s">
        <v>201</v>
      </c>
      <c r="H166" s="137"/>
      <c r="L166" s="135"/>
      <c r="M166" s="139"/>
      <c r="T166" s="140"/>
      <c r="AT166" s="137" t="s">
        <v>131</v>
      </c>
      <c r="AU166" s="137" t="s">
        <v>143</v>
      </c>
      <c r="AV166" s="137" t="s">
        <v>18</v>
      </c>
      <c r="AW166" s="137" t="s">
        <v>92</v>
      </c>
      <c r="AX166" s="137" t="s">
        <v>72</v>
      </c>
      <c r="AY166" s="137" t="s">
        <v>120</v>
      </c>
    </row>
    <row r="167" spans="2:51" s="6" customFormat="1" ht="15.75" customHeight="1">
      <c r="B167" s="135"/>
      <c r="D167" s="136" t="s">
        <v>131</v>
      </c>
      <c r="E167" s="137"/>
      <c r="F167" s="138" t="s">
        <v>202</v>
      </c>
      <c r="H167" s="137"/>
      <c r="L167" s="135"/>
      <c r="M167" s="139"/>
      <c r="T167" s="140"/>
      <c r="AT167" s="137" t="s">
        <v>131</v>
      </c>
      <c r="AU167" s="137" t="s">
        <v>143</v>
      </c>
      <c r="AV167" s="137" t="s">
        <v>18</v>
      </c>
      <c r="AW167" s="137" t="s">
        <v>92</v>
      </c>
      <c r="AX167" s="137" t="s">
        <v>72</v>
      </c>
      <c r="AY167" s="137" t="s">
        <v>120</v>
      </c>
    </row>
    <row r="168" spans="2:51" s="6" customFormat="1" ht="15.75" customHeight="1">
      <c r="B168" s="141"/>
      <c r="D168" s="136" t="s">
        <v>131</v>
      </c>
      <c r="E168" s="142"/>
      <c r="F168" s="143">
        <v>15252</v>
      </c>
      <c r="H168" s="144">
        <v>15252</v>
      </c>
      <c r="L168" s="141"/>
      <c r="M168" s="145"/>
      <c r="T168" s="146"/>
      <c r="AT168" s="142" t="s">
        <v>131</v>
      </c>
      <c r="AU168" s="142" t="s">
        <v>143</v>
      </c>
      <c r="AV168" s="142" t="s">
        <v>79</v>
      </c>
      <c r="AW168" s="142" t="s">
        <v>92</v>
      </c>
      <c r="AX168" s="142" t="s">
        <v>18</v>
      </c>
      <c r="AY168" s="142" t="s">
        <v>120</v>
      </c>
    </row>
    <row r="169" spans="2:65" s="6" customFormat="1" ht="15.75" customHeight="1">
      <c r="B169" s="19"/>
      <c r="C169" s="122">
        <v>19</v>
      </c>
      <c r="D169" s="122" t="s">
        <v>122</v>
      </c>
      <c r="E169" s="123" t="s">
        <v>203</v>
      </c>
      <c r="F169" s="124" t="s">
        <v>204</v>
      </c>
      <c r="G169" s="125" t="s">
        <v>166</v>
      </c>
      <c r="H169" s="126">
        <v>15252</v>
      </c>
      <c r="I169" s="127"/>
      <c r="J169" s="127">
        <f>ROUND($I$169*$H$169,2)</f>
        <v>0</v>
      </c>
      <c r="K169" s="124" t="s">
        <v>138</v>
      </c>
      <c r="L169" s="19"/>
      <c r="M169" s="128"/>
      <c r="N169" s="129" t="s">
        <v>43</v>
      </c>
      <c r="O169" s="130">
        <v>0</v>
      </c>
      <c r="P169" s="130">
        <f>$O$169*$H$169</f>
        <v>0</v>
      </c>
      <c r="Q169" s="130">
        <v>0</v>
      </c>
      <c r="R169" s="130">
        <f>$Q$169*$H$169</f>
        <v>0</v>
      </c>
      <c r="S169" s="130">
        <v>0</v>
      </c>
      <c r="T169" s="131">
        <f>$S$169*$H$169</f>
        <v>0</v>
      </c>
      <c r="AR169" s="82" t="s">
        <v>127</v>
      </c>
      <c r="AT169" s="82" t="s">
        <v>122</v>
      </c>
      <c r="AU169" s="82" t="s">
        <v>143</v>
      </c>
      <c r="AY169" s="6" t="s">
        <v>120</v>
      </c>
      <c r="BE169" s="132">
        <f>IF($N$169="základní",$J$169,0)</f>
        <v>0</v>
      </c>
      <c r="BF169" s="132">
        <f>IF($N$169="snížená",$J$169,0)</f>
        <v>0</v>
      </c>
      <c r="BG169" s="132">
        <f>IF($N$169="zákl. přenesená",$J$169,0)</f>
        <v>0</v>
      </c>
      <c r="BH169" s="132">
        <f>IF($N$169="sníž. přenesená",$J$169,0)</f>
        <v>0</v>
      </c>
      <c r="BI169" s="132">
        <f>IF($N$169="nulová",$J$169,0)</f>
        <v>0</v>
      </c>
      <c r="BJ169" s="82" t="s">
        <v>18</v>
      </c>
      <c r="BK169" s="132">
        <f>ROUND($I$169*$H$169,2)</f>
        <v>0</v>
      </c>
      <c r="BL169" s="82" t="s">
        <v>127</v>
      </c>
      <c r="BM169" s="82" t="s">
        <v>205</v>
      </c>
    </row>
    <row r="170" spans="2:47" s="6" customFormat="1" ht="16.5" customHeight="1">
      <c r="B170" s="19"/>
      <c r="D170" s="133" t="s">
        <v>129</v>
      </c>
      <c r="F170" s="134" t="s">
        <v>206</v>
      </c>
      <c r="L170" s="19"/>
      <c r="M170" s="45"/>
      <c r="T170" s="46"/>
      <c r="AT170" s="6" t="s">
        <v>129</v>
      </c>
      <c r="AU170" s="6" t="s">
        <v>143</v>
      </c>
    </row>
    <row r="171" spans="2:65" s="6" customFormat="1" ht="15.75" customHeight="1">
      <c r="B171" s="19"/>
      <c r="C171" s="122">
        <v>20</v>
      </c>
      <c r="D171" s="122" t="s">
        <v>122</v>
      </c>
      <c r="E171" s="123" t="s">
        <v>207</v>
      </c>
      <c r="F171" s="124" t="s">
        <v>208</v>
      </c>
      <c r="G171" s="125" t="s">
        <v>195</v>
      </c>
      <c r="H171" s="126">
        <v>37</v>
      </c>
      <c r="I171" s="127"/>
      <c r="J171" s="127">
        <f>ROUND($I$171*$H$171,2)</f>
        <v>0</v>
      </c>
      <c r="K171" s="124" t="s">
        <v>209</v>
      </c>
      <c r="L171" s="19"/>
      <c r="M171" s="128"/>
      <c r="N171" s="129" t="s">
        <v>43</v>
      </c>
      <c r="O171" s="130">
        <v>0</v>
      </c>
      <c r="P171" s="130">
        <f>$O$171*$H$171</f>
        <v>0</v>
      </c>
      <c r="Q171" s="130">
        <v>6.49262</v>
      </c>
      <c r="R171" s="130">
        <f>$Q$171*$H$171</f>
        <v>240.22693999999998</v>
      </c>
      <c r="S171" s="130">
        <v>0</v>
      </c>
      <c r="T171" s="131">
        <f>$S$171*$H$171</f>
        <v>0</v>
      </c>
      <c r="AR171" s="82" t="s">
        <v>127</v>
      </c>
      <c r="AT171" s="82" t="s">
        <v>122</v>
      </c>
      <c r="AU171" s="82" t="s">
        <v>143</v>
      </c>
      <c r="AY171" s="6" t="s">
        <v>120</v>
      </c>
      <c r="BE171" s="132">
        <f>IF($N$171="základní",$J$171,0)</f>
        <v>0</v>
      </c>
      <c r="BF171" s="132">
        <f>IF($N$171="snížená",$J$171,0)</f>
        <v>0</v>
      </c>
      <c r="BG171" s="132">
        <f>IF($N$171="zákl. přenesená",$J$171,0)</f>
        <v>0</v>
      </c>
      <c r="BH171" s="132">
        <f>IF($N$171="sníž. přenesená",$J$171,0)</f>
        <v>0</v>
      </c>
      <c r="BI171" s="132">
        <f>IF($N$171="nulová",$J$171,0)</f>
        <v>0</v>
      </c>
      <c r="BJ171" s="82" t="s">
        <v>18</v>
      </c>
      <c r="BK171" s="132">
        <f>ROUND($I$171*$H$171,2)</f>
        <v>0</v>
      </c>
      <c r="BL171" s="82" t="s">
        <v>127</v>
      </c>
      <c r="BM171" s="82" t="s">
        <v>210</v>
      </c>
    </row>
    <row r="172" spans="2:47" s="6" customFormat="1" ht="27" customHeight="1">
      <c r="B172" s="19"/>
      <c r="D172" s="133" t="s">
        <v>129</v>
      </c>
      <c r="F172" s="134" t="s">
        <v>211</v>
      </c>
      <c r="L172" s="19"/>
      <c r="M172" s="45"/>
      <c r="T172" s="46"/>
      <c r="AT172" s="6" t="s">
        <v>129</v>
      </c>
      <c r="AU172" s="6" t="s">
        <v>143</v>
      </c>
    </row>
    <row r="173" spans="2:51" s="6" customFormat="1" ht="15.75" customHeight="1">
      <c r="B173" s="135"/>
      <c r="D173" s="136" t="s">
        <v>131</v>
      </c>
      <c r="E173" s="137"/>
      <c r="F173" s="138" t="s">
        <v>212</v>
      </c>
      <c r="H173" s="137"/>
      <c r="L173" s="135"/>
      <c r="M173" s="139"/>
      <c r="T173" s="140"/>
      <c r="AT173" s="137" t="s">
        <v>131</v>
      </c>
      <c r="AU173" s="137" t="s">
        <v>143</v>
      </c>
      <c r="AV173" s="137" t="s">
        <v>18</v>
      </c>
      <c r="AW173" s="137" t="s">
        <v>92</v>
      </c>
      <c r="AX173" s="137" t="s">
        <v>72</v>
      </c>
      <c r="AY173" s="137" t="s">
        <v>120</v>
      </c>
    </row>
    <row r="174" spans="2:51" s="6" customFormat="1" ht="15.75" customHeight="1">
      <c r="B174" s="141"/>
      <c r="D174" s="136" t="s">
        <v>131</v>
      </c>
      <c r="E174" s="142"/>
      <c r="F174" s="143">
        <v>37</v>
      </c>
      <c r="H174" s="144">
        <v>37</v>
      </c>
      <c r="L174" s="141"/>
      <c r="M174" s="145"/>
      <c r="T174" s="146"/>
      <c r="AT174" s="142" t="s">
        <v>131</v>
      </c>
      <c r="AU174" s="142" t="s">
        <v>143</v>
      </c>
      <c r="AV174" s="142" t="s">
        <v>79</v>
      </c>
      <c r="AW174" s="142" t="s">
        <v>92</v>
      </c>
      <c r="AX174" s="142" t="s">
        <v>18</v>
      </c>
      <c r="AY174" s="142" t="s">
        <v>120</v>
      </c>
    </row>
    <row r="175" spans="2:65" s="6" customFormat="1" ht="15.75" customHeight="1">
      <c r="B175" s="19"/>
      <c r="C175" s="122">
        <v>21</v>
      </c>
      <c r="D175" s="122" t="s">
        <v>122</v>
      </c>
      <c r="E175" s="123" t="s">
        <v>213</v>
      </c>
      <c r="F175" s="124" t="s">
        <v>214</v>
      </c>
      <c r="G175" s="125" t="s">
        <v>195</v>
      </c>
      <c r="H175" s="126">
        <v>183</v>
      </c>
      <c r="I175" s="127"/>
      <c r="J175" s="127">
        <f>ROUND($I$175*$H$175,2)</f>
        <v>0</v>
      </c>
      <c r="K175" s="124" t="s">
        <v>209</v>
      </c>
      <c r="L175" s="19"/>
      <c r="M175" s="128"/>
      <c r="N175" s="129" t="s">
        <v>43</v>
      </c>
      <c r="O175" s="130">
        <v>0</v>
      </c>
      <c r="P175" s="130">
        <f>$O$175*$H$175</f>
        <v>0</v>
      </c>
      <c r="Q175" s="130">
        <v>0.43199</v>
      </c>
      <c r="R175" s="130">
        <f>$Q$175*$H$175</f>
        <v>79.05417</v>
      </c>
      <c r="S175" s="130">
        <v>0</v>
      </c>
      <c r="T175" s="131">
        <f>$S$175*$H$175</f>
        <v>0</v>
      </c>
      <c r="AR175" s="82" t="s">
        <v>127</v>
      </c>
      <c r="AT175" s="82" t="s">
        <v>122</v>
      </c>
      <c r="AU175" s="82" t="s">
        <v>143</v>
      </c>
      <c r="AY175" s="6" t="s">
        <v>120</v>
      </c>
      <c r="BE175" s="132">
        <f>IF($N$175="základní",$J$175,0)</f>
        <v>0</v>
      </c>
      <c r="BF175" s="132">
        <f>IF($N$175="snížená",$J$175,0)</f>
        <v>0</v>
      </c>
      <c r="BG175" s="132">
        <f>IF($N$175="zákl. přenesená",$J$175,0)</f>
        <v>0</v>
      </c>
      <c r="BH175" s="132">
        <f>IF($N$175="sníž. přenesená",$J$175,0)</f>
        <v>0</v>
      </c>
      <c r="BI175" s="132">
        <f>IF($N$175="nulová",$J$175,0)</f>
        <v>0</v>
      </c>
      <c r="BJ175" s="82" t="s">
        <v>18</v>
      </c>
      <c r="BK175" s="132">
        <f>ROUND($I$175*$H$175,2)</f>
        <v>0</v>
      </c>
      <c r="BL175" s="82" t="s">
        <v>127</v>
      </c>
      <c r="BM175" s="82" t="s">
        <v>215</v>
      </c>
    </row>
    <row r="176" spans="2:47" s="6" customFormat="1" ht="27" customHeight="1">
      <c r="B176" s="19"/>
      <c r="D176" s="133" t="s">
        <v>129</v>
      </c>
      <c r="F176" s="134" t="s">
        <v>216</v>
      </c>
      <c r="L176" s="19"/>
      <c r="M176" s="45"/>
      <c r="T176" s="46"/>
      <c r="AT176" s="6" t="s">
        <v>129</v>
      </c>
      <c r="AU176" s="6" t="s">
        <v>143</v>
      </c>
    </row>
    <row r="177" spans="2:65" s="6" customFormat="1" ht="15.75" customHeight="1">
      <c r="B177" s="19"/>
      <c r="C177" s="122">
        <v>22</v>
      </c>
      <c r="D177" s="122" t="s">
        <v>122</v>
      </c>
      <c r="E177" s="123" t="s">
        <v>217</v>
      </c>
      <c r="F177" s="124" t="s">
        <v>218</v>
      </c>
      <c r="G177" s="125" t="s">
        <v>195</v>
      </c>
      <c r="H177" s="126">
        <v>74</v>
      </c>
      <c r="I177" s="127"/>
      <c r="J177" s="127">
        <f>ROUND($I$177*$H$177,2)</f>
        <v>0</v>
      </c>
      <c r="K177" s="124" t="s">
        <v>138</v>
      </c>
      <c r="L177" s="19"/>
      <c r="M177" s="128"/>
      <c r="N177" s="129" t="s">
        <v>43</v>
      </c>
      <c r="O177" s="130">
        <v>0</v>
      </c>
      <c r="P177" s="130">
        <f>$O$177*$H$177</f>
        <v>0</v>
      </c>
      <c r="Q177" s="130">
        <v>7.00566</v>
      </c>
      <c r="R177" s="130">
        <f>$Q$177*$H$177</f>
        <v>518.4188399999999</v>
      </c>
      <c r="S177" s="130">
        <v>0</v>
      </c>
      <c r="T177" s="131">
        <f>$S$177*$H$177</f>
        <v>0</v>
      </c>
      <c r="AR177" s="82" t="s">
        <v>127</v>
      </c>
      <c r="AT177" s="82" t="s">
        <v>122</v>
      </c>
      <c r="AU177" s="82" t="s">
        <v>143</v>
      </c>
      <c r="AY177" s="6" t="s">
        <v>120</v>
      </c>
      <c r="BE177" s="132">
        <f>IF($N$177="základní",$J$177,0)</f>
        <v>0</v>
      </c>
      <c r="BF177" s="132">
        <f>IF($N$177="snížená",$J$177,0)</f>
        <v>0</v>
      </c>
      <c r="BG177" s="132">
        <f>IF($N$177="zákl. přenesená",$J$177,0)</f>
        <v>0</v>
      </c>
      <c r="BH177" s="132">
        <f>IF($N$177="sníž. přenesená",$J$177,0)</f>
        <v>0</v>
      </c>
      <c r="BI177" s="132">
        <f>IF($N$177="nulová",$J$177,0)</f>
        <v>0</v>
      </c>
      <c r="BJ177" s="82" t="s">
        <v>18</v>
      </c>
      <c r="BK177" s="132">
        <f>ROUND($I$177*$H$177,2)</f>
        <v>0</v>
      </c>
      <c r="BL177" s="82" t="s">
        <v>127</v>
      </c>
      <c r="BM177" s="82" t="s">
        <v>219</v>
      </c>
    </row>
    <row r="178" spans="2:47" s="6" customFormat="1" ht="16.5" customHeight="1">
      <c r="B178" s="19"/>
      <c r="D178" s="133" t="s">
        <v>129</v>
      </c>
      <c r="F178" s="134" t="s">
        <v>220</v>
      </c>
      <c r="L178" s="19"/>
      <c r="M178" s="45"/>
      <c r="T178" s="46"/>
      <c r="AT178" s="6" t="s">
        <v>129</v>
      </c>
      <c r="AU178" s="6" t="s">
        <v>143</v>
      </c>
    </row>
    <row r="179" spans="2:51" s="6" customFormat="1" ht="15.75" customHeight="1">
      <c r="B179" s="135"/>
      <c r="D179" s="136" t="s">
        <v>131</v>
      </c>
      <c r="E179" s="137"/>
      <c r="F179" s="138" t="s">
        <v>221</v>
      </c>
      <c r="H179" s="137"/>
      <c r="L179" s="135"/>
      <c r="M179" s="139"/>
      <c r="T179" s="140"/>
      <c r="AT179" s="137" t="s">
        <v>131</v>
      </c>
      <c r="AU179" s="137" t="s">
        <v>143</v>
      </c>
      <c r="AV179" s="137" t="s">
        <v>18</v>
      </c>
      <c r="AW179" s="137" t="s">
        <v>92</v>
      </c>
      <c r="AX179" s="137" t="s">
        <v>72</v>
      </c>
      <c r="AY179" s="137" t="s">
        <v>120</v>
      </c>
    </row>
    <row r="180" spans="2:51" s="6" customFormat="1" ht="15.75" customHeight="1">
      <c r="B180" s="141"/>
      <c r="D180" s="136" t="s">
        <v>131</v>
      </c>
      <c r="E180" s="142"/>
      <c r="F180" s="143" t="s">
        <v>502</v>
      </c>
      <c r="H180" s="144">
        <v>74</v>
      </c>
      <c r="L180" s="141"/>
      <c r="M180" s="145"/>
      <c r="T180" s="146"/>
      <c r="AT180" s="142" t="s">
        <v>131</v>
      </c>
      <c r="AU180" s="142" t="s">
        <v>143</v>
      </c>
      <c r="AV180" s="142" t="s">
        <v>79</v>
      </c>
      <c r="AW180" s="142" t="s">
        <v>92</v>
      </c>
      <c r="AX180" s="142" t="s">
        <v>18</v>
      </c>
      <c r="AY180" s="142" t="s">
        <v>120</v>
      </c>
    </row>
    <row r="181" spans="2:65" s="6" customFormat="1" ht="15.75" customHeight="1">
      <c r="B181" s="19"/>
      <c r="C181" s="122">
        <v>23</v>
      </c>
      <c r="D181" s="122" t="s">
        <v>122</v>
      </c>
      <c r="E181" s="123" t="s">
        <v>222</v>
      </c>
      <c r="F181" s="124" t="s">
        <v>223</v>
      </c>
      <c r="G181" s="125" t="s">
        <v>166</v>
      </c>
      <c r="H181" s="126">
        <v>92</v>
      </c>
      <c r="I181" s="127"/>
      <c r="J181" s="127">
        <f>ROUND($I$181*$H$181,2)</f>
        <v>0</v>
      </c>
      <c r="K181" s="124" t="s">
        <v>138</v>
      </c>
      <c r="L181" s="19"/>
      <c r="M181" s="128"/>
      <c r="N181" s="129" t="s">
        <v>43</v>
      </c>
      <c r="O181" s="130">
        <v>0</v>
      </c>
      <c r="P181" s="130">
        <f>$O$181*$H$181</f>
        <v>0</v>
      </c>
      <c r="Q181" s="130">
        <v>0</v>
      </c>
      <c r="R181" s="130">
        <f>$Q$181*$H$181</f>
        <v>0</v>
      </c>
      <c r="S181" s="130">
        <v>0</v>
      </c>
      <c r="T181" s="131">
        <f>$S$181*$H$181</f>
        <v>0</v>
      </c>
      <c r="AR181" s="82" t="s">
        <v>127</v>
      </c>
      <c r="AT181" s="82" t="s">
        <v>122</v>
      </c>
      <c r="AU181" s="82" t="s">
        <v>143</v>
      </c>
      <c r="AY181" s="6" t="s">
        <v>120</v>
      </c>
      <c r="BE181" s="132">
        <f>IF($N$181="základní",$J$181,0)</f>
        <v>0</v>
      </c>
      <c r="BF181" s="132">
        <f>IF($N$181="snížená",$J$181,0)</f>
        <v>0</v>
      </c>
      <c r="BG181" s="132">
        <f>IF($N$181="zákl. přenesená",$J$181,0)</f>
        <v>0</v>
      </c>
      <c r="BH181" s="132">
        <f>IF($N$181="sníž. přenesená",$J$181,0)</f>
        <v>0</v>
      </c>
      <c r="BI181" s="132">
        <f>IF($N$181="nulová",$J$181,0)</f>
        <v>0</v>
      </c>
      <c r="BJ181" s="82" t="s">
        <v>18</v>
      </c>
      <c r="BK181" s="132">
        <f>ROUND($I$181*$H$181,2)</f>
        <v>0</v>
      </c>
      <c r="BL181" s="82" t="s">
        <v>127</v>
      </c>
      <c r="BM181" s="82" t="s">
        <v>224</v>
      </c>
    </row>
    <row r="182" spans="2:47" s="6" customFormat="1" ht="16.5" customHeight="1">
      <c r="B182" s="19"/>
      <c r="D182" s="133" t="s">
        <v>129</v>
      </c>
      <c r="F182" s="134" t="s">
        <v>225</v>
      </c>
      <c r="L182" s="19"/>
      <c r="M182" s="45"/>
      <c r="T182" s="46"/>
      <c r="AT182" s="6" t="s">
        <v>129</v>
      </c>
      <c r="AU182" s="6" t="s">
        <v>143</v>
      </c>
    </row>
    <row r="183" spans="2:65" s="6" customFormat="1" ht="15.75" customHeight="1">
      <c r="B183" s="19"/>
      <c r="C183" s="122">
        <v>24</v>
      </c>
      <c r="D183" s="122" t="s">
        <v>122</v>
      </c>
      <c r="E183" s="123" t="s">
        <v>226</v>
      </c>
      <c r="F183" s="124" t="s">
        <v>227</v>
      </c>
      <c r="G183" s="125" t="s">
        <v>166</v>
      </c>
      <c r="H183" s="126">
        <v>7626</v>
      </c>
      <c r="I183" s="127"/>
      <c r="J183" s="127">
        <f>ROUND($I$183*$H$183,2)</f>
        <v>0</v>
      </c>
      <c r="K183" s="124" t="s">
        <v>138</v>
      </c>
      <c r="L183" s="19"/>
      <c r="M183" s="128"/>
      <c r="N183" s="129" t="s">
        <v>43</v>
      </c>
      <c r="O183" s="130">
        <v>0</v>
      </c>
      <c r="P183" s="130">
        <f>$O$183*$H$183</f>
        <v>0</v>
      </c>
      <c r="Q183" s="130">
        <v>0</v>
      </c>
      <c r="R183" s="130">
        <f>$Q$183*$H$183</f>
        <v>0</v>
      </c>
      <c r="S183" s="130">
        <v>0</v>
      </c>
      <c r="T183" s="131">
        <f>$S$183*$H$183</f>
        <v>0</v>
      </c>
      <c r="AR183" s="82" t="s">
        <v>127</v>
      </c>
      <c r="AT183" s="82" t="s">
        <v>122</v>
      </c>
      <c r="AU183" s="82" t="s">
        <v>143</v>
      </c>
      <c r="AY183" s="6" t="s">
        <v>120</v>
      </c>
      <c r="BE183" s="132">
        <f>IF($N$183="základní",$J$183,0)</f>
        <v>0</v>
      </c>
      <c r="BF183" s="132">
        <f>IF($N$183="snížená",$J$183,0)</f>
        <v>0</v>
      </c>
      <c r="BG183" s="132">
        <f>IF($N$183="zákl. přenesená",$J$183,0)</f>
        <v>0</v>
      </c>
      <c r="BH183" s="132">
        <f>IF($N$183="sníž. přenesená",$J$183,0)</f>
        <v>0</v>
      </c>
      <c r="BI183" s="132">
        <f>IF($N$183="nulová",$J$183,0)</f>
        <v>0</v>
      </c>
      <c r="BJ183" s="82" t="s">
        <v>18</v>
      </c>
      <c r="BK183" s="132">
        <f>ROUND($I$183*$H$183,2)</f>
        <v>0</v>
      </c>
      <c r="BL183" s="82" t="s">
        <v>127</v>
      </c>
      <c r="BM183" s="82" t="s">
        <v>228</v>
      </c>
    </row>
    <row r="184" spans="2:47" s="6" customFormat="1" ht="16.5" customHeight="1">
      <c r="B184" s="19"/>
      <c r="D184" s="133" t="s">
        <v>129</v>
      </c>
      <c r="F184" s="134" t="s">
        <v>229</v>
      </c>
      <c r="L184" s="19"/>
      <c r="M184" s="45"/>
      <c r="T184" s="46"/>
      <c r="AT184" s="6" t="s">
        <v>129</v>
      </c>
      <c r="AU184" s="6" t="s">
        <v>143</v>
      </c>
    </row>
    <row r="185" spans="2:51" s="6" customFormat="1" ht="15.75" customHeight="1">
      <c r="B185" s="135"/>
      <c r="D185" s="136" t="s">
        <v>131</v>
      </c>
      <c r="E185" s="137"/>
      <c r="F185" s="138" t="s">
        <v>202</v>
      </c>
      <c r="H185" s="137"/>
      <c r="L185" s="135"/>
      <c r="M185" s="139"/>
      <c r="T185" s="140"/>
      <c r="AT185" s="137" t="s">
        <v>131</v>
      </c>
      <c r="AU185" s="137" t="s">
        <v>143</v>
      </c>
      <c r="AV185" s="137" t="s">
        <v>18</v>
      </c>
      <c r="AW185" s="137" t="s">
        <v>92</v>
      </c>
      <c r="AX185" s="137" t="s">
        <v>72</v>
      </c>
      <c r="AY185" s="137" t="s">
        <v>120</v>
      </c>
    </row>
    <row r="186" spans="2:51" s="6" customFormat="1" ht="15.75" customHeight="1">
      <c r="B186" s="141"/>
      <c r="D186" s="136" t="s">
        <v>131</v>
      </c>
      <c r="E186" s="142"/>
      <c r="F186" s="143">
        <v>7626</v>
      </c>
      <c r="H186" s="144">
        <v>7626</v>
      </c>
      <c r="L186" s="141"/>
      <c r="M186" s="145"/>
      <c r="T186" s="146"/>
      <c r="AT186" s="142" t="s">
        <v>131</v>
      </c>
      <c r="AU186" s="142" t="s">
        <v>143</v>
      </c>
      <c r="AV186" s="142" t="s">
        <v>79</v>
      </c>
      <c r="AW186" s="142" t="s">
        <v>92</v>
      </c>
      <c r="AX186" s="142" t="s">
        <v>18</v>
      </c>
      <c r="AY186" s="142" t="s">
        <v>120</v>
      </c>
    </row>
    <row r="187" spans="2:65" s="6" customFormat="1" ht="15.75" customHeight="1">
      <c r="B187" s="19"/>
      <c r="C187" s="122">
        <v>25</v>
      </c>
      <c r="D187" s="122" t="s">
        <v>122</v>
      </c>
      <c r="E187" s="123" t="s">
        <v>230</v>
      </c>
      <c r="F187" s="124" t="s">
        <v>231</v>
      </c>
      <c r="G187" s="125" t="s">
        <v>166</v>
      </c>
      <c r="H187" s="126">
        <v>7626</v>
      </c>
      <c r="I187" s="127"/>
      <c r="J187" s="127">
        <f>ROUND($I$187*$H$187,2)</f>
        <v>0</v>
      </c>
      <c r="K187" s="124" t="s">
        <v>138</v>
      </c>
      <c r="L187" s="19"/>
      <c r="M187" s="128"/>
      <c r="N187" s="129" t="s">
        <v>43</v>
      </c>
      <c r="O187" s="130">
        <v>0</v>
      </c>
      <c r="P187" s="130">
        <f>$O$187*$H$187</f>
        <v>0</v>
      </c>
      <c r="Q187" s="130">
        <v>0</v>
      </c>
      <c r="R187" s="130">
        <f>$Q$187*$H$187</f>
        <v>0</v>
      </c>
      <c r="S187" s="130">
        <v>0</v>
      </c>
      <c r="T187" s="131">
        <f>$S$187*$H$187</f>
        <v>0</v>
      </c>
      <c r="AR187" s="82" t="s">
        <v>127</v>
      </c>
      <c r="AT187" s="82" t="s">
        <v>122</v>
      </c>
      <c r="AU187" s="82" t="s">
        <v>143</v>
      </c>
      <c r="AY187" s="6" t="s">
        <v>120</v>
      </c>
      <c r="BE187" s="132">
        <f>IF($N$187="základní",$J$187,0)</f>
        <v>0</v>
      </c>
      <c r="BF187" s="132">
        <f>IF($N$187="snížená",$J$187,0)</f>
        <v>0</v>
      </c>
      <c r="BG187" s="132">
        <f>IF($N$187="zákl. přenesená",$J$187,0)</f>
        <v>0</v>
      </c>
      <c r="BH187" s="132">
        <f>IF($N$187="sníž. přenesená",$J$187,0)</f>
        <v>0</v>
      </c>
      <c r="BI187" s="132">
        <f>IF($N$187="nulová",$J$187,0)</f>
        <v>0</v>
      </c>
      <c r="BJ187" s="82" t="s">
        <v>18</v>
      </c>
      <c r="BK187" s="132">
        <f>ROUND($I$187*$H$187,2)</f>
        <v>0</v>
      </c>
      <c r="BL187" s="82" t="s">
        <v>127</v>
      </c>
      <c r="BM187" s="82" t="s">
        <v>232</v>
      </c>
    </row>
    <row r="188" spans="2:47" s="6" customFormat="1" ht="16.5" customHeight="1">
      <c r="B188" s="19"/>
      <c r="D188" s="133" t="s">
        <v>129</v>
      </c>
      <c r="F188" s="134" t="s">
        <v>233</v>
      </c>
      <c r="L188" s="19"/>
      <c r="M188" s="45"/>
      <c r="T188" s="46"/>
      <c r="AT188" s="6" t="s">
        <v>129</v>
      </c>
      <c r="AU188" s="6" t="s">
        <v>143</v>
      </c>
    </row>
    <row r="189" spans="2:51" s="6" customFormat="1" ht="15.75" customHeight="1">
      <c r="B189" s="135"/>
      <c r="D189" s="136" t="s">
        <v>131</v>
      </c>
      <c r="E189" s="137"/>
      <c r="F189" s="138" t="s">
        <v>202</v>
      </c>
      <c r="H189" s="137"/>
      <c r="L189" s="135"/>
      <c r="M189" s="139"/>
      <c r="T189" s="140"/>
      <c r="AT189" s="137" t="s">
        <v>131</v>
      </c>
      <c r="AU189" s="137" t="s">
        <v>143</v>
      </c>
      <c r="AV189" s="137" t="s">
        <v>18</v>
      </c>
      <c r="AW189" s="137" t="s">
        <v>92</v>
      </c>
      <c r="AX189" s="137" t="s">
        <v>72</v>
      </c>
      <c r="AY189" s="137" t="s">
        <v>120</v>
      </c>
    </row>
    <row r="190" spans="2:51" s="6" customFormat="1" ht="15.75" customHeight="1">
      <c r="B190" s="141"/>
      <c r="D190" s="136" t="s">
        <v>131</v>
      </c>
      <c r="E190" s="142"/>
      <c r="F190" s="143">
        <v>7626</v>
      </c>
      <c r="H190" s="144">
        <v>7626</v>
      </c>
      <c r="L190" s="141"/>
      <c r="M190" s="145"/>
      <c r="T190" s="146"/>
      <c r="AT190" s="142" t="s">
        <v>131</v>
      </c>
      <c r="AU190" s="142" t="s">
        <v>143</v>
      </c>
      <c r="AV190" s="142" t="s">
        <v>79</v>
      </c>
      <c r="AW190" s="142" t="s">
        <v>92</v>
      </c>
      <c r="AX190" s="142" t="s">
        <v>18</v>
      </c>
      <c r="AY190" s="142" t="s">
        <v>120</v>
      </c>
    </row>
    <row r="191" spans="2:65" s="6" customFormat="1" ht="15.75" customHeight="1">
      <c r="B191" s="19"/>
      <c r="C191" s="122">
        <v>26</v>
      </c>
      <c r="D191" s="122" t="s">
        <v>122</v>
      </c>
      <c r="E191" s="123" t="s">
        <v>234</v>
      </c>
      <c r="F191" s="124" t="s">
        <v>235</v>
      </c>
      <c r="G191" s="125" t="s">
        <v>166</v>
      </c>
      <c r="H191" s="126">
        <v>7626</v>
      </c>
      <c r="I191" s="127"/>
      <c r="J191" s="127">
        <f>ROUND($I$191*$H$191,2)</f>
        <v>0</v>
      </c>
      <c r="K191" s="124" t="s">
        <v>138</v>
      </c>
      <c r="L191" s="19"/>
      <c r="M191" s="128"/>
      <c r="N191" s="129" t="s">
        <v>43</v>
      </c>
      <c r="O191" s="130">
        <v>0</v>
      </c>
      <c r="P191" s="130">
        <f>$O$191*$H$191</f>
        <v>0</v>
      </c>
      <c r="Q191" s="130">
        <v>9E-05</v>
      </c>
      <c r="R191" s="130">
        <f>$Q$191*$H$191</f>
        <v>0.6863400000000001</v>
      </c>
      <c r="S191" s="130">
        <v>0</v>
      </c>
      <c r="T191" s="131">
        <f>$S$191*$H$191</f>
        <v>0</v>
      </c>
      <c r="AR191" s="82" t="s">
        <v>127</v>
      </c>
      <c r="AT191" s="82" t="s">
        <v>122</v>
      </c>
      <c r="AU191" s="82" t="s">
        <v>143</v>
      </c>
      <c r="AY191" s="6" t="s">
        <v>120</v>
      </c>
      <c r="BE191" s="132">
        <f>IF($N$191="základní",$J$191,0)</f>
        <v>0</v>
      </c>
      <c r="BF191" s="132">
        <f>IF($N$191="snížená",$J$191,0)</f>
        <v>0</v>
      </c>
      <c r="BG191" s="132">
        <f>IF($N$191="zákl. přenesená",$J$191,0)</f>
        <v>0</v>
      </c>
      <c r="BH191" s="132">
        <f>IF($N$191="sníž. přenesená",$J$191,0)</f>
        <v>0</v>
      </c>
      <c r="BI191" s="132">
        <f>IF($N$191="nulová",$J$191,0)</f>
        <v>0</v>
      </c>
      <c r="BJ191" s="82" t="s">
        <v>18</v>
      </c>
      <c r="BK191" s="132">
        <f>ROUND($I$191*$H$191,2)</f>
        <v>0</v>
      </c>
      <c r="BL191" s="82" t="s">
        <v>127</v>
      </c>
      <c r="BM191" s="82" t="s">
        <v>236</v>
      </c>
    </row>
    <row r="192" spans="2:47" s="6" customFormat="1" ht="27" customHeight="1">
      <c r="B192" s="19"/>
      <c r="D192" s="133" t="s">
        <v>129</v>
      </c>
      <c r="F192" s="134" t="s">
        <v>237</v>
      </c>
      <c r="L192" s="19"/>
      <c r="M192" s="45"/>
      <c r="T192" s="46"/>
      <c r="AT192" s="6" t="s">
        <v>129</v>
      </c>
      <c r="AU192" s="6" t="s">
        <v>143</v>
      </c>
    </row>
    <row r="193" spans="2:51" s="6" customFormat="1" ht="15.75" customHeight="1">
      <c r="B193" s="135"/>
      <c r="D193" s="136" t="s">
        <v>131</v>
      </c>
      <c r="E193" s="137"/>
      <c r="F193" s="138" t="s">
        <v>202</v>
      </c>
      <c r="H193" s="137"/>
      <c r="L193" s="135"/>
      <c r="M193" s="139"/>
      <c r="T193" s="140"/>
      <c r="AT193" s="137" t="s">
        <v>131</v>
      </c>
      <c r="AU193" s="137" t="s">
        <v>143</v>
      </c>
      <c r="AV193" s="137" t="s">
        <v>18</v>
      </c>
      <c r="AW193" s="137" t="s">
        <v>92</v>
      </c>
      <c r="AX193" s="137" t="s">
        <v>72</v>
      </c>
      <c r="AY193" s="137" t="s">
        <v>120</v>
      </c>
    </row>
    <row r="194" spans="2:51" s="6" customFormat="1" ht="15.75" customHeight="1">
      <c r="B194" s="141"/>
      <c r="D194" s="136" t="s">
        <v>131</v>
      </c>
      <c r="E194" s="142"/>
      <c r="F194" s="143">
        <v>7626</v>
      </c>
      <c r="H194" s="144">
        <v>7626</v>
      </c>
      <c r="L194" s="141"/>
      <c r="M194" s="145"/>
      <c r="T194" s="146"/>
      <c r="AT194" s="142" t="s">
        <v>131</v>
      </c>
      <c r="AU194" s="142" t="s">
        <v>143</v>
      </c>
      <c r="AV194" s="142" t="s">
        <v>79</v>
      </c>
      <c r="AW194" s="142" t="s">
        <v>92</v>
      </c>
      <c r="AX194" s="142" t="s">
        <v>18</v>
      </c>
      <c r="AY194" s="142" t="s">
        <v>120</v>
      </c>
    </row>
    <row r="195" spans="2:65" s="6" customFormat="1" ht="15.75" customHeight="1">
      <c r="B195" s="19"/>
      <c r="C195" s="122">
        <v>27</v>
      </c>
      <c r="D195" s="122" t="s">
        <v>122</v>
      </c>
      <c r="E195" s="123" t="s">
        <v>238</v>
      </c>
      <c r="F195" s="124" t="s">
        <v>239</v>
      </c>
      <c r="G195" s="125" t="s">
        <v>166</v>
      </c>
      <c r="H195" s="126">
        <v>92</v>
      </c>
      <c r="I195" s="127"/>
      <c r="J195" s="127">
        <f>ROUND($I$195*$H$195,2)</f>
        <v>0</v>
      </c>
      <c r="K195" s="124" t="s">
        <v>138</v>
      </c>
      <c r="L195" s="19"/>
      <c r="M195" s="128"/>
      <c r="N195" s="129" t="s">
        <v>43</v>
      </c>
      <c r="O195" s="130">
        <v>0</v>
      </c>
      <c r="P195" s="130">
        <f>$O$195*$H$195</f>
        <v>0</v>
      </c>
      <c r="Q195" s="130">
        <v>0</v>
      </c>
      <c r="R195" s="130">
        <f>$Q$195*$H$195</f>
        <v>0</v>
      </c>
      <c r="S195" s="130">
        <v>0</v>
      </c>
      <c r="T195" s="131">
        <f>$S$195*$H$195</f>
        <v>0</v>
      </c>
      <c r="AR195" s="82" t="s">
        <v>127</v>
      </c>
      <c r="AT195" s="82" t="s">
        <v>122</v>
      </c>
      <c r="AU195" s="82" t="s">
        <v>143</v>
      </c>
      <c r="AY195" s="6" t="s">
        <v>120</v>
      </c>
      <c r="BE195" s="132">
        <f>IF($N$195="základní",$J$195,0)</f>
        <v>0</v>
      </c>
      <c r="BF195" s="132">
        <f>IF($N$195="snížená",$J$195,0)</f>
        <v>0</v>
      </c>
      <c r="BG195" s="132">
        <f>IF($N$195="zákl. přenesená",$J$195,0)</f>
        <v>0</v>
      </c>
      <c r="BH195" s="132">
        <f>IF($N$195="sníž. přenesená",$J$195,0)</f>
        <v>0</v>
      </c>
      <c r="BI195" s="132">
        <f>IF($N$195="nulová",$J$195,0)</f>
        <v>0</v>
      </c>
      <c r="BJ195" s="82" t="s">
        <v>18</v>
      </c>
      <c r="BK195" s="132">
        <f>ROUND($I$195*$H$195,2)</f>
        <v>0</v>
      </c>
      <c r="BL195" s="82" t="s">
        <v>127</v>
      </c>
      <c r="BM195" s="82" t="s">
        <v>240</v>
      </c>
    </row>
    <row r="196" spans="2:47" s="6" customFormat="1" ht="16.5" customHeight="1">
      <c r="B196" s="19"/>
      <c r="D196" s="133" t="s">
        <v>129</v>
      </c>
      <c r="F196" s="134" t="s">
        <v>241</v>
      </c>
      <c r="L196" s="19"/>
      <c r="M196" s="45"/>
      <c r="T196" s="46"/>
      <c r="AT196" s="6" t="s">
        <v>129</v>
      </c>
      <c r="AU196" s="6" t="s">
        <v>143</v>
      </c>
    </row>
    <row r="197" spans="2:63" s="111" customFormat="1" ht="23.25" customHeight="1">
      <c r="B197" s="112"/>
      <c r="D197" s="113" t="s">
        <v>71</v>
      </c>
      <c r="E197" s="120" t="s">
        <v>242</v>
      </c>
      <c r="F197" s="120" t="s">
        <v>243</v>
      </c>
      <c r="J197" s="121">
        <f>$BK$197</f>
        <v>0</v>
      </c>
      <c r="L197" s="112"/>
      <c r="M197" s="116"/>
      <c r="P197" s="117">
        <f>SUM($P$198:$P$213)</f>
        <v>0</v>
      </c>
      <c r="R197" s="117">
        <f>SUM($R$198:$R$213)</f>
        <v>0.40582</v>
      </c>
      <c r="T197" s="118">
        <f>SUM($T$198:$T$213)</f>
        <v>0</v>
      </c>
      <c r="AR197" s="113" t="s">
        <v>18</v>
      </c>
      <c r="AT197" s="113" t="s">
        <v>71</v>
      </c>
      <c r="AU197" s="113" t="s">
        <v>79</v>
      </c>
      <c r="AY197" s="113" t="s">
        <v>120</v>
      </c>
      <c r="BK197" s="119">
        <f>SUM($BK$198:$BK$213)</f>
        <v>0</v>
      </c>
    </row>
    <row r="198" spans="2:65" s="6" customFormat="1" ht="15.75" customHeight="1">
      <c r="B198" s="19"/>
      <c r="C198" s="122">
        <v>28</v>
      </c>
      <c r="D198" s="122" t="s">
        <v>122</v>
      </c>
      <c r="E198" s="123" t="s">
        <v>244</v>
      </c>
      <c r="F198" s="124" t="s">
        <v>245</v>
      </c>
      <c r="G198" s="125" t="s">
        <v>166</v>
      </c>
      <c r="H198" s="126">
        <v>5205</v>
      </c>
      <c r="I198" s="127"/>
      <c r="J198" s="127">
        <f>ROUND($I$198*$H$198,2)</f>
        <v>0</v>
      </c>
      <c r="K198" s="124" t="s">
        <v>126</v>
      </c>
      <c r="L198" s="19"/>
      <c r="M198" s="128"/>
      <c r="N198" s="129" t="s">
        <v>43</v>
      </c>
      <c r="O198" s="130">
        <v>0</v>
      </c>
      <c r="P198" s="130">
        <f>$O$198*$H$198</f>
        <v>0</v>
      </c>
      <c r="Q198" s="130">
        <v>0</v>
      </c>
      <c r="R198" s="130">
        <f>$Q$198*$H$198</f>
        <v>0</v>
      </c>
      <c r="S198" s="130">
        <v>0</v>
      </c>
      <c r="T198" s="131">
        <f>$S$198*$H$198</f>
        <v>0</v>
      </c>
      <c r="AR198" s="82" t="s">
        <v>127</v>
      </c>
      <c r="AT198" s="82" t="s">
        <v>122</v>
      </c>
      <c r="AU198" s="82" t="s">
        <v>143</v>
      </c>
      <c r="AY198" s="6" t="s">
        <v>120</v>
      </c>
      <c r="BE198" s="132">
        <f>IF($N$198="základní",$J$198,0)</f>
        <v>0</v>
      </c>
      <c r="BF198" s="132">
        <f>IF($N$198="snížená",$J$198,0)</f>
        <v>0</v>
      </c>
      <c r="BG198" s="132">
        <f>IF($N$198="zákl. přenesená",$J$198,0)</f>
        <v>0</v>
      </c>
      <c r="BH198" s="132">
        <f>IF($N$198="sníž. přenesená",$J$198,0)</f>
        <v>0</v>
      </c>
      <c r="BI198" s="132">
        <f>IF($N$198="nulová",$J$198,0)</f>
        <v>0</v>
      </c>
      <c r="BJ198" s="82" t="s">
        <v>18</v>
      </c>
      <c r="BK198" s="132">
        <f>ROUND($I$198*$H$198,2)</f>
        <v>0</v>
      </c>
      <c r="BL198" s="82" t="s">
        <v>127</v>
      </c>
      <c r="BM198" s="82" t="s">
        <v>246</v>
      </c>
    </row>
    <row r="199" spans="2:47" s="6" customFormat="1" ht="38.25" customHeight="1">
      <c r="B199" s="19"/>
      <c r="D199" s="133" t="s">
        <v>129</v>
      </c>
      <c r="F199" s="134" t="s">
        <v>247</v>
      </c>
      <c r="L199" s="19"/>
      <c r="M199" s="45"/>
      <c r="T199" s="46"/>
      <c r="AT199" s="6" t="s">
        <v>129</v>
      </c>
      <c r="AU199" s="6" t="s">
        <v>143</v>
      </c>
    </row>
    <row r="200" spans="2:51" s="6" customFormat="1" ht="15.75" customHeight="1">
      <c r="B200" s="135"/>
      <c r="D200" s="136" t="s">
        <v>131</v>
      </c>
      <c r="E200" s="137"/>
      <c r="F200" s="138" t="s">
        <v>149</v>
      </c>
      <c r="H200" s="137"/>
      <c r="L200" s="135"/>
      <c r="M200" s="139"/>
      <c r="T200" s="140"/>
      <c r="AT200" s="137" t="s">
        <v>131</v>
      </c>
      <c r="AU200" s="137" t="s">
        <v>143</v>
      </c>
      <c r="AV200" s="137" t="s">
        <v>18</v>
      </c>
      <c r="AW200" s="137" t="s">
        <v>92</v>
      </c>
      <c r="AX200" s="137" t="s">
        <v>72</v>
      </c>
      <c r="AY200" s="137" t="s">
        <v>120</v>
      </c>
    </row>
    <row r="201" spans="2:51" s="6" customFormat="1" ht="15.75" customHeight="1">
      <c r="B201" s="135"/>
      <c r="D201" s="136" t="s">
        <v>131</v>
      </c>
      <c r="E201" s="137"/>
      <c r="F201" s="138" t="s">
        <v>150</v>
      </c>
      <c r="H201" s="137"/>
      <c r="L201" s="135"/>
      <c r="M201" s="139"/>
      <c r="T201" s="140"/>
      <c r="AT201" s="137" t="s">
        <v>131</v>
      </c>
      <c r="AU201" s="137" t="s">
        <v>143</v>
      </c>
      <c r="AV201" s="137" t="s">
        <v>18</v>
      </c>
      <c r="AW201" s="137" t="s">
        <v>92</v>
      </c>
      <c r="AX201" s="137" t="s">
        <v>72</v>
      </c>
      <c r="AY201" s="137" t="s">
        <v>120</v>
      </c>
    </row>
    <row r="202" spans="2:51" s="6" customFormat="1" ht="15.75" customHeight="1">
      <c r="B202" s="141"/>
      <c r="D202" s="136" t="s">
        <v>131</v>
      </c>
      <c r="E202" s="142"/>
      <c r="F202" s="143" t="s">
        <v>503</v>
      </c>
      <c r="H202" s="144">
        <v>5205</v>
      </c>
      <c r="L202" s="141"/>
      <c r="M202" s="145"/>
      <c r="T202" s="146"/>
      <c r="AT202" s="142" t="s">
        <v>131</v>
      </c>
      <c r="AU202" s="142" t="s">
        <v>143</v>
      </c>
      <c r="AV202" s="142" t="s">
        <v>79</v>
      </c>
      <c r="AW202" s="142" t="s">
        <v>92</v>
      </c>
      <c r="AX202" s="142" t="s">
        <v>18</v>
      </c>
      <c r="AY202" s="142" t="s">
        <v>120</v>
      </c>
    </row>
    <row r="203" spans="2:65" s="6" customFormat="1" ht="15.75" customHeight="1">
      <c r="B203" s="19"/>
      <c r="C203" s="122">
        <v>29</v>
      </c>
      <c r="D203" s="122" t="s">
        <v>122</v>
      </c>
      <c r="E203" s="123" t="s">
        <v>248</v>
      </c>
      <c r="F203" s="124" t="s">
        <v>249</v>
      </c>
      <c r="G203" s="125" t="s">
        <v>166</v>
      </c>
      <c r="H203" s="126">
        <v>9666</v>
      </c>
      <c r="I203" s="127"/>
      <c r="J203" s="127">
        <f>ROUND($I$203*$H$203,2)</f>
        <v>0</v>
      </c>
      <c r="K203" s="124" t="s">
        <v>126</v>
      </c>
      <c r="L203" s="19"/>
      <c r="M203" s="128"/>
      <c r="N203" s="129" t="s">
        <v>43</v>
      </c>
      <c r="O203" s="130">
        <v>0</v>
      </c>
      <c r="P203" s="130">
        <f>$O$203*$H$203</f>
        <v>0</v>
      </c>
      <c r="Q203" s="130">
        <v>0</v>
      </c>
      <c r="R203" s="130">
        <f>$Q$203*$H$203</f>
        <v>0</v>
      </c>
      <c r="S203" s="130">
        <v>0</v>
      </c>
      <c r="T203" s="131">
        <f>$S$203*$H$203</f>
        <v>0</v>
      </c>
      <c r="AR203" s="82" t="s">
        <v>127</v>
      </c>
      <c r="AT203" s="82" t="s">
        <v>122</v>
      </c>
      <c r="AU203" s="82" t="s">
        <v>143</v>
      </c>
      <c r="AY203" s="6" t="s">
        <v>120</v>
      </c>
      <c r="BE203" s="132">
        <f>IF($N$203="základní",$J$203,0)</f>
        <v>0</v>
      </c>
      <c r="BF203" s="132">
        <f>IF($N$203="snížená",$J$203,0)</f>
        <v>0</v>
      </c>
      <c r="BG203" s="132">
        <f>IF($N$203="zákl. přenesená",$J$203,0)</f>
        <v>0</v>
      </c>
      <c r="BH203" s="132">
        <f>IF($N$203="sníž. přenesená",$J$203,0)</f>
        <v>0</v>
      </c>
      <c r="BI203" s="132">
        <f>IF($N$203="nulová",$J$203,0)</f>
        <v>0</v>
      </c>
      <c r="BJ203" s="82" t="s">
        <v>18</v>
      </c>
      <c r="BK203" s="132">
        <f>ROUND($I$203*$H$203,2)</f>
        <v>0</v>
      </c>
      <c r="BL203" s="82" t="s">
        <v>127</v>
      </c>
      <c r="BM203" s="82" t="s">
        <v>250</v>
      </c>
    </row>
    <row r="204" spans="2:47" s="6" customFormat="1" ht="38.25" customHeight="1">
      <c r="B204" s="19"/>
      <c r="D204" s="133" t="s">
        <v>129</v>
      </c>
      <c r="F204" s="134" t="s">
        <v>251</v>
      </c>
      <c r="L204" s="19"/>
      <c r="M204" s="45"/>
      <c r="T204" s="46"/>
      <c r="AT204" s="6" t="s">
        <v>129</v>
      </c>
      <c r="AU204" s="6" t="s">
        <v>143</v>
      </c>
    </row>
    <row r="205" spans="2:65" s="6" customFormat="1" ht="15.75" customHeight="1">
      <c r="B205" s="19"/>
      <c r="C205" s="122">
        <v>30</v>
      </c>
      <c r="D205" s="122" t="s">
        <v>122</v>
      </c>
      <c r="E205" s="123" t="s">
        <v>252</v>
      </c>
      <c r="F205" s="124" t="s">
        <v>253</v>
      </c>
      <c r="G205" s="125" t="s">
        <v>125</v>
      </c>
      <c r="H205" s="126">
        <v>40582</v>
      </c>
      <c r="I205" s="127"/>
      <c r="J205" s="127">
        <f>ROUND($I$205*$H$205,2)</f>
        <v>0</v>
      </c>
      <c r="K205" s="124" t="s">
        <v>138</v>
      </c>
      <c r="L205" s="19"/>
      <c r="M205" s="128"/>
      <c r="N205" s="129" t="s">
        <v>43</v>
      </c>
      <c r="O205" s="130">
        <v>0</v>
      </c>
      <c r="P205" s="130">
        <f>$O$205*$H$205</f>
        <v>0</v>
      </c>
      <c r="Q205" s="130">
        <v>1E-05</v>
      </c>
      <c r="R205" s="130">
        <f>$Q$205*$H$205</f>
        <v>0.40582</v>
      </c>
      <c r="S205" s="130">
        <v>0</v>
      </c>
      <c r="T205" s="131">
        <f>$S$205*$H$205</f>
        <v>0</v>
      </c>
      <c r="AR205" s="82" t="s">
        <v>127</v>
      </c>
      <c r="AT205" s="82" t="s">
        <v>122</v>
      </c>
      <c r="AU205" s="82" t="s">
        <v>143</v>
      </c>
      <c r="AY205" s="6" t="s">
        <v>120</v>
      </c>
      <c r="BE205" s="132">
        <f>IF($N$205="základní",$J$205,0)</f>
        <v>0</v>
      </c>
      <c r="BF205" s="132">
        <f>IF($N$205="snížená",$J$205,0)</f>
        <v>0</v>
      </c>
      <c r="BG205" s="132">
        <f>IF($N$205="zákl. přenesená",$J$205,0)</f>
        <v>0</v>
      </c>
      <c r="BH205" s="132">
        <f>IF($N$205="sníž. přenesená",$J$205,0)</f>
        <v>0</v>
      </c>
      <c r="BI205" s="132">
        <f>IF($N$205="nulová",$J$205,0)</f>
        <v>0</v>
      </c>
      <c r="BJ205" s="82" t="s">
        <v>18</v>
      </c>
      <c r="BK205" s="132">
        <f>ROUND($I$205*$H$205,2)</f>
        <v>0</v>
      </c>
      <c r="BL205" s="82" t="s">
        <v>127</v>
      </c>
      <c r="BM205" s="82" t="s">
        <v>254</v>
      </c>
    </row>
    <row r="206" spans="2:47" s="6" customFormat="1" ht="16.5" customHeight="1">
      <c r="B206" s="19"/>
      <c r="D206" s="133" t="s">
        <v>129</v>
      </c>
      <c r="F206" s="134" t="s">
        <v>255</v>
      </c>
      <c r="L206" s="19"/>
      <c r="M206" s="45"/>
      <c r="T206" s="46"/>
      <c r="AT206" s="6" t="s">
        <v>129</v>
      </c>
      <c r="AU206" s="6" t="s">
        <v>143</v>
      </c>
    </row>
    <row r="207" spans="2:51" s="6" customFormat="1" ht="15.75" customHeight="1">
      <c r="B207" s="135"/>
      <c r="D207" s="136" t="s">
        <v>131</v>
      </c>
      <c r="E207" s="137"/>
      <c r="F207" s="138" t="s">
        <v>256</v>
      </c>
      <c r="H207" s="137"/>
      <c r="L207" s="135"/>
      <c r="M207" s="139"/>
      <c r="T207" s="140"/>
      <c r="AT207" s="137" t="s">
        <v>131</v>
      </c>
      <c r="AU207" s="137" t="s">
        <v>143</v>
      </c>
      <c r="AV207" s="137" t="s">
        <v>18</v>
      </c>
      <c r="AW207" s="137" t="s">
        <v>92</v>
      </c>
      <c r="AX207" s="137" t="s">
        <v>72</v>
      </c>
      <c r="AY207" s="137" t="s">
        <v>120</v>
      </c>
    </row>
    <row r="208" spans="2:51" s="6" customFormat="1" ht="15.75" customHeight="1">
      <c r="B208" s="135"/>
      <c r="D208" s="136" t="s">
        <v>131</v>
      </c>
      <c r="E208" s="137"/>
      <c r="F208" s="138" t="s">
        <v>257</v>
      </c>
      <c r="H208" s="137"/>
      <c r="L208" s="135"/>
      <c r="M208" s="139"/>
      <c r="T208" s="140"/>
      <c r="AT208" s="137" t="s">
        <v>131</v>
      </c>
      <c r="AU208" s="137" t="s">
        <v>143</v>
      </c>
      <c r="AV208" s="137" t="s">
        <v>18</v>
      </c>
      <c r="AW208" s="137" t="s">
        <v>92</v>
      </c>
      <c r="AX208" s="137" t="s">
        <v>72</v>
      </c>
      <c r="AY208" s="137" t="s">
        <v>120</v>
      </c>
    </row>
    <row r="209" spans="2:51" s="6" customFormat="1" ht="15.75" customHeight="1">
      <c r="B209" s="141"/>
      <c r="D209" s="136" t="s">
        <v>131</v>
      </c>
      <c r="E209" s="142"/>
      <c r="F209" s="143">
        <v>40582</v>
      </c>
      <c r="H209" s="144">
        <v>40582</v>
      </c>
      <c r="L209" s="141"/>
      <c r="M209" s="145"/>
      <c r="T209" s="146"/>
      <c r="AT209" s="142" t="s">
        <v>131</v>
      </c>
      <c r="AU209" s="142" t="s">
        <v>143</v>
      </c>
      <c r="AV209" s="142" t="s">
        <v>79</v>
      </c>
      <c r="AW209" s="142" t="s">
        <v>92</v>
      </c>
      <c r="AX209" s="142" t="s">
        <v>18</v>
      </c>
      <c r="AY209" s="142" t="s">
        <v>120</v>
      </c>
    </row>
    <row r="210" spans="2:65" s="6" customFormat="1" ht="15.75" customHeight="1">
      <c r="B210" s="19"/>
      <c r="C210" s="122">
        <v>31</v>
      </c>
      <c r="D210" s="122" t="s">
        <v>122</v>
      </c>
      <c r="E210" s="123" t="s">
        <v>258</v>
      </c>
      <c r="F210" s="124" t="s">
        <v>259</v>
      </c>
      <c r="G210" s="125" t="s">
        <v>125</v>
      </c>
      <c r="H210" s="126">
        <v>6393</v>
      </c>
      <c r="I210" s="127"/>
      <c r="J210" s="127">
        <f>ROUND($I$210*$H$210,2)</f>
        <v>0</v>
      </c>
      <c r="K210" s="124" t="s">
        <v>138</v>
      </c>
      <c r="L210" s="19"/>
      <c r="M210" s="128"/>
      <c r="N210" s="129" t="s">
        <v>43</v>
      </c>
      <c r="O210" s="130">
        <v>0</v>
      </c>
      <c r="P210" s="130">
        <f>$O$210*$H$210</f>
        <v>0</v>
      </c>
      <c r="Q210" s="130">
        <v>0</v>
      </c>
      <c r="R210" s="130">
        <f>$Q$210*$H$210</f>
        <v>0</v>
      </c>
      <c r="S210" s="130">
        <v>0</v>
      </c>
      <c r="T210" s="131">
        <f>$S$210*$H$210</f>
        <v>0</v>
      </c>
      <c r="AR210" s="82" t="s">
        <v>127</v>
      </c>
      <c r="AT210" s="82" t="s">
        <v>122</v>
      </c>
      <c r="AU210" s="82" t="s">
        <v>143</v>
      </c>
      <c r="AY210" s="6" t="s">
        <v>120</v>
      </c>
      <c r="BE210" s="132">
        <f>IF($N$210="základní",$J$210,0)</f>
        <v>0</v>
      </c>
      <c r="BF210" s="132">
        <f>IF($N$210="snížená",$J$210,0)</f>
        <v>0</v>
      </c>
      <c r="BG210" s="132">
        <f>IF($N$210="zákl. přenesená",$J$210,0)</f>
        <v>0</v>
      </c>
      <c r="BH210" s="132">
        <f>IF($N$210="sníž. přenesená",$J$210,0)</f>
        <v>0</v>
      </c>
      <c r="BI210" s="132">
        <f>IF($N$210="nulová",$J$210,0)</f>
        <v>0</v>
      </c>
      <c r="BJ210" s="82" t="s">
        <v>18</v>
      </c>
      <c r="BK210" s="132">
        <f>ROUND($I$210*$H$210,2)</f>
        <v>0</v>
      </c>
      <c r="BL210" s="82" t="s">
        <v>127</v>
      </c>
      <c r="BM210" s="82" t="s">
        <v>260</v>
      </c>
    </row>
    <row r="211" spans="2:47" s="6" customFormat="1" ht="27" customHeight="1">
      <c r="B211" s="19"/>
      <c r="D211" s="133" t="s">
        <v>129</v>
      </c>
      <c r="F211" s="134" t="s">
        <v>261</v>
      </c>
      <c r="L211" s="19"/>
      <c r="M211" s="45"/>
      <c r="T211" s="46"/>
      <c r="AT211" s="6" t="s">
        <v>129</v>
      </c>
      <c r="AU211" s="6" t="s">
        <v>143</v>
      </c>
    </row>
    <row r="212" spans="2:51" s="6" customFormat="1" ht="15.75" customHeight="1">
      <c r="B212" s="135"/>
      <c r="D212" s="136" t="s">
        <v>131</v>
      </c>
      <c r="E212" s="137"/>
      <c r="F212" s="138" t="s">
        <v>262</v>
      </c>
      <c r="H212" s="137"/>
      <c r="L212" s="135"/>
      <c r="M212" s="139"/>
      <c r="T212" s="140"/>
      <c r="AT212" s="137" t="s">
        <v>131</v>
      </c>
      <c r="AU212" s="137" t="s">
        <v>143</v>
      </c>
      <c r="AV212" s="137" t="s">
        <v>18</v>
      </c>
      <c r="AW212" s="137" t="s">
        <v>92</v>
      </c>
      <c r="AX212" s="137" t="s">
        <v>72</v>
      </c>
      <c r="AY212" s="137" t="s">
        <v>120</v>
      </c>
    </row>
    <row r="213" spans="2:51" s="6" customFormat="1" ht="15.75" customHeight="1">
      <c r="B213" s="141"/>
      <c r="D213" s="136" t="s">
        <v>131</v>
      </c>
      <c r="E213" s="142"/>
      <c r="F213" s="143">
        <v>6393</v>
      </c>
      <c r="H213" s="144">
        <v>6393</v>
      </c>
      <c r="L213" s="141"/>
      <c r="M213" s="145"/>
      <c r="T213" s="146"/>
      <c r="AT213" s="142" t="s">
        <v>131</v>
      </c>
      <c r="AU213" s="142" t="s">
        <v>143</v>
      </c>
      <c r="AV213" s="142" t="s">
        <v>79</v>
      </c>
      <c r="AW213" s="142" t="s">
        <v>92</v>
      </c>
      <c r="AX213" s="142" t="s">
        <v>18</v>
      </c>
      <c r="AY213" s="142" t="s">
        <v>120</v>
      </c>
    </row>
    <row r="214" spans="2:63" s="111" customFormat="1" ht="23.25" customHeight="1">
      <c r="B214" s="112"/>
      <c r="D214" s="113" t="s">
        <v>71</v>
      </c>
      <c r="E214" s="120" t="s">
        <v>263</v>
      </c>
      <c r="F214" s="120" t="s">
        <v>264</v>
      </c>
      <c r="J214" s="121">
        <f>$BK$214</f>
        <v>0</v>
      </c>
      <c r="L214" s="112"/>
      <c r="M214" s="116"/>
      <c r="P214" s="117">
        <f>SUM($P$215:$P$224)</f>
        <v>0</v>
      </c>
      <c r="R214" s="117">
        <f>SUM($R$215:$R$224)</f>
        <v>0</v>
      </c>
      <c r="T214" s="118">
        <f>SUM($T$215:$T$224)</f>
        <v>324.38</v>
      </c>
      <c r="AR214" s="113" t="s">
        <v>18</v>
      </c>
      <c r="AT214" s="113" t="s">
        <v>71</v>
      </c>
      <c r="AU214" s="113" t="s">
        <v>79</v>
      </c>
      <c r="AY214" s="113" t="s">
        <v>120</v>
      </c>
      <c r="BK214" s="119">
        <f>SUM($BK$215:$BK$224)</f>
        <v>0</v>
      </c>
    </row>
    <row r="215" spans="2:65" s="6" customFormat="1" ht="15.75" customHeight="1">
      <c r="B215" s="19"/>
      <c r="C215" s="122">
        <v>32</v>
      </c>
      <c r="D215" s="122" t="s">
        <v>122</v>
      </c>
      <c r="E215" s="123" t="s">
        <v>265</v>
      </c>
      <c r="F215" s="124" t="s">
        <v>266</v>
      </c>
      <c r="G215" s="125" t="s">
        <v>137</v>
      </c>
      <c r="H215" s="126">
        <v>74</v>
      </c>
      <c r="I215" s="127"/>
      <c r="J215" s="127">
        <f>ROUND($I$215*$H$215,2)</f>
        <v>0</v>
      </c>
      <c r="K215" s="124" t="s">
        <v>138</v>
      </c>
      <c r="L215" s="19"/>
      <c r="M215" s="128"/>
      <c r="N215" s="129" t="s">
        <v>43</v>
      </c>
      <c r="O215" s="130">
        <v>0</v>
      </c>
      <c r="P215" s="130">
        <f>$O$215*$H$215</f>
        <v>0</v>
      </c>
      <c r="Q215" s="130">
        <v>0</v>
      </c>
      <c r="R215" s="130">
        <f>$Q$215*$H$215</f>
        <v>0</v>
      </c>
      <c r="S215" s="130">
        <v>0</v>
      </c>
      <c r="T215" s="131">
        <f>$S$215*$H$215</f>
        <v>0</v>
      </c>
      <c r="AR215" s="82" t="s">
        <v>127</v>
      </c>
      <c r="AT215" s="82" t="s">
        <v>122</v>
      </c>
      <c r="AU215" s="82" t="s">
        <v>143</v>
      </c>
      <c r="AY215" s="6" t="s">
        <v>120</v>
      </c>
      <c r="BE215" s="132">
        <f>IF($N$215="základní",$J$215,0)</f>
        <v>0</v>
      </c>
      <c r="BF215" s="132">
        <f>IF($N$215="snížená",$J$215,0)</f>
        <v>0</v>
      </c>
      <c r="BG215" s="132">
        <f>IF($N$215="zákl. přenesená",$J$215,0)</f>
        <v>0</v>
      </c>
      <c r="BH215" s="132">
        <f>IF($N$215="sníž. přenesená",$J$215,0)</f>
        <v>0</v>
      </c>
      <c r="BI215" s="132">
        <f>IF($N$215="nulová",$J$215,0)</f>
        <v>0</v>
      </c>
      <c r="BJ215" s="82" t="s">
        <v>18</v>
      </c>
      <c r="BK215" s="132">
        <f>ROUND($I$215*$H$215,2)</f>
        <v>0</v>
      </c>
      <c r="BL215" s="82" t="s">
        <v>127</v>
      </c>
      <c r="BM215" s="82" t="s">
        <v>267</v>
      </c>
    </row>
    <row r="216" spans="2:47" s="6" customFormat="1" ht="16.5" customHeight="1">
      <c r="B216" s="19"/>
      <c r="D216" s="133" t="s">
        <v>129</v>
      </c>
      <c r="F216" s="134" t="s">
        <v>268</v>
      </c>
      <c r="L216" s="19"/>
      <c r="M216" s="45"/>
      <c r="T216" s="46"/>
      <c r="AT216" s="6" t="s">
        <v>129</v>
      </c>
      <c r="AU216" s="6" t="s">
        <v>143</v>
      </c>
    </row>
    <row r="217" spans="2:47" s="6" customFormat="1" ht="30.75" customHeight="1">
      <c r="B217" s="19"/>
      <c r="D217" s="136" t="s">
        <v>269</v>
      </c>
      <c r="F217" s="161" t="s">
        <v>270</v>
      </c>
      <c r="L217" s="19"/>
      <c r="M217" s="45"/>
      <c r="T217" s="46"/>
      <c r="AT217" s="6" t="s">
        <v>269</v>
      </c>
      <c r="AU217" s="6" t="s">
        <v>143</v>
      </c>
    </row>
    <row r="218" spans="2:51" s="6" customFormat="1" ht="15.75" customHeight="1">
      <c r="B218" s="135"/>
      <c r="D218" s="136" t="s">
        <v>131</v>
      </c>
      <c r="E218" s="137"/>
      <c r="F218" s="138" t="s">
        <v>141</v>
      </c>
      <c r="H218" s="137"/>
      <c r="L218" s="135"/>
      <c r="M218" s="139"/>
      <c r="T218" s="140"/>
      <c r="AT218" s="137" t="s">
        <v>131</v>
      </c>
      <c r="AU218" s="137" t="s">
        <v>143</v>
      </c>
      <c r="AV218" s="137" t="s">
        <v>18</v>
      </c>
      <c r="AW218" s="137" t="s">
        <v>92</v>
      </c>
      <c r="AX218" s="137" t="s">
        <v>72</v>
      </c>
      <c r="AY218" s="137" t="s">
        <v>120</v>
      </c>
    </row>
    <row r="219" spans="2:51" s="6" customFormat="1" ht="15.75" customHeight="1">
      <c r="B219" s="135"/>
      <c r="D219" s="136" t="s">
        <v>131</v>
      </c>
      <c r="E219" s="137"/>
      <c r="F219" s="138" t="s">
        <v>271</v>
      </c>
      <c r="H219" s="137"/>
      <c r="L219" s="135"/>
      <c r="M219" s="139"/>
      <c r="T219" s="140"/>
      <c r="AT219" s="137" t="s">
        <v>131</v>
      </c>
      <c r="AU219" s="137" t="s">
        <v>143</v>
      </c>
      <c r="AV219" s="137" t="s">
        <v>18</v>
      </c>
      <c r="AW219" s="137" t="s">
        <v>92</v>
      </c>
      <c r="AX219" s="137" t="s">
        <v>72</v>
      </c>
      <c r="AY219" s="137" t="s">
        <v>120</v>
      </c>
    </row>
    <row r="220" spans="2:51" s="6" customFormat="1" ht="15.75" customHeight="1">
      <c r="B220" s="141"/>
      <c r="D220" s="136" t="s">
        <v>131</v>
      </c>
      <c r="E220" s="142"/>
      <c r="F220" s="143" t="s">
        <v>504</v>
      </c>
      <c r="H220" s="144">
        <v>74</v>
      </c>
      <c r="L220" s="141"/>
      <c r="M220" s="145"/>
      <c r="T220" s="146"/>
      <c r="AT220" s="142" t="s">
        <v>131</v>
      </c>
      <c r="AU220" s="142" t="s">
        <v>143</v>
      </c>
      <c r="AV220" s="142" t="s">
        <v>79</v>
      </c>
      <c r="AW220" s="142" t="s">
        <v>92</v>
      </c>
      <c r="AX220" s="142" t="s">
        <v>18</v>
      </c>
      <c r="AY220" s="142" t="s">
        <v>120</v>
      </c>
    </row>
    <row r="221" spans="2:65" s="6" customFormat="1" ht="15.75" customHeight="1">
      <c r="B221" s="19"/>
      <c r="C221" s="122">
        <v>33</v>
      </c>
      <c r="D221" s="122" t="s">
        <v>122</v>
      </c>
      <c r="E221" s="123" t="s">
        <v>272</v>
      </c>
      <c r="F221" s="124" t="s">
        <v>273</v>
      </c>
      <c r="G221" s="125" t="s">
        <v>166</v>
      </c>
      <c r="H221" s="126">
        <v>331</v>
      </c>
      <c r="I221" s="127"/>
      <c r="J221" s="127">
        <f>ROUND($I$221*$H$221,2)</f>
        <v>0</v>
      </c>
      <c r="K221" s="124" t="s">
        <v>138</v>
      </c>
      <c r="L221" s="19"/>
      <c r="M221" s="128"/>
      <c r="N221" s="129" t="s">
        <v>43</v>
      </c>
      <c r="O221" s="130">
        <v>0</v>
      </c>
      <c r="P221" s="130">
        <f>$O$221*$H$221</f>
        <v>0</v>
      </c>
      <c r="Q221" s="130">
        <v>0</v>
      </c>
      <c r="R221" s="130">
        <f>$Q$221*$H$221</f>
        <v>0</v>
      </c>
      <c r="S221" s="130">
        <v>0.98</v>
      </c>
      <c r="T221" s="131">
        <f>$S$221*$H$221</f>
        <v>324.38</v>
      </c>
      <c r="AR221" s="82" t="s">
        <v>127</v>
      </c>
      <c r="AT221" s="82" t="s">
        <v>122</v>
      </c>
      <c r="AU221" s="82" t="s">
        <v>143</v>
      </c>
      <c r="AY221" s="6" t="s">
        <v>120</v>
      </c>
      <c r="BE221" s="132">
        <f>IF($N$221="základní",$J$221,0)</f>
        <v>0</v>
      </c>
      <c r="BF221" s="132">
        <f>IF($N$221="snížená",$J$221,0)</f>
        <v>0</v>
      </c>
      <c r="BG221" s="132">
        <f>IF($N$221="zákl. přenesená",$J$221,0)</f>
        <v>0</v>
      </c>
      <c r="BH221" s="132">
        <f>IF($N$221="sníž. přenesená",$J$221,0)</f>
        <v>0</v>
      </c>
      <c r="BI221" s="132">
        <f>IF($N$221="nulová",$J$221,0)</f>
        <v>0</v>
      </c>
      <c r="BJ221" s="82" t="s">
        <v>18</v>
      </c>
      <c r="BK221" s="132">
        <f>ROUND($I$221*$H$221,2)</f>
        <v>0</v>
      </c>
      <c r="BL221" s="82" t="s">
        <v>127</v>
      </c>
      <c r="BM221" s="82" t="s">
        <v>274</v>
      </c>
    </row>
    <row r="222" spans="2:47" s="6" customFormat="1" ht="27" customHeight="1">
      <c r="B222" s="19"/>
      <c r="D222" s="133" t="s">
        <v>129</v>
      </c>
      <c r="F222" s="134" t="s">
        <v>275</v>
      </c>
      <c r="L222" s="19"/>
      <c r="M222" s="45"/>
      <c r="T222" s="46"/>
      <c r="AT222" s="6" t="s">
        <v>129</v>
      </c>
      <c r="AU222" s="6" t="s">
        <v>143</v>
      </c>
    </row>
    <row r="223" spans="2:51" s="6" customFormat="1" ht="15.75" customHeight="1">
      <c r="B223" s="135"/>
      <c r="D223" s="136" t="s">
        <v>131</v>
      </c>
      <c r="E223" s="137"/>
      <c r="F223" s="138" t="s">
        <v>276</v>
      </c>
      <c r="H223" s="137"/>
      <c r="L223" s="135"/>
      <c r="M223" s="139"/>
      <c r="T223" s="140"/>
      <c r="AT223" s="137" t="s">
        <v>131</v>
      </c>
      <c r="AU223" s="137" t="s">
        <v>143</v>
      </c>
      <c r="AV223" s="137" t="s">
        <v>18</v>
      </c>
      <c r="AW223" s="137" t="s">
        <v>92</v>
      </c>
      <c r="AX223" s="137" t="s">
        <v>72</v>
      </c>
      <c r="AY223" s="137" t="s">
        <v>120</v>
      </c>
    </row>
    <row r="224" spans="2:51" s="6" customFormat="1" ht="15.75" customHeight="1">
      <c r="B224" s="141"/>
      <c r="D224" s="136" t="s">
        <v>131</v>
      </c>
      <c r="E224" s="142"/>
      <c r="F224" s="143" t="s">
        <v>505</v>
      </c>
      <c r="H224" s="144">
        <v>331</v>
      </c>
      <c r="L224" s="141"/>
      <c r="M224" s="145"/>
      <c r="T224" s="146"/>
      <c r="AT224" s="142" t="s">
        <v>131</v>
      </c>
      <c r="AU224" s="142" t="s">
        <v>143</v>
      </c>
      <c r="AV224" s="142" t="s">
        <v>79</v>
      </c>
      <c r="AW224" s="142" t="s">
        <v>92</v>
      </c>
      <c r="AX224" s="142" t="s">
        <v>18</v>
      </c>
      <c r="AY224" s="142" t="s">
        <v>120</v>
      </c>
    </row>
    <row r="225" spans="2:63" s="111" customFormat="1" ht="23.25" customHeight="1">
      <c r="B225" s="112"/>
      <c r="D225" s="113" t="s">
        <v>71</v>
      </c>
      <c r="E225" s="120" t="s">
        <v>277</v>
      </c>
      <c r="F225" s="120" t="s">
        <v>278</v>
      </c>
      <c r="J225" s="121">
        <f>$BK$225</f>
        <v>0</v>
      </c>
      <c r="L225" s="112"/>
      <c r="M225" s="116"/>
      <c r="P225" s="117">
        <f>SUM($P$226:$P$243)</f>
        <v>0</v>
      </c>
      <c r="R225" s="117">
        <f>SUM($R$226:$R$243)</f>
        <v>0</v>
      </c>
      <c r="T225" s="118">
        <f>SUM($T$226:$T$243)</f>
        <v>0</v>
      </c>
      <c r="AR225" s="113" t="s">
        <v>18</v>
      </c>
      <c r="AT225" s="113" t="s">
        <v>71</v>
      </c>
      <c r="AU225" s="113" t="s">
        <v>79</v>
      </c>
      <c r="AY225" s="113" t="s">
        <v>120</v>
      </c>
      <c r="BK225" s="119">
        <f>SUM($BK$226:$BK$243)</f>
        <v>0</v>
      </c>
    </row>
    <row r="226" spans="2:65" s="6" customFormat="1" ht="15.75" customHeight="1">
      <c r="B226" s="19"/>
      <c r="C226" s="122">
        <v>34</v>
      </c>
      <c r="D226" s="122" t="s">
        <v>122</v>
      </c>
      <c r="E226" s="123" t="s">
        <v>279</v>
      </c>
      <c r="F226" s="124" t="s">
        <v>280</v>
      </c>
      <c r="G226" s="125" t="s">
        <v>156</v>
      </c>
      <c r="H226" s="126">
        <v>88.32</v>
      </c>
      <c r="I226" s="127"/>
      <c r="J226" s="127">
        <f>ROUND($I$226*$H$226,2)</f>
        <v>0</v>
      </c>
      <c r="K226" s="124" t="s">
        <v>138</v>
      </c>
      <c r="L226" s="19"/>
      <c r="M226" s="128"/>
      <c r="N226" s="129" t="s">
        <v>43</v>
      </c>
      <c r="O226" s="130">
        <v>0</v>
      </c>
      <c r="P226" s="130">
        <f>$O$226*$H$226</f>
        <v>0</v>
      </c>
      <c r="Q226" s="130">
        <v>0</v>
      </c>
      <c r="R226" s="130">
        <f>$Q$226*$H$226</f>
        <v>0</v>
      </c>
      <c r="S226" s="130">
        <v>0</v>
      </c>
      <c r="T226" s="131">
        <f>$S$226*$H$226</f>
        <v>0</v>
      </c>
      <c r="AR226" s="82" t="s">
        <v>127</v>
      </c>
      <c r="AT226" s="82" t="s">
        <v>122</v>
      </c>
      <c r="AU226" s="82" t="s">
        <v>143</v>
      </c>
      <c r="AY226" s="6" t="s">
        <v>120</v>
      </c>
      <c r="BE226" s="132">
        <f>IF($N$226="základní",$J$226,0)</f>
        <v>0</v>
      </c>
      <c r="BF226" s="132">
        <f>IF($N$226="snížená",$J$226,0)</f>
        <v>0</v>
      </c>
      <c r="BG226" s="132">
        <f>IF($N$226="zákl. přenesená",$J$226,0)</f>
        <v>0</v>
      </c>
      <c r="BH226" s="132">
        <f>IF($N$226="sníž. přenesená",$J$226,0)</f>
        <v>0</v>
      </c>
      <c r="BI226" s="132">
        <f>IF($N$226="nulová",$J$226,0)</f>
        <v>0</v>
      </c>
      <c r="BJ226" s="82" t="s">
        <v>18</v>
      </c>
      <c r="BK226" s="132">
        <f>ROUND($I$226*$H$226,2)</f>
        <v>0</v>
      </c>
      <c r="BL226" s="82" t="s">
        <v>127</v>
      </c>
      <c r="BM226" s="82" t="s">
        <v>281</v>
      </c>
    </row>
    <row r="227" spans="2:47" s="6" customFormat="1" ht="16.5" customHeight="1">
      <c r="B227" s="19"/>
      <c r="D227" s="133" t="s">
        <v>129</v>
      </c>
      <c r="F227" s="134" t="s">
        <v>282</v>
      </c>
      <c r="L227" s="19"/>
      <c r="M227" s="45"/>
      <c r="T227" s="46"/>
      <c r="AT227" s="6" t="s">
        <v>129</v>
      </c>
      <c r="AU227" s="6" t="s">
        <v>143</v>
      </c>
    </row>
    <row r="228" spans="2:51" s="6" customFormat="1" ht="15.75" customHeight="1">
      <c r="B228" s="135"/>
      <c r="D228" s="136" t="s">
        <v>131</v>
      </c>
      <c r="E228" s="137"/>
      <c r="F228" s="138" t="s">
        <v>283</v>
      </c>
      <c r="H228" s="137"/>
      <c r="L228" s="135"/>
      <c r="M228" s="139"/>
      <c r="T228" s="140"/>
      <c r="AT228" s="137" t="s">
        <v>131</v>
      </c>
      <c r="AU228" s="137" t="s">
        <v>143</v>
      </c>
      <c r="AV228" s="137" t="s">
        <v>18</v>
      </c>
      <c r="AW228" s="137" t="s">
        <v>92</v>
      </c>
      <c r="AX228" s="137" t="s">
        <v>72</v>
      </c>
      <c r="AY228" s="137" t="s">
        <v>120</v>
      </c>
    </row>
    <row r="229" spans="2:51" s="6" customFormat="1" ht="15.75" customHeight="1">
      <c r="B229" s="141"/>
      <c r="D229" s="136" t="s">
        <v>131</v>
      </c>
      <c r="E229" s="142"/>
      <c r="F229" s="252" t="s">
        <v>527</v>
      </c>
      <c r="H229" s="144">
        <v>88.32</v>
      </c>
      <c r="L229" s="141"/>
      <c r="M229" s="145"/>
      <c r="T229" s="146"/>
      <c r="AT229" s="142" t="s">
        <v>131</v>
      </c>
      <c r="AU229" s="142" t="s">
        <v>143</v>
      </c>
      <c r="AV229" s="142" t="s">
        <v>79</v>
      </c>
      <c r="AW229" s="142" t="s">
        <v>92</v>
      </c>
      <c r="AX229" s="142" t="s">
        <v>18</v>
      </c>
      <c r="AY229" s="142" t="s">
        <v>120</v>
      </c>
    </row>
    <row r="230" spans="2:65" s="6" customFormat="1" ht="15.75" customHeight="1">
      <c r="B230" s="19"/>
      <c r="C230" s="122">
        <v>35</v>
      </c>
      <c r="D230" s="122" t="s">
        <v>122</v>
      </c>
      <c r="E230" s="123" t="s">
        <v>284</v>
      </c>
      <c r="F230" s="124" t="s">
        <v>285</v>
      </c>
      <c r="G230" s="125" t="s">
        <v>156</v>
      </c>
      <c r="H230" s="126">
        <v>441.6</v>
      </c>
      <c r="I230" s="127"/>
      <c r="J230" s="127">
        <f>ROUND($I$230*$H$230,2)</f>
        <v>0</v>
      </c>
      <c r="K230" s="124" t="s">
        <v>138</v>
      </c>
      <c r="L230" s="19"/>
      <c r="M230" s="128"/>
      <c r="N230" s="129" t="s">
        <v>43</v>
      </c>
      <c r="O230" s="130">
        <v>0</v>
      </c>
      <c r="P230" s="130">
        <f>$O$230*$H$230</f>
        <v>0</v>
      </c>
      <c r="Q230" s="130">
        <v>0</v>
      </c>
      <c r="R230" s="130">
        <f>$Q$230*$H$230</f>
        <v>0</v>
      </c>
      <c r="S230" s="130">
        <v>0</v>
      </c>
      <c r="T230" s="131">
        <f>$S$230*$H$230</f>
        <v>0</v>
      </c>
      <c r="AR230" s="82" t="s">
        <v>127</v>
      </c>
      <c r="AT230" s="82" t="s">
        <v>122</v>
      </c>
      <c r="AU230" s="82" t="s">
        <v>143</v>
      </c>
      <c r="AY230" s="6" t="s">
        <v>120</v>
      </c>
      <c r="BE230" s="132">
        <f>IF($N$230="základní",$J$230,0)</f>
        <v>0</v>
      </c>
      <c r="BF230" s="132">
        <f>IF($N$230="snížená",$J$230,0)</f>
        <v>0</v>
      </c>
      <c r="BG230" s="132">
        <f>IF($N$230="zákl. přenesená",$J$230,0)</f>
        <v>0</v>
      </c>
      <c r="BH230" s="132">
        <f>IF($N$230="sníž. přenesená",$J$230,0)</f>
        <v>0</v>
      </c>
      <c r="BI230" s="132">
        <f>IF($N$230="nulová",$J$230,0)</f>
        <v>0</v>
      </c>
      <c r="BJ230" s="82" t="s">
        <v>18</v>
      </c>
      <c r="BK230" s="132">
        <f>ROUND($I$230*$H$230,2)</f>
        <v>0</v>
      </c>
      <c r="BL230" s="82" t="s">
        <v>127</v>
      </c>
      <c r="BM230" s="82" t="s">
        <v>286</v>
      </c>
    </row>
    <row r="231" spans="2:47" s="6" customFormat="1" ht="27" customHeight="1">
      <c r="B231" s="19"/>
      <c r="D231" s="133" t="s">
        <v>129</v>
      </c>
      <c r="F231" s="134" t="s">
        <v>287</v>
      </c>
      <c r="L231" s="19"/>
      <c r="M231" s="45"/>
      <c r="T231" s="46"/>
      <c r="AT231" s="6" t="s">
        <v>129</v>
      </c>
      <c r="AU231" s="6" t="s">
        <v>143</v>
      </c>
    </row>
    <row r="232" spans="2:65" s="6" customFormat="1" ht="15.75" customHeight="1">
      <c r="B232" s="19"/>
      <c r="C232" s="122">
        <v>36</v>
      </c>
      <c r="D232" s="122" t="s">
        <v>122</v>
      </c>
      <c r="E232" s="123" t="s">
        <v>288</v>
      </c>
      <c r="F232" s="124" t="s">
        <v>289</v>
      </c>
      <c r="G232" s="125" t="s">
        <v>156</v>
      </c>
      <c r="H232" s="126">
        <v>266.4</v>
      </c>
      <c r="I232" s="127"/>
      <c r="J232" s="127">
        <f>ROUND($I$232*$H$232,2)</f>
        <v>0</v>
      </c>
      <c r="K232" s="124" t="s">
        <v>138</v>
      </c>
      <c r="L232" s="19"/>
      <c r="M232" s="128"/>
      <c r="N232" s="129" t="s">
        <v>43</v>
      </c>
      <c r="O232" s="130">
        <v>0</v>
      </c>
      <c r="P232" s="130">
        <f>$O$232*$H$232</f>
        <v>0</v>
      </c>
      <c r="Q232" s="130">
        <v>0</v>
      </c>
      <c r="R232" s="130">
        <f>$Q$232*$H$232</f>
        <v>0</v>
      </c>
      <c r="S232" s="130">
        <v>0</v>
      </c>
      <c r="T232" s="131">
        <f>$S$232*$H$232</f>
        <v>0</v>
      </c>
      <c r="AR232" s="82" t="s">
        <v>127</v>
      </c>
      <c r="AT232" s="82" t="s">
        <v>122</v>
      </c>
      <c r="AU232" s="82" t="s">
        <v>143</v>
      </c>
      <c r="AY232" s="6" t="s">
        <v>120</v>
      </c>
      <c r="BE232" s="132">
        <f>IF($N$232="základní",$J$232,0)</f>
        <v>0</v>
      </c>
      <c r="BF232" s="132">
        <f>IF($N$232="snížená",$J$232,0)</f>
        <v>0</v>
      </c>
      <c r="BG232" s="132">
        <f>IF($N$232="zákl. přenesená",$J$232,0)</f>
        <v>0</v>
      </c>
      <c r="BH232" s="132">
        <f>IF($N$232="sníž. přenesená",$J$232,0)</f>
        <v>0</v>
      </c>
      <c r="BI232" s="132">
        <f>IF($N$232="nulová",$J$232,0)</f>
        <v>0</v>
      </c>
      <c r="BJ232" s="82" t="s">
        <v>18</v>
      </c>
      <c r="BK232" s="132">
        <f>ROUND($I$232*$H$232,2)</f>
        <v>0</v>
      </c>
      <c r="BL232" s="82" t="s">
        <v>127</v>
      </c>
      <c r="BM232" s="82" t="s">
        <v>290</v>
      </c>
    </row>
    <row r="233" spans="2:47" s="6" customFormat="1" ht="16.5" customHeight="1">
      <c r="B233" s="19"/>
      <c r="D233" s="133" t="s">
        <v>129</v>
      </c>
      <c r="F233" s="134" t="s">
        <v>291</v>
      </c>
      <c r="L233" s="19"/>
      <c r="M233" s="45"/>
      <c r="T233" s="46"/>
      <c r="AT233" s="6" t="s">
        <v>129</v>
      </c>
      <c r="AU233" s="6" t="s">
        <v>143</v>
      </c>
    </row>
    <row r="234" spans="2:51" s="6" customFormat="1" ht="15.75" customHeight="1">
      <c r="B234" s="135"/>
      <c r="D234" s="136" t="s">
        <v>131</v>
      </c>
      <c r="E234" s="137"/>
      <c r="F234" s="138" t="s">
        <v>292</v>
      </c>
      <c r="H234" s="137"/>
      <c r="L234" s="135"/>
      <c r="M234" s="139"/>
      <c r="T234" s="140"/>
      <c r="AT234" s="137" t="s">
        <v>131</v>
      </c>
      <c r="AU234" s="137" t="s">
        <v>143</v>
      </c>
      <c r="AV234" s="137" t="s">
        <v>18</v>
      </c>
      <c r="AW234" s="137" t="s">
        <v>92</v>
      </c>
      <c r="AX234" s="137" t="s">
        <v>72</v>
      </c>
      <c r="AY234" s="137" t="s">
        <v>120</v>
      </c>
    </row>
    <row r="235" spans="2:51" s="6" customFormat="1" ht="15.75" customHeight="1">
      <c r="B235" s="141"/>
      <c r="D235" s="136" t="s">
        <v>131</v>
      </c>
      <c r="E235" s="142"/>
      <c r="F235" s="143">
        <v>266.4</v>
      </c>
      <c r="H235" s="144">
        <v>266.4</v>
      </c>
      <c r="L235" s="141"/>
      <c r="M235" s="145"/>
      <c r="T235" s="146"/>
      <c r="AT235" s="142" t="s">
        <v>131</v>
      </c>
      <c r="AU235" s="142" t="s">
        <v>143</v>
      </c>
      <c r="AV235" s="142" t="s">
        <v>79</v>
      </c>
      <c r="AW235" s="142" t="s">
        <v>92</v>
      </c>
      <c r="AX235" s="142" t="s">
        <v>72</v>
      </c>
      <c r="AY235" s="142" t="s">
        <v>120</v>
      </c>
    </row>
    <row r="236" spans="2:51" s="6" customFormat="1" ht="15.75" customHeight="1">
      <c r="B236" s="147"/>
      <c r="D236" s="136" t="s">
        <v>131</v>
      </c>
      <c r="E236" s="148"/>
      <c r="F236" s="149" t="s">
        <v>153</v>
      </c>
      <c r="H236" s="150">
        <v>266.4</v>
      </c>
      <c r="L236" s="147"/>
      <c r="M236" s="151"/>
      <c r="T236" s="152"/>
      <c r="AT236" s="148" t="s">
        <v>131</v>
      </c>
      <c r="AU236" s="148" t="s">
        <v>143</v>
      </c>
      <c r="AV236" s="148" t="s">
        <v>127</v>
      </c>
      <c r="AW236" s="148" t="s">
        <v>92</v>
      </c>
      <c r="AX236" s="148" t="s">
        <v>18</v>
      </c>
      <c r="AY236" s="148" t="s">
        <v>120</v>
      </c>
    </row>
    <row r="237" spans="2:65" s="6" customFormat="1" ht="15.75" customHeight="1">
      <c r="B237" s="19"/>
      <c r="C237" s="122">
        <v>37</v>
      </c>
      <c r="D237" s="122" t="s">
        <v>122</v>
      </c>
      <c r="E237" s="123" t="s">
        <v>293</v>
      </c>
      <c r="F237" s="124" t="s">
        <v>294</v>
      </c>
      <c r="G237" s="125" t="s">
        <v>156</v>
      </c>
      <c r="H237" s="126">
        <v>2397.6</v>
      </c>
      <c r="I237" s="127"/>
      <c r="J237" s="127">
        <f>ROUND($I$237*$H$237,2)</f>
        <v>0</v>
      </c>
      <c r="K237" s="124" t="s">
        <v>138</v>
      </c>
      <c r="L237" s="19"/>
      <c r="M237" s="128"/>
      <c r="N237" s="129" t="s">
        <v>43</v>
      </c>
      <c r="O237" s="130">
        <v>0</v>
      </c>
      <c r="P237" s="130">
        <f>$O$237*$H$237</f>
        <v>0</v>
      </c>
      <c r="Q237" s="130">
        <v>0</v>
      </c>
      <c r="R237" s="130">
        <f>$Q$237*$H$237</f>
        <v>0</v>
      </c>
      <c r="S237" s="130">
        <v>0</v>
      </c>
      <c r="T237" s="131">
        <f>$S$237*$H$237</f>
        <v>0</v>
      </c>
      <c r="AR237" s="82" t="s">
        <v>127</v>
      </c>
      <c r="AT237" s="82" t="s">
        <v>122</v>
      </c>
      <c r="AU237" s="82" t="s">
        <v>143</v>
      </c>
      <c r="AY237" s="6" t="s">
        <v>120</v>
      </c>
      <c r="BE237" s="132">
        <f>IF($N$237="základní",$J$237,0)</f>
        <v>0</v>
      </c>
      <c r="BF237" s="132">
        <f>IF($N$237="snížená",$J$237,0)</f>
        <v>0</v>
      </c>
      <c r="BG237" s="132">
        <f>IF($N$237="zákl. přenesená",$J$237,0)</f>
        <v>0</v>
      </c>
      <c r="BH237" s="132">
        <f>IF($N$237="sníž. přenesená",$J$237,0)</f>
        <v>0</v>
      </c>
      <c r="BI237" s="132">
        <f>IF($N$237="nulová",$J$237,0)</f>
        <v>0</v>
      </c>
      <c r="BJ237" s="82" t="s">
        <v>18</v>
      </c>
      <c r="BK237" s="132">
        <f>ROUND($I$237*$H$237,2)</f>
        <v>0</v>
      </c>
      <c r="BL237" s="82" t="s">
        <v>127</v>
      </c>
      <c r="BM237" s="82" t="s">
        <v>295</v>
      </c>
    </row>
    <row r="238" spans="2:47" s="6" customFormat="1" ht="27" customHeight="1">
      <c r="B238" s="19"/>
      <c r="D238" s="133" t="s">
        <v>129</v>
      </c>
      <c r="F238" s="134" t="s">
        <v>287</v>
      </c>
      <c r="L238" s="19"/>
      <c r="M238" s="45"/>
      <c r="T238" s="46"/>
      <c r="AT238" s="6" t="s">
        <v>129</v>
      </c>
      <c r="AU238" s="6" t="s">
        <v>143</v>
      </c>
    </row>
    <row r="239" spans="2:51" s="6" customFormat="1" ht="15.75" customHeight="1">
      <c r="B239" s="141"/>
      <c r="D239" s="136" t="s">
        <v>131</v>
      </c>
      <c r="E239" s="142"/>
      <c r="F239" s="143" t="s">
        <v>506</v>
      </c>
      <c r="H239" s="144">
        <v>2397.6</v>
      </c>
      <c r="L239" s="141"/>
      <c r="M239" s="145"/>
      <c r="T239" s="146"/>
      <c r="AT239" s="142" t="s">
        <v>131</v>
      </c>
      <c r="AU239" s="142" t="s">
        <v>143</v>
      </c>
      <c r="AV239" s="142" t="s">
        <v>79</v>
      </c>
      <c r="AW239" s="142" t="s">
        <v>92</v>
      </c>
      <c r="AX239" s="142" t="s">
        <v>18</v>
      </c>
      <c r="AY239" s="142" t="s">
        <v>120</v>
      </c>
    </row>
    <row r="240" spans="2:65" s="6" customFormat="1" ht="15.75" customHeight="1">
      <c r="B240" s="19"/>
      <c r="C240" s="122">
        <v>38</v>
      </c>
      <c r="D240" s="122" t="s">
        <v>122</v>
      </c>
      <c r="E240" s="123" t="s">
        <v>296</v>
      </c>
      <c r="F240" s="124" t="s">
        <v>297</v>
      </c>
      <c r="G240" s="125" t="s">
        <v>156</v>
      </c>
      <c r="H240" s="126">
        <v>266.4</v>
      </c>
      <c r="I240" s="127"/>
      <c r="J240" s="127">
        <f>ROUND($I$240*$H$240,2)</f>
        <v>0</v>
      </c>
      <c r="K240" s="124" t="s">
        <v>138</v>
      </c>
      <c r="L240" s="19"/>
      <c r="M240" s="128"/>
      <c r="N240" s="129" t="s">
        <v>43</v>
      </c>
      <c r="O240" s="130">
        <v>0</v>
      </c>
      <c r="P240" s="130">
        <f>$O$240*$H$240</f>
        <v>0</v>
      </c>
      <c r="Q240" s="130">
        <v>0</v>
      </c>
      <c r="R240" s="130">
        <f>$Q$240*$H$240</f>
        <v>0</v>
      </c>
      <c r="S240" s="130">
        <v>0</v>
      </c>
      <c r="T240" s="131">
        <f>$S$240*$H$240</f>
        <v>0</v>
      </c>
      <c r="AR240" s="82" t="s">
        <v>127</v>
      </c>
      <c r="AT240" s="82" t="s">
        <v>122</v>
      </c>
      <c r="AU240" s="82" t="s">
        <v>143</v>
      </c>
      <c r="AY240" s="6" t="s">
        <v>120</v>
      </c>
      <c r="BE240" s="132">
        <f>IF($N$240="základní",$J$240,0)</f>
        <v>0</v>
      </c>
      <c r="BF240" s="132">
        <f>IF($N$240="snížená",$J$240,0)</f>
        <v>0</v>
      </c>
      <c r="BG240" s="132">
        <f>IF($N$240="zákl. přenesená",$J$240,0)</f>
        <v>0</v>
      </c>
      <c r="BH240" s="132">
        <f>IF($N$240="sníž. přenesená",$J$240,0)</f>
        <v>0</v>
      </c>
      <c r="BI240" s="132">
        <f>IF($N$240="nulová",$J$240,0)</f>
        <v>0</v>
      </c>
      <c r="BJ240" s="82" t="s">
        <v>18</v>
      </c>
      <c r="BK240" s="132">
        <f>ROUND($I$240*$H$240,2)</f>
        <v>0</v>
      </c>
      <c r="BL240" s="82" t="s">
        <v>127</v>
      </c>
      <c r="BM240" s="82" t="s">
        <v>298</v>
      </c>
    </row>
    <row r="241" spans="2:47" s="6" customFormat="1" ht="16.5" customHeight="1">
      <c r="B241" s="19"/>
      <c r="D241" s="133" t="s">
        <v>129</v>
      </c>
      <c r="F241" s="134" t="s">
        <v>299</v>
      </c>
      <c r="L241" s="19"/>
      <c r="M241" s="45"/>
      <c r="T241" s="46"/>
      <c r="AT241" s="6" t="s">
        <v>129</v>
      </c>
      <c r="AU241" s="6" t="s">
        <v>143</v>
      </c>
    </row>
    <row r="242" spans="2:65" s="6" customFormat="1" ht="15.75" customHeight="1">
      <c r="B242" s="19"/>
      <c r="C242" s="122">
        <v>39</v>
      </c>
      <c r="D242" s="122" t="s">
        <v>122</v>
      </c>
      <c r="E242" s="123" t="s">
        <v>300</v>
      </c>
      <c r="F242" s="124" t="s">
        <v>301</v>
      </c>
      <c r="G242" s="125" t="s">
        <v>156</v>
      </c>
      <c r="H242" s="126">
        <v>330.677</v>
      </c>
      <c r="I242" s="127"/>
      <c r="J242" s="127">
        <f>ROUND($I$242*$H$242,2)</f>
        <v>0</v>
      </c>
      <c r="K242" s="124" t="s">
        <v>138</v>
      </c>
      <c r="L242" s="19"/>
      <c r="M242" s="128"/>
      <c r="N242" s="129" t="s">
        <v>43</v>
      </c>
      <c r="O242" s="130">
        <v>0</v>
      </c>
      <c r="P242" s="130">
        <f>$O$242*$H$242</f>
        <v>0</v>
      </c>
      <c r="Q242" s="130">
        <v>0</v>
      </c>
      <c r="R242" s="130">
        <f>$Q$242*$H$242</f>
        <v>0</v>
      </c>
      <c r="S242" s="130">
        <v>0</v>
      </c>
      <c r="T242" s="131">
        <f>$S$242*$H$242</f>
        <v>0</v>
      </c>
      <c r="AR242" s="82" t="s">
        <v>127</v>
      </c>
      <c r="AT242" s="82" t="s">
        <v>122</v>
      </c>
      <c r="AU242" s="82" t="s">
        <v>143</v>
      </c>
      <c r="AY242" s="6" t="s">
        <v>120</v>
      </c>
      <c r="BE242" s="132">
        <f>IF($N$242="základní",$J$242,0)</f>
        <v>0</v>
      </c>
      <c r="BF242" s="132">
        <f>IF($N$242="snížená",$J$242,0)</f>
        <v>0</v>
      </c>
      <c r="BG242" s="132">
        <f>IF($N$242="zákl. přenesená",$J$242,0)</f>
        <v>0</v>
      </c>
      <c r="BH242" s="132">
        <f>IF($N$242="sníž. přenesená",$J$242,0)</f>
        <v>0</v>
      </c>
      <c r="BI242" s="132">
        <f>IF($N$242="nulová",$J$242,0)</f>
        <v>0</v>
      </c>
      <c r="BJ242" s="82" t="s">
        <v>18</v>
      </c>
      <c r="BK242" s="132">
        <f>ROUND($I$242*$H$242,2)</f>
        <v>0</v>
      </c>
      <c r="BL242" s="82" t="s">
        <v>127</v>
      </c>
      <c r="BM242" s="82" t="s">
        <v>302</v>
      </c>
    </row>
    <row r="243" spans="2:47" s="6" customFormat="1" ht="27" customHeight="1">
      <c r="B243" s="19"/>
      <c r="D243" s="133" t="s">
        <v>129</v>
      </c>
      <c r="F243" s="134" t="s">
        <v>303</v>
      </c>
      <c r="L243" s="19"/>
      <c r="M243" s="162"/>
      <c r="N243" s="163"/>
      <c r="O243" s="163"/>
      <c r="P243" s="163"/>
      <c r="Q243" s="163"/>
      <c r="R243" s="163"/>
      <c r="S243" s="163"/>
      <c r="T243" s="164"/>
      <c r="AT243" s="6" t="s">
        <v>129</v>
      </c>
      <c r="AU243" s="6" t="s">
        <v>143</v>
      </c>
    </row>
    <row r="244" spans="2:12" s="6" customFormat="1" ht="7.5" customHeight="1"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19"/>
    </row>
    <row r="245" s="2" customFormat="1" ht="14.25" customHeight="1"/>
  </sheetData>
  <sheetProtection/>
  <autoFilter ref="C85:K85"/>
  <mergeCells count="9">
    <mergeCell ref="E78:H78"/>
    <mergeCell ref="G1:H1"/>
    <mergeCell ref="L2:V2"/>
    <mergeCell ref="E7:H7"/>
    <mergeCell ref="E9:H9"/>
    <mergeCell ref="E24:H24"/>
    <mergeCell ref="E45:H45"/>
    <mergeCell ref="E47:H47"/>
    <mergeCell ref="E76:H76"/>
  </mergeCells>
  <hyperlinks>
    <hyperlink ref="F1:G1" location="C2" tooltip="Krycí list soupisu" display="1) Krycí list soupisu"/>
    <hyperlink ref="G1:H1" location="C54" tooltip="Rekapitulace" display="2) Rekapitulace"/>
    <hyperlink ref="J1" location="C8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"/>
  <sheetViews>
    <sheetView showGridLines="0" zoomScalePageLayoutView="0" workbookViewId="0" topLeftCell="A1">
      <pane ySplit="1" topLeftCell="A3" activePane="bottomLeft" state="frozen"/>
      <selection pane="topLeft" activeCell="A1" sqref="A1"/>
      <selection pane="bottomLeft" activeCell="I88" sqref="I8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171"/>
      <c r="B1" s="168"/>
      <c r="C1" s="168"/>
      <c r="D1" s="169" t="s">
        <v>1</v>
      </c>
      <c r="E1" s="168"/>
      <c r="F1" s="170" t="s">
        <v>317</v>
      </c>
      <c r="G1" s="286" t="s">
        <v>318</v>
      </c>
      <c r="H1" s="286"/>
      <c r="I1" s="168"/>
      <c r="J1" s="170" t="s">
        <v>319</v>
      </c>
      <c r="K1" s="169" t="s">
        <v>84</v>
      </c>
      <c r="L1" s="170" t="s">
        <v>320</v>
      </c>
      <c r="M1" s="170"/>
      <c r="N1" s="170"/>
      <c r="O1" s="170"/>
      <c r="P1" s="170"/>
      <c r="Q1" s="170"/>
      <c r="R1" s="170"/>
      <c r="S1" s="170"/>
      <c r="T1" s="170"/>
      <c r="U1" s="172"/>
      <c r="V1" s="17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53" t="s">
        <v>5</v>
      </c>
      <c r="M2" s="254"/>
      <c r="N2" s="254"/>
      <c r="O2" s="254"/>
      <c r="P2" s="254"/>
      <c r="Q2" s="254"/>
      <c r="R2" s="254"/>
      <c r="S2" s="254"/>
      <c r="T2" s="254"/>
      <c r="U2" s="254"/>
      <c r="V2" s="254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9"/>
      <c r="AT3" s="2" t="s">
        <v>79</v>
      </c>
    </row>
    <row r="4" spans="2:46" s="2" customFormat="1" ht="37.5" customHeight="1">
      <c r="B4" s="10"/>
      <c r="D4" s="11" t="s">
        <v>85</v>
      </c>
      <c r="K4" s="12"/>
      <c r="M4" s="13" t="s">
        <v>10</v>
      </c>
      <c r="AT4" s="2" t="s">
        <v>3</v>
      </c>
    </row>
    <row r="5" spans="2:11" s="2" customFormat="1" ht="7.5" customHeight="1">
      <c r="B5" s="10"/>
      <c r="K5" s="12"/>
    </row>
    <row r="6" spans="2:11" s="2" customFormat="1" ht="15.75" customHeight="1">
      <c r="B6" s="10"/>
      <c r="D6" s="17" t="s">
        <v>13</v>
      </c>
      <c r="K6" s="12"/>
    </row>
    <row r="7" spans="2:11" s="2" customFormat="1" ht="15.75" customHeight="1">
      <c r="B7" s="10"/>
      <c r="E7" s="287" t="str">
        <f>'Rekapitulace stavby'!$K$6</f>
        <v>II-205 Manětín - Stvolny - hranice okresu</v>
      </c>
      <c r="F7" s="254"/>
      <c r="G7" s="254"/>
      <c r="H7" s="254"/>
      <c r="K7" s="12"/>
    </row>
    <row r="8" spans="2:11" s="2" customFormat="1" ht="15.75" customHeight="1">
      <c r="B8" s="10"/>
      <c r="D8" s="17" t="s">
        <v>86</v>
      </c>
      <c r="K8" s="12"/>
    </row>
    <row r="9" spans="2:11" s="82" customFormat="1" ht="16.5" customHeight="1">
      <c r="B9" s="83"/>
      <c r="E9" s="287" t="s">
        <v>486</v>
      </c>
      <c r="F9" s="288"/>
      <c r="G9" s="288"/>
      <c r="H9" s="288"/>
      <c r="K9" s="84"/>
    </row>
    <row r="10" spans="2:11" s="6" customFormat="1" ht="15.75" customHeight="1">
      <c r="B10" s="19"/>
      <c r="D10" s="17" t="s">
        <v>304</v>
      </c>
      <c r="K10" s="22"/>
    </row>
    <row r="11" spans="2:11" s="6" customFormat="1" ht="37.5" customHeight="1">
      <c r="B11" s="19"/>
      <c r="E11" s="280" t="s">
        <v>305</v>
      </c>
      <c r="F11" s="265"/>
      <c r="G11" s="265"/>
      <c r="H11" s="265"/>
      <c r="K11" s="22"/>
    </row>
    <row r="12" spans="2:11" s="6" customFormat="1" ht="14.25" customHeight="1">
      <c r="B12" s="19"/>
      <c r="K12" s="22"/>
    </row>
    <row r="13" spans="2:11" s="6" customFormat="1" ht="15" customHeight="1">
      <c r="B13" s="19"/>
      <c r="D13" s="17" t="s">
        <v>15</v>
      </c>
      <c r="F13" s="15"/>
      <c r="I13" s="17" t="s">
        <v>16</v>
      </c>
      <c r="J13" s="15" t="s">
        <v>26</v>
      </c>
      <c r="K13" s="22"/>
    </row>
    <row r="14" spans="2:11" s="6" customFormat="1" ht="15" customHeight="1">
      <c r="B14" s="19"/>
      <c r="D14" s="17" t="s">
        <v>19</v>
      </c>
      <c r="F14" s="15" t="s">
        <v>31</v>
      </c>
      <c r="I14" s="17" t="s">
        <v>21</v>
      </c>
      <c r="J14" s="42">
        <f>'Rekapitulace stavby'!$AN$8</f>
        <v>42270</v>
      </c>
      <c r="K14" s="22"/>
    </row>
    <row r="15" spans="2:11" s="6" customFormat="1" ht="12" customHeight="1">
      <c r="B15" s="19"/>
      <c r="K15" s="22"/>
    </row>
    <row r="16" spans="2:11" s="6" customFormat="1" ht="15" customHeight="1">
      <c r="B16" s="19"/>
      <c r="D16" s="17" t="s">
        <v>24</v>
      </c>
      <c r="I16" s="17" t="s">
        <v>25</v>
      </c>
      <c r="J16" s="15" t="s">
        <v>26</v>
      </c>
      <c r="K16" s="22"/>
    </row>
    <row r="17" spans="2:11" s="6" customFormat="1" ht="18.75" customHeight="1">
      <c r="B17" s="19"/>
      <c r="E17" s="15" t="s">
        <v>31</v>
      </c>
      <c r="I17" s="17" t="s">
        <v>28</v>
      </c>
      <c r="J17" s="15" t="s">
        <v>29</v>
      </c>
      <c r="K17" s="22"/>
    </row>
    <row r="18" spans="2:11" s="6" customFormat="1" ht="7.5" customHeight="1">
      <c r="B18" s="19"/>
      <c r="K18" s="22"/>
    </row>
    <row r="19" spans="2:11" s="6" customFormat="1" ht="15" customHeight="1">
      <c r="B19" s="19"/>
      <c r="D19" s="17" t="s">
        <v>30</v>
      </c>
      <c r="I19" s="17" t="s">
        <v>25</v>
      </c>
      <c r="J19" s="15" t="s">
        <v>33</v>
      </c>
      <c r="K19" s="22"/>
    </row>
    <row r="20" spans="2:11" s="6" customFormat="1" ht="18.75" customHeight="1">
      <c r="B20" s="19"/>
      <c r="E20" s="15" t="s">
        <v>34</v>
      </c>
      <c r="I20" s="17" t="s">
        <v>28</v>
      </c>
      <c r="J20" s="15" t="s">
        <v>35</v>
      </c>
      <c r="K20" s="22"/>
    </row>
    <row r="21" spans="2:11" s="6" customFormat="1" ht="7.5" customHeight="1">
      <c r="B21" s="19"/>
      <c r="K21" s="22"/>
    </row>
    <row r="22" spans="2:11" s="6" customFormat="1" ht="15" customHeight="1">
      <c r="B22" s="19"/>
      <c r="D22" s="17" t="s">
        <v>32</v>
      </c>
      <c r="I22" s="17" t="s">
        <v>25</v>
      </c>
      <c r="J22" s="15" t="str">
        <f>IF('Rekapitulace stavby'!$AN$16="","",'Rekapitulace stavby'!$AN$16)</f>
        <v>63545438</v>
      </c>
      <c r="K22" s="22"/>
    </row>
    <row r="23" spans="2:11" s="6" customFormat="1" ht="18.75" customHeight="1">
      <c r="B23" s="19"/>
      <c r="E23" s="15" t="str">
        <f>IF('Rekapitulace stavby'!$E$17="","",'Rekapitulace stavby'!$E$17)</f>
        <v>Ing. Ondřej Janout - Projekční a inženýrské práce</v>
      </c>
      <c r="I23" s="17" t="s">
        <v>28</v>
      </c>
      <c r="J23" s="15" t="str">
        <f>IF('Rekapitulace stavby'!$AN$17="","",'Rekapitulace stavby'!$AN$17)</f>
        <v>CZ7106292039</v>
      </c>
      <c r="K23" s="22"/>
    </row>
    <row r="24" spans="2:11" s="6" customFormat="1" ht="7.5" customHeight="1">
      <c r="B24" s="19"/>
      <c r="K24" s="22"/>
    </row>
    <row r="25" spans="2:11" s="6" customFormat="1" ht="15" customHeight="1">
      <c r="B25" s="19"/>
      <c r="D25" s="17" t="s">
        <v>36</v>
      </c>
      <c r="K25" s="22"/>
    </row>
    <row r="26" spans="2:11" s="82" customFormat="1" ht="15.75" customHeight="1">
      <c r="B26" s="83"/>
      <c r="E26" s="282"/>
      <c r="F26" s="288"/>
      <c r="G26" s="288"/>
      <c r="H26" s="288"/>
      <c r="K26" s="84"/>
    </row>
    <row r="27" spans="2:11" s="6" customFormat="1" ht="7.5" customHeight="1">
      <c r="B27" s="19"/>
      <c r="K27" s="22"/>
    </row>
    <row r="28" spans="2:11" s="6" customFormat="1" ht="7.5" customHeight="1">
      <c r="B28" s="19"/>
      <c r="D28" s="43"/>
      <c r="E28" s="43"/>
      <c r="F28" s="43"/>
      <c r="G28" s="43"/>
      <c r="H28" s="43"/>
      <c r="I28" s="43"/>
      <c r="J28" s="43"/>
      <c r="K28" s="85"/>
    </row>
    <row r="29" spans="2:11" s="6" customFormat="1" ht="26.25" customHeight="1">
      <c r="B29" s="19"/>
      <c r="D29" s="86" t="s">
        <v>38</v>
      </c>
      <c r="J29" s="54">
        <f>ROUND($J$85,2)</f>
        <v>0</v>
      </c>
      <c r="K29" s="22"/>
    </row>
    <row r="30" spans="2:11" s="6" customFormat="1" ht="7.5" customHeight="1">
      <c r="B30" s="19"/>
      <c r="D30" s="43"/>
      <c r="E30" s="43"/>
      <c r="F30" s="43"/>
      <c r="G30" s="43"/>
      <c r="H30" s="43"/>
      <c r="I30" s="43"/>
      <c r="J30" s="43"/>
      <c r="K30" s="85"/>
    </row>
    <row r="31" spans="2:11" s="6" customFormat="1" ht="15" customHeight="1">
      <c r="B31" s="19"/>
      <c r="F31" s="23" t="s">
        <v>40</v>
      </c>
      <c r="I31" s="23" t="s">
        <v>39</v>
      </c>
      <c r="J31" s="23" t="s">
        <v>41</v>
      </c>
      <c r="K31" s="22"/>
    </row>
    <row r="32" spans="2:11" s="6" customFormat="1" ht="15" customHeight="1">
      <c r="B32" s="19"/>
      <c r="D32" s="25" t="s">
        <v>42</v>
      </c>
      <c r="E32" s="25" t="s">
        <v>43</v>
      </c>
      <c r="F32" s="87">
        <f>ROUND(SUM($BE$85:$BE$88),2)</f>
        <v>0</v>
      </c>
      <c r="I32" s="88">
        <v>0.21</v>
      </c>
      <c r="J32" s="87">
        <f>ROUND(ROUND((SUM($BE$85:$BE$88)),2)*$I$32,1)</f>
        <v>0</v>
      </c>
      <c r="K32" s="22"/>
    </row>
    <row r="33" spans="2:11" s="6" customFormat="1" ht="15" customHeight="1">
      <c r="B33" s="19"/>
      <c r="E33" s="25" t="s">
        <v>44</v>
      </c>
      <c r="F33" s="87">
        <f>ROUND(SUM($BF$85:$BF$88),2)</f>
        <v>0</v>
      </c>
      <c r="I33" s="88">
        <v>0.15</v>
      </c>
      <c r="J33" s="87">
        <f>ROUND(ROUND((SUM($BF$85:$BF$88)),2)*$I$33,1)</f>
        <v>0</v>
      </c>
      <c r="K33" s="22"/>
    </row>
    <row r="34" spans="2:11" s="6" customFormat="1" ht="15" customHeight="1" hidden="1">
      <c r="B34" s="19"/>
      <c r="E34" s="25" t="s">
        <v>45</v>
      </c>
      <c r="F34" s="87">
        <f>ROUND(SUM($BG$85:$BG$88),2)</f>
        <v>0</v>
      </c>
      <c r="I34" s="88">
        <v>0.21</v>
      </c>
      <c r="J34" s="87">
        <v>0</v>
      </c>
      <c r="K34" s="22"/>
    </row>
    <row r="35" spans="2:11" s="6" customFormat="1" ht="15" customHeight="1" hidden="1">
      <c r="B35" s="19"/>
      <c r="E35" s="25" t="s">
        <v>46</v>
      </c>
      <c r="F35" s="87">
        <f>ROUND(SUM($BH$85:$BH$88),2)</f>
        <v>0</v>
      </c>
      <c r="I35" s="88">
        <v>0.15</v>
      </c>
      <c r="J35" s="87">
        <v>0</v>
      </c>
      <c r="K35" s="22"/>
    </row>
    <row r="36" spans="2:11" s="6" customFormat="1" ht="15" customHeight="1" hidden="1">
      <c r="B36" s="19"/>
      <c r="E36" s="25" t="s">
        <v>47</v>
      </c>
      <c r="F36" s="87">
        <f>ROUND(SUM($BI$85:$BI$88),2)</f>
        <v>0</v>
      </c>
      <c r="I36" s="88">
        <v>0</v>
      </c>
      <c r="J36" s="87">
        <v>0</v>
      </c>
      <c r="K36" s="22"/>
    </row>
    <row r="37" spans="2:11" s="6" customFormat="1" ht="7.5" customHeight="1">
      <c r="B37" s="19"/>
      <c r="K37" s="22"/>
    </row>
    <row r="38" spans="2:11" s="6" customFormat="1" ht="26.25" customHeight="1">
      <c r="B38" s="19"/>
      <c r="C38" s="27"/>
      <c r="D38" s="28" t="s">
        <v>48</v>
      </c>
      <c r="E38" s="29"/>
      <c r="F38" s="29"/>
      <c r="G38" s="89" t="s">
        <v>49</v>
      </c>
      <c r="H38" s="30" t="s">
        <v>50</v>
      </c>
      <c r="I38" s="29"/>
      <c r="J38" s="31">
        <f>SUM($J$29:$J$36)</f>
        <v>0</v>
      </c>
      <c r="K38" s="90"/>
    </row>
    <row r="39" spans="2:11" s="6" customFormat="1" ht="15" customHeight="1">
      <c r="B39" s="33"/>
      <c r="C39" s="34"/>
      <c r="D39" s="34"/>
      <c r="E39" s="34"/>
      <c r="F39" s="34"/>
      <c r="G39" s="34"/>
      <c r="H39" s="34"/>
      <c r="I39" s="34"/>
      <c r="J39" s="34"/>
      <c r="K39" s="35"/>
    </row>
    <row r="43" spans="2:11" s="6" customFormat="1" ht="7.5" customHeight="1">
      <c r="B43" s="36"/>
      <c r="C43" s="37"/>
      <c r="D43" s="37"/>
      <c r="E43" s="37"/>
      <c r="F43" s="37"/>
      <c r="G43" s="37"/>
      <c r="H43" s="37"/>
      <c r="I43" s="37"/>
      <c r="J43" s="37"/>
      <c r="K43" s="91"/>
    </row>
    <row r="44" spans="2:11" s="6" customFormat="1" ht="37.5" customHeight="1">
      <c r="B44" s="19"/>
      <c r="C44" s="11" t="s">
        <v>88</v>
      </c>
      <c r="K44" s="22"/>
    </row>
    <row r="45" spans="2:11" s="6" customFormat="1" ht="7.5" customHeight="1">
      <c r="B45" s="19"/>
      <c r="K45" s="22"/>
    </row>
    <row r="46" spans="2:11" s="6" customFormat="1" ht="15" customHeight="1">
      <c r="B46" s="19"/>
      <c r="C46" s="17" t="s">
        <v>13</v>
      </c>
      <c r="K46" s="22"/>
    </row>
    <row r="47" spans="2:11" s="6" customFormat="1" ht="16.5" customHeight="1">
      <c r="B47" s="19"/>
      <c r="E47" s="287" t="str">
        <f>$E$7</f>
        <v>II-205 Manětín - Stvolny - hranice okresu</v>
      </c>
      <c r="F47" s="265"/>
      <c r="G47" s="265"/>
      <c r="H47" s="265"/>
      <c r="K47" s="22"/>
    </row>
    <row r="48" spans="2:11" s="2" customFormat="1" ht="15.75" customHeight="1">
      <c r="B48" s="10"/>
      <c r="C48" s="17" t="s">
        <v>86</v>
      </c>
      <c r="K48" s="12"/>
    </row>
    <row r="49" spans="2:11" s="6" customFormat="1" ht="16.5" customHeight="1">
      <c r="B49" s="19"/>
      <c r="E49" s="287" t="s">
        <v>486</v>
      </c>
      <c r="F49" s="265"/>
      <c r="G49" s="265"/>
      <c r="H49" s="265"/>
      <c r="K49" s="22"/>
    </row>
    <row r="50" spans="2:11" s="6" customFormat="1" ht="15" customHeight="1">
      <c r="B50" s="19"/>
      <c r="C50" s="17" t="s">
        <v>304</v>
      </c>
      <c r="K50" s="22"/>
    </row>
    <row r="51" spans="2:11" s="6" customFormat="1" ht="19.5" customHeight="1">
      <c r="B51" s="19"/>
      <c r="E51" s="280" t="str">
        <f>$E$11</f>
        <v>VRN - Vedlejší rozpočtové náklady</v>
      </c>
      <c r="F51" s="265"/>
      <c r="G51" s="265"/>
      <c r="H51" s="265"/>
      <c r="K51" s="22"/>
    </row>
    <row r="52" spans="2:11" s="6" customFormat="1" ht="7.5" customHeight="1">
      <c r="B52" s="19"/>
      <c r="K52" s="22"/>
    </row>
    <row r="53" spans="2:11" s="6" customFormat="1" ht="18.75" customHeight="1">
      <c r="B53" s="19"/>
      <c r="C53" s="17" t="s">
        <v>19</v>
      </c>
      <c r="F53" s="15" t="str">
        <f>$F$14</f>
        <v> </v>
      </c>
      <c r="I53" s="17" t="s">
        <v>21</v>
      </c>
      <c r="J53" s="42">
        <f>IF($J$14="","",$J$14)</f>
        <v>42270</v>
      </c>
      <c r="K53" s="22"/>
    </row>
    <row r="54" spans="2:11" s="6" customFormat="1" ht="7.5" customHeight="1">
      <c r="B54" s="19"/>
      <c r="K54" s="22"/>
    </row>
    <row r="55" spans="2:11" s="6" customFormat="1" ht="15.75" customHeight="1">
      <c r="B55" s="19"/>
      <c r="C55" s="17" t="s">
        <v>24</v>
      </c>
      <c r="F55" s="15" t="str">
        <f>$E$17</f>
        <v> </v>
      </c>
      <c r="I55" s="17" t="s">
        <v>32</v>
      </c>
      <c r="J55" s="15" t="str">
        <f>$E$23</f>
        <v>Ing. Ondřej Janout - Projekční a inženýrské práce</v>
      </c>
      <c r="K55" s="22"/>
    </row>
    <row r="56" spans="2:11" s="6" customFormat="1" ht="15" customHeight="1">
      <c r="B56" s="19"/>
      <c r="C56" s="17" t="s">
        <v>30</v>
      </c>
      <c r="F56" s="15" t="str">
        <f>IF($E$20="","",$E$20)</f>
        <v>Ing. Ondřej Janout - Projekční a inženýrské práce</v>
      </c>
      <c r="K56" s="22"/>
    </row>
    <row r="57" spans="2:11" s="6" customFormat="1" ht="11.25" customHeight="1">
      <c r="B57" s="19"/>
      <c r="K57" s="22"/>
    </row>
    <row r="58" spans="2:11" s="6" customFormat="1" ht="30" customHeight="1">
      <c r="B58" s="19"/>
      <c r="C58" s="92" t="s">
        <v>89</v>
      </c>
      <c r="D58" s="27"/>
      <c r="E58" s="27"/>
      <c r="F58" s="27"/>
      <c r="G58" s="27"/>
      <c r="H58" s="27"/>
      <c r="I58" s="27"/>
      <c r="J58" s="93" t="s">
        <v>90</v>
      </c>
      <c r="K58" s="32"/>
    </row>
    <row r="59" spans="2:11" s="6" customFormat="1" ht="11.25" customHeight="1">
      <c r="B59" s="19"/>
      <c r="K59" s="22"/>
    </row>
    <row r="60" spans="2:47" s="6" customFormat="1" ht="30" customHeight="1">
      <c r="B60" s="19"/>
      <c r="C60" s="53" t="s">
        <v>91</v>
      </c>
      <c r="J60" s="54">
        <f>$J$85</f>
        <v>0</v>
      </c>
      <c r="K60" s="22"/>
      <c r="AU60" s="6" t="s">
        <v>92</v>
      </c>
    </row>
    <row r="61" spans="2:11" s="60" customFormat="1" ht="25.5" customHeight="1">
      <c r="B61" s="94"/>
      <c r="D61" s="95" t="s">
        <v>306</v>
      </c>
      <c r="E61" s="95"/>
      <c r="F61" s="95"/>
      <c r="G61" s="95"/>
      <c r="H61" s="95"/>
      <c r="I61" s="95"/>
      <c r="J61" s="96">
        <f>$J$86</f>
        <v>0</v>
      </c>
      <c r="K61" s="97"/>
    </row>
    <row r="62" spans="2:11" s="69" customFormat="1" ht="21" customHeight="1">
      <c r="B62" s="98"/>
      <c r="D62" s="99" t="s">
        <v>307</v>
      </c>
      <c r="E62" s="99"/>
      <c r="F62" s="99"/>
      <c r="G62" s="99"/>
      <c r="H62" s="99"/>
      <c r="I62" s="99"/>
      <c r="J62" s="100">
        <f>$J$87</f>
        <v>0</v>
      </c>
      <c r="K62" s="101"/>
    </row>
    <row r="63" spans="2:11" s="69" customFormat="1" ht="21" customHeight="1">
      <c r="B63" s="98"/>
      <c r="D63" s="99" t="s">
        <v>308</v>
      </c>
      <c r="E63" s="99"/>
      <c r="F63" s="99"/>
      <c r="G63" s="99"/>
      <c r="H63" s="99"/>
      <c r="I63" s="99"/>
      <c r="J63" s="100">
        <f>$J$88</f>
        <v>0</v>
      </c>
      <c r="K63" s="101"/>
    </row>
    <row r="64" spans="2:11" s="6" customFormat="1" ht="22.5" customHeight="1">
      <c r="B64" s="19"/>
      <c r="K64" s="22"/>
    </row>
    <row r="65" spans="2:11" s="6" customFormat="1" ht="7.5" customHeight="1">
      <c r="B65" s="33"/>
      <c r="C65" s="34"/>
      <c r="D65" s="34"/>
      <c r="E65" s="34"/>
      <c r="F65" s="34"/>
      <c r="G65" s="34"/>
      <c r="H65" s="34"/>
      <c r="I65" s="34"/>
      <c r="J65" s="34"/>
      <c r="K65" s="35"/>
    </row>
    <row r="69" spans="2:12" s="6" customFormat="1" ht="7.5" customHeight="1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9"/>
    </row>
    <row r="70" spans="2:12" s="6" customFormat="1" ht="37.5" customHeight="1">
      <c r="B70" s="19"/>
      <c r="C70" s="11" t="s">
        <v>103</v>
      </c>
      <c r="L70" s="19"/>
    </row>
    <row r="71" spans="2:12" s="6" customFormat="1" ht="7.5" customHeight="1">
      <c r="B71" s="19"/>
      <c r="L71" s="19"/>
    </row>
    <row r="72" spans="2:12" s="6" customFormat="1" ht="15" customHeight="1">
      <c r="B72" s="19"/>
      <c r="C72" s="17" t="s">
        <v>13</v>
      </c>
      <c r="L72" s="19"/>
    </row>
    <row r="73" spans="2:12" s="6" customFormat="1" ht="16.5" customHeight="1">
      <c r="B73" s="19"/>
      <c r="E73" s="287" t="str">
        <f>$E$7</f>
        <v>II-205 Manětín - Stvolny - hranice okresu</v>
      </c>
      <c r="F73" s="265"/>
      <c r="G73" s="265"/>
      <c r="H73" s="265"/>
      <c r="L73" s="19"/>
    </row>
    <row r="74" spans="2:12" s="2" customFormat="1" ht="15.75" customHeight="1">
      <c r="B74" s="10"/>
      <c r="C74" s="17" t="s">
        <v>86</v>
      </c>
      <c r="L74" s="10"/>
    </row>
    <row r="75" spans="2:12" s="6" customFormat="1" ht="16.5" customHeight="1">
      <c r="B75" s="19"/>
      <c r="E75" s="287" t="s">
        <v>507</v>
      </c>
      <c r="F75" s="265"/>
      <c r="G75" s="265"/>
      <c r="H75" s="265"/>
      <c r="L75" s="19"/>
    </row>
    <row r="76" spans="2:12" s="6" customFormat="1" ht="15" customHeight="1">
      <c r="B76" s="19"/>
      <c r="C76" s="17" t="s">
        <v>304</v>
      </c>
      <c r="L76" s="19"/>
    </row>
    <row r="77" spans="2:12" s="6" customFormat="1" ht="19.5" customHeight="1">
      <c r="B77" s="19"/>
      <c r="E77" s="280" t="str">
        <f>$E$11</f>
        <v>VRN - Vedlejší rozpočtové náklady</v>
      </c>
      <c r="F77" s="265"/>
      <c r="G77" s="265"/>
      <c r="H77" s="265"/>
      <c r="L77" s="19"/>
    </row>
    <row r="78" spans="2:12" s="6" customFormat="1" ht="7.5" customHeight="1">
      <c r="B78" s="19"/>
      <c r="L78" s="19"/>
    </row>
    <row r="79" spans="2:12" s="6" customFormat="1" ht="18.75" customHeight="1">
      <c r="B79" s="19"/>
      <c r="C79" s="17" t="s">
        <v>19</v>
      </c>
      <c r="F79" s="15" t="str">
        <f>$F$14</f>
        <v> </v>
      </c>
      <c r="I79" s="17" t="s">
        <v>21</v>
      </c>
      <c r="J79" s="42">
        <f>IF($J$14="","",$J$14)</f>
        <v>42270</v>
      </c>
      <c r="L79" s="19"/>
    </row>
    <row r="80" spans="2:12" s="6" customFormat="1" ht="7.5" customHeight="1">
      <c r="B80" s="19"/>
      <c r="L80" s="19"/>
    </row>
    <row r="81" spans="2:12" s="6" customFormat="1" ht="15.75" customHeight="1">
      <c r="B81" s="19"/>
      <c r="C81" s="17" t="s">
        <v>24</v>
      </c>
      <c r="F81" s="15" t="str">
        <f>$E$17</f>
        <v> </v>
      </c>
      <c r="I81" s="17" t="s">
        <v>32</v>
      </c>
      <c r="J81" s="15" t="str">
        <f>$E$23</f>
        <v>Ing. Ondřej Janout - Projekční a inženýrské práce</v>
      </c>
      <c r="L81" s="19"/>
    </row>
    <row r="82" spans="2:12" s="6" customFormat="1" ht="15" customHeight="1">
      <c r="B82" s="19"/>
      <c r="C82" s="17" t="s">
        <v>30</v>
      </c>
      <c r="F82" s="15" t="str">
        <f>IF($E$20="","",$E$20)</f>
        <v>Ing. Ondřej Janout - Projekční a inženýrské práce</v>
      </c>
      <c r="L82" s="19"/>
    </row>
    <row r="83" spans="2:12" s="6" customFormat="1" ht="11.25" customHeight="1">
      <c r="B83" s="19"/>
      <c r="L83" s="19"/>
    </row>
    <row r="84" spans="2:20" s="102" customFormat="1" ht="30" customHeight="1">
      <c r="B84" s="103"/>
      <c r="C84" s="104" t="s">
        <v>104</v>
      </c>
      <c r="D84" s="105" t="s">
        <v>57</v>
      </c>
      <c r="E84" s="105" t="s">
        <v>53</v>
      </c>
      <c r="F84" s="105" t="s">
        <v>105</v>
      </c>
      <c r="G84" s="105" t="s">
        <v>106</v>
      </c>
      <c r="H84" s="105" t="s">
        <v>107</v>
      </c>
      <c r="I84" s="105" t="s">
        <v>108</v>
      </c>
      <c r="J84" s="105" t="s">
        <v>109</v>
      </c>
      <c r="K84" s="106" t="s">
        <v>110</v>
      </c>
      <c r="L84" s="103"/>
      <c r="M84" s="48" t="s">
        <v>111</v>
      </c>
      <c r="N84" s="49" t="s">
        <v>42</v>
      </c>
      <c r="O84" s="49" t="s">
        <v>112</v>
      </c>
      <c r="P84" s="49" t="s">
        <v>113</v>
      </c>
      <c r="Q84" s="49" t="s">
        <v>114</v>
      </c>
      <c r="R84" s="49" t="s">
        <v>115</v>
      </c>
      <c r="S84" s="49" t="s">
        <v>116</v>
      </c>
      <c r="T84" s="50" t="s">
        <v>117</v>
      </c>
    </row>
    <row r="85" spans="2:63" s="6" customFormat="1" ht="30" customHeight="1">
      <c r="B85" s="19"/>
      <c r="C85" s="53" t="s">
        <v>91</v>
      </c>
      <c r="J85" s="107">
        <f>J86</f>
        <v>0</v>
      </c>
      <c r="L85" s="19"/>
      <c r="M85" s="52"/>
      <c r="N85" s="43"/>
      <c r="O85" s="43"/>
      <c r="P85" s="108" t="e">
        <f>$P$86</f>
        <v>#REF!</v>
      </c>
      <c r="Q85" s="43"/>
      <c r="R85" s="108" t="e">
        <f>$R$86</f>
        <v>#REF!</v>
      </c>
      <c r="S85" s="43"/>
      <c r="T85" s="109" t="e">
        <f>$T$86</f>
        <v>#REF!</v>
      </c>
      <c r="AT85" s="6" t="s">
        <v>71</v>
      </c>
      <c r="AU85" s="6" t="s">
        <v>92</v>
      </c>
      <c r="BK85" s="110" t="e">
        <f>$BK$86</f>
        <v>#REF!</v>
      </c>
    </row>
    <row r="86" spans="2:63" s="111" customFormat="1" ht="37.5" customHeight="1">
      <c r="B86" s="112"/>
      <c r="D86" s="113" t="s">
        <v>71</v>
      </c>
      <c r="E86" s="114" t="s">
        <v>81</v>
      </c>
      <c r="F86" s="114" t="s">
        <v>309</v>
      </c>
      <c r="J86" s="115">
        <f>J87+J88</f>
        <v>0</v>
      </c>
      <c r="L86" s="112"/>
      <c r="M86" s="116"/>
      <c r="P86" s="117" t="e">
        <f>$P$87+$P$88</f>
        <v>#REF!</v>
      </c>
      <c r="R86" s="117" t="e">
        <f>$R$87+$R$88</f>
        <v>#REF!</v>
      </c>
      <c r="T86" s="118" t="e">
        <f>$T$87+$T$88</f>
        <v>#REF!</v>
      </c>
      <c r="AR86" s="113" t="s">
        <v>163</v>
      </c>
      <c r="AT86" s="113" t="s">
        <v>71</v>
      </c>
      <c r="AU86" s="113" t="s">
        <v>72</v>
      </c>
      <c r="AY86" s="113" t="s">
        <v>120</v>
      </c>
      <c r="BK86" s="119" t="e">
        <f>$BK$87+$BK$88</f>
        <v>#REF!</v>
      </c>
    </row>
    <row r="87" spans="2:63" s="111" customFormat="1" ht="21" customHeight="1">
      <c r="B87" s="112"/>
      <c r="D87" s="113" t="s">
        <v>71</v>
      </c>
      <c r="E87" s="120" t="s">
        <v>310</v>
      </c>
      <c r="F87" s="120" t="s">
        <v>311</v>
      </c>
      <c r="G87" s="297" t="s">
        <v>528</v>
      </c>
      <c r="H87" s="111">
        <v>1</v>
      </c>
      <c r="J87" s="121">
        <f>I87*H87</f>
        <v>0</v>
      </c>
      <c r="L87" s="112"/>
      <c r="M87" s="116"/>
      <c r="P87" s="117" t="e">
        <f>SUM(#REF!)</f>
        <v>#REF!</v>
      </c>
      <c r="R87" s="117" t="e">
        <f>SUM(#REF!)</f>
        <v>#REF!</v>
      </c>
      <c r="T87" s="118" t="e">
        <f>SUM(#REF!)</f>
        <v>#REF!</v>
      </c>
      <c r="AR87" s="113" t="s">
        <v>163</v>
      </c>
      <c r="AT87" s="113" t="s">
        <v>71</v>
      </c>
      <c r="AU87" s="113" t="s">
        <v>18</v>
      </c>
      <c r="AY87" s="113" t="s">
        <v>120</v>
      </c>
      <c r="BK87" s="119" t="e">
        <f>SUM(#REF!)</f>
        <v>#REF!</v>
      </c>
    </row>
    <row r="88" spans="2:63" s="111" customFormat="1" ht="30.75" customHeight="1">
      <c r="B88" s="112"/>
      <c r="D88" s="113" t="s">
        <v>71</v>
      </c>
      <c r="E88" s="120" t="s">
        <v>312</v>
      </c>
      <c r="F88" s="120" t="s">
        <v>313</v>
      </c>
      <c r="G88" s="297" t="s">
        <v>528</v>
      </c>
      <c r="H88" s="111">
        <v>1</v>
      </c>
      <c r="J88" s="121">
        <f>I88*H88</f>
        <v>0</v>
      </c>
      <c r="L88" s="112"/>
      <c r="M88" s="116"/>
      <c r="P88" s="117" t="e">
        <f>SUM(#REF!)</f>
        <v>#REF!</v>
      </c>
      <c r="R88" s="117" t="e">
        <f>SUM(#REF!)</f>
        <v>#REF!</v>
      </c>
      <c r="T88" s="118" t="e">
        <f>SUM(#REF!)</f>
        <v>#REF!</v>
      </c>
      <c r="AR88" s="113" t="s">
        <v>163</v>
      </c>
      <c r="AT88" s="113" t="s">
        <v>71</v>
      </c>
      <c r="AU88" s="113" t="s">
        <v>18</v>
      </c>
      <c r="AY88" s="113" t="s">
        <v>120</v>
      </c>
      <c r="BK88" s="119" t="e">
        <f>SUM(#REF!)</f>
        <v>#REF!</v>
      </c>
    </row>
    <row r="89" spans="2:12" s="6" customFormat="1" ht="7.5" customHeight="1">
      <c r="B89" s="33"/>
      <c r="C89" s="34"/>
      <c r="D89" s="34"/>
      <c r="E89" s="34"/>
      <c r="F89" s="34"/>
      <c r="G89" s="34"/>
      <c r="H89" s="34"/>
      <c r="I89" s="34"/>
      <c r="J89" s="34"/>
      <c r="K89" s="34"/>
      <c r="L89" s="19"/>
    </row>
    <row r="231" s="2" customFormat="1" ht="14.25" customHeight="1"/>
  </sheetData>
  <sheetProtection/>
  <autoFilter ref="C84:K84"/>
  <mergeCells count="12">
    <mergeCell ref="E47:H47"/>
    <mergeCell ref="E49:H49"/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s="178" customFormat="1" ht="45" customHeight="1">
      <c r="B3" s="176"/>
      <c r="C3" s="291" t="s">
        <v>321</v>
      </c>
      <c r="D3" s="291"/>
      <c r="E3" s="291"/>
      <c r="F3" s="291"/>
      <c r="G3" s="291"/>
      <c r="H3" s="291"/>
      <c r="I3" s="291"/>
      <c r="J3" s="291"/>
      <c r="K3" s="177"/>
    </row>
    <row r="4" spans="2:11" ht="25.5" customHeight="1">
      <c r="B4" s="179"/>
      <c r="C4" s="296" t="s">
        <v>322</v>
      </c>
      <c r="D4" s="296"/>
      <c r="E4" s="296"/>
      <c r="F4" s="296"/>
      <c r="G4" s="296"/>
      <c r="H4" s="296"/>
      <c r="I4" s="296"/>
      <c r="J4" s="296"/>
      <c r="K4" s="180"/>
    </row>
    <row r="5" spans="2:11" ht="5.25" customHeight="1">
      <c r="B5" s="179"/>
      <c r="C5" s="181"/>
      <c r="D5" s="181"/>
      <c r="E5" s="181"/>
      <c r="F5" s="181"/>
      <c r="G5" s="181"/>
      <c r="H5" s="181"/>
      <c r="I5" s="181"/>
      <c r="J5" s="181"/>
      <c r="K5" s="180"/>
    </row>
    <row r="6" spans="2:11" ht="15" customHeight="1">
      <c r="B6" s="179"/>
      <c r="C6" s="293" t="s">
        <v>323</v>
      </c>
      <c r="D6" s="293"/>
      <c r="E6" s="293"/>
      <c r="F6" s="293"/>
      <c r="G6" s="293"/>
      <c r="H6" s="293"/>
      <c r="I6" s="293"/>
      <c r="J6" s="293"/>
      <c r="K6" s="180"/>
    </row>
    <row r="7" spans="2:11" ht="15" customHeight="1">
      <c r="B7" s="183"/>
      <c r="C7" s="293" t="s">
        <v>324</v>
      </c>
      <c r="D7" s="293"/>
      <c r="E7" s="293"/>
      <c r="F7" s="293"/>
      <c r="G7" s="293"/>
      <c r="H7" s="293"/>
      <c r="I7" s="293"/>
      <c r="J7" s="293"/>
      <c r="K7" s="180"/>
    </row>
    <row r="8" spans="2:11" ht="12.75" customHeight="1">
      <c r="B8" s="183"/>
      <c r="C8" s="182"/>
      <c r="D8" s="182"/>
      <c r="E8" s="182"/>
      <c r="F8" s="182"/>
      <c r="G8" s="182"/>
      <c r="H8" s="182"/>
      <c r="I8" s="182"/>
      <c r="J8" s="182"/>
      <c r="K8" s="180"/>
    </row>
    <row r="9" spans="2:11" ht="15" customHeight="1">
      <c r="B9" s="183"/>
      <c r="C9" s="293" t="s">
        <v>325</v>
      </c>
      <c r="D9" s="293"/>
      <c r="E9" s="293"/>
      <c r="F9" s="293"/>
      <c r="G9" s="293"/>
      <c r="H9" s="293"/>
      <c r="I9" s="293"/>
      <c r="J9" s="293"/>
      <c r="K9" s="180"/>
    </row>
    <row r="10" spans="2:11" ht="15" customHeight="1">
      <c r="B10" s="183"/>
      <c r="C10" s="182"/>
      <c r="D10" s="293" t="s">
        <v>326</v>
      </c>
      <c r="E10" s="293"/>
      <c r="F10" s="293"/>
      <c r="G10" s="293"/>
      <c r="H10" s="293"/>
      <c r="I10" s="293"/>
      <c r="J10" s="293"/>
      <c r="K10" s="180"/>
    </row>
    <row r="11" spans="2:11" ht="15" customHeight="1">
      <c r="B11" s="183"/>
      <c r="C11" s="184"/>
      <c r="D11" s="293" t="s">
        <v>327</v>
      </c>
      <c r="E11" s="293"/>
      <c r="F11" s="293"/>
      <c r="G11" s="293"/>
      <c r="H11" s="293"/>
      <c r="I11" s="293"/>
      <c r="J11" s="293"/>
      <c r="K11" s="180"/>
    </row>
    <row r="12" spans="2:11" ht="12.75" customHeight="1">
      <c r="B12" s="183"/>
      <c r="C12" s="184"/>
      <c r="D12" s="184"/>
      <c r="E12" s="184"/>
      <c r="F12" s="184"/>
      <c r="G12" s="184"/>
      <c r="H12" s="184"/>
      <c r="I12" s="184"/>
      <c r="J12" s="184"/>
      <c r="K12" s="180"/>
    </row>
    <row r="13" spans="2:11" ht="15" customHeight="1">
      <c r="B13" s="183"/>
      <c r="C13" s="184"/>
      <c r="D13" s="293" t="s">
        <v>328</v>
      </c>
      <c r="E13" s="293"/>
      <c r="F13" s="293"/>
      <c r="G13" s="293"/>
      <c r="H13" s="293"/>
      <c r="I13" s="293"/>
      <c r="J13" s="293"/>
      <c r="K13" s="180"/>
    </row>
    <row r="14" spans="2:11" ht="15" customHeight="1">
      <c r="B14" s="183"/>
      <c r="C14" s="184"/>
      <c r="D14" s="293" t="s">
        <v>329</v>
      </c>
      <c r="E14" s="293"/>
      <c r="F14" s="293"/>
      <c r="G14" s="293"/>
      <c r="H14" s="293"/>
      <c r="I14" s="293"/>
      <c r="J14" s="293"/>
      <c r="K14" s="180"/>
    </row>
    <row r="15" spans="2:11" ht="15" customHeight="1">
      <c r="B15" s="183"/>
      <c r="C15" s="184"/>
      <c r="D15" s="293" t="s">
        <v>330</v>
      </c>
      <c r="E15" s="293"/>
      <c r="F15" s="293"/>
      <c r="G15" s="293"/>
      <c r="H15" s="293"/>
      <c r="I15" s="293"/>
      <c r="J15" s="293"/>
      <c r="K15" s="180"/>
    </row>
    <row r="16" spans="2:11" ht="15" customHeight="1">
      <c r="B16" s="183"/>
      <c r="C16" s="184"/>
      <c r="D16" s="184"/>
      <c r="E16" s="185" t="s">
        <v>76</v>
      </c>
      <c r="F16" s="293" t="s">
        <v>331</v>
      </c>
      <c r="G16" s="293"/>
      <c r="H16" s="293"/>
      <c r="I16" s="293"/>
      <c r="J16" s="293"/>
      <c r="K16" s="180"/>
    </row>
    <row r="17" spans="2:11" ht="15" customHeight="1">
      <c r="B17" s="183"/>
      <c r="C17" s="184"/>
      <c r="D17" s="184"/>
      <c r="E17" s="185" t="s">
        <v>332</v>
      </c>
      <c r="F17" s="293" t="s">
        <v>333</v>
      </c>
      <c r="G17" s="293"/>
      <c r="H17" s="293"/>
      <c r="I17" s="293"/>
      <c r="J17" s="293"/>
      <c r="K17" s="180"/>
    </row>
    <row r="18" spans="2:11" ht="15" customHeight="1">
      <c r="B18" s="183"/>
      <c r="C18" s="184"/>
      <c r="D18" s="184"/>
      <c r="E18" s="185" t="s">
        <v>334</v>
      </c>
      <c r="F18" s="293" t="s">
        <v>335</v>
      </c>
      <c r="G18" s="293"/>
      <c r="H18" s="293"/>
      <c r="I18" s="293"/>
      <c r="J18" s="293"/>
      <c r="K18" s="180"/>
    </row>
    <row r="19" spans="2:11" ht="15" customHeight="1">
      <c r="B19" s="183"/>
      <c r="C19" s="184"/>
      <c r="D19" s="184"/>
      <c r="E19" s="185" t="s">
        <v>336</v>
      </c>
      <c r="F19" s="293" t="s">
        <v>337</v>
      </c>
      <c r="G19" s="293"/>
      <c r="H19" s="293"/>
      <c r="I19" s="293"/>
      <c r="J19" s="293"/>
      <c r="K19" s="180"/>
    </row>
    <row r="20" spans="2:11" ht="15" customHeight="1">
      <c r="B20" s="183"/>
      <c r="C20" s="184"/>
      <c r="D20" s="184"/>
      <c r="E20" s="185" t="s">
        <v>338</v>
      </c>
      <c r="F20" s="293" t="s">
        <v>339</v>
      </c>
      <c r="G20" s="293"/>
      <c r="H20" s="293"/>
      <c r="I20" s="293"/>
      <c r="J20" s="293"/>
      <c r="K20" s="180"/>
    </row>
    <row r="21" spans="2:11" ht="15" customHeight="1">
      <c r="B21" s="183"/>
      <c r="C21" s="184"/>
      <c r="D21" s="184"/>
      <c r="E21" s="185" t="s">
        <v>78</v>
      </c>
      <c r="F21" s="293" t="s">
        <v>340</v>
      </c>
      <c r="G21" s="293"/>
      <c r="H21" s="293"/>
      <c r="I21" s="293"/>
      <c r="J21" s="293"/>
      <c r="K21" s="180"/>
    </row>
    <row r="22" spans="2:11" ht="12.75" customHeight="1">
      <c r="B22" s="183"/>
      <c r="C22" s="184"/>
      <c r="D22" s="184"/>
      <c r="E22" s="184"/>
      <c r="F22" s="184"/>
      <c r="G22" s="184"/>
      <c r="H22" s="184"/>
      <c r="I22" s="184"/>
      <c r="J22" s="184"/>
      <c r="K22" s="180"/>
    </row>
    <row r="23" spans="2:11" ht="15" customHeight="1">
      <c r="B23" s="183"/>
      <c r="C23" s="293" t="s">
        <v>341</v>
      </c>
      <c r="D23" s="293"/>
      <c r="E23" s="293"/>
      <c r="F23" s="293"/>
      <c r="G23" s="293"/>
      <c r="H23" s="293"/>
      <c r="I23" s="293"/>
      <c r="J23" s="293"/>
      <c r="K23" s="180"/>
    </row>
    <row r="24" spans="2:11" ht="15" customHeight="1">
      <c r="B24" s="183"/>
      <c r="C24" s="293" t="s">
        <v>342</v>
      </c>
      <c r="D24" s="293"/>
      <c r="E24" s="293"/>
      <c r="F24" s="293"/>
      <c r="G24" s="293"/>
      <c r="H24" s="293"/>
      <c r="I24" s="293"/>
      <c r="J24" s="293"/>
      <c r="K24" s="180"/>
    </row>
    <row r="25" spans="2:11" ht="15" customHeight="1">
      <c r="B25" s="183"/>
      <c r="C25" s="182"/>
      <c r="D25" s="293" t="s">
        <v>343</v>
      </c>
      <c r="E25" s="293"/>
      <c r="F25" s="293"/>
      <c r="G25" s="293"/>
      <c r="H25" s="293"/>
      <c r="I25" s="293"/>
      <c r="J25" s="293"/>
      <c r="K25" s="180"/>
    </row>
    <row r="26" spans="2:11" ht="15" customHeight="1">
      <c r="B26" s="183"/>
      <c r="C26" s="184"/>
      <c r="D26" s="293" t="s">
        <v>344</v>
      </c>
      <c r="E26" s="293"/>
      <c r="F26" s="293"/>
      <c r="G26" s="293"/>
      <c r="H26" s="293"/>
      <c r="I26" s="293"/>
      <c r="J26" s="293"/>
      <c r="K26" s="180"/>
    </row>
    <row r="27" spans="2:11" ht="12.75" customHeight="1">
      <c r="B27" s="183"/>
      <c r="C27" s="184"/>
      <c r="D27" s="184"/>
      <c r="E27" s="184"/>
      <c r="F27" s="184"/>
      <c r="G27" s="184"/>
      <c r="H27" s="184"/>
      <c r="I27" s="184"/>
      <c r="J27" s="184"/>
      <c r="K27" s="180"/>
    </row>
    <row r="28" spans="2:11" ht="15" customHeight="1">
      <c r="B28" s="183"/>
      <c r="C28" s="184"/>
      <c r="D28" s="293" t="s">
        <v>345</v>
      </c>
      <c r="E28" s="293"/>
      <c r="F28" s="293"/>
      <c r="G28" s="293"/>
      <c r="H28" s="293"/>
      <c r="I28" s="293"/>
      <c r="J28" s="293"/>
      <c r="K28" s="180"/>
    </row>
    <row r="29" spans="2:11" ht="15" customHeight="1">
      <c r="B29" s="183"/>
      <c r="C29" s="184"/>
      <c r="D29" s="293" t="s">
        <v>346</v>
      </c>
      <c r="E29" s="293"/>
      <c r="F29" s="293"/>
      <c r="G29" s="293"/>
      <c r="H29" s="293"/>
      <c r="I29" s="293"/>
      <c r="J29" s="293"/>
      <c r="K29" s="180"/>
    </row>
    <row r="30" spans="2:11" ht="12.75" customHeight="1">
      <c r="B30" s="183"/>
      <c r="C30" s="184"/>
      <c r="D30" s="184"/>
      <c r="E30" s="184"/>
      <c r="F30" s="184"/>
      <c r="G30" s="184"/>
      <c r="H30" s="184"/>
      <c r="I30" s="184"/>
      <c r="J30" s="184"/>
      <c r="K30" s="180"/>
    </row>
    <row r="31" spans="2:11" ht="15" customHeight="1">
      <c r="B31" s="183"/>
      <c r="C31" s="184"/>
      <c r="D31" s="293" t="s">
        <v>347</v>
      </c>
      <c r="E31" s="293"/>
      <c r="F31" s="293"/>
      <c r="G31" s="293"/>
      <c r="H31" s="293"/>
      <c r="I31" s="293"/>
      <c r="J31" s="293"/>
      <c r="K31" s="180"/>
    </row>
    <row r="32" spans="2:11" ht="15" customHeight="1">
      <c r="B32" s="183"/>
      <c r="C32" s="184"/>
      <c r="D32" s="293" t="s">
        <v>348</v>
      </c>
      <c r="E32" s="293"/>
      <c r="F32" s="293"/>
      <c r="G32" s="293"/>
      <c r="H32" s="293"/>
      <c r="I32" s="293"/>
      <c r="J32" s="293"/>
      <c r="K32" s="180"/>
    </row>
    <row r="33" spans="2:11" ht="15" customHeight="1">
      <c r="B33" s="183"/>
      <c r="C33" s="184"/>
      <c r="D33" s="293" t="s">
        <v>349</v>
      </c>
      <c r="E33" s="293"/>
      <c r="F33" s="293"/>
      <c r="G33" s="293"/>
      <c r="H33" s="293"/>
      <c r="I33" s="293"/>
      <c r="J33" s="293"/>
      <c r="K33" s="180"/>
    </row>
    <row r="34" spans="2:11" ht="15" customHeight="1">
      <c r="B34" s="183"/>
      <c r="C34" s="184"/>
      <c r="D34" s="182"/>
      <c r="E34" s="186" t="s">
        <v>104</v>
      </c>
      <c r="F34" s="182"/>
      <c r="G34" s="293" t="s">
        <v>350</v>
      </c>
      <c r="H34" s="293"/>
      <c r="I34" s="293"/>
      <c r="J34" s="293"/>
      <c r="K34" s="180"/>
    </row>
    <row r="35" spans="2:11" ht="30.75" customHeight="1">
      <c r="B35" s="183"/>
      <c r="C35" s="184"/>
      <c r="D35" s="182"/>
      <c r="E35" s="186" t="s">
        <v>351</v>
      </c>
      <c r="F35" s="182"/>
      <c r="G35" s="293" t="s">
        <v>352</v>
      </c>
      <c r="H35" s="293"/>
      <c r="I35" s="293"/>
      <c r="J35" s="293"/>
      <c r="K35" s="180"/>
    </row>
    <row r="36" spans="2:11" ht="15" customHeight="1">
      <c r="B36" s="183"/>
      <c r="C36" s="184"/>
      <c r="D36" s="182"/>
      <c r="E36" s="186" t="s">
        <v>53</v>
      </c>
      <c r="F36" s="182"/>
      <c r="G36" s="293" t="s">
        <v>353</v>
      </c>
      <c r="H36" s="293"/>
      <c r="I36" s="293"/>
      <c r="J36" s="293"/>
      <c r="K36" s="180"/>
    </row>
    <row r="37" spans="2:11" ht="15" customHeight="1">
      <c r="B37" s="183"/>
      <c r="C37" s="184"/>
      <c r="D37" s="182"/>
      <c r="E37" s="186" t="s">
        <v>105</v>
      </c>
      <c r="F37" s="182"/>
      <c r="G37" s="293" t="s">
        <v>354</v>
      </c>
      <c r="H37" s="293"/>
      <c r="I37" s="293"/>
      <c r="J37" s="293"/>
      <c r="K37" s="180"/>
    </row>
    <row r="38" spans="2:11" ht="15" customHeight="1">
      <c r="B38" s="183"/>
      <c r="C38" s="184"/>
      <c r="D38" s="182"/>
      <c r="E38" s="186" t="s">
        <v>106</v>
      </c>
      <c r="F38" s="182"/>
      <c r="G38" s="293" t="s">
        <v>355</v>
      </c>
      <c r="H38" s="293"/>
      <c r="I38" s="293"/>
      <c r="J38" s="293"/>
      <c r="K38" s="180"/>
    </row>
    <row r="39" spans="2:11" ht="15" customHeight="1">
      <c r="B39" s="183"/>
      <c r="C39" s="184"/>
      <c r="D39" s="182"/>
      <c r="E39" s="186" t="s">
        <v>107</v>
      </c>
      <c r="F39" s="182"/>
      <c r="G39" s="293" t="s">
        <v>356</v>
      </c>
      <c r="H39" s="293"/>
      <c r="I39" s="293"/>
      <c r="J39" s="293"/>
      <c r="K39" s="180"/>
    </row>
    <row r="40" spans="2:11" ht="15" customHeight="1">
      <c r="B40" s="183"/>
      <c r="C40" s="184"/>
      <c r="D40" s="182"/>
      <c r="E40" s="186" t="s">
        <v>357</v>
      </c>
      <c r="F40" s="182"/>
      <c r="G40" s="293" t="s">
        <v>358</v>
      </c>
      <c r="H40" s="293"/>
      <c r="I40" s="293"/>
      <c r="J40" s="293"/>
      <c r="K40" s="180"/>
    </row>
    <row r="41" spans="2:11" ht="15" customHeight="1">
      <c r="B41" s="183"/>
      <c r="C41" s="184"/>
      <c r="D41" s="182"/>
      <c r="E41" s="186"/>
      <c r="F41" s="182"/>
      <c r="G41" s="293" t="s">
        <v>359</v>
      </c>
      <c r="H41" s="293"/>
      <c r="I41" s="293"/>
      <c r="J41" s="293"/>
      <c r="K41" s="180"/>
    </row>
    <row r="42" spans="2:11" ht="15" customHeight="1">
      <c r="B42" s="183"/>
      <c r="C42" s="184"/>
      <c r="D42" s="182"/>
      <c r="E42" s="186" t="s">
        <v>360</v>
      </c>
      <c r="F42" s="182"/>
      <c r="G42" s="293" t="s">
        <v>361</v>
      </c>
      <c r="H42" s="293"/>
      <c r="I42" s="293"/>
      <c r="J42" s="293"/>
      <c r="K42" s="180"/>
    </row>
    <row r="43" spans="2:11" ht="15" customHeight="1">
      <c r="B43" s="183"/>
      <c r="C43" s="184"/>
      <c r="D43" s="182"/>
      <c r="E43" s="186" t="s">
        <v>110</v>
      </c>
      <c r="F43" s="182"/>
      <c r="G43" s="293" t="s">
        <v>362</v>
      </c>
      <c r="H43" s="293"/>
      <c r="I43" s="293"/>
      <c r="J43" s="293"/>
      <c r="K43" s="180"/>
    </row>
    <row r="44" spans="2:11" ht="12.75" customHeight="1">
      <c r="B44" s="183"/>
      <c r="C44" s="184"/>
      <c r="D44" s="182"/>
      <c r="E44" s="182"/>
      <c r="F44" s="182"/>
      <c r="G44" s="182"/>
      <c r="H44" s="182"/>
      <c r="I44" s="182"/>
      <c r="J44" s="182"/>
      <c r="K44" s="180"/>
    </row>
    <row r="45" spans="2:11" ht="15" customHeight="1">
      <c r="B45" s="183"/>
      <c r="C45" s="184"/>
      <c r="D45" s="293" t="s">
        <v>363</v>
      </c>
      <c r="E45" s="293"/>
      <c r="F45" s="293"/>
      <c r="G45" s="293"/>
      <c r="H45" s="293"/>
      <c r="I45" s="293"/>
      <c r="J45" s="293"/>
      <c r="K45" s="180"/>
    </row>
    <row r="46" spans="2:11" ht="15" customHeight="1">
      <c r="B46" s="183"/>
      <c r="C46" s="184"/>
      <c r="D46" s="184"/>
      <c r="E46" s="293" t="s">
        <v>364</v>
      </c>
      <c r="F46" s="293"/>
      <c r="G46" s="293"/>
      <c r="H46" s="293"/>
      <c r="I46" s="293"/>
      <c r="J46" s="293"/>
      <c r="K46" s="180"/>
    </row>
    <row r="47" spans="2:11" ht="15" customHeight="1">
      <c r="B47" s="183"/>
      <c r="C47" s="184"/>
      <c r="D47" s="184"/>
      <c r="E47" s="293" t="s">
        <v>365</v>
      </c>
      <c r="F47" s="293"/>
      <c r="G47" s="293"/>
      <c r="H47" s="293"/>
      <c r="I47" s="293"/>
      <c r="J47" s="293"/>
      <c r="K47" s="180"/>
    </row>
    <row r="48" spans="2:11" ht="15" customHeight="1">
      <c r="B48" s="183"/>
      <c r="C48" s="184"/>
      <c r="D48" s="184"/>
      <c r="E48" s="293" t="s">
        <v>366</v>
      </c>
      <c r="F48" s="293"/>
      <c r="G48" s="293"/>
      <c r="H48" s="293"/>
      <c r="I48" s="293"/>
      <c r="J48" s="293"/>
      <c r="K48" s="180"/>
    </row>
    <row r="49" spans="2:11" ht="15" customHeight="1">
      <c r="B49" s="183"/>
      <c r="C49" s="184"/>
      <c r="D49" s="293" t="s">
        <v>367</v>
      </c>
      <c r="E49" s="293"/>
      <c r="F49" s="293"/>
      <c r="G49" s="293"/>
      <c r="H49" s="293"/>
      <c r="I49" s="293"/>
      <c r="J49" s="293"/>
      <c r="K49" s="180"/>
    </row>
    <row r="50" spans="2:11" ht="25.5" customHeight="1">
      <c r="B50" s="179"/>
      <c r="C50" s="296" t="s">
        <v>368</v>
      </c>
      <c r="D50" s="296"/>
      <c r="E50" s="296"/>
      <c r="F50" s="296"/>
      <c r="G50" s="296"/>
      <c r="H50" s="296"/>
      <c r="I50" s="296"/>
      <c r="J50" s="296"/>
      <c r="K50" s="180"/>
    </row>
    <row r="51" spans="2:11" ht="5.25" customHeight="1">
      <c r="B51" s="179"/>
      <c r="C51" s="181"/>
      <c r="D51" s="181"/>
      <c r="E51" s="181"/>
      <c r="F51" s="181"/>
      <c r="G51" s="181"/>
      <c r="H51" s="181"/>
      <c r="I51" s="181"/>
      <c r="J51" s="181"/>
      <c r="K51" s="180"/>
    </row>
    <row r="52" spans="2:11" ht="15" customHeight="1">
      <c r="B52" s="179"/>
      <c r="C52" s="293" t="s">
        <v>369</v>
      </c>
      <c r="D52" s="293"/>
      <c r="E52" s="293"/>
      <c r="F52" s="293"/>
      <c r="G52" s="293"/>
      <c r="H52" s="293"/>
      <c r="I52" s="293"/>
      <c r="J52" s="293"/>
      <c r="K52" s="180"/>
    </row>
    <row r="53" spans="2:11" ht="15" customHeight="1">
      <c r="B53" s="179"/>
      <c r="C53" s="293" t="s">
        <v>370</v>
      </c>
      <c r="D53" s="293"/>
      <c r="E53" s="293"/>
      <c r="F53" s="293"/>
      <c r="G53" s="293"/>
      <c r="H53" s="293"/>
      <c r="I53" s="293"/>
      <c r="J53" s="293"/>
      <c r="K53" s="180"/>
    </row>
    <row r="54" spans="2:11" ht="12.75" customHeight="1">
      <c r="B54" s="179"/>
      <c r="C54" s="182"/>
      <c r="D54" s="182"/>
      <c r="E54" s="182"/>
      <c r="F54" s="182"/>
      <c r="G54" s="182"/>
      <c r="H54" s="182"/>
      <c r="I54" s="182"/>
      <c r="J54" s="182"/>
      <c r="K54" s="180"/>
    </row>
    <row r="55" spans="2:11" ht="15" customHeight="1">
      <c r="B55" s="179"/>
      <c r="C55" s="293" t="s">
        <v>371</v>
      </c>
      <c r="D55" s="293"/>
      <c r="E55" s="293"/>
      <c r="F55" s="293"/>
      <c r="G55" s="293"/>
      <c r="H55" s="293"/>
      <c r="I55" s="293"/>
      <c r="J55" s="293"/>
      <c r="K55" s="180"/>
    </row>
    <row r="56" spans="2:11" ht="15" customHeight="1">
      <c r="B56" s="179"/>
      <c r="C56" s="184"/>
      <c r="D56" s="293" t="s">
        <v>372</v>
      </c>
      <c r="E56" s="293"/>
      <c r="F56" s="293"/>
      <c r="G56" s="293"/>
      <c r="H56" s="293"/>
      <c r="I56" s="293"/>
      <c r="J56" s="293"/>
      <c r="K56" s="180"/>
    </row>
    <row r="57" spans="2:11" ht="15" customHeight="1">
      <c r="B57" s="179"/>
      <c r="C57" s="184"/>
      <c r="D57" s="293" t="s">
        <v>373</v>
      </c>
      <c r="E57" s="293"/>
      <c r="F57" s="293"/>
      <c r="G57" s="293"/>
      <c r="H57" s="293"/>
      <c r="I57" s="293"/>
      <c r="J57" s="293"/>
      <c r="K57" s="180"/>
    </row>
    <row r="58" spans="2:11" ht="15" customHeight="1">
      <c r="B58" s="179"/>
      <c r="C58" s="184"/>
      <c r="D58" s="293" t="s">
        <v>374</v>
      </c>
      <c r="E58" s="293"/>
      <c r="F58" s="293"/>
      <c r="G58" s="293"/>
      <c r="H58" s="293"/>
      <c r="I58" s="293"/>
      <c r="J58" s="293"/>
      <c r="K58" s="180"/>
    </row>
    <row r="59" spans="2:11" ht="15" customHeight="1">
      <c r="B59" s="179"/>
      <c r="C59" s="184"/>
      <c r="D59" s="293" t="s">
        <v>375</v>
      </c>
      <c r="E59" s="293"/>
      <c r="F59" s="293"/>
      <c r="G59" s="293"/>
      <c r="H59" s="293"/>
      <c r="I59" s="293"/>
      <c r="J59" s="293"/>
      <c r="K59" s="180"/>
    </row>
    <row r="60" spans="2:11" ht="15" customHeight="1">
      <c r="B60" s="179"/>
      <c r="C60" s="184"/>
      <c r="D60" s="295" t="s">
        <v>376</v>
      </c>
      <c r="E60" s="295"/>
      <c r="F60" s="295"/>
      <c r="G60" s="295"/>
      <c r="H60" s="295"/>
      <c r="I60" s="295"/>
      <c r="J60" s="295"/>
      <c r="K60" s="180"/>
    </row>
    <row r="61" spans="2:11" ht="15" customHeight="1">
      <c r="B61" s="179"/>
      <c r="C61" s="184"/>
      <c r="D61" s="293" t="s">
        <v>377</v>
      </c>
      <c r="E61" s="293"/>
      <c r="F61" s="293"/>
      <c r="G61" s="293"/>
      <c r="H61" s="293"/>
      <c r="I61" s="293"/>
      <c r="J61" s="293"/>
      <c r="K61" s="180"/>
    </row>
    <row r="62" spans="2:11" ht="12.75" customHeight="1">
      <c r="B62" s="179"/>
      <c r="C62" s="184"/>
      <c r="D62" s="184"/>
      <c r="E62" s="187"/>
      <c r="F62" s="184"/>
      <c r="G62" s="184"/>
      <c r="H62" s="184"/>
      <c r="I62" s="184"/>
      <c r="J62" s="184"/>
      <c r="K62" s="180"/>
    </row>
    <row r="63" spans="2:11" ht="15" customHeight="1">
      <c r="B63" s="179"/>
      <c r="C63" s="184"/>
      <c r="D63" s="293" t="s">
        <v>378</v>
      </c>
      <c r="E63" s="293"/>
      <c r="F63" s="293"/>
      <c r="G63" s="293"/>
      <c r="H63" s="293"/>
      <c r="I63" s="293"/>
      <c r="J63" s="293"/>
      <c r="K63" s="180"/>
    </row>
    <row r="64" spans="2:11" ht="15" customHeight="1">
      <c r="B64" s="179"/>
      <c r="C64" s="184"/>
      <c r="D64" s="295" t="s">
        <v>379</v>
      </c>
      <c r="E64" s="295"/>
      <c r="F64" s="295"/>
      <c r="G64" s="295"/>
      <c r="H64" s="295"/>
      <c r="I64" s="295"/>
      <c r="J64" s="295"/>
      <c r="K64" s="180"/>
    </row>
    <row r="65" spans="2:11" ht="15" customHeight="1">
      <c r="B65" s="179"/>
      <c r="C65" s="184"/>
      <c r="D65" s="293" t="s">
        <v>380</v>
      </c>
      <c r="E65" s="293"/>
      <c r="F65" s="293"/>
      <c r="G65" s="293"/>
      <c r="H65" s="293"/>
      <c r="I65" s="293"/>
      <c r="J65" s="293"/>
      <c r="K65" s="180"/>
    </row>
    <row r="66" spans="2:11" ht="15" customHeight="1">
      <c r="B66" s="179"/>
      <c r="C66" s="184"/>
      <c r="D66" s="293" t="s">
        <v>381</v>
      </c>
      <c r="E66" s="293"/>
      <c r="F66" s="293"/>
      <c r="G66" s="293"/>
      <c r="H66" s="293"/>
      <c r="I66" s="293"/>
      <c r="J66" s="293"/>
      <c r="K66" s="180"/>
    </row>
    <row r="67" spans="2:11" ht="15" customHeight="1">
      <c r="B67" s="179"/>
      <c r="C67" s="184"/>
      <c r="D67" s="293" t="s">
        <v>382</v>
      </c>
      <c r="E67" s="293"/>
      <c r="F67" s="293"/>
      <c r="G67" s="293"/>
      <c r="H67" s="293"/>
      <c r="I67" s="293"/>
      <c r="J67" s="293"/>
      <c r="K67" s="180"/>
    </row>
    <row r="68" spans="2:11" ht="15" customHeight="1">
      <c r="B68" s="179"/>
      <c r="C68" s="184"/>
      <c r="D68" s="293" t="s">
        <v>383</v>
      </c>
      <c r="E68" s="293"/>
      <c r="F68" s="293"/>
      <c r="G68" s="293"/>
      <c r="H68" s="293"/>
      <c r="I68" s="293"/>
      <c r="J68" s="293"/>
      <c r="K68" s="180"/>
    </row>
    <row r="69" spans="2:11" ht="12.75" customHeight="1">
      <c r="B69" s="188"/>
      <c r="C69" s="189"/>
      <c r="D69" s="189"/>
      <c r="E69" s="189"/>
      <c r="F69" s="189"/>
      <c r="G69" s="189"/>
      <c r="H69" s="189"/>
      <c r="I69" s="189"/>
      <c r="J69" s="189"/>
      <c r="K69" s="190"/>
    </row>
    <row r="70" spans="2:11" ht="18.75" customHeight="1">
      <c r="B70" s="191"/>
      <c r="C70" s="191"/>
      <c r="D70" s="191"/>
      <c r="E70" s="191"/>
      <c r="F70" s="191"/>
      <c r="G70" s="191"/>
      <c r="H70" s="191"/>
      <c r="I70" s="191"/>
      <c r="J70" s="191"/>
      <c r="K70" s="192"/>
    </row>
    <row r="71" spans="2:11" ht="18.75" customHeight="1">
      <c r="B71" s="192"/>
      <c r="C71" s="192"/>
      <c r="D71" s="192"/>
      <c r="E71" s="192"/>
      <c r="F71" s="192"/>
      <c r="G71" s="192"/>
      <c r="H71" s="192"/>
      <c r="I71" s="192"/>
      <c r="J71" s="192"/>
      <c r="K71" s="192"/>
    </row>
    <row r="72" spans="2:11" ht="7.5" customHeight="1">
      <c r="B72" s="193"/>
      <c r="C72" s="194"/>
      <c r="D72" s="194"/>
      <c r="E72" s="194"/>
      <c r="F72" s="194"/>
      <c r="G72" s="194"/>
      <c r="H72" s="194"/>
      <c r="I72" s="194"/>
      <c r="J72" s="194"/>
      <c r="K72" s="195"/>
    </row>
    <row r="73" spans="2:11" ht="45" customHeight="1">
      <c r="B73" s="196"/>
      <c r="C73" s="294" t="s">
        <v>320</v>
      </c>
      <c r="D73" s="294"/>
      <c r="E73" s="294"/>
      <c r="F73" s="294"/>
      <c r="G73" s="294"/>
      <c r="H73" s="294"/>
      <c r="I73" s="294"/>
      <c r="J73" s="294"/>
      <c r="K73" s="197"/>
    </row>
    <row r="74" spans="2:11" ht="17.25" customHeight="1">
      <c r="B74" s="196"/>
      <c r="C74" s="198" t="s">
        <v>384</v>
      </c>
      <c r="D74" s="198"/>
      <c r="E74" s="198"/>
      <c r="F74" s="198" t="s">
        <v>385</v>
      </c>
      <c r="G74" s="199"/>
      <c r="H74" s="198" t="s">
        <v>105</v>
      </c>
      <c r="I74" s="198" t="s">
        <v>57</v>
      </c>
      <c r="J74" s="198" t="s">
        <v>386</v>
      </c>
      <c r="K74" s="197"/>
    </row>
    <row r="75" spans="2:11" ht="17.25" customHeight="1">
      <c r="B75" s="196"/>
      <c r="C75" s="200" t="s">
        <v>387</v>
      </c>
      <c r="D75" s="200"/>
      <c r="E75" s="200"/>
      <c r="F75" s="201" t="s">
        <v>388</v>
      </c>
      <c r="G75" s="202"/>
      <c r="H75" s="200"/>
      <c r="I75" s="200"/>
      <c r="J75" s="200" t="s">
        <v>389</v>
      </c>
      <c r="K75" s="197"/>
    </row>
    <row r="76" spans="2:11" ht="5.25" customHeight="1">
      <c r="B76" s="196"/>
      <c r="C76" s="203"/>
      <c r="D76" s="203"/>
      <c r="E76" s="203"/>
      <c r="F76" s="203"/>
      <c r="G76" s="204"/>
      <c r="H76" s="203"/>
      <c r="I76" s="203"/>
      <c r="J76" s="203"/>
      <c r="K76" s="197"/>
    </row>
    <row r="77" spans="2:11" ht="15" customHeight="1">
      <c r="B77" s="196"/>
      <c r="C77" s="186" t="s">
        <v>53</v>
      </c>
      <c r="D77" s="203"/>
      <c r="E77" s="203"/>
      <c r="F77" s="205" t="s">
        <v>390</v>
      </c>
      <c r="G77" s="204"/>
      <c r="H77" s="186" t="s">
        <v>391</v>
      </c>
      <c r="I77" s="186" t="s">
        <v>392</v>
      </c>
      <c r="J77" s="186">
        <v>20</v>
      </c>
      <c r="K77" s="197"/>
    </row>
    <row r="78" spans="2:11" ht="15" customHeight="1">
      <c r="B78" s="196"/>
      <c r="C78" s="186" t="s">
        <v>393</v>
      </c>
      <c r="D78" s="186"/>
      <c r="E78" s="186"/>
      <c r="F78" s="205" t="s">
        <v>390</v>
      </c>
      <c r="G78" s="204"/>
      <c r="H78" s="186" t="s">
        <v>394</v>
      </c>
      <c r="I78" s="186" t="s">
        <v>392</v>
      </c>
      <c r="J78" s="186">
        <v>120</v>
      </c>
      <c r="K78" s="197"/>
    </row>
    <row r="79" spans="2:11" ht="15" customHeight="1">
      <c r="B79" s="206"/>
      <c r="C79" s="186" t="s">
        <v>395</v>
      </c>
      <c r="D79" s="186"/>
      <c r="E79" s="186"/>
      <c r="F79" s="205" t="s">
        <v>396</v>
      </c>
      <c r="G79" s="204"/>
      <c r="H79" s="186" t="s">
        <v>397</v>
      </c>
      <c r="I79" s="186" t="s">
        <v>392</v>
      </c>
      <c r="J79" s="186">
        <v>50</v>
      </c>
      <c r="K79" s="197"/>
    </row>
    <row r="80" spans="2:11" ht="15" customHeight="1">
      <c r="B80" s="206"/>
      <c r="C80" s="186" t="s">
        <v>398</v>
      </c>
      <c r="D80" s="186"/>
      <c r="E80" s="186"/>
      <c r="F80" s="205" t="s">
        <v>390</v>
      </c>
      <c r="G80" s="204"/>
      <c r="H80" s="186" t="s">
        <v>399</v>
      </c>
      <c r="I80" s="186" t="s">
        <v>400</v>
      </c>
      <c r="J80" s="186"/>
      <c r="K80" s="197"/>
    </row>
    <row r="81" spans="2:11" ht="15" customHeight="1">
      <c r="B81" s="206"/>
      <c r="C81" s="207" t="s">
        <v>401</v>
      </c>
      <c r="D81" s="207"/>
      <c r="E81" s="207"/>
      <c r="F81" s="208" t="s">
        <v>396</v>
      </c>
      <c r="G81" s="207"/>
      <c r="H81" s="207" t="s">
        <v>402</v>
      </c>
      <c r="I81" s="207" t="s">
        <v>392</v>
      </c>
      <c r="J81" s="207">
        <v>15</v>
      </c>
      <c r="K81" s="197"/>
    </row>
    <row r="82" spans="2:11" ht="15" customHeight="1">
      <c r="B82" s="206"/>
      <c r="C82" s="207" t="s">
        <v>403</v>
      </c>
      <c r="D82" s="207"/>
      <c r="E82" s="207"/>
      <c r="F82" s="208" t="s">
        <v>396</v>
      </c>
      <c r="G82" s="207"/>
      <c r="H82" s="207" t="s">
        <v>404</v>
      </c>
      <c r="I82" s="207" t="s">
        <v>392</v>
      </c>
      <c r="J82" s="207">
        <v>15</v>
      </c>
      <c r="K82" s="197"/>
    </row>
    <row r="83" spans="2:11" ht="15" customHeight="1">
      <c r="B83" s="206"/>
      <c r="C83" s="207" t="s">
        <v>405</v>
      </c>
      <c r="D83" s="207"/>
      <c r="E83" s="207"/>
      <c r="F83" s="208" t="s">
        <v>396</v>
      </c>
      <c r="G83" s="207"/>
      <c r="H83" s="207" t="s">
        <v>406</v>
      </c>
      <c r="I83" s="207" t="s">
        <v>392</v>
      </c>
      <c r="J83" s="207">
        <v>20</v>
      </c>
      <c r="K83" s="197"/>
    </row>
    <row r="84" spans="2:11" ht="15" customHeight="1">
      <c r="B84" s="206"/>
      <c r="C84" s="207" t="s">
        <v>407</v>
      </c>
      <c r="D84" s="207"/>
      <c r="E84" s="207"/>
      <c r="F84" s="208" t="s">
        <v>396</v>
      </c>
      <c r="G84" s="207"/>
      <c r="H84" s="207" t="s">
        <v>408</v>
      </c>
      <c r="I84" s="207" t="s">
        <v>392</v>
      </c>
      <c r="J84" s="207">
        <v>20</v>
      </c>
      <c r="K84" s="197"/>
    </row>
    <row r="85" spans="2:11" ht="15" customHeight="1">
      <c r="B85" s="206"/>
      <c r="C85" s="186" t="s">
        <v>409</v>
      </c>
      <c r="D85" s="186"/>
      <c r="E85" s="186"/>
      <c r="F85" s="205" t="s">
        <v>396</v>
      </c>
      <c r="G85" s="204"/>
      <c r="H85" s="186" t="s">
        <v>410</v>
      </c>
      <c r="I85" s="186" t="s">
        <v>392</v>
      </c>
      <c r="J85" s="186">
        <v>50</v>
      </c>
      <c r="K85" s="197"/>
    </row>
    <row r="86" spans="2:11" ht="15" customHeight="1">
      <c r="B86" s="206"/>
      <c r="C86" s="186" t="s">
        <v>411</v>
      </c>
      <c r="D86" s="186"/>
      <c r="E86" s="186"/>
      <c r="F86" s="205" t="s">
        <v>396</v>
      </c>
      <c r="G86" s="204"/>
      <c r="H86" s="186" t="s">
        <v>412</v>
      </c>
      <c r="I86" s="186" t="s">
        <v>392</v>
      </c>
      <c r="J86" s="186">
        <v>20</v>
      </c>
      <c r="K86" s="197"/>
    </row>
    <row r="87" spans="2:11" ht="15" customHeight="1">
      <c r="B87" s="206"/>
      <c r="C87" s="186" t="s">
        <v>413</v>
      </c>
      <c r="D87" s="186"/>
      <c r="E87" s="186"/>
      <c r="F87" s="205" t="s">
        <v>396</v>
      </c>
      <c r="G87" s="204"/>
      <c r="H87" s="186" t="s">
        <v>414</v>
      </c>
      <c r="I87" s="186" t="s">
        <v>392</v>
      </c>
      <c r="J87" s="186">
        <v>20</v>
      </c>
      <c r="K87" s="197"/>
    </row>
    <row r="88" spans="2:11" ht="15" customHeight="1">
      <c r="B88" s="206"/>
      <c r="C88" s="186" t="s">
        <v>415</v>
      </c>
      <c r="D88" s="186"/>
      <c r="E88" s="186"/>
      <c r="F88" s="205" t="s">
        <v>396</v>
      </c>
      <c r="G88" s="204"/>
      <c r="H88" s="186" t="s">
        <v>416</v>
      </c>
      <c r="I88" s="186" t="s">
        <v>392</v>
      </c>
      <c r="J88" s="186">
        <v>50</v>
      </c>
      <c r="K88" s="197"/>
    </row>
    <row r="89" spans="2:11" ht="15" customHeight="1">
      <c r="B89" s="206"/>
      <c r="C89" s="186" t="s">
        <v>417</v>
      </c>
      <c r="D89" s="186"/>
      <c r="E89" s="186"/>
      <c r="F89" s="205" t="s">
        <v>396</v>
      </c>
      <c r="G89" s="204"/>
      <c r="H89" s="186" t="s">
        <v>417</v>
      </c>
      <c r="I89" s="186" t="s">
        <v>392</v>
      </c>
      <c r="J89" s="186">
        <v>50</v>
      </c>
      <c r="K89" s="197"/>
    </row>
    <row r="90" spans="2:11" ht="15" customHeight="1">
      <c r="B90" s="206"/>
      <c r="C90" s="186" t="s">
        <v>111</v>
      </c>
      <c r="D90" s="186"/>
      <c r="E90" s="186"/>
      <c r="F90" s="205" t="s">
        <v>396</v>
      </c>
      <c r="G90" s="204"/>
      <c r="H90" s="186" t="s">
        <v>418</v>
      </c>
      <c r="I90" s="186" t="s">
        <v>392</v>
      </c>
      <c r="J90" s="186">
        <v>255</v>
      </c>
      <c r="K90" s="197"/>
    </row>
    <row r="91" spans="2:11" ht="15" customHeight="1">
      <c r="B91" s="206"/>
      <c r="C91" s="186" t="s">
        <v>419</v>
      </c>
      <c r="D91" s="186"/>
      <c r="E91" s="186"/>
      <c r="F91" s="205" t="s">
        <v>390</v>
      </c>
      <c r="G91" s="204"/>
      <c r="H91" s="186" t="s">
        <v>420</v>
      </c>
      <c r="I91" s="186" t="s">
        <v>421</v>
      </c>
      <c r="J91" s="186"/>
      <c r="K91" s="197"/>
    </row>
    <row r="92" spans="2:11" ht="15" customHeight="1">
      <c r="B92" s="206"/>
      <c r="C92" s="186" t="s">
        <v>422</v>
      </c>
      <c r="D92" s="186"/>
      <c r="E92" s="186"/>
      <c r="F92" s="205" t="s">
        <v>390</v>
      </c>
      <c r="G92" s="204"/>
      <c r="H92" s="186" t="s">
        <v>423</v>
      </c>
      <c r="I92" s="186" t="s">
        <v>424</v>
      </c>
      <c r="J92" s="186"/>
      <c r="K92" s="197"/>
    </row>
    <row r="93" spans="2:11" ht="15" customHeight="1">
      <c r="B93" s="206"/>
      <c r="C93" s="186" t="s">
        <v>425</v>
      </c>
      <c r="D93" s="186"/>
      <c r="E93" s="186"/>
      <c r="F93" s="205" t="s">
        <v>390</v>
      </c>
      <c r="G93" s="204"/>
      <c r="H93" s="186" t="s">
        <v>425</v>
      </c>
      <c r="I93" s="186" t="s">
        <v>424</v>
      </c>
      <c r="J93" s="186"/>
      <c r="K93" s="197"/>
    </row>
    <row r="94" spans="2:11" ht="15" customHeight="1">
      <c r="B94" s="206"/>
      <c r="C94" s="186" t="s">
        <v>38</v>
      </c>
      <c r="D94" s="186"/>
      <c r="E94" s="186"/>
      <c r="F94" s="205" t="s">
        <v>390</v>
      </c>
      <c r="G94" s="204"/>
      <c r="H94" s="186" t="s">
        <v>426</v>
      </c>
      <c r="I94" s="186" t="s">
        <v>424</v>
      </c>
      <c r="J94" s="186"/>
      <c r="K94" s="197"/>
    </row>
    <row r="95" spans="2:11" ht="15" customHeight="1">
      <c r="B95" s="206"/>
      <c r="C95" s="186" t="s">
        <v>48</v>
      </c>
      <c r="D95" s="186"/>
      <c r="E95" s="186"/>
      <c r="F95" s="205" t="s">
        <v>390</v>
      </c>
      <c r="G95" s="204"/>
      <c r="H95" s="186" t="s">
        <v>427</v>
      </c>
      <c r="I95" s="186" t="s">
        <v>424</v>
      </c>
      <c r="J95" s="186"/>
      <c r="K95" s="197"/>
    </row>
    <row r="96" spans="2:11" ht="15" customHeight="1">
      <c r="B96" s="209"/>
      <c r="C96" s="210"/>
      <c r="D96" s="210"/>
      <c r="E96" s="210"/>
      <c r="F96" s="210"/>
      <c r="G96" s="210"/>
      <c r="H96" s="210"/>
      <c r="I96" s="210"/>
      <c r="J96" s="210"/>
      <c r="K96" s="211"/>
    </row>
    <row r="97" spans="2:11" ht="18.75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2"/>
    </row>
    <row r="98" spans="2:11" ht="18.75" customHeight="1">
      <c r="B98" s="192"/>
      <c r="C98" s="192"/>
      <c r="D98" s="192"/>
      <c r="E98" s="192"/>
      <c r="F98" s="192"/>
      <c r="G98" s="192"/>
      <c r="H98" s="192"/>
      <c r="I98" s="192"/>
      <c r="J98" s="192"/>
      <c r="K98" s="192"/>
    </row>
    <row r="99" spans="2:11" ht="7.5" customHeight="1">
      <c r="B99" s="193"/>
      <c r="C99" s="194"/>
      <c r="D99" s="194"/>
      <c r="E99" s="194"/>
      <c r="F99" s="194"/>
      <c r="G99" s="194"/>
      <c r="H99" s="194"/>
      <c r="I99" s="194"/>
      <c r="J99" s="194"/>
      <c r="K99" s="195"/>
    </row>
    <row r="100" spans="2:11" ht="45" customHeight="1">
      <c r="B100" s="196"/>
      <c r="C100" s="294" t="s">
        <v>428</v>
      </c>
      <c r="D100" s="294"/>
      <c r="E100" s="294"/>
      <c r="F100" s="294"/>
      <c r="G100" s="294"/>
      <c r="H100" s="294"/>
      <c r="I100" s="294"/>
      <c r="J100" s="294"/>
      <c r="K100" s="197"/>
    </row>
    <row r="101" spans="2:11" ht="17.25" customHeight="1">
      <c r="B101" s="196"/>
      <c r="C101" s="198" t="s">
        <v>384</v>
      </c>
      <c r="D101" s="198"/>
      <c r="E101" s="198"/>
      <c r="F101" s="198" t="s">
        <v>385</v>
      </c>
      <c r="G101" s="199"/>
      <c r="H101" s="198" t="s">
        <v>105</v>
      </c>
      <c r="I101" s="198" t="s">
        <v>57</v>
      </c>
      <c r="J101" s="198" t="s">
        <v>386</v>
      </c>
      <c r="K101" s="197"/>
    </row>
    <row r="102" spans="2:11" ht="17.25" customHeight="1">
      <c r="B102" s="196"/>
      <c r="C102" s="200" t="s">
        <v>387</v>
      </c>
      <c r="D102" s="200"/>
      <c r="E102" s="200"/>
      <c r="F102" s="201" t="s">
        <v>388</v>
      </c>
      <c r="G102" s="202"/>
      <c r="H102" s="200"/>
      <c r="I102" s="200"/>
      <c r="J102" s="200" t="s">
        <v>389</v>
      </c>
      <c r="K102" s="197"/>
    </row>
    <row r="103" spans="2:11" ht="5.25" customHeight="1">
      <c r="B103" s="196"/>
      <c r="C103" s="198"/>
      <c r="D103" s="198"/>
      <c r="E103" s="198"/>
      <c r="F103" s="198"/>
      <c r="G103" s="214"/>
      <c r="H103" s="198"/>
      <c r="I103" s="198"/>
      <c r="J103" s="198"/>
      <c r="K103" s="197"/>
    </row>
    <row r="104" spans="2:11" ht="15" customHeight="1">
      <c r="B104" s="196"/>
      <c r="C104" s="186" t="s">
        <v>53</v>
      </c>
      <c r="D104" s="203"/>
      <c r="E104" s="203"/>
      <c r="F104" s="205" t="s">
        <v>390</v>
      </c>
      <c r="G104" s="214"/>
      <c r="H104" s="186" t="s">
        <v>429</v>
      </c>
      <c r="I104" s="186" t="s">
        <v>392</v>
      </c>
      <c r="J104" s="186">
        <v>20</v>
      </c>
      <c r="K104" s="197"/>
    </row>
    <row r="105" spans="2:11" ht="15" customHeight="1">
      <c r="B105" s="196"/>
      <c r="C105" s="186" t="s">
        <v>393</v>
      </c>
      <c r="D105" s="186"/>
      <c r="E105" s="186"/>
      <c r="F105" s="205" t="s">
        <v>390</v>
      </c>
      <c r="G105" s="186"/>
      <c r="H105" s="186" t="s">
        <v>429</v>
      </c>
      <c r="I105" s="186" t="s">
        <v>392</v>
      </c>
      <c r="J105" s="186">
        <v>120</v>
      </c>
      <c r="K105" s="197"/>
    </row>
    <row r="106" spans="2:11" ht="15" customHeight="1">
      <c r="B106" s="206"/>
      <c r="C106" s="186" t="s">
        <v>395</v>
      </c>
      <c r="D106" s="186"/>
      <c r="E106" s="186"/>
      <c r="F106" s="205" t="s">
        <v>396</v>
      </c>
      <c r="G106" s="186"/>
      <c r="H106" s="186" t="s">
        <v>429</v>
      </c>
      <c r="I106" s="186" t="s">
        <v>392</v>
      </c>
      <c r="J106" s="186">
        <v>50</v>
      </c>
      <c r="K106" s="197"/>
    </row>
    <row r="107" spans="2:11" ht="15" customHeight="1">
      <c r="B107" s="206"/>
      <c r="C107" s="186" t="s">
        <v>398</v>
      </c>
      <c r="D107" s="186"/>
      <c r="E107" s="186"/>
      <c r="F107" s="205" t="s">
        <v>390</v>
      </c>
      <c r="G107" s="186"/>
      <c r="H107" s="186" t="s">
        <v>429</v>
      </c>
      <c r="I107" s="186" t="s">
        <v>400</v>
      </c>
      <c r="J107" s="186"/>
      <c r="K107" s="197"/>
    </row>
    <row r="108" spans="2:11" ht="15" customHeight="1">
      <c r="B108" s="206"/>
      <c r="C108" s="186" t="s">
        <v>409</v>
      </c>
      <c r="D108" s="186"/>
      <c r="E108" s="186"/>
      <c r="F108" s="205" t="s">
        <v>396</v>
      </c>
      <c r="G108" s="186"/>
      <c r="H108" s="186" t="s">
        <v>429</v>
      </c>
      <c r="I108" s="186" t="s">
        <v>392</v>
      </c>
      <c r="J108" s="186">
        <v>50</v>
      </c>
      <c r="K108" s="197"/>
    </row>
    <row r="109" spans="2:11" ht="15" customHeight="1">
      <c r="B109" s="206"/>
      <c r="C109" s="186" t="s">
        <v>417</v>
      </c>
      <c r="D109" s="186"/>
      <c r="E109" s="186"/>
      <c r="F109" s="205" t="s">
        <v>396</v>
      </c>
      <c r="G109" s="186"/>
      <c r="H109" s="186" t="s">
        <v>429</v>
      </c>
      <c r="I109" s="186" t="s">
        <v>392</v>
      </c>
      <c r="J109" s="186">
        <v>50</v>
      </c>
      <c r="K109" s="197"/>
    </row>
    <row r="110" spans="2:11" ht="15" customHeight="1">
      <c r="B110" s="206"/>
      <c r="C110" s="186" t="s">
        <v>415</v>
      </c>
      <c r="D110" s="186"/>
      <c r="E110" s="186"/>
      <c r="F110" s="205" t="s">
        <v>396</v>
      </c>
      <c r="G110" s="186"/>
      <c r="H110" s="186" t="s">
        <v>429</v>
      </c>
      <c r="I110" s="186" t="s">
        <v>392</v>
      </c>
      <c r="J110" s="186">
        <v>50</v>
      </c>
      <c r="K110" s="197"/>
    </row>
    <row r="111" spans="2:11" ht="15" customHeight="1">
      <c r="B111" s="206"/>
      <c r="C111" s="186" t="s">
        <v>53</v>
      </c>
      <c r="D111" s="186"/>
      <c r="E111" s="186"/>
      <c r="F111" s="205" t="s">
        <v>390</v>
      </c>
      <c r="G111" s="186"/>
      <c r="H111" s="186" t="s">
        <v>430</v>
      </c>
      <c r="I111" s="186" t="s">
        <v>392</v>
      </c>
      <c r="J111" s="186">
        <v>20</v>
      </c>
      <c r="K111" s="197"/>
    </row>
    <row r="112" spans="2:11" ht="15" customHeight="1">
      <c r="B112" s="206"/>
      <c r="C112" s="186" t="s">
        <v>431</v>
      </c>
      <c r="D112" s="186"/>
      <c r="E112" s="186"/>
      <c r="F112" s="205" t="s">
        <v>390</v>
      </c>
      <c r="G112" s="186"/>
      <c r="H112" s="186" t="s">
        <v>432</v>
      </c>
      <c r="I112" s="186" t="s">
        <v>392</v>
      </c>
      <c r="J112" s="186">
        <v>120</v>
      </c>
      <c r="K112" s="197"/>
    </row>
    <row r="113" spans="2:11" ht="15" customHeight="1">
      <c r="B113" s="206"/>
      <c r="C113" s="186" t="s">
        <v>38</v>
      </c>
      <c r="D113" s="186"/>
      <c r="E113" s="186"/>
      <c r="F113" s="205" t="s">
        <v>390</v>
      </c>
      <c r="G113" s="186"/>
      <c r="H113" s="186" t="s">
        <v>433</v>
      </c>
      <c r="I113" s="186" t="s">
        <v>424</v>
      </c>
      <c r="J113" s="186"/>
      <c r="K113" s="197"/>
    </row>
    <row r="114" spans="2:11" ht="15" customHeight="1">
      <c r="B114" s="206"/>
      <c r="C114" s="186" t="s">
        <v>48</v>
      </c>
      <c r="D114" s="186"/>
      <c r="E114" s="186"/>
      <c r="F114" s="205" t="s">
        <v>390</v>
      </c>
      <c r="G114" s="186"/>
      <c r="H114" s="186" t="s">
        <v>434</v>
      </c>
      <c r="I114" s="186" t="s">
        <v>424</v>
      </c>
      <c r="J114" s="186"/>
      <c r="K114" s="197"/>
    </row>
    <row r="115" spans="2:11" ht="15" customHeight="1">
      <c r="B115" s="206"/>
      <c r="C115" s="186" t="s">
        <v>57</v>
      </c>
      <c r="D115" s="186"/>
      <c r="E115" s="186"/>
      <c r="F115" s="205" t="s">
        <v>390</v>
      </c>
      <c r="G115" s="186"/>
      <c r="H115" s="186" t="s">
        <v>435</v>
      </c>
      <c r="I115" s="186" t="s">
        <v>436</v>
      </c>
      <c r="J115" s="186"/>
      <c r="K115" s="197"/>
    </row>
    <row r="116" spans="2:11" ht="15" customHeight="1">
      <c r="B116" s="209"/>
      <c r="C116" s="215"/>
      <c r="D116" s="215"/>
      <c r="E116" s="215"/>
      <c r="F116" s="215"/>
      <c r="G116" s="215"/>
      <c r="H116" s="215"/>
      <c r="I116" s="215"/>
      <c r="J116" s="215"/>
      <c r="K116" s="211"/>
    </row>
    <row r="117" spans="2:11" ht="18.75" customHeight="1">
      <c r="B117" s="216"/>
      <c r="C117" s="182"/>
      <c r="D117" s="182"/>
      <c r="E117" s="182"/>
      <c r="F117" s="217"/>
      <c r="G117" s="182"/>
      <c r="H117" s="182"/>
      <c r="I117" s="182"/>
      <c r="J117" s="182"/>
      <c r="K117" s="216"/>
    </row>
    <row r="118" spans="2:11" ht="18.75" customHeight="1">
      <c r="B118" s="192"/>
      <c r="C118" s="192"/>
      <c r="D118" s="192"/>
      <c r="E118" s="192"/>
      <c r="F118" s="192"/>
      <c r="G118" s="192"/>
      <c r="H118" s="192"/>
      <c r="I118" s="192"/>
      <c r="J118" s="192"/>
      <c r="K118" s="192"/>
    </row>
    <row r="119" spans="2:11" ht="7.5" customHeight="1">
      <c r="B119" s="218"/>
      <c r="C119" s="219"/>
      <c r="D119" s="219"/>
      <c r="E119" s="219"/>
      <c r="F119" s="219"/>
      <c r="G119" s="219"/>
      <c r="H119" s="219"/>
      <c r="I119" s="219"/>
      <c r="J119" s="219"/>
      <c r="K119" s="220"/>
    </row>
    <row r="120" spans="2:11" ht="45" customHeight="1">
      <c r="B120" s="221"/>
      <c r="C120" s="291" t="s">
        <v>437</v>
      </c>
      <c r="D120" s="291"/>
      <c r="E120" s="291"/>
      <c r="F120" s="291"/>
      <c r="G120" s="291"/>
      <c r="H120" s="291"/>
      <c r="I120" s="291"/>
      <c r="J120" s="291"/>
      <c r="K120" s="222"/>
    </row>
    <row r="121" spans="2:11" ht="17.25" customHeight="1">
      <c r="B121" s="223"/>
      <c r="C121" s="198" t="s">
        <v>384</v>
      </c>
      <c r="D121" s="198"/>
      <c r="E121" s="198"/>
      <c r="F121" s="198" t="s">
        <v>385</v>
      </c>
      <c r="G121" s="199"/>
      <c r="H121" s="198" t="s">
        <v>105</v>
      </c>
      <c r="I121" s="198" t="s">
        <v>57</v>
      </c>
      <c r="J121" s="198" t="s">
        <v>386</v>
      </c>
      <c r="K121" s="224"/>
    </row>
    <row r="122" spans="2:11" ht="17.25" customHeight="1">
      <c r="B122" s="223"/>
      <c r="C122" s="200" t="s">
        <v>387</v>
      </c>
      <c r="D122" s="200"/>
      <c r="E122" s="200"/>
      <c r="F122" s="201" t="s">
        <v>388</v>
      </c>
      <c r="G122" s="202"/>
      <c r="H122" s="200"/>
      <c r="I122" s="200"/>
      <c r="J122" s="200" t="s">
        <v>389</v>
      </c>
      <c r="K122" s="224"/>
    </row>
    <row r="123" spans="2:11" ht="5.25" customHeight="1">
      <c r="B123" s="225"/>
      <c r="C123" s="203"/>
      <c r="D123" s="203"/>
      <c r="E123" s="203"/>
      <c r="F123" s="203"/>
      <c r="G123" s="186"/>
      <c r="H123" s="203"/>
      <c r="I123" s="203"/>
      <c r="J123" s="203"/>
      <c r="K123" s="226"/>
    </row>
    <row r="124" spans="2:11" ht="15" customHeight="1">
      <c r="B124" s="225"/>
      <c r="C124" s="186" t="s">
        <v>393</v>
      </c>
      <c r="D124" s="203"/>
      <c r="E124" s="203"/>
      <c r="F124" s="205" t="s">
        <v>390</v>
      </c>
      <c r="G124" s="186"/>
      <c r="H124" s="186" t="s">
        <v>429</v>
      </c>
      <c r="I124" s="186" t="s">
        <v>392</v>
      </c>
      <c r="J124" s="186">
        <v>120</v>
      </c>
      <c r="K124" s="227"/>
    </row>
    <row r="125" spans="2:11" ht="15" customHeight="1">
      <c r="B125" s="225"/>
      <c r="C125" s="186" t="s">
        <v>438</v>
      </c>
      <c r="D125" s="186"/>
      <c r="E125" s="186"/>
      <c r="F125" s="205" t="s">
        <v>390</v>
      </c>
      <c r="G125" s="186"/>
      <c r="H125" s="186" t="s">
        <v>439</v>
      </c>
      <c r="I125" s="186" t="s">
        <v>392</v>
      </c>
      <c r="J125" s="186" t="s">
        <v>440</v>
      </c>
      <c r="K125" s="227"/>
    </row>
    <row r="126" spans="2:11" ht="15" customHeight="1">
      <c r="B126" s="225"/>
      <c r="C126" s="186" t="s">
        <v>78</v>
      </c>
      <c r="D126" s="186"/>
      <c r="E126" s="186"/>
      <c r="F126" s="205" t="s">
        <v>390</v>
      </c>
      <c r="G126" s="186"/>
      <c r="H126" s="186" t="s">
        <v>441</v>
      </c>
      <c r="I126" s="186" t="s">
        <v>392</v>
      </c>
      <c r="J126" s="186" t="s">
        <v>440</v>
      </c>
      <c r="K126" s="227"/>
    </row>
    <row r="127" spans="2:11" ht="15" customHeight="1">
      <c r="B127" s="225"/>
      <c r="C127" s="186" t="s">
        <v>401</v>
      </c>
      <c r="D127" s="186"/>
      <c r="E127" s="186"/>
      <c r="F127" s="205" t="s">
        <v>396</v>
      </c>
      <c r="G127" s="186"/>
      <c r="H127" s="186" t="s">
        <v>402</v>
      </c>
      <c r="I127" s="186" t="s">
        <v>392</v>
      </c>
      <c r="J127" s="186">
        <v>15</v>
      </c>
      <c r="K127" s="227"/>
    </row>
    <row r="128" spans="2:11" ht="15" customHeight="1">
      <c r="B128" s="225"/>
      <c r="C128" s="207" t="s">
        <v>403</v>
      </c>
      <c r="D128" s="207"/>
      <c r="E128" s="207"/>
      <c r="F128" s="208" t="s">
        <v>396</v>
      </c>
      <c r="G128" s="207"/>
      <c r="H128" s="207" t="s">
        <v>404</v>
      </c>
      <c r="I128" s="207" t="s">
        <v>392</v>
      </c>
      <c r="J128" s="207">
        <v>15</v>
      </c>
      <c r="K128" s="227"/>
    </row>
    <row r="129" spans="2:11" ht="15" customHeight="1">
      <c r="B129" s="225"/>
      <c r="C129" s="207" t="s">
        <v>405</v>
      </c>
      <c r="D129" s="207"/>
      <c r="E129" s="207"/>
      <c r="F129" s="208" t="s">
        <v>396</v>
      </c>
      <c r="G129" s="207"/>
      <c r="H129" s="207" t="s">
        <v>406</v>
      </c>
      <c r="I129" s="207" t="s">
        <v>392</v>
      </c>
      <c r="J129" s="207">
        <v>20</v>
      </c>
      <c r="K129" s="227"/>
    </row>
    <row r="130" spans="2:11" ht="15" customHeight="1">
      <c r="B130" s="225"/>
      <c r="C130" s="207" t="s">
        <v>407</v>
      </c>
      <c r="D130" s="207"/>
      <c r="E130" s="207"/>
      <c r="F130" s="208" t="s">
        <v>396</v>
      </c>
      <c r="G130" s="207"/>
      <c r="H130" s="207" t="s">
        <v>408</v>
      </c>
      <c r="I130" s="207" t="s">
        <v>392</v>
      </c>
      <c r="J130" s="207">
        <v>20</v>
      </c>
      <c r="K130" s="227"/>
    </row>
    <row r="131" spans="2:11" ht="15" customHeight="1">
      <c r="B131" s="225"/>
      <c r="C131" s="186" t="s">
        <v>395</v>
      </c>
      <c r="D131" s="186"/>
      <c r="E131" s="186"/>
      <c r="F131" s="205" t="s">
        <v>396</v>
      </c>
      <c r="G131" s="186"/>
      <c r="H131" s="186" t="s">
        <v>429</v>
      </c>
      <c r="I131" s="186" t="s">
        <v>392</v>
      </c>
      <c r="J131" s="186">
        <v>50</v>
      </c>
      <c r="K131" s="227"/>
    </row>
    <row r="132" spans="2:11" ht="15" customHeight="1">
      <c r="B132" s="225"/>
      <c r="C132" s="186" t="s">
        <v>409</v>
      </c>
      <c r="D132" s="186"/>
      <c r="E132" s="186"/>
      <c r="F132" s="205" t="s">
        <v>396</v>
      </c>
      <c r="G132" s="186"/>
      <c r="H132" s="186" t="s">
        <v>429</v>
      </c>
      <c r="I132" s="186" t="s">
        <v>392</v>
      </c>
      <c r="J132" s="186">
        <v>50</v>
      </c>
      <c r="K132" s="227"/>
    </row>
    <row r="133" spans="2:11" ht="15" customHeight="1">
      <c r="B133" s="225"/>
      <c r="C133" s="186" t="s">
        <v>415</v>
      </c>
      <c r="D133" s="186"/>
      <c r="E133" s="186"/>
      <c r="F133" s="205" t="s">
        <v>396</v>
      </c>
      <c r="G133" s="186"/>
      <c r="H133" s="186" t="s">
        <v>429</v>
      </c>
      <c r="I133" s="186" t="s">
        <v>392</v>
      </c>
      <c r="J133" s="186">
        <v>50</v>
      </c>
      <c r="K133" s="227"/>
    </row>
    <row r="134" spans="2:11" ht="15" customHeight="1">
      <c r="B134" s="225"/>
      <c r="C134" s="186" t="s">
        <v>417</v>
      </c>
      <c r="D134" s="186"/>
      <c r="E134" s="186"/>
      <c r="F134" s="205" t="s">
        <v>396</v>
      </c>
      <c r="G134" s="186"/>
      <c r="H134" s="186" t="s">
        <v>429</v>
      </c>
      <c r="I134" s="186" t="s">
        <v>392</v>
      </c>
      <c r="J134" s="186">
        <v>50</v>
      </c>
      <c r="K134" s="227"/>
    </row>
    <row r="135" spans="2:11" ht="15" customHeight="1">
      <c r="B135" s="225"/>
      <c r="C135" s="186" t="s">
        <v>111</v>
      </c>
      <c r="D135" s="186"/>
      <c r="E135" s="186"/>
      <c r="F135" s="205" t="s">
        <v>396</v>
      </c>
      <c r="G135" s="186"/>
      <c r="H135" s="186" t="s">
        <v>442</v>
      </c>
      <c r="I135" s="186" t="s">
        <v>392</v>
      </c>
      <c r="J135" s="186">
        <v>255</v>
      </c>
      <c r="K135" s="227"/>
    </row>
    <row r="136" spans="2:11" ht="15" customHeight="1">
      <c r="B136" s="225"/>
      <c r="C136" s="186" t="s">
        <v>419</v>
      </c>
      <c r="D136" s="186"/>
      <c r="E136" s="186"/>
      <c r="F136" s="205" t="s">
        <v>390</v>
      </c>
      <c r="G136" s="186"/>
      <c r="H136" s="186" t="s">
        <v>443</v>
      </c>
      <c r="I136" s="186" t="s">
        <v>421</v>
      </c>
      <c r="J136" s="186"/>
      <c r="K136" s="227"/>
    </row>
    <row r="137" spans="2:11" ht="15" customHeight="1">
      <c r="B137" s="225"/>
      <c r="C137" s="186" t="s">
        <v>422</v>
      </c>
      <c r="D137" s="186"/>
      <c r="E137" s="186"/>
      <c r="F137" s="205" t="s">
        <v>390</v>
      </c>
      <c r="G137" s="186"/>
      <c r="H137" s="186" t="s">
        <v>444</v>
      </c>
      <c r="I137" s="186" t="s">
        <v>424</v>
      </c>
      <c r="J137" s="186"/>
      <c r="K137" s="227"/>
    </row>
    <row r="138" spans="2:11" ht="15" customHeight="1">
      <c r="B138" s="225"/>
      <c r="C138" s="186" t="s">
        <v>425</v>
      </c>
      <c r="D138" s="186"/>
      <c r="E138" s="186"/>
      <c r="F138" s="205" t="s">
        <v>390</v>
      </c>
      <c r="G138" s="186"/>
      <c r="H138" s="186" t="s">
        <v>425</v>
      </c>
      <c r="I138" s="186" t="s">
        <v>424</v>
      </c>
      <c r="J138" s="186"/>
      <c r="K138" s="227"/>
    </row>
    <row r="139" spans="2:11" ht="15" customHeight="1">
      <c r="B139" s="225"/>
      <c r="C139" s="186" t="s">
        <v>38</v>
      </c>
      <c r="D139" s="186"/>
      <c r="E139" s="186"/>
      <c r="F139" s="205" t="s">
        <v>390</v>
      </c>
      <c r="G139" s="186"/>
      <c r="H139" s="186" t="s">
        <v>445</v>
      </c>
      <c r="I139" s="186" t="s">
        <v>424</v>
      </c>
      <c r="J139" s="186"/>
      <c r="K139" s="227"/>
    </row>
    <row r="140" spans="2:11" ht="15" customHeight="1">
      <c r="B140" s="225"/>
      <c r="C140" s="186" t="s">
        <v>446</v>
      </c>
      <c r="D140" s="186"/>
      <c r="E140" s="186"/>
      <c r="F140" s="205" t="s">
        <v>390</v>
      </c>
      <c r="G140" s="186"/>
      <c r="H140" s="186" t="s">
        <v>447</v>
      </c>
      <c r="I140" s="186" t="s">
        <v>424</v>
      </c>
      <c r="J140" s="186"/>
      <c r="K140" s="227"/>
    </row>
    <row r="141" spans="2:11" ht="15" customHeight="1">
      <c r="B141" s="228"/>
      <c r="C141" s="229"/>
      <c r="D141" s="229"/>
      <c r="E141" s="229"/>
      <c r="F141" s="229"/>
      <c r="G141" s="229"/>
      <c r="H141" s="229"/>
      <c r="I141" s="229"/>
      <c r="J141" s="229"/>
      <c r="K141" s="230"/>
    </row>
    <row r="142" spans="2:11" ht="18.75" customHeight="1">
      <c r="B142" s="182"/>
      <c r="C142" s="182"/>
      <c r="D142" s="182"/>
      <c r="E142" s="182"/>
      <c r="F142" s="217"/>
      <c r="G142" s="182"/>
      <c r="H142" s="182"/>
      <c r="I142" s="182"/>
      <c r="J142" s="182"/>
      <c r="K142" s="182"/>
    </row>
    <row r="143" spans="2:11" ht="18.75" customHeight="1">
      <c r="B143" s="192"/>
      <c r="C143" s="192"/>
      <c r="D143" s="192"/>
      <c r="E143" s="192"/>
      <c r="F143" s="192"/>
      <c r="G143" s="192"/>
      <c r="H143" s="192"/>
      <c r="I143" s="192"/>
      <c r="J143" s="192"/>
      <c r="K143" s="192"/>
    </row>
    <row r="144" spans="2:11" ht="7.5" customHeight="1">
      <c r="B144" s="193"/>
      <c r="C144" s="194"/>
      <c r="D144" s="194"/>
      <c r="E144" s="194"/>
      <c r="F144" s="194"/>
      <c r="G144" s="194"/>
      <c r="H144" s="194"/>
      <c r="I144" s="194"/>
      <c r="J144" s="194"/>
      <c r="K144" s="195"/>
    </row>
    <row r="145" spans="2:11" ht="45" customHeight="1">
      <c r="B145" s="196"/>
      <c r="C145" s="294" t="s">
        <v>448</v>
      </c>
      <c r="D145" s="294"/>
      <c r="E145" s="294"/>
      <c r="F145" s="294"/>
      <c r="G145" s="294"/>
      <c r="H145" s="294"/>
      <c r="I145" s="294"/>
      <c r="J145" s="294"/>
      <c r="K145" s="197"/>
    </row>
    <row r="146" spans="2:11" ht="17.25" customHeight="1">
      <c r="B146" s="196"/>
      <c r="C146" s="198" t="s">
        <v>384</v>
      </c>
      <c r="D146" s="198"/>
      <c r="E146" s="198"/>
      <c r="F146" s="198" t="s">
        <v>385</v>
      </c>
      <c r="G146" s="199"/>
      <c r="H146" s="198" t="s">
        <v>105</v>
      </c>
      <c r="I146" s="198" t="s">
        <v>57</v>
      </c>
      <c r="J146" s="198" t="s">
        <v>386</v>
      </c>
      <c r="K146" s="197"/>
    </row>
    <row r="147" spans="2:11" ht="17.25" customHeight="1">
      <c r="B147" s="196"/>
      <c r="C147" s="200" t="s">
        <v>387</v>
      </c>
      <c r="D147" s="200"/>
      <c r="E147" s="200"/>
      <c r="F147" s="201" t="s">
        <v>388</v>
      </c>
      <c r="G147" s="202"/>
      <c r="H147" s="200"/>
      <c r="I147" s="200"/>
      <c r="J147" s="200" t="s">
        <v>389</v>
      </c>
      <c r="K147" s="197"/>
    </row>
    <row r="148" spans="2:11" ht="5.25" customHeight="1">
      <c r="B148" s="206"/>
      <c r="C148" s="203"/>
      <c r="D148" s="203"/>
      <c r="E148" s="203"/>
      <c r="F148" s="203"/>
      <c r="G148" s="204"/>
      <c r="H148" s="203"/>
      <c r="I148" s="203"/>
      <c r="J148" s="203"/>
      <c r="K148" s="227"/>
    </row>
    <row r="149" spans="2:11" ht="15" customHeight="1">
      <c r="B149" s="206"/>
      <c r="C149" s="231" t="s">
        <v>393</v>
      </c>
      <c r="D149" s="186"/>
      <c r="E149" s="186"/>
      <c r="F149" s="232" t="s">
        <v>390</v>
      </c>
      <c r="G149" s="186"/>
      <c r="H149" s="231" t="s">
        <v>429</v>
      </c>
      <c r="I149" s="231" t="s">
        <v>392</v>
      </c>
      <c r="J149" s="231">
        <v>120</v>
      </c>
      <c r="K149" s="227"/>
    </row>
    <row r="150" spans="2:11" ht="15" customHeight="1">
      <c r="B150" s="206"/>
      <c r="C150" s="231" t="s">
        <v>438</v>
      </c>
      <c r="D150" s="186"/>
      <c r="E150" s="186"/>
      <c r="F150" s="232" t="s">
        <v>390</v>
      </c>
      <c r="G150" s="186"/>
      <c r="H150" s="231" t="s">
        <v>449</v>
      </c>
      <c r="I150" s="231" t="s">
        <v>392</v>
      </c>
      <c r="J150" s="231" t="s">
        <v>440</v>
      </c>
      <c r="K150" s="227"/>
    </row>
    <row r="151" spans="2:11" ht="15" customHeight="1">
      <c r="B151" s="206"/>
      <c r="C151" s="231" t="s">
        <v>78</v>
      </c>
      <c r="D151" s="186"/>
      <c r="E151" s="186"/>
      <c r="F151" s="232" t="s">
        <v>390</v>
      </c>
      <c r="G151" s="186"/>
      <c r="H151" s="231" t="s">
        <v>450</v>
      </c>
      <c r="I151" s="231" t="s">
        <v>392</v>
      </c>
      <c r="J151" s="231" t="s">
        <v>440</v>
      </c>
      <c r="K151" s="227"/>
    </row>
    <row r="152" spans="2:11" ht="15" customHeight="1">
      <c r="B152" s="206"/>
      <c r="C152" s="231" t="s">
        <v>395</v>
      </c>
      <c r="D152" s="186"/>
      <c r="E152" s="186"/>
      <c r="F152" s="232" t="s">
        <v>396</v>
      </c>
      <c r="G152" s="186"/>
      <c r="H152" s="231" t="s">
        <v>429</v>
      </c>
      <c r="I152" s="231" t="s">
        <v>392</v>
      </c>
      <c r="J152" s="231">
        <v>50</v>
      </c>
      <c r="K152" s="227"/>
    </row>
    <row r="153" spans="2:11" ht="15" customHeight="1">
      <c r="B153" s="206"/>
      <c r="C153" s="231" t="s">
        <v>398</v>
      </c>
      <c r="D153" s="186"/>
      <c r="E153" s="186"/>
      <c r="F153" s="232" t="s">
        <v>390</v>
      </c>
      <c r="G153" s="186"/>
      <c r="H153" s="231" t="s">
        <v>429</v>
      </c>
      <c r="I153" s="231" t="s">
        <v>400</v>
      </c>
      <c r="J153" s="231"/>
      <c r="K153" s="227"/>
    </row>
    <row r="154" spans="2:11" ht="15" customHeight="1">
      <c r="B154" s="206"/>
      <c r="C154" s="231" t="s">
        <v>409</v>
      </c>
      <c r="D154" s="186"/>
      <c r="E154" s="186"/>
      <c r="F154" s="232" t="s">
        <v>396</v>
      </c>
      <c r="G154" s="186"/>
      <c r="H154" s="231" t="s">
        <v>429</v>
      </c>
      <c r="I154" s="231" t="s">
        <v>392</v>
      </c>
      <c r="J154" s="231">
        <v>50</v>
      </c>
      <c r="K154" s="227"/>
    </row>
    <row r="155" spans="2:11" ht="15" customHeight="1">
      <c r="B155" s="206"/>
      <c r="C155" s="231" t="s">
        <v>417</v>
      </c>
      <c r="D155" s="186"/>
      <c r="E155" s="186"/>
      <c r="F155" s="232" t="s">
        <v>396</v>
      </c>
      <c r="G155" s="186"/>
      <c r="H155" s="231" t="s">
        <v>429</v>
      </c>
      <c r="I155" s="231" t="s">
        <v>392</v>
      </c>
      <c r="J155" s="231">
        <v>50</v>
      </c>
      <c r="K155" s="227"/>
    </row>
    <row r="156" spans="2:11" ht="15" customHeight="1">
      <c r="B156" s="206"/>
      <c r="C156" s="231" t="s">
        <v>415</v>
      </c>
      <c r="D156" s="186"/>
      <c r="E156" s="186"/>
      <c r="F156" s="232" t="s">
        <v>396</v>
      </c>
      <c r="G156" s="186"/>
      <c r="H156" s="231" t="s">
        <v>429</v>
      </c>
      <c r="I156" s="231" t="s">
        <v>392</v>
      </c>
      <c r="J156" s="231">
        <v>50</v>
      </c>
      <c r="K156" s="227"/>
    </row>
    <row r="157" spans="2:11" ht="15" customHeight="1">
      <c r="B157" s="206"/>
      <c r="C157" s="231" t="s">
        <v>89</v>
      </c>
      <c r="D157" s="186"/>
      <c r="E157" s="186"/>
      <c r="F157" s="232" t="s">
        <v>390</v>
      </c>
      <c r="G157" s="186"/>
      <c r="H157" s="231" t="s">
        <v>451</v>
      </c>
      <c r="I157" s="231" t="s">
        <v>392</v>
      </c>
      <c r="J157" s="231" t="s">
        <v>452</v>
      </c>
      <c r="K157" s="227"/>
    </row>
    <row r="158" spans="2:11" ht="15" customHeight="1">
      <c r="B158" s="206"/>
      <c r="C158" s="231" t="s">
        <v>453</v>
      </c>
      <c r="D158" s="186"/>
      <c r="E158" s="186"/>
      <c r="F158" s="232" t="s">
        <v>390</v>
      </c>
      <c r="G158" s="186"/>
      <c r="H158" s="231" t="s">
        <v>454</v>
      </c>
      <c r="I158" s="231" t="s">
        <v>424</v>
      </c>
      <c r="J158" s="231"/>
      <c r="K158" s="227"/>
    </row>
    <row r="159" spans="2:11" ht="15" customHeight="1">
      <c r="B159" s="233"/>
      <c r="C159" s="215"/>
      <c r="D159" s="215"/>
      <c r="E159" s="215"/>
      <c r="F159" s="215"/>
      <c r="G159" s="215"/>
      <c r="H159" s="215"/>
      <c r="I159" s="215"/>
      <c r="J159" s="215"/>
      <c r="K159" s="234"/>
    </row>
    <row r="160" spans="2:11" ht="18.75" customHeight="1">
      <c r="B160" s="182"/>
      <c r="C160" s="186"/>
      <c r="D160" s="186"/>
      <c r="E160" s="186"/>
      <c r="F160" s="205"/>
      <c r="G160" s="186"/>
      <c r="H160" s="186"/>
      <c r="I160" s="186"/>
      <c r="J160" s="186"/>
      <c r="K160" s="182"/>
    </row>
    <row r="161" spans="2:11" ht="18.75" customHeight="1">
      <c r="B161" s="192"/>
      <c r="C161" s="192"/>
      <c r="D161" s="192"/>
      <c r="E161" s="192"/>
      <c r="F161" s="192"/>
      <c r="G161" s="192"/>
      <c r="H161" s="192"/>
      <c r="I161" s="192"/>
      <c r="J161" s="192"/>
      <c r="K161" s="192"/>
    </row>
    <row r="162" spans="2:11" ht="7.5" customHeight="1">
      <c r="B162" s="173"/>
      <c r="C162" s="174"/>
      <c r="D162" s="174"/>
      <c r="E162" s="174"/>
      <c r="F162" s="174"/>
      <c r="G162" s="174"/>
      <c r="H162" s="174"/>
      <c r="I162" s="174"/>
      <c r="J162" s="174"/>
      <c r="K162" s="175"/>
    </row>
    <row r="163" spans="2:11" ht="45" customHeight="1">
      <c r="B163" s="176"/>
      <c r="C163" s="291" t="s">
        <v>455</v>
      </c>
      <c r="D163" s="291"/>
      <c r="E163" s="291"/>
      <c r="F163" s="291"/>
      <c r="G163" s="291"/>
      <c r="H163" s="291"/>
      <c r="I163" s="291"/>
      <c r="J163" s="291"/>
      <c r="K163" s="177"/>
    </row>
    <row r="164" spans="2:11" ht="17.25" customHeight="1">
      <c r="B164" s="176"/>
      <c r="C164" s="198" t="s">
        <v>384</v>
      </c>
      <c r="D164" s="198"/>
      <c r="E164" s="198"/>
      <c r="F164" s="198" t="s">
        <v>385</v>
      </c>
      <c r="G164" s="235"/>
      <c r="H164" s="236" t="s">
        <v>105</v>
      </c>
      <c r="I164" s="236" t="s">
        <v>57</v>
      </c>
      <c r="J164" s="198" t="s">
        <v>386</v>
      </c>
      <c r="K164" s="177"/>
    </row>
    <row r="165" spans="2:11" ht="17.25" customHeight="1">
      <c r="B165" s="179"/>
      <c r="C165" s="200" t="s">
        <v>387</v>
      </c>
      <c r="D165" s="200"/>
      <c r="E165" s="200"/>
      <c r="F165" s="201" t="s">
        <v>388</v>
      </c>
      <c r="G165" s="237"/>
      <c r="H165" s="238"/>
      <c r="I165" s="238"/>
      <c r="J165" s="200" t="s">
        <v>389</v>
      </c>
      <c r="K165" s="180"/>
    </row>
    <row r="166" spans="2:11" ht="5.25" customHeight="1">
      <c r="B166" s="206"/>
      <c r="C166" s="203"/>
      <c r="D166" s="203"/>
      <c r="E166" s="203"/>
      <c r="F166" s="203"/>
      <c r="G166" s="204"/>
      <c r="H166" s="203"/>
      <c r="I166" s="203"/>
      <c r="J166" s="203"/>
      <c r="K166" s="227"/>
    </row>
    <row r="167" spans="2:11" ht="15" customHeight="1">
      <c r="B167" s="206"/>
      <c r="C167" s="186" t="s">
        <v>393</v>
      </c>
      <c r="D167" s="186"/>
      <c r="E167" s="186"/>
      <c r="F167" s="205" t="s">
        <v>390</v>
      </c>
      <c r="G167" s="186"/>
      <c r="H167" s="186" t="s">
        <v>429</v>
      </c>
      <c r="I167" s="186" t="s">
        <v>392</v>
      </c>
      <c r="J167" s="186">
        <v>120</v>
      </c>
      <c r="K167" s="227"/>
    </row>
    <row r="168" spans="2:11" ht="15" customHeight="1">
      <c r="B168" s="206"/>
      <c r="C168" s="186" t="s">
        <v>438</v>
      </c>
      <c r="D168" s="186"/>
      <c r="E168" s="186"/>
      <c r="F168" s="205" t="s">
        <v>390</v>
      </c>
      <c r="G168" s="186"/>
      <c r="H168" s="186" t="s">
        <v>439</v>
      </c>
      <c r="I168" s="186" t="s">
        <v>392</v>
      </c>
      <c r="J168" s="186" t="s">
        <v>440</v>
      </c>
      <c r="K168" s="227"/>
    </row>
    <row r="169" spans="2:11" ht="15" customHeight="1">
      <c r="B169" s="206"/>
      <c r="C169" s="186" t="s">
        <v>78</v>
      </c>
      <c r="D169" s="186"/>
      <c r="E169" s="186"/>
      <c r="F169" s="205" t="s">
        <v>390</v>
      </c>
      <c r="G169" s="186"/>
      <c r="H169" s="186" t="s">
        <v>456</v>
      </c>
      <c r="I169" s="186" t="s">
        <v>392</v>
      </c>
      <c r="J169" s="186" t="s">
        <v>440</v>
      </c>
      <c r="K169" s="227"/>
    </row>
    <row r="170" spans="2:11" ht="15" customHeight="1">
      <c r="B170" s="206"/>
      <c r="C170" s="186" t="s">
        <v>395</v>
      </c>
      <c r="D170" s="186"/>
      <c r="E170" s="186"/>
      <c r="F170" s="205" t="s">
        <v>396</v>
      </c>
      <c r="G170" s="186"/>
      <c r="H170" s="186" t="s">
        <v>456</v>
      </c>
      <c r="I170" s="186" t="s">
        <v>392</v>
      </c>
      <c r="J170" s="186">
        <v>50</v>
      </c>
      <c r="K170" s="227"/>
    </row>
    <row r="171" spans="2:11" ht="15" customHeight="1">
      <c r="B171" s="206"/>
      <c r="C171" s="186" t="s">
        <v>398</v>
      </c>
      <c r="D171" s="186"/>
      <c r="E171" s="186"/>
      <c r="F171" s="205" t="s">
        <v>390</v>
      </c>
      <c r="G171" s="186"/>
      <c r="H171" s="186" t="s">
        <v>456</v>
      </c>
      <c r="I171" s="186" t="s">
        <v>400</v>
      </c>
      <c r="J171" s="186"/>
      <c r="K171" s="227"/>
    </row>
    <row r="172" spans="2:11" ht="15" customHeight="1">
      <c r="B172" s="206"/>
      <c r="C172" s="186" t="s">
        <v>409</v>
      </c>
      <c r="D172" s="186"/>
      <c r="E172" s="186"/>
      <c r="F172" s="205" t="s">
        <v>396</v>
      </c>
      <c r="G172" s="186"/>
      <c r="H172" s="186" t="s">
        <v>456</v>
      </c>
      <c r="I172" s="186" t="s">
        <v>392</v>
      </c>
      <c r="J172" s="186">
        <v>50</v>
      </c>
      <c r="K172" s="227"/>
    </row>
    <row r="173" spans="2:11" ht="15" customHeight="1">
      <c r="B173" s="206"/>
      <c r="C173" s="186" t="s">
        <v>417</v>
      </c>
      <c r="D173" s="186"/>
      <c r="E173" s="186"/>
      <c r="F173" s="205" t="s">
        <v>396</v>
      </c>
      <c r="G173" s="186"/>
      <c r="H173" s="186" t="s">
        <v>456</v>
      </c>
      <c r="I173" s="186" t="s">
        <v>392</v>
      </c>
      <c r="J173" s="186">
        <v>50</v>
      </c>
      <c r="K173" s="227"/>
    </row>
    <row r="174" spans="2:11" ht="15" customHeight="1">
      <c r="B174" s="206"/>
      <c r="C174" s="186" t="s">
        <v>415</v>
      </c>
      <c r="D174" s="186"/>
      <c r="E174" s="186"/>
      <c r="F174" s="205" t="s">
        <v>396</v>
      </c>
      <c r="G174" s="186"/>
      <c r="H174" s="186" t="s">
        <v>456</v>
      </c>
      <c r="I174" s="186" t="s">
        <v>392</v>
      </c>
      <c r="J174" s="186">
        <v>50</v>
      </c>
      <c r="K174" s="227"/>
    </row>
    <row r="175" spans="2:11" ht="15" customHeight="1">
      <c r="B175" s="206"/>
      <c r="C175" s="186" t="s">
        <v>104</v>
      </c>
      <c r="D175" s="186"/>
      <c r="E175" s="186"/>
      <c r="F175" s="205" t="s">
        <v>390</v>
      </c>
      <c r="G175" s="186"/>
      <c r="H175" s="186" t="s">
        <v>457</v>
      </c>
      <c r="I175" s="186" t="s">
        <v>458</v>
      </c>
      <c r="J175" s="186"/>
      <c r="K175" s="227"/>
    </row>
    <row r="176" spans="2:11" ht="15" customHeight="1">
      <c r="B176" s="206"/>
      <c r="C176" s="186" t="s">
        <v>57</v>
      </c>
      <c r="D176" s="186"/>
      <c r="E176" s="186"/>
      <c r="F176" s="205" t="s">
        <v>390</v>
      </c>
      <c r="G176" s="186"/>
      <c r="H176" s="186" t="s">
        <v>459</v>
      </c>
      <c r="I176" s="186" t="s">
        <v>460</v>
      </c>
      <c r="J176" s="186">
        <v>1</v>
      </c>
      <c r="K176" s="227"/>
    </row>
    <row r="177" spans="2:11" ht="15" customHeight="1">
      <c r="B177" s="206"/>
      <c r="C177" s="186" t="s">
        <v>53</v>
      </c>
      <c r="D177" s="186"/>
      <c r="E177" s="186"/>
      <c r="F177" s="205" t="s">
        <v>390</v>
      </c>
      <c r="G177" s="186"/>
      <c r="H177" s="186" t="s">
        <v>461</v>
      </c>
      <c r="I177" s="186" t="s">
        <v>392</v>
      </c>
      <c r="J177" s="186">
        <v>20</v>
      </c>
      <c r="K177" s="227"/>
    </row>
    <row r="178" spans="2:11" ht="15" customHeight="1">
      <c r="B178" s="206"/>
      <c r="C178" s="186" t="s">
        <v>105</v>
      </c>
      <c r="D178" s="186"/>
      <c r="E178" s="186"/>
      <c r="F178" s="205" t="s">
        <v>390</v>
      </c>
      <c r="G178" s="186"/>
      <c r="H178" s="186" t="s">
        <v>462</v>
      </c>
      <c r="I178" s="186" t="s">
        <v>392</v>
      </c>
      <c r="J178" s="186">
        <v>255</v>
      </c>
      <c r="K178" s="227"/>
    </row>
    <row r="179" spans="2:11" ht="15" customHeight="1">
      <c r="B179" s="206"/>
      <c r="C179" s="186" t="s">
        <v>106</v>
      </c>
      <c r="D179" s="186"/>
      <c r="E179" s="186"/>
      <c r="F179" s="205" t="s">
        <v>390</v>
      </c>
      <c r="G179" s="186"/>
      <c r="H179" s="186" t="s">
        <v>355</v>
      </c>
      <c r="I179" s="186" t="s">
        <v>392</v>
      </c>
      <c r="J179" s="186">
        <v>10</v>
      </c>
      <c r="K179" s="227"/>
    </row>
    <row r="180" spans="2:11" ht="15" customHeight="1">
      <c r="B180" s="206"/>
      <c r="C180" s="186" t="s">
        <v>107</v>
      </c>
      <c r="D180" s="186"/>
      <c r="E180" s="186"/>
      <c r="F180" s="205" t="s">
        <v>390</v>
      </c>
      <c r="G180" s="186"/>
      <c r="H180" s="186" t="s">
        <v>463</v>
      </c>
      <c r="I180" s="186" t="s">
        <v>424</v>
      </c>
      <c r="J180" s="186"/>
      <c r="K180" s="227"/>
    </row>
    <row r="181" spans="2:11" ht="15" customHeight="1">
      <c r="B181" s="206"/>
      <c r="C181" s="186" t="s">
        <v>464</v>
      </c>
      <c r="D181" s="186"/>
      <c r="E181" s="186"/>
      <c r="F181" s="205" t="s">
        <v>390</v>
      </c>
      <c r="G181" s="186"/>
      <c r="H181" s="186" t="s">
        <v>465</v>
      </c>
      <c r="I181" s="186" t="s">
        <v>424</v>
      </c>
      <c r="J181" s="186"/>
      <c r="K181" s="227"/>
    </row>
    <row r="182" spans="2:11" ht="15" customHeight="1">
      <c r="B182" s="206"/>
      <c r="C182" s="186" t="s">
        <v>453</v>
      </c>
      <c r="D182" s="186"/>
      <c r="E182" s="186"/>
      <c r="F182" s="205" t="s">
        <v>390</v>
      </c>
      <c r="G182" s="186"/>
      <c r="H182" s="186" t="s">
        <v>466</v>
      </c>
      <c r="I182" s="186" t="s">
        <v>424</v>
      </c>
      <c r="J182" s="186"/>
      <c r="K182" s="227"/>
    </row>
    <row r="183" spans="2:11" ht="15" customHeight="1">
      <c r="B183" s="206"/>
      <c r="C183" s="186" t="s">
        <v>110</v>
      </c>
      <c r="D183" s="186"/>
      <c r="E183" s="186"/>
      <c r="F183" s="205" t="s">
        <v>396</v>
      </c>
      <c r="G183" s="186"/>
      <c r="H183" s="186" t="s">
        <v>467</v>
      </c>
      <c r="I183" s="186" t="s">
        <v>392</v>
      </c>
      <c r="J183" s="186">
        <v>50</v>
      </c>
      <c r="K183" s="227"/>
    </row>
    <row r="184" spans="2:11" ht="15" customHeight="1">
      <c r="B184" s="233"/>
      <c r="C184" s="215"/>
      <c r="D184" s="215"/>
      <c r="E184" s="215"/>
      <c r="F184" s="215"/>
      <c r="G184" s="215"/>
      <c r="H184" s="215"/>
      <c r="I184" s="215"/>
      <c r="J184" s="215"/>
      <c r="K184" s="234"/>
    </row>
    <row r="185" spans="2:11" ht="18.75" customHeight="1">
      <c r="B185" s="182"/>
      <c r="C185" s="186"/>
      <c r="D185" s="186"/>
      <c r="E185" s="186"/>
      <c r="F185" s="205"/>
      <c r="G185" s="186"/>
      <c r="H185" s="186"/>
      <c r="I185" s="186"/>
      <c r="J185" s="186"/>
      <c r="K185" s="182"/>
    </row>
    <row r="186" spans="2:11" ht="18.75" customHeight="1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</row>
    <row r="187" spans="2:11" ht="13.5">
      <c r="B187" s="173"/>
      <c r="C187" s="174"/>
      <c r="D187" s="174"/>
      <c r="E187" s="174"/>
      <c r="F187" s="174"/>
      <c r="G187" s="174"/>
      <c r="H187" s="174"/>
      <c r="I187" s="174"/>
      <c r="J187" s="174"/>
      <c r="K187" s="175"/>
    </row>
    <row r="188" spans="2:11" ht="21">
      <c r="B188" s="176"/>
      <c r="C188" s="291" t="s">
        <v>468</v>
      </c>
      <c r="D188" s="291"/>
      <c r="E188" s="291"/>
      <c r="F188" s="291"/>
      <c r="G188" s="291"/>
      <c r="H188" s="291"/>
      <c r="I188" s="291"/>
      <c r="J188" s="291"/>
      <c r="K188" s="177"/>
    </row>
    <row r="189" spans="2:11" ht="25.5" customHeight="1">
      <c r="B189" s="176"/>
      <c r="C189" s="239" t="s">
        <v>469</v>
      </c>
      <c r="D189" s="239"/>
      <c r="E189" s="239"/>
      <c r="F189" s="239" t="s">
        <v>470</v>
      </c>
      <c r="G189" s="240"/>
      <c r="H189" s="292" t="s">
        <v>471</v>
      </c>
      <c r="I189" s="292"/>
      <c r="J189" s="292"/>
      <c r="K189" s="177"/>
    </row>
    <row r="190" spans="2:11" ht="5.25" customHeight="1">
      <c r="B190" s="206"/>
      <c r="C190" s="203"/>
      <c r="D190" s="203"/>
      <c r="E190" s="203"/>
      <c r="F190" s="203"/>
      <c r="G190" s="186"/>
      <c r="H190" s="203"/>
      <c r="I190" s="203"/>
      <c r="J190" s="203"/>
      <c r="K190" s="227"/>
    </row>
    <row r="191" spans="2:11" ht="15" customHeight="1">
      <c r="B191" s="206"/>
      <c r="C191" s="186" t="s">
        <v>472</v>
      </c>
      <c r="D191" s="186"/>
      <c r="E191" s="186"/>
      <c r="F191" s="205" t="s">
        <v>43</v>
      </c>
      <c r="G191" s="186"/>
      <c r="H191" s="290" t="s">
        <v>473</v>
      </c>
      <c r="I191" s="290"/>
      <c r="J191" s="290"/>
      <c r="K191" s="227"/>
    </row>
    <row r="192" spans="2:11" ht="15" customHeight="1">
      <c r="B192" s="206"/>
      <c r="C192" s="212"/>
      <c r="D192" s="186"/>
      <c r="E192" s="186"/>
      <c r="F192" s="205" t="s">
        <v>44</v>
      </c>
      <c r="G192" s="186"/>
      <c r="H192" s="290" t="s">
        <v>474</v>
      </c>
      <c r="I192" s="290"/>
      <c r="J192" s="290"/>
      <c r="K192" s="227"/>
    </row>
    <row r="193" spans="2:11" ht="15" customHeight="1">
      <c r="B193" s="206"/>
      <c r="C193" s="212"/>
      <c r="D193" s="186"/>
      <c r="E193" s="186"/>
      <c r="F193" s="205" t="s">
        <v>47</v>
      </c>
      <c r="G193" s="186"/>
      <c r="H193" s="290" t="s">
        <v>475</v>
      </c>
      <c r="I193" s="290"/>
      <c r="J193" s="290"/>
      <c r="K193" s="227"/>
    </row>
    <row r="194" spans="2:11" ht="15" customHeight="1">
      <c r="B194" s="206"/>
      <c r="C194" s="186"/>
      <c r="D194" s="186"/>
      <c r="E194" s="186"/>
      <c r="F194" s="205" t="s">
        <v>45</v>
      </c>
      <c r="G194" s="186"/>
      <c r="H194" s="290" t="s">
        <v>476</v>
      </c>
      <c r="I194" s="290"/>
      <c r="J194" s="290"/>
      <c r="K194" s="227"/>
    </row>
    <row r="195" spans="2:11" ht="15" customHeight="1">
      <c r="B195" s="206"/>
      <c r="C195" s="186"/>
      <c r="D195" s="186"/>
      <c r="E195" s="186"/>
      <c r="F195" s="205" t="s">
        <v>46</v>
      </c>
      <c r="G195" s="186"/>
      <c r="H195" s="290" t="s">
        <v>477</v>
      </c>
      <c r="I195" s="290"/>
      <c r="J195" s="290"/>
      <c r="K195" s="227"/>
    </row>
    <row r="196" spans="2:11" ht="15" customHeight="1">
      <c r="B196" s="206"/>
      <c r="C196" s="186"/>
      <c r="D196" s="186"/>
      <c r="E196" s="186"/>
      <c r="F196" s="205"/>
      <c r="G196" s="186"/>
      <c r="H196" s="186"/>
      <c r="I196" s="186"/>
      <c r="J196" s="186"/>
      <c r="K196" s="227"/>
    </row>
    <row r="197" spans="2:11" ht="15" customHeight="1">
      <c r="B197" s="206"/>
      <c r="C197" s="186" t="s">
        <v>436</v>
      </c>
      <c r="D197" s="186"/>
      <c r="E197" s="186"/>
      <c r="F197" s="205" t="s">
        <v>76</v>
      </c>
      <c r="G197" s="186"/>
      <c r="H197" s="290" t="s">
        <v>478</v>
      </c>
      <c r="I197" s="290"/>
      <c r="J197" s="290"/>
      <c r="K197" s="227"/>
    </row>
    <row r="198" spans="2:11" ht="15" customHeight="1">
      <c r="B198" s="206"/>
      <c r="C198" s="212"/>
      <c r="D198" s="186"/>
      <c r="E198" s="186"/>
      <c r="F198" s="205" t="s">
        <v>334</v>
      </c>
      <c r="G198" s="186"/>
      <c r="H198" s="290" t="s">
        <v>335</v>
      </c>
      <c r="I198" s="290"/>
      <c r="J198" s="290"/>
      <c r="K198" s="227"/>
    </row>
    <row r="199" spans="2:11" ht="15" customHeight="1">
      <c r="B199" s="206"/>
      <c r="C199" s="186"/>
      <c r="D199" s="186"/>
      <c r="E199" s="186"/>
      <c r="F199" s="205" t="s">
        <v>332</v>
      </c>
      <c r="G199" s="186"/>
      <c r="H199" s="290" t="s">
        <v>479</v>
      </c>
      <c r="I199" s="290"/>
      <c r="J199" s="290"/>
      <c r="K199" s="227"/>
    </row>
    <row r="200" spans="2:11" ht="15" customHeight="1">
      <c r="B200" s="241"/>
      <c r="C200" s="212"/>
      <c r="D200" s="212"/>
      <c r="E200" s="212"/>
      <c r="F200" s="205" t="s">
        <v>336</v>
      </c>
      <c r="G200" s="191"/>
      <c r="H200" s="289" t="s">
        <v>337</v>
      </c>
      <c r="I200" s="289"/>
      <c r="J200" s="289"/>
      <c r="K200" s="242"/>
    </row>
    <row r="201" spans="2:11" ht="15" customHeight="1">
      <c r="B201" s="241"/>
      <c r="C201" s="212"/>
      <c r="D201" s="212"/>
      <c r="E201" s="212"/>
      <c r="F201" s="205" t="s">
        <v>338</v>
      </c>
      <c r="G201" s="191"/>
      <c r="H201" s="289" t="s">
        <v>480</v>
      </c>
      <c r="I201" s="289"/>
      <c r="J201" s="289"/>
      <c r="K201" s="242"/>
    </row>
    <row r="202" spans="2:11" ht="15" customHeight="1">
      <c r="B202" s="241"/>
      <c r="C202" s="212"/>
      <c r="D202" s="212"/>
      <c r="E202" s="212"/>
      <c r="F202" s="243"/>
      <c r="G202" s="191"/>
      <c r="H202" s="244"/>
      <c r="I202" s="244"/>
      <c r="J202" s="244"/>
      <c r="K202" s="242"/>
    </row>
    <row r="203" spans="2:11" ht="15" customHeight="1">
      <c r="B203" s="241"/>
      <c r="C203" s="186" t="s">
        <v>460</v>
      </c>
      <c r="D203" s="212"/>
      <c r="E203" s="212"/>
      <c r="F203" s="205">
        <v>1</v>
      </c>
      <c r="G203" s="191"/>
      <c r="H203" s="289" t="s">
        <v>481</v>
      </c>
      <c r="I203" s="289"/>
      <c r="J203" s="289"/>
      <c r="K203" s="242"/>
    </row>
    <row r="204" spans="2:11" ht="15" customHeight="1">
      <c r="B204" s="241"/>
      <c r="C204" s="212"/>
      <c r="D204" s="212"/>
      <c r="E204" s="212"/>
      <c r="F204" s="205">
        <v>2</v>
      </c>
      <c r="G204" s="191"/>
      <c r="H204" s="289" t="s">
        <v>482</v>
      </c>
      <c r="I204" s="289"/>
      <c r="J204" s="289"/>
      <c r="K204" s="242"/>
    </row>
    <row r="205" spans="2:11" ht="15" customHeight="1">
      <c r="B205" s="241"/>
      <c r="C205" s="212"/>
      <c r="D205" s="212"/>
      <c r="E205" s="212"/>
      <c r="F205" s="205">
        <v>3</v>
      </c>
      <c r="G205" s="191"/>
      <c r="H205" s="289" t="s">
        <v>483</v>
      </c>
      <c r="I205" s="289"/>
      <c r="J205" s="289"/>
      <c r="K205" s="242"/>
    </row>
    <row r="206" spans="2:11" ht="15" customHeight="1">
      <c r="B206" s="241"/>
      <c r="C206" s="212"/>
      <c r="D206" s="212"/>
      <c r="E206" s="212"/>
      <c r="F206" s="205">
        <v>4</v>
      </c>
      <c r="G206" s="191"/>
      <c r="H206" s="289" t="s">
        <v>484</v>
      </c>
      <c r="I206" s="289"/>
      <c r="J206" s="289"/>
      <c r="K206" s="242"/>
    </row>
    <row r="207" spans="2:11" ht="12.75" customHeight="1">
      <c r="B207" s="245"/>
      <c r="C207" s="246"/>
      <c r="D207" s="246"/>
      <c r="E207" s="246"/>
      <c r="F207" s="246"/>
      <c r="G207" s="246"/>
      <c r="H207" s="246"/>
      <c r="I207" s="246"/>
      <c r="J207" s="246"/>
      <c r="K207" s="247"/>
    </row>
  </sheetData>
  <sheetProtection/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0:J200"/>
    <mergeCell ref="C163:J163"/>
    <mergeCell ref="C188:J188"/>
    <mergeCell ref="H189:J189"/>
    <mergeCell ref="H191:J191"/>
    <mergeCell ref="H192:J192"/>
    <mergeCell ref="H193:J193"/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Lukáš Václavík</cp:lastModifiedBy>
  <dcterms:created xsi:type="dcterms:W3CDTF">2016-06-22T07:53:14Z</dcterms:created>
  <dcterms:modified xsi:type="dcterms:W3CDTF">2017-06-21T11:49:56Z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