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132" yWindow="540" windowWidth="15036" windowHeight="10260" activeTab="5"/>
  </bookViews>
  <sheets>
    <sheet name="Rekapitulace stavby" sheetId="1" r:id="rId1"/>
    <sheet name="1 - Stavební úpravy prost..." sheetId="2" r:id="rId2"/>
    <sheet name="a - ZTI -zdravotně tech.i..." sheetId="3" r:id="rId3"/>
    <sheet name="c_a - Elektroinstalace - ..." sheetId="4" r:id="rId4"/>
    <sheet name="c_b - Elektroinstalace - ..." sheetId="5" r:id="rId5"/>
    <sheet name="VON - vedlejší a ostatní ..." sheetId="6" r:id="rId6"/>
  </sheets>
  <definedNames>
    <definedName name="_xlnm._FilterDatabase" localSheetId="1" hidden="1">'1 - Stavební úpravy prost...'!$C$89:$K$443</definedName>
    <definedName name="_xlnm._FilterDatabase" localSheetId="2" hidden="1">'a - ZTI -zdravotně tech.i...'!$C$89:$K$232</definedName>
    <definedName name="_xlnm._FilterDatabase" localSheetId="3" hidden="1">'c_a - Elektroinstalace - ...'!$C$90:$K$192</definedName>
    <definedName name="_xlnm._FilterDatabase" localSheetId="4" hidden="1">'c_b - Elektroinstalace - ...'!$C$91:$K$192</definedName>
    <definedName name="_xlnm._FilterDatabase" localSheetId="5" hidden="1">'VON - vedlejší a ostatní ...'!$C$76:$K$84</definedName>
    <definedName name="_xlnm.Print_Area" localSheetId="1">'1 - Stavební úpravy prost...'!$C$4:$J$36,'1 - Stavební úpravy prost...'!$C$42:$J$71,'1 - Stavební úpravy prost...'!$C$77:$K$443</definedName>
    <definedName name="_xlnm.Print_Area" localSheetId="2">'a - ZTI -zdravotně tech.i...'!$C$4:$J$38,'a - ZTI -zdravotně tech.i...'!$C$44:$J$69,'a - ZTI -zdravotně tech.i...'!$C$75:$K$232</definedName>
    <definedName name="_xlnm.Print_Area" localSheetId="3">'c_a - Elektroinstalace - ...'!$C$4:$J$38,'c_a - Elektroinstalace - ...'!$C$44:$J$70,'c_a - Elektroinstalace - ...'!$C$76:$K$192</definedName>
    <definedName name="_xlnm.Print_Area" localSheetId="4">'c_b - Elektroinstalace - ...'!$C$4:$J$38,'c_b - Elektroinstalace - ...'!$C$44:$J$71,'c_b - Elektroinstalace - ...'!$C$77:$K$192</definedName>
    <definedName name="_xlnm.Print_Area" localSheetId="0">'Rekapitulace stavby'!$D$4:$AO$33,'Rekapitulace stavby'!$C$39:$AQ$59</definedName>
    <definedName name="_xlnm.Print_Area" localSheetId="5">'VON - vedlejší a ostatní ...'!$C$4:$J$36,'VON - vedlejší a ostatní ...'!$C$42:$J$58,'VON - vedlejší a ostatní ...'!$C$64:$K$84</definedName>
    <definedName name="_xlnm.Print_Titles" localSheetId="0">'Rekapitulace stavby'!$49:$49</definedName>
    <definedName name="_xlnm.Print_Titles" localSheetId="1">'1 - Stavební úpravy prost...'!$89:$89</definedName>
    <definedName name="_xlnm.Print_Titles" localSheetId="2">'a - ZTI -zdravotně tech.i...'!$89:$89</definedName>
    <definedName name="_xlnm.Print_Titles" localSheetId="3">'c_a - Elektroinstalace - ...'!$90:$90</definedName>
    <definedName name="_xlnm.Print_Titles" localSheetId="4">'c_b - Elektroinstalace - ...'!$91:$91</definedName>
    <definedName name="_xlnm.Print_Titles" localSheetId="5">'VON - vedlejší a ostatní ...'!$76:$76</definedName>
  </definedNames>
  <calcPr calcId="145621"/>
</workbook>
</file>

<file path=xl/sharedStrings.xml><?xml version="1.0" encoding="utf-8"?>
<sst xmlns="http://schemas.openxmlformats.org/spreadsheetml/2006/main" count="7269" uniqueCount="1148">
  <si>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</si>
  <si>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</si>
  <si>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</si>
  <si>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</si>
  <si>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</si>
  <si>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</si>
  <si>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</si>
  <si>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{bb271b8a-4ab4-4816-9dde-5056ff960371}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</si>
  <si>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</si>
  <si>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</si>
  <si>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</si>
  <si>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</si>
  <si>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</si>
  <si>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</si>
  <si>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</si>
  <si>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</si>
  <si>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301-17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</si>
  <si>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</si>
  <si>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</si>
  <si>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Gymnázium Ludka Píka Plzeň</t>
  </si>
  <si>
    <t>0,1</t>
  </si>
  <si>
    <t>KSO:</t>
  </si>
  <si>
    <t/>
  </si>
  <si>
    <t>CC-CZ:</t>
  </si>
  <si>
    <t>1</t>
  </si>
  <si>
    <t>Místo:</t>
  </si>
  <si>
    <t>Plzeń ,Opavská 823/1</t>
  </si>
  <si>
    <t>Datum:</t>
  </si>
  <si>
    <t>13. 2. 2017</t>
  </si>
  <si>
    <t>10</t>
  </si>
  <si>
    <t>100</t>
  </si>
  <si>
    <t>Zadavatel:</t>
  </si>
  <si>
    <t>IČ:</t>
  </si>
  <si>
    <t>Gymnázium Ludka Píky Plzeň</t>
  </si>
  <si>
    <t>DIČ:</t>
  </si>
  <si>
    <t>Uchazeč:</t>
  </si>
  <si>
    <t>Vyplň údaj</t>
  </si>
  <si>
    <t>Projektant:</t>
  </si>
  <si>
    <t>Ing.V.Řezníčková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</si>
  <si>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</si>
  <si>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</si>
  <si>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</si>
  <si>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</si>
  <si>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</si>
  <si>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</si>
  <si>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</si>
  <si>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</si>
  <si>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</si>
  <si>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</si>
  <si>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</si>
  <si>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</si>
  <si>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</si>
  <si>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</si>
  <si>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</si>
  <si>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</si>
  <si>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</si>
  <si>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</si>
  <si>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</si>
  <si>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</si>
  <si>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</si>
  <si>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</si>
  <si>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</si>
  <si>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</si>
  <si>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</si>
  <si>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</si>
  <si>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</si>
  <si>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</si>
  <si>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</si>
  <si>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</si>
  <si>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</si>
  <si>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</si>
  <si>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</si>
  <si>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</si>
  <si>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</si>
  <si>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</si>
  <si>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</si>
  <si>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</si>
  <si>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</si>
  <si>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</si>
  <si>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Stavební úpravy prostor chemie</t>
  </si>
  <si>
    <t>STA</t>
  </si>
  <si>
    <t>{5e81f882-6c33-4803-af8e-a32c73ae1eaf}</t>
  </si>
  <si>
    <t>/</t>
  </si>
  <si>
    <t>Soupis</t>
  </si>
  <si>
    <t>2</t>
  </si>
  <si>
    <t>###NOINSERT###</t>
  </si>
  <si>
    <t>a</t>
  </si>
  <si>
    <t xml:space="preserve">ZTI -zdravotně tech.instalace </t>
  </si>
  <si>
    <t>{138c4fcc-dc6f-418d-8399-c539c40d1e54}</t>
  </si>
  <si>
    <t>Elektro montáž a materiál</t>
  </si>
  <si>
    <t>{08985986-7508-4548-9238-772c0d3230e2}</t>
  </si>
  <si>
    <t>c_a</t>
  </si>
  <si>
    <t>Elektroinstalace - materiál</t>
  </si>
  <si>
    <t>{c1e9b908-f5a1-4812-a438-87f9ee53d27c}</t>
  </si>
  <si>
    <t>c_b</t>
  </si>
  <si>
    <t>Elektroinstalace - konstrukce</t>
  </si>
  <si>
    <t>{fc560601-a001-46ff-b8e2-b01e276c321b}</t>
  </si>
  <si>
    <t>VON</t>
  </si>
  <si>
    <t>vedlejší a ostatní náklady</t>
  </si>
  <si>
    <t>{b01c3153-990f-4e72-a30e-436e8ae81b74}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</si>
  <si>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</si>
  <si>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</si>
  <si>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</si>
  <si>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</si>
  <si>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</si>
  <si>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</si>
  <si>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</si>
  <si>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1 - Stavební úpravy prostor chemie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</si>
  <si>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</si>
  <si>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</si>
  <si>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</si>
  <si>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</si>
  <si>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</si>
  <si>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</si>
  <si>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</si>
  <si>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</si>
  <si>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</si>
  <si>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PSV - Práce a dodávky PSV</t>
  </si>
  <si>
    <t xml:space="preserve">    723 - Zdravotechnika - vnitřní plynovod</t>
  </si>
  <si>
    <t xml:space="preserve">    751 - Vzduchotechnika</t>
  </si>
  <si>
    <t xml:space="preserve">    762 - Konstrukce tesařské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</si>
  <si>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</si>
  <si>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</si>
  <si>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</si>
  <si>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</si>
  <si>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</si>
  <si>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</si>
  <si>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</si>
  <si>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</si>
  <si>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</si>
  <si>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</si>
  <si>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</si>
  <si>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</si>
  <si>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</si>
  <si>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</si>
  <si>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</si>
  <si>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</si>
  <si>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</si>
  <si>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</si>
  <si>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</si>
  <si>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</si>
  <si>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</si>
  <si>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</si>
  <si>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</si>
  <si>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6</t>
  </si>
  <si>
    <t>Úpravy povrchů, podlahy a osazování výplní</t>
  </si>
  <si>
    <t>K</t>
  </si>
  <si>
    <t>611325421</t>
  </si>
  <si>
    <t>Oprava vnitřní vápenocementové štukové omítky stropů v rozsahu plochy do 10%</t>
  </si>
  <si>
    <t>m2</t>
  </si>
  <si>
    <t>CS ÚRS 2017 01</t>
  </si>
  <si>
    <t>4</t>
  </si>
  <si>
    <t>140029133</t>
  </si>
  <si>
    <t>PP</t>
  </si>
  <si>
    <t>Oprava vápenocementové nebo vápenné omítky vnitřních ploch štukové dvouvrstvé, tloušťky do 20 mm stropů, v rozsahu opravované plochy do 10%</t>
  </si>
  <si>
    <t>VV</t>
  </si>
  <si>
    <t>29.84+24.17+63.18+64.04</t>
  </si>
  <si>
    <t xml:space="preserve">63.18*0.5 "strop suteren" </t>
  </si>
  <si>
    <t>Součet</t>
  </si>
  <si>
    <t>611311131</t>
  </si>
  <si>
    <t>Potažení vnitřních rovných stropů vápenným štukem tloušťky do 3 mm</t>
  </si>
  <si>
    <t>-826131234</t>
  </si>
  <si>
    <t>Potažení vnitřních ploch štukem tloušťky do 3 mm vodorovných konstrukcí stropů rovných</t>
  </si>
  <si>
    <t xml:space="preserve">29.84+24.17+63.18+64.04 "1.01-1.03+1.05" </t>
  </si>
  <si>
    <t>3</t>
  </si>
  <si>
    <t>612311131</t>
  </si>
  <si>
    <t>Potažení vnitřních stěn vápenným štukem tloušťky do 3 mm</t>
  </si>
  <si>
    <t>-1404364683</t>
  </si>
  <si>
    <t>Potažení vnitřních ploch štukem tloušťky do 3 mm svislých konstrukcí stěn</t>
  </si>
  <si>
    <t>324.45</t>
  </si>
  <si>
    <t>612325421</t>
  </si>
  <si>
    <t>Oprava vnitřní vápenocementové štukové omítky stěn v rozsahu plochy do 10%</t>
  </si>
  <si>
    <t>-2086416941</t>
  </si>
  <si>
    <t>Oprava vápenocementové nebo vápenné omítky vnitřních ploch štukové dvouvrstvé, tloušťky do 20 mm stěn, v rozsahu opravované plochy do 10%</t>
  </si>
  <si>
    <t>24.19*3.9-(1.0+0.9)*2.02-1.2*1.94 "1.01"</t>
  </si>
  <si>
    <t>21.5*3.82-(1.0+0.9)*2.02 "1.02"</t>
  </si>
  <si>
    <t xml:space="preserve">33.2*3.82-(1.0*2+0.9)*2.02 "1.03" </t>
  </si>
  <si>
    <t>33.55*3.82-(1.0+0.9)*2.02 "1.05</t>
  </si>
  <si>
    <t>-(4.45*2.8*4+2.95*2.8*2)</t>
  </si>
  <si>
    <t>Mezisoučet</t>
  </si>
  <si>
    <t xml:space="preserve">-16.4 "obklad" </t>
  </si>
  <si>
    <t xml:space="preserve">-14.0 "opr.soklu" </t>
  </si>
  <si>
    <t>315*1.03</t>
  </si>
  <si>
    <t>5</t>
  </si>
  <si>
    <t>612321141</t>
  </si>
  <si>
    <t>Vápenocementová omítka štuková dvouvrstvá vnitřních stěn nanášená ručně dopln. pod otluc. sokliku</t>
  </si>
  <si>
    <t>1715255292</t>
  </si>
  <si>
    <t>Omítka vápenocementová vnitřních ploch nanášená ručně dvouvrstvá, tloušťky jádrové omítky do 10 mm a tloušťky štuku do 3 mm štuková svislých konstrukcí stěn</t>
  </si>
  <si>
    <t>104*0.13*1.03</t>
  </si>
  <si>
    <t>14</t>
  </si>
  <si>
    <t>612331121</t>
  </si>
  <si>
    <t>Cementová omítka hladká jednovrstvá vnitřních stěn nanášená ručně -obklad</t>
  </si>
  <si>
    <t>-775446967</t>
  </si>
  <si>
    <t>Omítka cementová vnitřních ploch nanášená ručně jednovrstvá, tloušťky do 10 mm hladká svislých konstrukcí stěn</t>
  </si>
  <si>
    <t>16.4</t>
  </si>
  <si>
    <t>7</t>
  </si>
  <si>
    <t>6121351R</t>
  </si>
  <si>
    <t>Hrubá výplň rýh ve stěnách maltou jakékoli šířky rýhy  vč.zaplentování+stuk.omítka</t>
  </si>
  <si>
    <t>soubor</t>
  </si>
  <si>
    <t>4016301</t>
  </si>
  <si>
    <t>Hrubá výplň rýh maltou jakékoli šířky rýhy ve stěnách</t>
  </si>
  <si>
    <t>8</t>
  </si>
  <si>
    <t>629991011</t>
  </si>
  <si>
    <t>Zakrytí výplní otvorů a svislých ploch fólií přilepenou lepící páskou</t>
  </si>
  <si>
    <t>392931886</t>
  </si>
  <si>
    <t>Zakrytí vnějších-vnitrnich  ploch před znečištěním včetně pozdějšího odkrytí výplní otvorů a svislých ploch fólií přilepenou lepící páskou</t>
  </si>
  <si>
    <t>(4.45*2.8*4+2.95*2.8*2)*1.05</t>
  </si>
  <si>
    <t>(1.0*5+0.9*4)*2.02*1.05</t>
  </si>
  <si>
    <t>1.2*1.94*1.05</t>
  </si>
  <si>
    <t>90.4</t>
  </si>
  <si>
    <t>9</t>
  </si>
  <si>
    <t>Ostatní konstrukce a práce, bourání</t>
  </si>
  <si>
    <t>94910111R</t>
  </si>
  <si>
    <t>Lešení pomocné pro objekty pozemních staveb s lešeňovou podlahou v do 3,5 m zatížení do 150 kg/m2 vč.demontáže+doprava</t>
  </si>
  <si>
    <t>-2096504418</t>
  </si>
  <si>
    <t>Lešení pomocné pracovní pro objekty pozemních staveb pro zatížení do 150 kg/m2, o výšce lešeňové podlahy přes 1,9 do 3,5 m</t>
  </si>
  <si>
    <t>29.84+24.17+63.18+64.04 "1.01-1.03+1.05"</t>
  </si>
  <si>
    <t xml:space="preserve">63.18 "suteren" </t>
  </si>
  <si>
    <t>95290111R</t>
  </si>
  <si>
    <t>Vyčištění budov bytové a občanské výstavby při výšce podlaží do 4 m</t>
  </si>
  <si>
    <t>760344118</t>
  </si>
  <si>
    <t xml:space="preserve">63.18*0.5 "ssuteren" </t>
  </si>
  <si>
    <t>11</t>
  </si>
  <si>
    <t>95394311R</t>
  </si>
  <si>
    <t>Osazování -zpětná montáž stávajícího rozhlasu vč.ukotvení  +demontáž +uskladnění po dobu oprav</t>
  </si>
  <si>
    <t>kus</t>
  </si>
  <si>
    <t>-2059201035</t>
  </si>
  <si>
    <t>12</t>
  </si>
  <si>
    <t>97205414R</t>
  </si>
  <si>
    <t>Vybourání otvorů v ŽB stropech  pl do 0,0225 m2 tl do 250 mm vč odstr.násypu+vložení ocel. trubky-chranička   plyn</t>
  </si>
  <si>
    <t>-589171878</t>
  </si>
  <si>
    <t>13</t>
  </si>
  <si>
    <t>97205415R</t>
  </si>
  <si>
    <t>Vybourání otvorů v ŽB stropech  pl do 0,0225 m2 tl do 250 mm vč odstr.násypu+vložení ocelt. rubky-chranička  voda</t>
  </si>
  <si>
    <t>-1704908002</t>
  </si>
  <si>
    <t>97205424R</t>
  </si>
  <si>
    <t>Vybourání otvorů v ŽB stropech  pl do 0,09 m2 tl do 250 mm vč odstr.násypu+vložení ocelt. rubky-chranička  kanal.</t>
  </si>
  <si>
    <t>-1418843768</t>
  </si>
  <si>
    <t>974031132</t>
  </si>
  <si>
    <t>Vysekání rýh ve zdivu cihelném hl do 50 mm š do 70 mm</t>
  </si>
  <si>
    <t>m</t>
  </si>
  <si>
    <t>332186155</t>
  </si>
  <si>
    <t>Vysekání rýh ve zdivu cihelném na maltu vápennou nebo vápenocementovou do hl. 50 mm a šířky do 70 mm</t>
  </si>
  <si>
    <t xml:space="preserve">0.6+1.0 "1.01+1.03 voda "  </t>
  </si>
  <si>
    <t>16</t>
  </si>
  <si>
    <t>974031153</t>
  </si>
  <si>
    <t>Vysekání rýh ve zdivu cihelném hl do 100 mm š do 100 mm</t>
  </si>
  <si>
    <t>391046829</t>
  </si>
  <si>
    <t>Vysekání rýh ve zdivu cihelném na maltu vápennou nebo vápenocementovou do hl. 100 mm a šířky do 100 mm</t>
  </si>
  <si>
    <t>3.85 "1.03 kanal."</t>
  </si>
  <si>
    <t>17</t>
  </si>
  <si>
    <t>978059541</t>
  </si>
  <si>
    <t>Odsekání a odebrání obkladů stěn z vnitřních obkládaček plochy přes 1 m2</t>
  </si>
  <si>
    <t>1763495166</t>
  </si>
  <si>
    <t>Odsekání obkladů stěn včetně otlučení podkladní omítky až na zdivo z obkládaček vnitřních, z jakýchkoliv materiálů, plochy přes 1 m2</t>
  </si>
  <si>
    <t>2.0*1.5*3 " 1.02+1.03+1.05"</t>
  </si>
  <si>
    <t>18</t>
  </si>
  <si>
    <t>997013111</t>
  </si>
  <si>
    <t>Vnitrostaveništní doprava suti a vybouraných hmot pro budovy v do 6 m s použitím mechanizace</t>
  </si>
  <si>
    <t>t</t>
  </si>
  <si>
    <t>247988444</t>
  </si>
  <si>
    <t>Vnitrostaveništní doprava suti a vybouraných hmot vodorovně do 50 m svisle s použitím mechanizace pro budovy a haly výšky do 6 m</t>
  </si>
  <si>
    <t>19</t>
  </si>
  <si>
    <t>997013501</t>
  </si>
  <si>
    <t>Odvoz suti a vybouraných hmot na skládku nebo meziskládku do 1 km se složením</t>
  </si>
  <si>
    <t>1775626111</t>
  </si>
  <si>
    <t>Odvoz suti a vybouraných hmot na skládku nebo meziskládku se složením, na vzdálenost do 1 km</t>
  </si>
  <si>
    <t>20</t>
  </si>
  <si>
    <t>997013509</t>
  </si>
  <si>
    <t>Příplatek k odvozu suti a vybouraných hmot na skládku ZKD 1 km přes 1 km</t>
  </si>
  <si>
    <t>769681987</t>
  </si>
  <si>
    <t>Odvoz suti a vybouraných hmot na skládku nebo meziskládku se složením, na vzdálenost Příplatek k ceně za každý další i započatý 1 km přes 1 km</t>
  </si>
  <si>
    <t>3.424*9</t>
  </si>
  <si>
    <t>997013831</t>
  </si>
  <si>
    <t>Poplatek za uložení stavebního směsného odpadu na skládce (skládkovné)</t>
  </si>
  <si>
    <t>-455641095</t>
  </si>
  <si>
    <t>Poplatek za uložení stavebního odpadu na skládce (skládkovné) směsného</t>
  </si>
  <si>
    <t>3.424-0.985</t>
  </si>
  <si>
    <t>22</t>
  </si>
  <si>
    <t>997013813</t>
  </si>
  <si>
    <t>Poplatek za uložení stavebního odpadu z plastických hmot na skládce (skládkovné)</t>
  </si>
  <si>
    <t>-833205505</t>
  </si>
  <si>
    <t>Poplatek za uložení stavebního odpadu na skládce (skládkovné) z plastických hmot</t>
  </si>
  <si>
    <t xml:space="preserve">0.985 "PVC" </t>
  </si>
  <si>
    <t>998</t>
  </si>
  <si>
    <t>Přesun hmot</t>
  </si>
  <si>
    <t>23</t>
  </si>
  <si>
    <t>998011002</t>
  </si>
  <si>
    <t>Přesun hmot pro budovy zděné v do 12 m</t>
  </si>
  <si>
    <t>-942972943</t>
  </si>
  <si>
    <t>Přesun hmot pro budovy občanské výstavby, bydlení, výrobu a služby s nosnou svislou konstrukcí zděnou z cihel, tvárnic nebo kamene vodorovná dopravní vzdálenost do 100 m pro budovy výšky přes 6 do 12 m</t>
  </si>
  <si>
    <t>PSV</t>
  </si>
  <si>
    <t>Práce a dodávky PSV</t>
  </si>
  <si>
    <t>723</t>
  </si>
  <si>
    <t>Zdravotechnika - vnitřní plynovod</t>
  </si>
  <si>
    <t>24</t>
  </si>
  <si>
    <t>7231208R</t>
  </si>
  <si>
    <t>Demontáž potrubí ocelové závitové svařované do DN 25 vč zaslepení+odvoz do šrotu</t>
  </si>
  <si>
    <t>-124823842</t>
  </si>
  <si>
    <t xml:space="preserve">1 " cca 2,5m+19.5+78" </t>
  </si>
  <si>
    <t>751</t>
  </si>
  <si>
    <t>Vzduchotechnika</t>
  </si>
  <si>
    <t>25</t>
  </si>
  <si>
    <t>751510R</t>
  </si>
  <si>
    <t>Vzduchotechnické  zařízení demont+zpětná montáž--digestoř +vyčištění-revize+případná oprava poškozené části</t>
  </si>
  <si>
    <t>2094338347</t>
  </si>
  <si>
    <t>1 " digestoř v suterénu"</t>
  </si>
  <si>
    <t>26</t>
  </si>
  <si>
    <t>751511R</t>
  </si>
  <si>
    <t>Demont   stávající digestoře vč demont.potrubí +odvoz do šrotu</t>
  </si>
  <si>
    <t>806492456</t>
  </si>
  <si>
    <t>1 " digestoř -přízemí"</t>
  </si>
  <si>
    <t>762</t>
  </si>
  <si>
    <t>Konstrukce tesařské</t>
  </si>
  <si>
    <t>27</t>
  </si>
  <si>
    <t>762511227</t>
  </si>
  <si>
    <t>Podlahové kce podkladové z desek OSB tl 25 mm nebroušených na pero a drážku lepených</t>
  </si>
  <si>
    <t>810339082</t>
  </si>
  <si>
    <t>Podlahové konstrukce podkladové z dřevoštěpkových desek [OSB] jednovrstvých lepených na pero a drážku 25 mm nebroušených, tloušťky desky</t>
  </si>
  <si>
    <t>3.07*2.06*1.08</t>
  </si>
  <si>
    <t>(3.07+2.06*2)*0.17*1.08</t>
  </si>
  <si>
    <t>8.2</t>
  </si>
  <si>
    <t>28</t>
  </si>
  <si>
    <t>76243900R</t>
  </si>
  <si>
    <t>Montáž  podkladoveho  roštu</t>
  </si>
  <si>
    <t>-1492442116</t>
  </si>
  <si>
    <t>29</t>
  </si>
  <si>
    <t>M</t>
  </si>
  <si>
    <t>60512001R</t>
  </si>
  <si>
    <t>řezivo jehličnaté hranol jakost I do 120 cm2</t>
  </si>
  <si>
    <t>m3</t>
  </si>
  <si>
    <t>32</t>
  </si>
  <si>
    <t>-530183792</t>
  </si>
  <si>
    <t>Řezivo jehličnaté hraněné, neopracované (hranolky, hranoly) jehličnaté - hranoly do 120 cm2 hranoly jakost I</t>
  </si>
  <si>
    <t>0.08*0.08*25*1.08</t>
  </si>
  <si>
    <t>0.17</t>
  </si>
  <si>
    <t>30</t>
  </si>
  <si>
    <t>762595001</t>
  </si>
  <si>
    <t>Spojovací prostředky pro položení dřevěných podlah a zakrytí kanálů</t>
  </si>
  <si>
    <t>-280555700</t>
  </si>
  <si>
    <t>Spojovací prostředky podlah a podkladových konstrukcí hřebíky, vruty</t>
  </si>
  <si>
    <t>8.2/1.08*2</t>
  </si>
  <si>
    <t>15.2</t>
  </si>
  <si>
    <t>31</t>
  </si>
  <si>
    <t>998762102</t>
  </si>
  <si>
    <t>Přesun hmot tonážní pro kce tesařské v objektech v do 12 m</t>
  </si>
  <si>
    <t>679055609</t>
  </si>
  <si>
    <t>Přesun hmot pro konstrukce tesařské stanovený z hmotnosti přesunovaného materiálu vodorovná dopravní vzdálenost do 50 m v objektech výšky přes 6 do 12 m</t>
  </si>
  <si>
    <t>766</t>
  </si>
  <si>
    <t>Konstrukce truhlářské</t>
  </si>
  <si>
    <t>766662811</t>
  </si>
  <si>
    <t>Demontáž truhlářských prahů dveří jednokřídlových</t>
  </si>
  <si>
    <t>-1979107619</t>
  </si>
  <si>
    <t>Demontáž dveřních konstrukcí prahů dveří jednokřídlových</t>
  </si>
  <si>
    <t>4+3</t>
  </si>
  <si>
    <t>33</t>
  </si>
  <si>
    <t>7666814R</t>
  </si>
  <si>
    <t>Truhlář.+zámečnická repase  proskl. dvoukřídl. skříně  roz. 1,2/1.94m +povrch,úprava  dle TZ</t>
  </si>
  <si>
    <t>-584601959</t>
  </si>
  <si>
    <t>Truhlář.+zámečnická repase  proskl. dvoukřídl. skříně  roz.  1,2/1.94m +povrch,úprava  dle TZ</t>
  </si>
  <si>
    <t>1 "1.26x2.48."</t>
  </si>
  <si>
    <t>34</t>
  </si>
  <si>
    <t>766691914</t>
  </si>
  <si>
    <t>Vyvěšení nebo zavěšení dřevěných křídel dveří pl do 2 m2 -do skladu</t>
  </si>
  <si>
    <t>323570236</t>
  </si>
  <si>
    <t>Ostatní práce vyvěšení nebo zavěšení křídel s případným uložením a opětovným zavěšením po provedení stavebních změn dřevěných dveřních, plochy do 2 m2</t>
  </si>
  <si>
    <t>35</t>
  </si>
  <si>
    <t>766695213</t>
  </si>
  <si>
    <t>Montáž truhlářských prahů dveří 1křídlových šířky přes 10 cm</t>
  </si>
  <si>
    <t>-676138757</t>
  </si>
  <si>
    <t>Montáž ostatních truhlářských konstrukcí prahů dveří jednokřídlových, šířky přes 100 mm</t>
  </si>
  <si>
    <t>36</t>
  </si>
  <si>
    <t>611871610</t>
  </si>
  <si>
    <t>prah dveřní dřevěný dubový tl do 2 cm dl.82 cm š 15 cm vč.nátěru lazurov.lakem</t>
  </si>
  <si>
    <t>1252185378</t>
  </si>
  <si>
    <t>prah dveřní dřevěný dubový tl do 2 cm dl.82 cm š 15 cm</t>
  </si>
  <si>
    <t>37</t>
  </si>
  <si>
    <t>611871810</t>
  </si>
  <si>
    <t>prah dveřní dřevěný dubový tl do 2 cm dl.92 cm š 15 cm vč.nátěru lazurov.lakem</t>
  </si>
  <si>
    <t>-947295648</t>
  </si>
  <si>
    <t>prah dveřní dřevěný dubový tl do 2 cm dl.92 cm š 15 cm</t>
  </si>
  <si>
    <t>38</t>
  </si>
  <si>
    <t>7668126R</t>
  </si>
  <si>
    <t>Přesun stávajících lavic č.m. 1,05  +uskladnění po dobu oprav +přesun zpět</t>
  </si>
  <si>
    <t>-1522905456</t>
  </si>
  <si>
    <t xml:space="preserve">1 </t>
  </si>
  <si>
    <t>39</t>
  </si>
  <si>
    <t>7668127R</t>
  </si>
  <si>
    <t>Demontáž +zpětná  montáž  interaktívní tabule- připojení +uskladnění po dobu oprav</t>
  </si>
  <si>
    <t>-378386687</t>
  </si>
  <si>
    <t>40</t>
  </si>
  <si>
    <t>7668128R</t>
  </si>
  <si>
    <t>Demontáž stávajícího nábytku vč.odvozu na skládku + poplatek</t>
  </si>
  <si>
    <t>-1031737740</t>
  </si>
  <si>
    <t xml:space="preserve">1 " 30hod." </t>
  </si>
  <si>
    <t>41</t>
  </si>
  <si>
    <t>7668129R</t>
  </si>
  <si>
    <t>Demontáž +zpětná  montáž  dřevěného vešáku +uchycení - připojení +uskladnění po dobu oprav</t>
  </si>
  <si>
    <t>-459119083</t>
  </si>
  <si>
    <t>42</t>
  </si>
  <si>
    <t>998766102</t>
  </si>
  <si>
    <t>Přesun hmot tonážní pro konstrukce truhlářské v objektech v do 12 m</t>
  </si>
  <si>
    <t>-1864442509</t>
  </si>
  <si>
    <t>Přesun hmot pro konstrukce truhlářské stanovený z hmotnosti přesunovaného materiálu vodorovná dopravní vzdálenost do 50 m v objektech výšky přes 6 do 12 m</t>
  </si>
  <si>
    <t>771</t>
  </si>
  <si>
    <t>Podlahy z dlaždic</t>
  </si>
  <si>
    <t>43</t>
  </si>
  <si>
    <t>771471114</t>
  </si>
  <si>
    <t>Montáž soklíků z dlaždic keramických rovných do malty v do 150 mm</t>
  </si>
  <si>
    <t>-1840431022</t>
  </si>
  <si>
    <t>Montáž soklíků z dlaždic keramických kladených do malty rovných výšky přes 120 do 150 mm</t>
  </si>
  <si>
    <t>(33.2-(1.0*2+0.9))</t>
  </si>
  <si>
    <t>44</t>
  </si>
  <si>
    <t>771471810</t>
  </si>
  <si>
    <t>Demontáž soklíků z dlaždic keramických kladených do malty rovných</t>
  </si>
  <si>
    <t>299785708</t>
  </si>
  <si>
    <t xml:space="preserve">(24.19-(1.0+0.9))+(21.5-(1.0+0.9))+(33.55-(1.0+0.9)) "1.01+1.02+1.05" </t>
  </si>
  <si>
    <t xml:space="preserve">(33.2-(1.0*2+0.9)) "1.03" </t>
  </si>
  <si>
    <t>104</t>
  </si>
  <si>
    <t>45</t>
  </si>
  <si>
    <t>771574131</t>
  </si>
  <si>
    <t>Montáž podlah keramických režných protiskluzných lepených flexibilním lepidlem do 50 ks/m2</t>
  </si>
  <si>
    <t>-1720727108</t>
  </si>
  <si>
    <t>Montáž podlah z dlaždic keramických lepených flexibilním lepidlem režných nebo glazovaných protiskluzných nebo reliefovaných do 50 ks/ m2</t>
  </si>
  <si>
    <t xml:space="preserve">63.18 </t>
  </si>
  <si>
    <t>46</t>
  </si>
  <si>
    <t>59761135R</t>
  </si>
  <si>
    <t>dlaždice keramické protiskluzne   R10  vel. 30 x 30 x 0,8 cm I. j. vč.soklíků</t>
  </si>
  <si>
    <t>522865247</t>
  </si>
  <si>
    <t>63.18*1.1 " 1.03"</t>
  </si>
  <si>
    <t xml:space="preserve">30.3*0.15*1.02 " soklik" </t>
  </si>
  <si>
    <t>74.13</t>
  </si>
  <si>
    <t>47</t>
  </si>
  <si>
    <t>771591111</t>
  </si>
  <si>
    <t>Podlahy penetrace podkladu</t>
  </si>
  <si>
    <t>-48222537</t>
  </si>
  <si>
    <t>Podlahy - ostatní práce penetrace podkladu</t>
  </si>
  <si>
    <t>63.18  " 1.03"</t>
  </si>
  <si>
    <t>48</t>
  </si>
  <si>
    <t>771990112</t>
  </si>
  <si>
    <t>Vyrovnání podkladu samonivelační stěrkou tl 4 mm pevnosti 30 Mpa</t>
  </si>
  <si>
    <t>1853143124</t>
  </si>
  <si>
    <t>Vyrovnání podkladní vrstvy samonivelační stěrkou tl. 4 mm, min. pevnosti 30 MPa</t>
  </si>
  <si>
    <t>63.18</t>
  </si>
  <si>
    <t>49</t>
  </si>
  <si>
    <t>998771102</t>
  </si>
  <si>
    <t>Přesun hmot tonážní pro podlahy z dlaždic v objektech v do 12 m</t>
  </si>
  <si>
    <t>-558090144</t>
  </si>
  <si>
    <t>Přesun hmot pro podlahy z dlaždic stanovený z hmotnosti přesunovaného materiálu vodorovná dopravní vzdálenost do 50 m v objektech výšky přes 6 do 12 m</t>
  </si>
  <si>
    <t>776</t>
  </si>
  <si>
    <t>Podlahy povlakové</t>
  </si>
  <si>
    <t>50</t>
  </si>
  <si>
    <t>776111117</t>
  </si>
  <si>
    <t>Broušení stávajícího podkladu povlakových podlah diamantovým kotoučem</t>
  </si>
  <si>
    <t>-273168406</t>
  </si>
  <si>
    <t>Příprava podkladu broušení podlah stávajícího podkladu pro odstranění nerovností (diamantovým kotoučem)</t>
  </si>
  <si>
    <t xml:space="preserve">29.84+24.17+63.18+64.04  "1.01-1.03+1.05-vc podl.-dlazba" </t>
  </si>
  <si>
    <t xml:space="preserve">-2.06*3.07 " odpoc. stupinku" </t>
  </si>
  <si>
    <t>175</t>
  </si>
  <si>
    <t>51</t>
  </si>
  <si>
    <t>776111311</t>
  </si>
  <si>
    <t>Vysátí podkladu povlakových podlah</t>
  </si>
  <si>
    <t>-549599281</t>
  </si>
  <si>
    <t>Příprava podkladu vysátí podlah</t>
  </si>
  <si>
    <t>52</t>
  </si>
  <si>
    <t>77612111R</t>
  </si>
  <si>
    <t>-320885731</t>
  </si>
  <si>
    <t xml:space="preserve">29.84+24.17+(64.04-3.07*2.06)  "1.01+1.02+1.05 odp.stup." </t>
  </si>
  <si>
    <t>112</t>
  </si>
  <si>
    <t>53</t>
  </si>
  <si>
    <t>776141122</t>
  </si>
  <si>
    <t>Vyrovnání podkladu povlakových podlah stěrkou pevnosti 30 MPa tl 5 mm</t>
  </si>
  <si>
    <t>-1657299095</t>
  </si>
  <si>
    <t>Příprava podkladu vyrovnání samonivelační stěrkou podlah min.pevnosti 30 MPa, tloušťky přes 3 do 5 mm</t>
  </si>
  <si>
    <t>54</t>
  </si>
  <si>
    <t>776221111</t>
  </si>
  <si>
    <t>Lepení pásů z PVC standardním lepidlem</t>
  </si>
  <si>
    <t>-1679057334</t>
  </si>
  <si>
    <t>Montáž podlahovin z PVC lepením standardním lepidlem z pásů standardních</t>
  </si>
  <si>
    <t xml:space="preserve">29.84+24.17+64.04  "1.01+1.02+1.05" </t>
  </si>
  <si>
    <t xml:space="preserve">(2.06*2+3.07)*0.17 "soklik -stupinek" </t>
  </si>
  <si>
    <t>119.3</t>
  </si>
  <si>
    <t>55</t>
  </si>
  <si>
    <t>284110R</t>
  </si>
  <si>
    <t>PVC heterogenní akustické, nášlapná vrstva 0,67 mm, zátěžové/protiskluzný-R10</t>
  </si>
  <si>
    <t>-1136516526</t>
  </si>
  <si>
    <t>Podlahoviny z polyvinylchloridu bez podkladu heterogenní podlahová krytina pásy povlakové z PVC, role 2 m heterogenní akustické PVC , tl. 3,00 mm zátěžové/protiskluzný R10</t>
  </si>
  <si>
    <t>119.3*1.1</t>
  </si>
  <si>
    <t>56</t>
  </si>
  <si>
    <t>776201811</t>
  </si>
  <si>
    <t>Demontáž lepených povlakových podlah bez podložky ručně</t>
  </si>
  <si>
    <t>-1777833722</t>
  </si>
  <si>
    <t>Demontáž povlakových podlahovin lepených ručně bez podložky</t>
  </si>
  <si>
    <t>57</t>
  </si>
  <si>
    <t>776201814</t>
  </si>
  <si>
    <t>Demontáž povlakových podlahovin volně položených podlepených páskou</t>
  </si>
  <si>
    <t>-66554366</t>
  </si>
  <si>
    <t xml:space="preserve">29.84+24.17+63.18+64.04  "1.01-1.03+1.05" </t>
  </si>
  <si>
    <t>182.5</t>
  </si>
  <si>
    <t>58</t>
  </si>
  <si>
    <t>776421111</t>
  </si>
  <si>
    <t>Montáž obvodových lišt lepením</t>
  </si>
  <si>
    <t>601039627</t>
  </si>
  <si>
    <t>Montáž lišt obvodových lepených</t>
  </si>
  <si>
    <t>(24.19-(1.0+0.9))+(21.5-(1.0+0.9))+(33.55-(1.0+0.9)) "1.01+1.02+1.05"</t>
  </si>
  <si>
    <t>59</t>
  </si>
  <si>
    <t>28411006R</t>
  </si>
  <si>
    <t>lišta speciální soklová PVC 10224 samolepící 15 x 50 mm role 50 m</t>
  </si>
  <si>
    <t>1824372232</t>
  </si>
  <si>
    <t>Podlahoviny z polyvinylchloridu bez podkladu speciální soklové lišty - lišty z měkkého PVC 10224    15 x 50 mm  role 50 m samolepící</t>
  </si>
  <si>
    <t>73.54*1.02</t>
  </si>
  <si>
    <t>75</t>
  </si>
  <si>
    <t>60</t>
  </si>
  <si>
    <t>77643121R</t>
  </si>
  <si>
    <t>Montáž  a dodávka ukončující kovové lišt šroubovaných -stupínek</t>
  </si>
  <si>
    <t>2043322870</t>
  </si>
  <si>
    <t>61</t>
  </si>
  <si>
    <t>776991811</t>
  </si>
  <si>
    <t>Demontáž  kovové -hlinikove pásky ze spoje -stupinek</t>
  </si>
  <si>
    <t>-564703323</t>
  </si>
  <si>
    <t>Ostatní práce odstranění přibité kovové pásky ze spoje</t>
  </si>
  <si>
    <t xml:space="preserve">15 "dle proj." </t>
  </si>
  <si>
    <t>62</t>
  </si>
  <si>
    <t>998776102</t>
  </si>
  <si>
    <t>Přesun hmot tonážní pro podlahy povlakové v objektech v do 12 m</t>
  </si>
  <si>
    <t>-1501008678</t>
  </si>
  <si>
    <t>Přesun hmot pro podlahy povlakové stanovený z hmotnosti přesunovaného materiálu vodorovná dopravní vzdálenost do 50 m v objektech výšky přes 6 do 12 m</t>
  </si>
  <si>
    <t>781</t>
  </si>
  <si>
    <t>Dokončovací práce - obklady</t>
  </si>
  <si>
    <t>63</t>
  </si>
  <si>
    <t>781414114</t>
  </si>
  <si>
    <t>Montáž obkladaček vnitřních pórovinových pravoúhlých do 45 ks/m2 lepených flexibilním lepidlem</t>
  </si>
  <si>
    <t>-14083912</t>
  </si>
  <si>
    <t>Montáž obkladů vnitřních stěn z obkladaček a dekorů (listel) pórovinových lepených flexibilním lepidlem z obkladaček pravoúhlých přes 35 do 45 ks/m2</t>
  </si>
  <si>
    <t>(2.35+2.0+5.35+2.0)*1.4</t>
  </si>
  <si>
    <t>64</t>
  </si>
  <si>
    <t>5976125R</t>
  </si>
  <si>
    <t>obkladačky keramické   (barevné) 15 x 15 x 0,6 cm I. j.</t>
  </si>
  <si>
    <t>-1539306085</t>
  </si>
  <si>
    <t>16.4*1.1</t>
  </si>
  <si>
    <t>65</t>
  </si>
  <si>
    <t>781419191.</t>
  </si>
  <si>
    <t>Příplatek k montáži obkladů vnitřních pórovinových za plochu do 10 m2</t>
  </si>
  <si>
    <t>-2220231</t>
  </si>
  <si>
    <t>Montáž obkladů vnitřních stěn z obkladaček a dekorů (listel) pórovinových Příplatek k cenám obkladaček za plochu do 10 m2 jednotlivě</t>
  </si>
  <si>
    <t>66</t>
  </si>
  <si>
    <t>78141919R</t>
  </si>
  <si>
    <t>Příplatek k montáži obkladů vnitřních pórovinových za spárování silikonem</t>
  </si>
  <si>
    <t>-892840863</t>
  </si>
  <si>
    <t>Montáž obkladů vnitřních stěn z obkladaček a dekorů (listel) pórovinových Příplatek k cenám obkladaček za spárování silikonem</t>
  </si>
  <si>
    <t>67</t>
  </si>
  <si>
    <t>781494111</t>
  </si>
  <si>
    <t>Plastové profily rohové lepené flexibilním lepidlem</t>
  </si>
  <si>
    <t>832913976</t>
  </si>
  <si>
    <t>Ostatní prvky plastové profily ukončovací a dilatační lepené flexibilním lepidlem rohové</t>
  </si>
  <si>
    <t>1.4*2*1.05</t>
  </si>
  <si>
    <t>68</t>
  </si>
  <si>
    <t>781494511</t>
  </si>
  <si>
    <t>Plastové profily ukončovací lepené flexibilním lepidlem</t>
  </si>
  <si>
    <t>-681376262</t>
  </si>
  <si>
    <t>Ostatní prvky plastové profily ukončovací a dilatační lepené flexibilním lepidlem ukončovací</t>
  </si>
  <si>
    <t>((2.35+2.0+5.35+2.0)+1.4*8)*1.05</t>
  </si>
  <si>
    <t>24.1</t>
  </si>
  <si>
    <t>69</t>
  </si>
  <si>
    <t>998781102</t>
  </si>
  <si>
    <t>Přesun hmot tonážní pro obklady keramické v objektech v do 12 m</t>
  </si>
  <si>
    <t>-218273029</t>
  </si>
  <si>
    <t>Přesun hmot pro obklady keramické stanovený z hmotnosti přesunovaného materiálu vodorovná dopravní vzdálenost do 50 m v objektech výšky přes 6 do 12 m</t>
  </si>
  <si>
    <t>783</t>
  </si>
  <si>
    <t>Dokončovací práce - nátěry</t>
  </si>
  <si>
    <t>70</t>
  </si>
  <si>
    <t>783101403</t>
  </si>
  <si>
    <t>Oprášení -omytí podkladu truhlářských konstrukcí před provedením nátěru</t>
  </si>
  <si>
    <t>-1131970927</t>
  </si>
  <si>
    <t>Příprava podkladu truhlářských konstrukcí před provedením nátěru broušení smirkovým papírem nebo plátnem oprášení-omytí</t>
  </si>
  <si>
    <t>0.85*2.0*2*3</t>
  </si>
  <si>
    <t>0.95*2.0*2*4</t>
  </si>
  <si>
    <t>71</t>
  </si>
  <si>
    <t>783114101</t>
  </si>
  <si>
    <t>Základní jednonásobný syntetický nátěr truhlářských konstrukcí</t>
  </si>
  <si>
    <t>-383492749</t>
  </si>
  <si>
    <t>Základní nátěr truhlářských konstrukcí jednonásobný syntetický</t>
  </si>
  <si>
    <t>25.4</t>
  </si>
  <si>
    <t>72</t>
  </si>
  <si>
    <t>783117101</t>
  </si>
  <si>
    <t>Krycí jednonásobný syntetický nátěr truhlářských konstrukcí  2x-</t>
  </si>
  <si>
    <t>2016686685</t>
  </si>
  <si>
    <t>Krycí nátěr truhlářských konstrukcí jednonásobný syntetický  2x</t>
  </si>
  <si>
    <t>25.4*2</t>
  </si>
  <si>
    <t>73</t>
  </si>
  <si>
    <t>783301311</t>
  </si>
  <si>
    <t>Odmaštění zámečnických konstrukcí vodou ředitelným odmašťovačem</t>
  </si>
  <si>
    <t>1150914811</t>
  </si>
  <si>
    <t>Příprava podkladu zámečnických konstrukcí před provedením nátěru odmaštění odmašťovačem vodou ředitelným</t>
  </si>
  <si>
    <t>(2*1.97+0.9)*(0.1+2*0.05)*4</t>
  </si>
  <si>
    <t>(2*1.97+0.8)*(0.1+2*0.05)*3</t>
  </si>
  <si>
    <t>Mezisoučet zarubne</t>
  </si>
  <si>
    <t>0.75*0.75*(2+1)</t>
  </si>
  <si>
    <t>Mezisoučet mrizky</t>
  </si>
  <si>
    <t>8.4</t>
  </si>
  <si>
    <t>74</t>
  </si>
  <si>
    <t>783314101</t>
  </si>
  <si>
    <t>Základní jednonásobný syntetický nátěr zámečnických konstrukcí</t>
  </si>
  <si>
    <t>-1388638765</t>
  </si>
  <si>
    <t>Základní nátěr zámečnických konstrukcí jednonásobný syntetický</t>
  </si>
  <si>
    <t>783317101</t>
  </si>
  <si>
    <t>Krycí jednonásobný syntetický standardní nátěr zámečnických konstrukcí  2x</t>
  </si>
  <si>
    <t>1346334555</t>
  </si>
  <si>
    <t>Krycí nátěr (email) zámečnických konstrukcí jednonásobný syntetický standardní 2x</t>
  </si>
  <si>
    <t>8.4*2</t>
  </si>
  <si>
    <t>76</t>
  </si>
  <si>
    <t>78360134R</t>
  </si>
  <si>
    <t>Odmaštění vč základního a krycího nátěru člankových otopných těles</t>
  </si>
  <si>
    <t>498303031</t>
  </si>
  <si>
    <t xml:space="preserve">1 " 1.65/0.55+2.5/0.55+2.13*0.55*4" </t>
  </si>
  <si>
    <t>77</t>
  </si>
  <si>
    <t>783601713</t>
  </si>
  <si>
    <t>Odmaštění vodou ředitelným odmašťovačem potrubí do DN 50 mm  UT</t>
  </si>
  <si>
    <t>-2045654975</t>
  </si>
  <si>
    <t>Příprava podkladu armatur a kovových potrubí před provedením nátěru potrubí do DN 50 mm odmaštěním, odmašťovačem vodou ředitelným</t>
  </si>
  <si>
    <t>20.8</t>
  </si>
  <si>
    <t>78</t>
  </si>
  <si>
    <t>783614551</t>
  </si>
  <si>
    <t>Základní jednonásobný syntetický nátěr potrubí do DN 50 mm</t>
  </si>
  <si>
    <t>65857805</t>
  </si>
  <si>
    <t>Základní nátěr armatur a kovových potrubí jednonásobný potrubí do DN 50 mm syntetický</t>
  </si>
  <si>
    <t>79</t>
  </si>
  <si>
    <t>783617601</t>
  </si>
  <si>
    <t>Krycí jednonásobný syntetický nátěr potrubí do DN 50 mm  2x</t>
  </si>
  <si>
    <t>863571749</t>
  </si>
  <si>
    <t>Krycí nátěr (email) armatur a kovových potrubí potrubí do DN 50 mm jednonásobný syntetický standardní  2x</t>
  </si>
  <si>
    <t>20.8*2</t>
  </si>
  <si>
    <t>80</t>
  </si>
  <si>
    <t>783806805</t>
  </si>
  <si>
    <t>Odstranění nátěrů z omítek opálením  -olej.nater c.m.1.02+1.05</t>
  </si>
  <si>
    <t>1980376589</t>
  </si>
  <si>
    <t>Odstranění nátěrů z omítek opálením s obroušením</t>
  </si>
  <si>
    <t xml:space="preserve">(21.5*1.4-(1.0+0.9)*1.4)-2.95*(1.4-1.01) "1.02" </t>
  </si>
  <si>
    <t xml:space="preserve">(33.55*1.4-(1.0+0.9)*1.4)-4.45*(1.4-1.01)*2 "1.05" </t>
  </si>
  <si>
    <t>67.13</t>
  </si>
  <si>
    <t>784</t>
  </si>
  <si>
    <t>Dokončovací práce - malby a tapety</t>
  </si>
  <si>
    <t>81</t>
  </si>
  <si>
    <t>784111013</t>
  </si>
  <si>
    <t>Obroušení podkladu omítnutého v místnostech výšky do 5,00 m</t>
  </si>
  <si>
    <t>-91261616</t>
  </si>
  <si>
    <t>Obroušení podkladu omítky v místnostech výšky přes 3,80 do 5,00 m</t>
  </si>
  <si>
    <t>365.1 "steny"</t>
  </si>
  <si>
    <t xml:space="preserve">181.23 "strop" </t>
  </si>
  <si>
    <t>82</t>
  </si>
  <si>
    <t>784121003</t>
  </si>
  <si>
    <t>Oškrabání malby v mísnostech výšky do 5,00 m</t>
  </si>
  <si>
    <t>1087532865</t>
  </si>
  <si>
    <t>Oškrabání malby v místnostech výšky přes 3,80 do 5,00 m</t>
  </si>
  <si>
    <t xml:space="preserve">63.18 "strop v suterenu" </t>
  </si>
  <si>
    <t>24.19*3.9 "1.01"</t>
  </si>
  <si>
    <t>21.5*3.82 "1.02"</t>
  </si>
  <si>
    <t xml:space="preserve">33.2*3.82 "1.03" </t>
  </si>
  <si>
    <t>33.55*3.82 "1.04</t>
  </si>
  <si>
    <t xml:space="preserve">-67.13 "odpoc.-olej.nater" </t>
  </si>
  <si>
    <t>542.38</t>
  </si>
  <si>
    <t>83</t>
  </si>
  <si>
    <t>784221103</t>
  </si>
  <si>
    <t>Dvojnásobné bílé malby  ze směsí za sucha dobře otěruvzdorných v místnostech do 5,00 m</t>
  </si>
  <si>
    <t>592966793</t>
  </si>
  <si>
    <t>Malby z malířských směsí otěruvzdorných za sucha dvojnásobné, bílé za sucha otěruvzdorné dobře v místnostech výšky přes 3,80 do 5,00 m</t>
  </si>
  <si>
    <t xml:space="preserve">63.18 "strop v suterenu-kuchyn" </t>
  </si>
  <si>
    <t>24.19*(3.9-1.4) "1.01"</t>
  </si>
  <si>
    <t>21.5*(3.82-1.4) "1.02"</t>
  </si>
  <si>
    <t xml:space="preserve">33.2*(3.82-1.4) "1.03" </t>
  </si>
  <si>
    <t>33.55*(3.82-1.4) "1.04</t>
  </si>
  <si>
    <t>-(4.45*(2.8-0.39)*4+2.95*(2.8-0.39)*2)</t>
  </si>
  <si>
    <t>461.33*1.03</t>
  </si>
  <si>
    <t>84</t>
  </si>
  <si>
    <t>78422110R</t>
  </si>
  <si>
    <t>Dvojnásobné bílé malby  ze směsí za sucha dobře otěruvzdorných-omyvatelnych  v místnostech do 5,00 m</t>
  </si>
  <si>
    <t>125578441</t>
  </si>
  <si>
    <t>Malby z malířských směsí otěruvzdorných za sucha dvojnásobné, bílé za sucha otěruvzdorné omyvatelnych v místnostech výšky přes 3,80 do 5,00 m</t>
  </si>
  <si>
    <t>(24.19+21.5+33.2+33.55)*1.4</t>
  </si>
  <si>
    <t>-(4.45*(1.4-1.01)*4+2.95*(1.4-1.01)*2)</t>
  </si>
  <si>
    <t xml:space="preserve">-16.4 " obklad" </t>
  </si>
  <si>
    <t>131.77*1.03</t>
  </si>
  <si>
    <t>135.72</t>
  </si>
  <si>
    <t>Soupis:</t>
  </si>
  <si>
    <t xml:space="preserve">a - ZTI -zdravotně tech.instalace </t>
  </si>
  <si>
    <t xml:space="preserve">    9 - Ostatní konstrukce a práce-bourání</t>
  </si>
  <si>
    <t xml:space="preserve">    997 - Přesun sutě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</si>
  <si>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</si>
  <si>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</si>
  <si>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</si>
  <si>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>Ostatní konstrukce a práce-bourání</t>
  </si>
  <si>
    <t>R 971033R</t>
  </si>
  <si>
    <t>Vybourání otvorů, prostupů, sekání drážek, nik, bourání, zazdívky, zához, podpůrné konstrukce, kotevení a pod.</t>
  </si>
  <si>
    <t>105481421</t>
  </si>
  <si>
    <t>Vybourání otvorů, prostupů, sekání drážek, nik, bourání, zazdívky, zához, podpůrné konstrukce, kotevení  a pod.</t>
  </si>
  <si>
    <t>997</t>
  </si>
  <si>
    <t>Přesun sutě</t>
  </si>
  <si>
    <t>1629146830</t>
  </si>
  <si>
    <t>967730107</t>
  </si>
  <si>
    <t>0,561*14 "dalších 14 km"</t>
  </si>
  <si>
    <t>1049239616</t>
  </si>
  <si>
    <t>721</t>
  </si>
  <si>
    <t>Zdravotechnika - vnitřní kanalizace</t>
  </si>
  <si>
    <t>721140802</t>
  </si>
  <si>
    <t>Demontáž potrubí litinové do DN 100</t>
  </si>
  <si>
    <t>-1971195573</t>
  </si>
  <si>
    <t>Demontáž potrubí z litinových trub odpadních nebo dešťových do DN 100</t>
  </si>
  <si>
    <t>721140903</t>
  </si>
  <si>
    <t>Potrubí litinové vsazení odbočky DN 75</t>
  </si>
  <si>
    <t>-712458483</t>
  </si>
  <si>
    <t>Opravy odpadního potrubí litinového vsazení odbočky do potrubí DN 75</t>
  </si>
  <si>
    <t>721140912</t>
  </si>
  <si>
    <t>Potrubí litinové propojení potrubí DN 50</t>
  </si>
  <si>
    <t>693641722</t>
  </si>
  <si>
    <t>Opravy odpadního potrubí litinového propojení dosavadního potrubí DN 50</t>
  </si>
  <si>
    <t>721140913</t>
  </si>
  <si>
    <t>Potrubí litinové propojení potrubí DN 75</t>
  </si>
  <si>
    <t>722108818</t>
  </si>
  <si>
    <t>Opravy odpadního potrubí litinového propojení dosavadního potrubí DN 75</t>
  </si>
  <si>
    <t>721171803</t>
  </si>
  <si>
    <t>Demontáž potrubí z PVC do D 75</t>
  </si>
  <si>
    <t>-1086324377</t>
  </si>
  <si>
    <t>Demontáž potrubí z novodurových trub odpadních nebo připojovacích do D 75</t>
  </si>
  <si>
    <t>721174004</t>
  </si>
  <si>
    <t>Potrubí kanalizační z PP svodné systém HT DN 70</t>
  </si>
  <si>
    <t>1537719743</t>
  </si>
  <si>
    <t>Potrubí z plastových trub polypropylenové [HT systém] svodné (ležaté) DN 70</t>
  </si>
  <si>
    <t>721174024</t>
  </si>
  <si>
    <t>Potrubí kanalizační z PP odpadní systém HT DN 70</t>
  </si>
  <si>
    <t>771920452</t>
  </si>
  <si>
    <t>Potrubí z plastových trub polypropylenové [HT systém] odpadní (svislé) DN 70</t>
  </si>
  <si>
    <t>721174043</t>
  </si>
  <si>
    <t>Potrubí kanalizační z PP připojovací systém HT DN 50</t>
  </si>
  <si>
    <t>1075412798</t>
  </si>
  <si>
    <t>Potrubí z plastových trub polypropylenové [HT systém] připojovací DN 50</t>
  </si>
  <si>
    <t>721174044</t>
  </si>
  <si>
    <t>Potrubí kanalizační z PP připojovací systém HT DN 70</t>
  </si>
  <si>
    <t>1620738188</t>
  </si>
  <si>
    <t>Potrubí z plastových trub polypropylenové [HT systém] připojovací DN 70</t>
  </si>
  <si>
    <t>721194105</t>
  </si>
  <si>
    <t>Vyvedení a upevnění odpadních výpustek DN 50</t>
  </si>
  <si>
    <t>-2043064620</t>
  </si>
  <si>
    <t>Vyměření přípojek na potrubí vyvedení a upevnění odpadních výpustek DN 50</t>
  </si>
  <si>
    <t>721290123</t>
  </si>
  <si>
    <t>Zkouška těsnosti potrubí kanalizace kouřem do DN 300</t>
  </si>
  <si>
    <t>-562960147</t>
  </si>
  <si>
    <t>Zkouška těsnosti kanalizace v objektech kouřem do DN 300</t>
  </si>
  <si>
    <t>721300912</t>
  </si>
  <si>
    <t>Pročištění odpadů svislých v jednom podlaží do DN 200</t>
  </si>
  <si>
    <t>-2105974390</t>
  </si>
  <si>
    <t>Pročištění svislých odpadů v jednom podlaží do DN 200</t>
  </si>
  <si>
    <t>998721102</t>
  </si>
  <si>
    <t>Přesun hmot tonážní pro vnitřní kanalizace v objektech v do 12 m</t>
  </si>
  <si>
    <t>537348485</t>
  </si>
  <si>
    <t>Přesun hmot pro vnitřní kanalizace stanovený z hmotnosti přesunovaného materiálu vodorovná dopravní vzdálenost do 50 m v objektech výšky přes 6 do 12 m</t>
  </si>
  <si>
    <t>998721181</t>
  </si>
  <si>
    <t>Příplatek k přesunu hmot tonážní 721 prováděný bez použití mechanizace</t>
  </si>
  <si>
    <t>-1070157759</t>
  </si>
  <si>
    <t>Přesun hmot pro vnitřní kanalizace stanovený z hmotnosti přesunovaného materiálu Příplatek k ceně za přesun prováděný bez použití mechanizace pro jakoukoliv výšku objektu</t>
  </si>
  <si>
    <t>R72129011</t>
  </si>
  <si>
    <t xml:space="preserve">kouřové patrony </t>
  </si>
  <si>
    <t>ks</t>
  </si>
  <si>
    <t>-2055460844</t>
  </si>
  <si>
    <t>721290822</t>
  </si>
  <si>
    <t>Přemístění vnitrostaveništní demontovaných hmot vnitřní kanalizace v objektech výšky do 12 m</t>
  </si>
  <si>
    <t>-569136169</t>
  </si>
  <si>
    <t>Vnitrostaveništní přemístění vybouraných (demontovaných) hmot vnitřní kanalizace vodorovně do 100 m v objektech výšky přes 6 do 12 m</t>
  </si>
  <si>
    <t>722</t>
  </si>
  <si>
    <t>Zdravotechnika - vnitřní vodovod</t>
  </si>
  <si>
    <t>722130801</t>
  </si>
  <si>
    <t>Demontáž potrubí ocelové pozinkované závitové do DN 25</t>
  </si>
  <si>
    <t>-1044377998</t>
  </si>
  <si>
    <t>Demontáž potrubí z ocelových trubek pozinkovaných závitových do DN 25</t>
  </si>
  <si>
    <t>722131933</t>
  </si>
  <si>
    <t>Potrubí pozinkované závitové zaslepení potrubí DN 25</t>
  </si>
  <si>
    <t>1017861659</t>
  </si>
  <si>
    <t>722131945</t>
  </si>
  <si>
    <t>Potrubí pozinkované závitové propojení potrubí svěrná spojka PN 16 DN 40 / G 5/4</t>
  </si>
  <si>
    <t>-624869816</t>
  </si>
  <si>
    <t>Opravy vodovodního potrubí z ocelových trubek pozinkovaných závitových propojení dosavadního potrubí svěrnými spojkami [QA] PN 16 DN potrubí / G odbočky DN 40 / G 5/4</t>
  </si>
  <si>
    <t>722170801</t>
  </si>
  <si>
    <t>Demontáž rozvodů vody z plastů do D 25</t>
  </si>
  <si>
    <t>1252840042</t>
  </si>
  <si>
    <t>Demontáž rozvodů vody z plastů do D 25 mm</t>
  </si>
  <si>
    <t>722171912</t>
  </si>
  <si>
    <t>Potrubí plastové odříznutí trubky, propojení na nové potrubí  D do 20 mm</t>
  </si>
  <si>
    <t>-1032866097</t>
  </si>
  <si>
    <t>722171913</t>
  </si>
  <si>
    <t>Potrubí plastové odříznutí trubky, vysazení nové odbočky D do 25 mm</t>
  </si>
  <si>
    <t>890863185</t>
  </si>
  <si>
    <t>722174022</t>
  </si>
  <si>
    <t>Potrubí vodovodní plastové PPR svar polyfuze PN 20 D 20 x 3,4 mm</t>
  </si>
  <si>
    <t>-936987988</t>
  </si>
  <si>
    <t>Potrubí z plastových trubek z polypropylenu (PPR) svařovaných polyfuzně PN 20 (SDR 6) D 20 x 3,4</t>
  </si>
  <si>
    <t>26+5</t>
  </si>
  <si>
    <t>722174025</t>
  </si>
  <si>
    <t>Potrubí vodovodní plastové PPR svar polyfuze PN 20 D 40 x 6,7 mm</t>
  </si>
  <si>
    <t>-1857199046</t>
  </si>
  <si>
    <t>Potrubí z plastových trubek z polypropylenu (PPR) svařovaných polyfuzně PN 20 (SDR 6) D 40 x 6,7</t>
  </si>
  <si>
    <t>722174072</t>
  </si>
  <si>
    <t>Potrubí vodovodní plastové kompenzační smyčka PPR svar polyfuze PN 20 D 20 x 3,4 mm</t>
  </si>
  <si>
    <t>-238574138</t>
  </si>
  <si>
    <t>Potrubí z plastových trubek z polypropylenu (PPR) svařovaných polyfuzně kompenzační smyčky na potrubí (PPR) D 20 x 3,4</t>
  </si>
  <si>
    <t>722181211</t>
  </si>
  <si>
    <t>Ochrana vodovodního potrubí přilepenými termoizolačními trubicemi z PE tl do 6 mm DN do 22 mm</t>
  </si>
  <si>
    <t>-1977218076</t>
  </si>
  <si>
    <t>Ochrana potrubí termoizolačními trubicemi z pěnového polyetylenu PE přilepenými v příčných a podélných spojích, tloušťky izolace do 6 mm, vnitřního průměru izolace DN do 22 mm</t>
  </si>
  <si>
    <t>722181213</t>
  </si>
  <si>
    <t>Ochrana vodovodního potrubí přilepenými termoizolačními trubicemi z PE tl do 6 mm DN přes 32 mm</t>
  </si>
  <si>
    <t>817120436</t>
  </si>
  <si>
    <t>Ochrana potrubí termoizolačními trubicemi z pěnového polyetylenu PE přilepenými v příčných a podélných spojích, tloušťky izolace do 6 mm, vnitřního průměru izolace DN přes 32 mm</t>
  </si>
  <si>
    <t>722181251</t>
  </si>
  <si>
    <t>Ochrana vodovodního potrubí přilepenými termoizolačními trubicemi z PE tl do 25 mm DN do 22 mm</t>
  </si>
  <si>
    <t>-607296980</t>
  </si>
  <si>
    <t>Ochrana potrubí termoizolačními trubicemi z pěnového polyetylenu PE přilepenými v příčných a podélných spojích, tloušťky izolace přes 20 do 25 mm, vnitřního průměru izolace DN do 22 mm</t>
  </si>
  <si>
    <t>722182011</t>
  </si>
  <si>
    <t>Podpůrný žlab pro potrubí D 20 pro zavěšené potrubí pod stropem kuchyně</t>
  </si>
  <si>
    <t>-1209142432</t>
  </si>
  <si>
    <t>Podpůrný žlab pro potrubí průměru D 20</t>
  </si>
  <si>
    <t>722190901</t>
  </si>
  <si>
    <t>Uzavření nebo otevření vodovodního potrubí při opravách</t>
  </si>
  <si>
    <t>656822962</t>
  </si>
  <si>
    <t>Opravy ostatní uzavření nebo otevření vodovodního potrubí při opravách včetně vypuštění a napuštění</t>
  </si>
  <si>
    <t>722220161</t>
  </si>
  <si>
    <t>Nástěnný komplet plastový PPR PN 20 DN 20 x G 1/2</t>
  </si>
  <si>
    <t>732971176</t>
  </si>
  <si>
    <t>Armatury s jedním závitem plastové (PPR) PN 20 (SDR 6) DN 20 x G 1/2 (nástěnný komplet)</t>
  </si>
  <si>
    <t>722220231</t>
  </si>
  <si>
    <t>Přechodka dGK PPR PN 20 D 20 x G 1/2 s kovovým vnitřním závitem</t>
  </si>
  <si>
    <t>453025497</t>
  </si>
  <si>
    <t>Armatury s jedním závitem přechodové tvarovky PPR, PN 20 (SDR 6) s kovovým závitem vnitřním přechodky dGK D 20 x G 1/2</t>
  </si>
  <si>
    <t>722232043</t>
  </si>
  <si>
    <t>Kohout kulový přímý G 1/2 PN 42 do 185°C vnitřní závit</t>
  </si>
  <si>
    <t>1152345529</t>
  </si>
  <si>
    <t>Armatury se dvěma závity kulové kohouty PN 42 do 185  st.C přímé vnitřní závit [R 250 D Giacomini] G 1/2</t>
  </si>
  <si>
    <t>722290226</t>
  </si>
  <si>
    <t>Zkouška těsnosti vodovodního potrubí závitového do DN 50</t>
  </si>
  <si>
    <t>-885188633</t>
  </si>
  <si>
    <t>Zkoušky, proplach a desinfekce vodovodního potrubí zkoušky těsnosti vodovodního potrubí závitového do DN 50</t>
  </si>
  <si>
    <t>722290234</t>
  </si>
  <si>
    <t>Proplach a dezinfekce vodovodního potrubí do DN 80</t>
  </si>
  <si>
    <t>-69314111</t>
  </si>
  <si>
    <t>Zkoušky, proplach a desinfekce vodovodního potrubí proplach a desinfekce vodovodního potrubí do DN 80</t>
  </si>
  <si>
    <t>998722102</t>
  </si>
  <si>
    <t>Přesun hmot tonážní pro vnitřní vodovod v objektech v do 12 m</t>
  </si>
  <si>
    <t>-1166842384</t>
  </si>
  <si>
    <t>Přesun hmot pro vnitřní vodovod stanovený z hmotnosti přesunovaného materiálu vodorovná dopravní vzdálenost do 50 m v objektech výšky přes 6 do 12 m</t>
  </si>
  <si>
    <t>998722181</t>
  </si>
  <si>
    <t>Příplatek k přesunu hmot tonážní 722 prováděný bez použití mechanizace</t>
  </si>
  <si>
    <t>1918828858</t>
  </si>
  <si>
    <t>Přesun hmot pro vnitřní vodovod stanovený z hmotnosti přesunovaného materiálu Příplatek k ceně za přesun prováděný bez použití mechanizace pro jakoukoliv výšku objektu</t>
  </si>
  <si>
    <t>722290822</t>
  </si>
  <si>
    <t>Přemístění vnitrostaveništní demontovaných hmot pro vnitřní vodovod v objektech výšky do 12 m</t>
  </si>
  <si>
    <t>-1001179262</t>
  </si>
  <si>
    <t>Vnitrostaveništní přemístění vybouraných (demontovaných) hmot vnitřní vodovod vodorovně do 100 m v objektech výšky přes 6 do 12 m</t>
  </si>
  <si>
    <t>723120804</t>
  </si>
  <si>
    <t>Demontáž plynovodního potrubí  do DN 25</t>
  </si>
  <si>
    <t>-431169636</t>
  </si>
  <si>
    <t>723120805</t>
  </si>
  <si>
    <t>Demontáž plynovodního potrubí přes 25 do DN 50</t>
  </si>
  <si>
    <t>1366622593</t>
  </si>
  <si>
    <t>Demontáž plynovodního potrubí  přes 25 do DN 50</t>
  </si>
  <si>
    <t>723181022</t>
  </si>
  <si>
    <t>Potrubí měděné tvrdé spojované lisováním DN 15 ZTI</t>
  </si>
  <si>
    <t>-357472261</t>
  </si>
  <si>
    <t>Potrubí z měděných trubek tvrdých, spojovaných lisováním (mapress) DN 15</t>
  </si>
  <si>
    <t>723190251</t>
  </si>
  <si>
    <t>Výpustky plynovodní vedení a upevnění DN 15</t>
  </si>
  <si>
    <t>-1299649205</t>
  </si>
  <si>
    <t>Přípojky plynovodní ke strojům a zařízením z trubek vyvedení a upevnění plynovodních výpustek na potrubí DN 15</t>
  </si>
  <si>
    <t>723190901</t>
  </si>
  <si>
    <t>Uzavření,otevření plynovodního potrubí při opravě</t>
  </si>
  <si>
    <t>614613044</t>
  </si>
  <si>
    <t>Opravy plynovodního potrubí uzavření nebo otevření potrubí</t>
  </si>
  <si>
    <t>723190907</t>
  </si>
  <si>
    <t>Odvzdušnění nebo napuštění plynovodního potrubí</t>
  </si>
  <si>
    <t>-148699945</t>
  </si>
  <si>
    <t>Opravy plynovodního potrubí odvzdušnění a napuštění potrubí</t>
  </si>
  <si>
    <t>723190909</t>
  </si>
  <si>
    <t>Zkouška těsnosti potrubí plynovodního</t>
  </si>
  <si>
    <t>964546675</t>
  </si>
  <si>
    <t>Opravy plynovodního potrubí neúřední zkouška těsnosti dosavadního potrubí</t>
  </si>
  <si>
    <t>723190915</t>
  </si>
  <si>
    <t>Navaření odbočky na potrubí plynovodní, propojení plynovodního potrubí, zaslepení plynovodního  potrubí DN 32</t>
  </si>
  <si>
    <t>-350379655</t>
  </si>
  <si>
    <t>723231162</t>
  </si>
  <si>
    <t>Kohout kulový přímý G 1/2 PN 42 do 185°C plnoprůtokový s koulí DADO vnitřní závit těžká řada</t>
  </si>
  <si>
    <t>1626335038</t>
  </si>
  <si>
    <t>Armatury se dvěma závity kohouty kulové PN 42 do 185 st.C plnoprůtokové [s koulí „DADO“] vnitřní závit těžká řada [R 950 Giacomini] G 1/2</t>
  </si>
  <si>
    <t>HZS2312</t>
  </si>
  <si>
    <t>Nátěr ocelového rozvodu plynu - hodinová zúčtovací sazba malíř, natěrač, lakýrník specialista</t>
  </si>
  <si>
    <t>hod</t>
  </si>
  <si>
    <t>512</t>
  </si>
  <si>
    <t>84452740</t>
  </si>
  <si>
    <t>Hodinová zúčtovací sazba malíř, natěrač, lakýrník specialista</t>
  </si>
  <si>
    <t>246284100</t>
  </si>
  <si>
    <t>barva BALAKRYL ANTIKOR V 2026/0108 šeď myší (á 20 kg)</t>
  </si>
  <si>
    <t>kg</t>
  </si>
  <si>
    <t>-1218471558</t>
  </si>
  <si>
    <t>barvy a emaily ředitelné vodou barva základní antikorozní BALAKRYL ANTIKOR   (á 0,8 kg) na železné a ocelové předměty, litinové odlitky apod. 0108 šeď myší          V 2026</t>
  </si>
  <si>
    <t>246268420</t>
  </si>
  <si>
    <t>barva disperzní akrylátová BALAKRYL 0620 žlutý V 2045 (á 0,7 kg)</t>
  </si>
  <si>
    <t>-1162460241</t>
  </si>
  <si>
    <t>barvy a emaily ředitelné vodou na dřevo, dřevotřískové a dřevovláknité desky, beton,cementovláknité výrobky, cihly, lepenky apod., na kovové podklady s antikorozním nátěrem, na tělesa ústředního topení, nevhodné na nátěr střešních krytin BALAKRYL barva univerzální disperzní akrylátová 0620 žlutý             V 2045  (á 0,7 kg)</t>
  </si>
  <si>
    <t>R72377704</t>
  </si>
  <si>
    <t>Revize domovního plynovodu</t>
  </si>
  <si>
    <t>kpl</t>
  </si>
  <si>
    <t>1932527713</t>
  </si>
  <si>
    <t>723290822</t>
  </si>
  <si>
    <t>Přemístění vnitrostaveništní demontovaných hmot pro vnitřní plynovod v objektech výšky do 12 m</t>
  </si>
  <si>
    <t>1509473559</t>
  </si>
  <si>
    <t>Vnitrostaveništní přemítění vybouraných (demontovaných) hmot vnitřní plynovod vodorovně do 100 m v objektech výšky přes 6 do 12 m</t>
  </si>
  <si>
    <t>998723102</t>
  </si>
  <si>
    <t>Přesun hmot tonážní pro vnitřní plynovod v objektech v do 12 m</t>
  </si>
  <si>
    <t>951337199</t>
  </si>
  <si>
    <t>Přesun hmot pro vnitřní plynovod stanovený z hmotnosti přesunovaného materiálu vodorovná dopravní vzdálenost do 50 m v objektech výšky přes 6 do 12 m</t>
  </si>
  <si>
    <t>998723181</t>
  </si>
  <si>
    <t>Příplatek k přesunu hmot tonážní 723 prováděný bez použití mechanizace</t>
  </si>
  <si>
    <t>-1571782943</t>
  </si>
  <si>
    <t>Přesun hmot pro vnitřní plynovod stanovený z hmotnosti přesunovaného materiálu Příplatek k ceně za přesun prováděný bez použití mechanizace pro jakoukoliv výšku objektu</t>
  </si>
  <si>
    <t>725</t>
  </si>
  <si>
    <t>Zdravotechnika - zařizovací předměty</t>
  </si>
  <si>
    <t>725210821</t>
  </si>
  <si>
    <t>Demontáž umyvadel bez výtokových armatur</t>
  </si>
  <si>
    <t>-228056201</t>
  </si>
  <si>
    <t>Demontáž umyvadel bez výtokových armatur umyvadel</t>
  </si>
  <si>
    <t>725211603</t>
  </si>
  <si>
    <t>Umyvadlo keramické připevněné na stěnu šrouby bílé bez krytu na sifon 600 mm</t>
  </si>
  <si>
    <t>1560170072</t>
  </si>
  <si>
    <t>Umyvadla keramická bez výtokových armatur se zápachovou uzávěrkou připevněná na stěnu šrouby bílá bez sloupu nebo krytu na sifon 600 mm</t>
  </si>
  <si>
    <t>725820801</t>
  </si>
  <si>
    <t>Demontáž baterie nástěnné do G 3 / 4</t>
  </si>
  <si>
    <t>-1279210071</t>
  </si>
  <si>
    <t>Demontáž baterií nástěnných do G 3/4</t>
  </si>
  <si>
    <t>725822612</t>
  </si>
  <si>
    <t>Baterie umyvadlové stojánkové pákové s výpustí</t>
  </si>
  <si>
    <t>-1057635123</t>
  </si>
  <si>
    <t>725861102</t>
  </si>
  <si>
    <t>Zápachová uzávěrka pro umyvadla DN 40</t>
  </si>
  <si>
    <t>-1586613011</t>
  </si>
  <si>
    <t>Zápachové uzávěrky zařizovacích předmětů pro umyvadla DN 40 [HL 132/40]</t>
  </si>
  <si>
    <t>998725102</t>
  </si>
  <si>
    <t>Přesun hmot tonážní pro zařizovací předměty v objektech v do 12 m</t>
  </si>
  <si>
    <t>-33871240</t>
  </si>
  <si>
    <t>Přesun hmot pro zařizovací předměty stanovený z hmotnosti přesunovaného materiálu vodorovná dopravní vzdálenost do 50 m v objektech výšky přes 6 do 12 m</t>
  </si>
  <si>
    <t>998725181</t>
  </si>
  <si>
    <t>Příplatek k přesunu hmot tonážní 725 prováděný bez použití mechanizace</t>
  </si>
  <si>
    <t>621937925</t>
  </si>
  <si>
    <t>Přesun hmot pro zařizovací předměty stanovený z hmotnosti přesunovaného materiálu Příplatek k cenám za přesun prováděný bez použití mechanizace pro jakoukoliv výšku objektu</t>
  </si>
  <si>
    <t>725590812</t>
  </si>
  <si>
    <t>Přemístění vnitrostaveništní demontovaných zařizovacích předmětů v objektech výšky do 12 m</t>
  </si>
  <si>
    <t>-946286292</t>
  </si>
  <si>
    <t>Vnitrostaveništní přemístění vybouraných (demontovaných) hmot zařizovacích předmětů vodorovně do 100 m v objektech výšky přes 6 do 12 m</t>
  </si>
  <si>
    <t>2 - Elektro montáž a materiál</t>
  </si>
  <si>
    <t>c_a - Elektroinstalace - materiál</t>
  </si>
  <si>
    <t>Ing.I.Kobza</t>
  </si>
  <si>
    <t>D1 - rozvaděče</t>
  </si>
  <si>
    <t>D2 - kabely a vodiče</t>
  </si>
  <si>
    <t>D3 - ukončení celoplastových kabelů</t>
  </si>
  <si>
    <t>D4 - spínače</t>
  </si>
  <si>
    <t>D5 - zásuvky</t>
  </si>
  <si>
    <t>D6 - montážní materiál</t>
  </si>
  <si>
    <t>D7 - svítidla</t>
  </si>
  <si>
    <t>D8 - počítačová síť</t>
  </si>
  <si>
    <t>D9 - ostatní</t>
  </si>
  <si>
    <t>D1</t>
  </si>
  <si>
    <t>rozvaděče</t>
  </si>
  <si>
    <t>345001000</t>
  </si>
  <si>
    <t>R1 podružný nástěnný rozvaděč 24 modulů rozměr 340x432x110, IP65, s prouodvými chrániči a jističi, kombinovaný svodič přepětí typu 1+2, hlavní vypínač</t>
  </si>
  <si>
    <t>345101208</t>
  </si>
  <si>
    <t>doplnění stávjícího rozvadče R o 1 ks jističe 3f/20A/char.B</t>
  </si>
  <si>
    <t>D2</t>
  </si>
  <si>
    <t>kabely a vodiče</t>
  </si>
  <si>
    <t>341581026</t>
  </si>
  <si>
    <t>kabel CYKY 5x4 - silový instalační kabel s měděným jádrem a PVC izolací 1kV</t>
  </si>
  <si>
    <t>341581083</t>
  </si>
  <si>
    <t>kabel CYKY J 3x2,5 - silový instalační kabel s měděným jádrem a PVC izolací 1kV</t>
  </si>
  <si>
    <t>341581081</t>
  </si>
  <si>
    <t>kabel CYKY J 3x1,5 - silový instalační kabel s měděným jádrem a PVC izolací 1kV</t>
  </si>
  <si>
    <t>341118087</t>
  </si>
  <si>
    <t>kabel CYKY J 5x1,5 - silový instalační kabel s měděným jádrem a PVC izolací 1kV</t>
  </si>
  <si>
    <t>341118101</t>
  </si>
  <si>
    <t>kabel CYKY 2Ax1,5 - silový instalační kabel s měděným jádrem a PVC izolací 1kV</t>
  </si>
  <si>
    <t>341118109</t>
  </si>
  <si>
    <t>kabel CYKY 2Dx6 - silový instalační kabel s měděným jádrem a PVC izolací 1kV</t>
  </si>
  <si>
    <t>345212125</t>
  </si>
  <si>
    <t>vodič CYA 4 zž pevně - PVC izolovaný jednožilový vodič pro vnitřní vedení</t>
  </si>
  <si>
    <t>D3</t>
  </si>
  <si>
    <t>ukončení celoplastových kabelů</t>
  </si>
  <si>
    <t>342118948</t>
  </si>
  <si>
    <t>kabelové oko Cu 6</t>
  </si>
  <si>
    <t>342118944</t>
  </si>
  <si>
    <t>kabelové oko Cu 4</t>
  </si>
  <si>
    <t>342118941</t>
  </si>
  <si>
    <t>kabelové oko Cu 1,5 až  2,5</t>
  </si>
  <si>
    <t>D4</t>
  </si>
  <si>
    <t>spínače</t>
  </si>
  <si>
    <t>345355164</t>
  </si>
  <si>
    <t>spínač ř.6  IP20 pod omítku</t>
  </si>
  <si>
    <t>345355211</t>
  </si>
  <si>
    <t>kryt spínače</t>
  </si>
  <si>
    <t>345355104</t>
  </si>
  <si>
    <t>rámeček jednonásobný</t>
  </si>
  <si>
    <t>345355169</t>
  </si>
  <si>
    <t>spínač ř.6+6  IP20 pod omítku</t>
  </si>
  <si>
    <t>345355212</t>
  </si>
  <si>
    <t>D5</t>
  </si>
  <si>
    <t>zásuvky</t>
  </si>
  <si>
    <t>358111232</t>
  </si>
  <si>
    <t>zásuvka 16A/230V  jednonásobná IP20 pod omítku</t>
  </si>
  <si>
    <t>345355105</t>
  </si>
  <si>
    <t>rámeček dvojnásobný</t>
  </si>
  <si>
    <t>345355106</t>
  </si>
  <si>
    <t>345355107</t>
  </si>
  <si>
    <t>rámeček čtyřnásobný</t>
  </si>
  <si>
    <t>358111239</t>
  </si>
  <si>
    <t>zásuvka 16A/230V  jednonásobná IP20 pod omítku se svodičem přepětí typ3</t>
  </si>
  <si>
    <t>345355321</t>
  </si>
  <si>
    <t>zásuvka 16A/230V IP 44</t>
  </si>
  <si>
    <t>D6</t>
  </si>
  <si>
    <t>montážní materiál</t>
  </si>
  <si>
    <t>211126000</t>
  </si>
  <si>
    <t>ocelová nosná konstrukce všeobecně kg</t>
  </si>
  <si>
    <t>345711232</t>
  </si>
  <si>
    <t>krabice přístrojová</t>
  </si>
  <si>
    <t>345711241</t>
  </si>
  <si>
    <t>krabice odbočná pod omítku</t>
  </si>
  <si>
    <t>345711264</t>
  </si>
  <si>
    <t>krabice rozvodná pod omítku</t>
  </si>
  <si>
    <t>354411618</t>
  </si>
  <si>
    <t>svorka pro vyrovnání potenciálu EPS 1</t>
  </si>
  <si>
    <t>314324118</t>
  </si>
  <si>
    <t>upevňovací bod hmoždinkou PVC</t>
  </si>
  <si>
    <t>345218936</t>
  </si>
  <si>
    <t>elektroinstlační trubka ohebná PVC o 32</t>
  </si>
  <si>
    <t>341104018</t>
  </si>
  <si>
    <t>protahovací vodič AY 2,5</t>
  </si>
  <si>
    <t>345711308</t>
  </si>
  <si>
    <t>svítidlová svorkovnice</t>
  </si>
  <si>
    <t>D7</t>
  </si>
  <si>
    <t>svítidla</t>
  </si>
  <si>
    <t>348531702</t>
  </si>
  <si>
    <t>přisazené LED svítidlo, opálový kryt , IP20, 6480lm,63W</t>
  </si>
  <si>
    <t>zákon č. 7/2005</t>
  </si>
  <si>
    <t>příplatek za ekolikvidaci svítidel</t>
  </si>
  <si>
    <t>D8</t>
  </si>
  <si>
    <t>počítačová síť</t>
  </si>
  <si>
    <t>345355107.1</t>
  </si>
  <si>
    <t>zásuvka  RJ 45 pod om. Cat 5e IP20</t>
  </si>
  <si>
    <t>341118214</t>
  </si>
  <si>
    <t>kabel S-FTP cat.5e</t>
  </si>
  <si>
    <t>345711232.1</t>
  </si>
  <si>
    <t>krabice přístrojová pod omítku</t>
  </si>
  <si>
    <t>86</t>
  </si>
  <si>
    <t>D9</t>
  </si>
  <si>
    <t>ostatní</t>
  </si>
  <si>
    <t>721218223</t>
  </si>
  <si>
    <t>tmel pro utěsnění prostupů komplet</t>
  </si>
  <si>
    <t>88</t>
  </si>
  <si>
    <t>314128111</t>
  </si>
  <si>
    <t>switch 8 port</t>
  </si>
  <si>
    <t>90</t>
  </si>
  <si>
    <t>345000000</t>
  </si>
  <si>
    <t>materiál podružný 3% z nosného materiálu</t>
  </si>
  <si>
    <t>92</t>
  </si>
  <si>
    <t>c_b - Elektroinstalace - konstrukce</t>
  </si>
  <si>
    <t>D9 - montáž a demontáž svítidel v místnosti 1.05</t>
  </si>
  <si>
    <t>D10 - ostatní</t>
  </si>
  <si>
    <t>741210001</t>
  </si>
  <si>
    <t>741320163</t>
  </si>
  <si>
    <t>741122032</t>
  </si>
  <si>
    <t>741122016</t>
  </si>
  <si>
    <t>741122015</t>
  </si>
  <si>
    <t>741122031</t>
  </si>
  <si>
    <t>741122011</t>
  </si>
  <si>
    <t>741122012</t>
  </si>
  <si>
    <t>741120301</t>
  </si>
  <si>
    <t>741132102</t>
  </si>
  <si>
    <t>ukončení celoplastového kabelu do 2x6</t>
  </si>
  <si>
    <t>741132145</t>
  </si>
  <si>
    <t>ukončení celoplastového kabelu do 5x4</t>
  </si>
  <si>
    <t>741132103</t>
  </si>
  <si>
    <t>ukončení celoplastového kabelu do 3x2,5</t>
  </si>
  <si>
    <t>741310233</t>
  </si>
  <si>
    <t>741310238</t>
  </si>
  <si>
    <t>741313041</t>
  </si>
  <si>
    <t>741313041.1</t>
  </si>
  <si>
    <t>741313082</t>
  </si>
  <si>
    <t>741910502</t>
  </si>
  <si>
    <t>741112061</t>
  </si>
  <si>
    <t>741112001</t>
  </si>
  <si>
    <t>741112101</t>
  </si>
  <si>
    <t>741112301</t>
  </si>
  <si>
    <t>460690031</t>
  </si>
  <si>
    <t>741110021</t>
  </si>
  <si>
    <t>741121101</t>
  </si>
  <si>
    <t>HZS</t>
  </si>
  <si>
    <t>741372112</t>
  </si>
  <si>
    <t>742330042</t>
  </si>
  <si>
    <t>742330051</t>
  </si>
  <si>
    <t>měření portu zásuvky</t>
  </si>
  <si>
    <t>742121001</t>
  </si>
  <si>
    <t>741112061.1</t>
  </si>
  <si>
    <t>montáž a demontáž svítidel v místnosti 1.05</t>
  </si>
  <si>
    <t>HZS.1</t>
  </si>
  <si>
    <t>demontáž stávajících svítidel včetně odpojení pro další montáž</t>
  </si>
  <si>
    <t>HZS.2</t>
  </si>
  <si>
    <t>motntáž demontovaných svítidel</t>
  </si>
  <si>
    <t>D10</t>
  </si>
  <si>
    <t>HZS.3</t>
  </si>
  <si>
    <t>HZS.4</t>
  </si>
  <si>
    <t>85</t>
  </si>
  <si>
    <t>HZS.5</t>
  </si>
  <si>
    <t>práce nezahrnuté v cenících 21M.46M, zapsané do montážního deníku a potvrzené investorem</t>
  </si>
  <si>
    <t>HZS.6</t>
  </si>
  <si>
    <t>zakreslení skutečného stavu</t>
  </si>
  <si>
    <t>87</t>
  </si>
  <si>
    <t>HZS.7</t>
  </si>
  <si>
    <t>zednické výpomoce</t>
  </si>
  <si>
    <t>HZS.8</t>
  </si>
  <si>
    <t>koordinace profesí</t>
  </si>
  <si>
    <t>89</t>
  </si>
  <si>
    <t>741820102</t>
  </si>
  <si>
    <t>měření intenzity osvětlení</t>
  </si>
  <si>
    <t>741810001</t>
  </si>
  <si>
    <t>výchozí revize do 100 000,-Kč montáž prací</t>
  </si>
  <si>
    <t>91</t>
  </si>
  <si>
    <t>R</t>
  </si>
  <si>
    <t>doprava materiálu  1% z dodávky</t>
  </si>
  <si>
    <t>VON - vedlejší a ostatní náklady</t>
  </si>
  <si>
    <t>VRN - Vedlejší rozpočtové náklady</t>
  </si>
  <si>
    <t>VRN</t>
  </si>
  <si>
    <t>Vedlejší rozpočtové náklady</t>
  </si>
  <si>
    <t>030001000</t>
  </si>
  <si>
    <t>Zařízení staveniště</t>
  </si>
  <si>
    <t>kč</t>
  </si>
  <si>
    <t>1024</t>
  </si>
  <si>
    <t>-1728101585</t>
  </si>
  <si>
    <t>Základní rozdělení průvodních činností a nákladů zařízení staveniště</t>
  </si>
  <si>
    <t>045002000</t>
  </si>
  <si>
    <t>Kompletační a koordinační činnost</t>
  </si>
  <si>
    <t>1208852069</t>
  </si>
  <si>
    <t>Hlavní tituly průvodních činností a nákladů inženýrská činnost kompletační a koordinační činnost</t>
  </si>
  <si>
    <t>070001000</t>
  </si>
  <si>
    <t>Provozní vlivy</t>
  </si>
  <si>
    <t>kc</t>
  </si>
  <si>
    <t>-1616755974</t>
  </si>
  <si>
    <t>Základní rozdělení průvodních činností a nákladů provozní vlivy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</si>
</sst>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8"/>
      <color theme="10"/>
      <name val="Wingdings 2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sz val="7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2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41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21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9" fillId="0" borderId="21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32" fillId="0" borderId="21" xfId="0" applyNumberFormat="1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166" fontId="32" fillId="0" borderId="0" xfId="0" applyNumberFormat="1" applyFont="1" applyBorder="1" applyAlignment="1" applyProtection="1">
      <alignment vertical="center"/>
      <protection/>
    </xf>
    <xf numFmtId="4" fontId="32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22" xfId="0" applyNumberFormat="1" applyFont="1" applyBorder="1" applyAlignment="1" applyProtection="1">
      <alignment vertical="center"/>
      <protection/>
    </xf>
    <xf numFmtId="4" fontId="29" fillId="0" borderId="23" xfId="0" applyNumberFormat="1" applyFont="1" applyBorder="1" applyAlignment="1" applyProtection="1">
      <alignment vertical="center"/>
      <protection/>
    </xf>
    <xf numFmtId="166" fontId="29" fillId="0" borderId="23" xfId="0" applyNumberFormat="1" applyFont="1" applyBorder="1" applyAlignment="1" applyProtection="1">
      <alignment vertical="center"/>
      <protection/>
    </xf>
    <xf numFmtId="4" fontId="29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6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3" fillId="2" borderId="0" xfId="2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4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5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6" fillId="0" borderId="13" xfId="0" applyNumberFormat="1" applyFont="1" applyBorder="1" applyAlignment="1" applyProtection="1">
      <alignment/>
      <protection/>
    </xf>
    <xf numFmtId="166" fontId="36" fillId="0" borderId="14" xfId="0" applyNumberFormat="1" applyFont="1" applyBorder="1" applyAlignment="1" applyProtection="1">
      <alignment/>
      <protection/>
    </xf>
    <xf numFmtId="4" fontId="37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4" xfId="0" applyFont="1" applyBorder="1" applyAlignment="1">
      <alignment/>
    </xf>
    <xf numFmtId="0" fontId="9" fillId="0" borderId="21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9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4" fontId="8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8" fillId="0" borderId="0" xfId="0" applyFont="1" applyAlignment="1" applyProtection="1">
      <alignment horizontal="left" vertical="center"/>
      <protection/>
    </xf>
    <xf numFmtId="0" fontId="39" fillId="0" borderId="0" xfId="0" applyFont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38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39" fillId="0" borderId="0" xfId="0" applyFont="1" applyBorder="1" applyAlignment="1" applyProtection="1">
      <alignment horizontal="left" vertical="center" wrapText="1"/>
      <protection/>
    </xf>
    <xf numFmtId="0" fontId="40" fillId="0" borderId="27" xfId="0" applyFont="1" applyBorder="1" applyAlignment="1" applyProtection="1">
      <alignment horizontal="center" vertical="center"/>
      <protection/>
    </xf>
    <xf numFmtId="49" fontId="40" fillId="0" borderId="27" xfId="0" applyNumberFormat="1" applyFont="1" applyBorder="1" applyAlignment="1" applyProtection="1">
      <alignment horizontal="left" vertical="center" wrapText="1"/>
      <protection/>
    </xf>
    <xf numFmtId="0" fontId="40" fillId="0" borderId="27" xfId="0" applyFont="1" applyBorder="1" applyAlignment="1" applyProtection="1">
      <alignment horizontal="left" vertical="center" wrapText="1"/>
      <protection/>
    </xf>
    <xf numFmtId="0" fontId="40" fillId="0" borderId="27" xfId="0" applyFont="1" applyBorder="1" applyAlignment="1" applyProtection="1">
      <alignment horizontal="center" vertical="center" wrapText="1"/>
      <protection/>
    </xf>
    <xf numFmtId="167" fontId="40" fillId="0" borderId="27" xfId="0" applyNumberFormat="1" applyFont="1" applyBorder="1" applyAlignment="1" applyProtection="1">
      <alignment vertical="center"/>
      <protection/>
    </xf>
    <xf numFmtId="4" fontId="40" fillId="3" borderId="27" xfId="0" applyNumberFormat="1" applyFont="1" applyFill="1" applyBorder="1" applyAlignment="1" applyProtection="1">
      <alignment vertical="center"/>
      <protection locked="0"/>
    </xf>
    <xf numFmtId="4" fontId="40" fillId="0" borderId="27" xfId="0" applyNumberFormat="1" applyFont="1" applyBorder="1" applyAlignment="1" applyProtection="1">
      <alignment vertical="center"/>
      <protection/>
    </xf>
    <xf numFmtId="0" fontId="40" fillId="0" borderId="4" xfId="0" applyFont="1" applyBorder="1" applyAlignment="1">
      <alignment vertical="center"/>
    </xf>
    <xf numFmtId="0" fontId="40" fillId="3" borderId="27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10" fillId="0" borderId="22" xfId="0" applyFont="1" applyBorder="1" applyAlignment="1" applyProtection="1">
      <alignment vertical="center"/>
      <protection/>
    </xf>
    <xf numFmtId="0" fontId="10" fillId="0" borderId="23" xfId="0" applyFont="1" applyBorder="1" applyAlignment="1" applyProtection="1">
      <alignment vertical="center"/>
      <protection/>
    </xf>
    <xf numFmtId="0" fontId="10" fillId="0" borderId="24" xfId="0" applyFont="1" applyBorder="1" applyAlignment="1" applyProtection="1">
      <alignment vertical="center"/>
      <protection/>
    </xf>
    <xf numFmtId="0" fontId="0" fillId="0" borderId="0" xfId="0" applyProtection="1">
      <protection/>
    </xf>
    <xf numFmtId="0" fontId="0" fillId="0" borderId="4" xfId="0" applyBorder="1"/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0" xfId="0"/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3" fillId="2" borderId="0" xfId="20" applyFont="1" applyFill="1" applyAlignment="1">
      <alignment vertical="center"/>
    </xf>
    <xf numFmtId="0" fontId="19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33" width="2.33203125" style="0" customWidth="1"/>
    <col min="34" max="34" width="2.83203125" style="0" customWidth="1"/>
    <col min="35" max="35" width="27.16015625" style="0" customWidth="1"/>
    <col min="36" max="37" width="2.16015625" style="0" customWidth="1"/>
    <col min="38" max="38" width="7.16015625" style="0" customWidth="1"/>
    <col min="39" max="39" width="2.83203125" style="0" customWidth="1"/>
    <col min="40" max="40" width="11.5" style="0" customWidth="1"/>
    <col min="41" max="41" width="6.5" style="0" customWidth="1"/>
    <col min="42" max="42" width="3.5" style="0" customWidth="1"/>
    <col min="43" max="43" width="13.5" style="0" customWidth="1"/>
    <col min="44" max="44" width="11.66015625" style="0" customWidth="1"/>
    <col min="45" max="47" width="22.16015625" style="0" hidden="1" customWidth="1"/>
    <col min="48" max="52" width="18.5" style="0" hidden="1" customWidth="1"/>
    <col min="53" max="53" width="16.5" style="0" hidden="1" customWidth="1"/>
    <col min="54" max="54" width="21.5" style="0" hidden="1" customWidth="1"/>
    <col min="55" max="56" width="16.5" style="0" hidden="1" customWidth="1"/>
    <col min="57" max="57" width="57" style="0" customWidth="1"/>
    <col min="71" max="91" width="9.16015625" style="0" hidden="1" customWidth="1"/>
  </cols>
  <sheetData>
    <row r="1" spans="1:74" ht="21.3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" customHeight="1">
      <c r="AR2" s="277"/>
      <c r="AS2" s="277"/>
      <c r="AT2" s="277"/>
      <c r="AU2" s="277"/>
      <c r="AV2" s="277"/>
      <c r="AW2" s="277"/>
      <c r="AX2" s="277"/>
      <c r="AY2" s="277"/>
      <c r="AZ2" s="277"/>
      <c r="BA2" s="277"/>
      <c r="BB2" s="277"/>
      <c r="BC2" s="277"/>
      <c r="BD2" s="277"/>
      <c r="BE2" s="277"/>
      <c r="BS2" s="23" t="s">
        <v>8</v>
      </c>
      <c r="BT2" s="23" t="s">
        <v>9</v>
      </c>
    </row>
    <row r="3" spans="2:72" ht="6.9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2:71" ht="36.9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spans="2:71" ht="14.4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10" t="s">
        <v>16</v>
      </c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1"/>
      <c r="AE5" s="311"/>
      <c r="AF5" s="311"/>
      <c r="AG5" s="311"/>
      <c r="AH5" s="311"/>
      <c r="AI5" s="311"/>
      <c r="AJ5" s="311"/>
      <c r="AK5" s="311"/>
      <c r="AL5" s="311"/>
      <c r="AM5" s="311"/>
      <c r="AN5" s="311"/>
      <c r="AO5" s="311"/>
      <c r="AP5" s="28"/>
      <c r="AQ5" s="30"/>
      <c r="BE5" s="308" t="s">
        <v>17</v>
      </c>
      <c r="BS5" s="23" t="s">
        <v>8</v>
      </c>
    </row>
    <row r="6" spans="2:71" ht="36.9" customHeight="1">
      <c r="B6" s="27"/>
      <c r="C6" s="28"/>
      <c r="D6" s="35" t="s">
        <v>18</v>
      </c>
      <c r="E6" s="28"/>
      <c r="F6" s="28"/>
      <c r="G6" s="28"/>
      <c r="H6" s="28"/>
      <c r="I6" s="28"/>
      <c r="J6" s="28"/>
      <c r="K6" s="312" t="s">
        <v>19</v>
      </c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  <c r="AL6" s="311"/>
      <c r="AM6" s="311"/>
      <c r="AN6" s="311"/>
      <c r="AO6" s="311"/>
      <c r="AP6" s="28"/>
      <c r="AQ6" s="30"/>
      <c r="BE6" s="309"/>
      <c r="BS6" s="23" t="s">
        <v>20</v>
      </c>
    </row>
    <row r="7" spans="2:71" ht="14.4" customHeight="1">
      <c r="B7" s="27"/>
      <c r="C7" s="28"/>
      <c r="D7" s="36" t="s">
        <v>21</v>
      </c>
      <c r="E7" s="28"/>
      <c r="F7" s="28"/>
      <c r="G7" s="28"/>
      <c r="H7" s="28"/>
      <c r="I7" s="28"/>
      <c r="J7" s="28"/>
      <c r="K7" s="34" t="s">
        <v>22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23</v>
      </c>
      <c r="AL7" s="28"/>
      <c r="AM7" s="28"/>
      <c r="AN7" s="34" t="s">
        <v>22</v>
      </c>
      <c r="AO7" s="28"/>
      <c r="AP7" s="28"/>
      <c r="AQ7" s="30"/>
      <c r="BE7" s="309"/>
      <c r="BS7" s="23" t="s">
        <v>24</v>
      </c>
    </row>
    <row r="8" spans="2:71" ht="14.4" customHeight="1">
      <c r="B8" s="27"/>
      <c r="C8" s="28"/>
      <c r="D8" s="36" t="s">
        <v>25</v>
      </c>
      <c r="E8" s="28"/>
      <c r="F8" s="28"/>
      <c r="G8" s="28"/>
      <c r="H8" s="28"/>
      <c r="I8" s="28"/>
      <c r="J8" s="28"/>
      <c r="K8" s="34" t="s">
        <v>26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27</v>
      </c>
      <c r="AL8" s="28"/>
      <c r="AM8" s="28"/>
      <c r="AN8" s="37" t="s">
        <v>28</v>
      </c>
      <c r="AO8" s="28"/>
      <c r="AP8" s="28"/>
      <c r="AQ8" s="30"/>
      <c r="BE8" s="309"/>
      <c r="BS8" s="23" t="s">
        <v>29</v>
      </c>
    </row>
    <row r="9" spans="2:71" ht="14.4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09"/>
      <c r="BS9" s="23" t="s">
        <v>30</v>
      </c>
    </row>
    <row r="10" spans="2:71" ht="14.4" customHeight="1">
      <c r="B10" s="27"/>
      <c r="C10" s="28"/>
      <c r="D10" s="36" t="s">
        <v>31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32</v>
      </c>
      <c r="AL10" s="28"/>
      <c r="AM10" s="28"/>
      <c r="AN10" s="34" t="s">
        <v>22</v>
      </c>
      <c r="AO10" s="28"/>
      <c r="AP10" s="28"/>
      <c r="AQ10" s="30"/>
      <c r="BE10" s="309"/>
      <c r="BS10" s="23" t="s">
        <v>20</v>
      </c>
    </row>
    <row r="11" spans="2:71" ht="18.45" customHeight="1">
      <c r="B11" s="27"/>
      <c r="C11" s="28"/>
      <c r="D11" s="28"/>
      <c r="E11" s="34" t="s">
        <v>33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34</v>
      </c>
      <c r="AL11" s="28"/>
      <c r="AM11" s="28"/>
      <c r="AN11" s="34" t="s">
        <v>22</v>
      </c>
      <c r="AO11" s="28"/>
      <c r="AP11" s="28"/>
      <c r="AQ11" s="30"/>
      <c r="BE11" s="309"/>
      <c r="BS11" s="23" t="s">
        <v>20</v>
      </c>
    </row>
    <row r="12" spans="2:71" ht="6.9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09"/>
      <c r="BS12" s="23" t="s">
        <v>20</v>
      </c>
    </row>
    <row r="13" spans="2:71" ht="14.4" customHeight="1">
      <c r="B13" s="27"/>
      <c r="C13" s="28"/>
      <c r="D13" s="36" t="s">
        <v>35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32</v>
      </c>
      <c r="AL13" s="28"/>
      <c r="AM13" s="28"/>
      <c r="AN13" s="38" t="s">
        <v>36</v>
      </c>
      <c r="AO13" s="28"/>
      <c r="AP13" s="28"/>
      <c r="AQ13" s="30"/>
      <c r="BE13" s="309"/>
      <c r="BS13" s="23" t="s">
        <v>20</v>
      </c>
    </row>
    <row r="14" spans="2:71" ht="13.2">
      <c r="B14" s="27"/>
      <c r="C14" s="28"/>
      <c r="D14" s="28"/>
      <c r="E14" s="313" t="s">
        <v>36</v>
      </c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14"/>
      <c r="V14" s="314"/>
      <c r="W14" s="314"/>
      <c r="X14" s="314"/>
      <c r="Y14" s="314"/>
      <c r="Z14" s="314"/>
      <c r="AA14" s="314"/>
      <c r="AB14" s="314"/>
      <c r="AC14" s="314"/>
      <c r="AD14" s="314"/>
      <c r="AE14" s="314"/>
      <c r="AF14" s="314"/>
      <c r="AG14" s="314"/>
      <c r="AH14" s="314"/>
      <c r="AI14" s="314"/>
      <c r="AJ14" s="314"/>
      <c r="AK14" s="36" t="s">
        <v>34</v>
      </c>
      <c r="AL14" s="28"/>
      <c r="AM14" s="28"/>
      <c r="AN14" s="38" t="s">
        <v>36</v>
      </c>
      <c r="AO14" s="28"/>
      <c r="AP14" s="28"/>
      <c r="AQ14" s="30"/>
      <c r="BE14" s="309"/>
      <c r="BS14" s="23" t="s">
        <v>20</v>
      </c>
    </row>
    <row r="15" spans="2:71" ht="6.9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09"/>
      <c r="BS15" s="23" t="s">
        <v>6</v>
      </c>
    </row>
    <row r="16" spans="2:71" ht="14.4" customHeight="1">
      <c r="B16" s="27"/>
      <c r="C16" s="28"/>
      <c r="D16" s="36" t="s">
        <v>37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32</v>
      </c>
      <c r="AL16" s="28"/>
      <c r="AM16" s="28"/>
      <c r="AN16" s="34" t="s">
        <v>22</v>
      </c>
      <c r="AO16" s="28"/>
      <c r="AP16" s="28"/>
      <c r="AQ16" s="30"/>
      <c r="BE16" s="309"/>
      <c r="BS16" s="23" t="s">
        <v>6</v>
      </c>
    </row>
    <row r="17" spans="2:71" ht="18.45" customHeight="1">
      <c r="B17" s="27"/>
      <c r="C17" s="28"/>
      <c r="D17" s="28"/>
      <c r="E17" s="34" t="s">
        <v>38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34</v>
      </c>
      <c r="AL17" s="28"/>
      <c r="AM17" s="28"/>
      <c r="AN17" s="34" t="s">
        <v>22</v>
      </c>
      <c r="AO17" s="28"/>
      <c r="AP17" s="28"/>
      <c r="AQ17" s="30"/>
      <c r="BE17" s="309"/>
      <c r="BS17" s="23" t="s">
        <v>39</v>
      </c>
    </row>
    <row r="18" spans="2:71" ht="6.9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09"/>
      <c r="BS18" s="23" t="s">
        <v>8</v>
      </c>
    </row>
    <row r="19" spans="2:71" ht="14.4" customHeight="1">
      <c r="B19" s="27"/>
      <c r="C19" s="28"/>
      <c r="D19" s="36" t="s">
        <v>40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09"/>
      <c r="BS19" s="23" t="s">
        <v>8</v>
      </c>
    </row>
    <row r="20" spans="2:71" ht="14.4" customHeight="1">
      <c r="B20" s="27"/>
      <c r="C20" s="28"/>
      <c r="D20" s="28"/>
      <c r="E20" s="315" t="s">
        <v>22</v>
      </c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5"/>
      <c r="X20" s="315"/>
      <c r="Y20" s="315"/>
      <c r="Z20" s="315"/>
      <c r="AA20" s="315"/>
      <c r="AB20" s="315"/>
      <c r="AC20" s="315"/>
      <c r="AD20" s="315"/>
      <c r="AE20" s="315"/>
      <c r="AF20" s="315"/>
      <c r="AG20" s="315"/>
      <c r="AH20" s="315"/>
      <c r="AI20" s="315"/>
      <c r="AJ20" s="315"/>
      <c r="AK20" s="315"/>
      <c r="AL20" s="315"/>
      <c r="AM20" s="315"/>
      <c r="AN20" s="315"/>
      <c r="AO20" s="28"/>
      <c r="AP20" s="28"/>
      <c r="AQ20" s="30"/>
      <c r="BE20" s="309"/>
      <c r="BS20" s="23" t="s">
        <v>6</v>
      </c>
    </row>
    <row r="21" spans="2:57" ht="6.9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09"/>
    </row>
    <row r="22" spans="2:57" ht="6.9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09"/>
    </row>
    <row r="23" spans="2:57" s="1" customFormat="1" ht="25.95" customHeight="1">
      <c r="B23" s="40"/>
      <c r="C23" s="41"/>
      <c r="D23" s="42" t="s">
        <v>41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16">
        <f>ROUND(AG51,2)</f>
        <v>0</v>
      </c>
      <c r="AL23" s="317"/>
      <c r="AM23" s="317"/>
      <c r="AN23" s="317"/>
      <c r="AO23" s="317"/>
      <c r="AP23" s="41"/>
      <c r="AQ23" s="44"/>
      <c r="BE23" s="309"/>
    </row>
    <row r="24" spans="2:57" s="1" customFormat="1" ht="6.9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09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18" t="s">
        <v>42</v>
      </c>
      <c r="M25" s="318"/>
      <c r="N25" s="318"/>
      <c r="O25" s="318"/>
      <c r="P25" s="41"/>
      <c r="Q25" s="41"/>
      <c r="R25" s="41"/>
      <c r="S25" s="41"/>
      <c r="T25" s="41"/>
      <c r="U25" s="41"/>
      <c r="V25" s="41"/>
      <c r="W25" s="318" t="s">
        <v>43</v>
      </c>
      <c r="X25" s="318"/>
      <c r="Y25" s="318"/>
      <c r="Z25" s="318"/>
      <c r="AA25" s="318"/>
      <c r="AB25" s="318"/>
      <c r="AC25" s="318"/>
      <c r="AD25" s="318"/>
      <c r="AE25" s="318"/>
      <c r="AF25" s="41"/>
      <c r="AG25" s="41"/>
      <c r="AH25" s="41"/>
      <c r="AI25" s="41"/>
      <c r="AJ25" s="41"/>
      <c r="AK25" s="318" t="s">
        <v>44</v>
      </c>
      <c r="AL25" s="318"/>
      <c r="AM25" s="318"/>
      <c r="AN25" s="318"/>
      <c r="AO25" s="318"/>
      <c r="AP25" s="41"/>
      <c r="AQ25" s="44"/>
      <c r="BE25" s="309"/>
    </row>
    <row r="26" spans="2:57" s="2" customFormat="1" ht="14.4" customHeight="1">
      <c r="B26" s="46"/>
      <c r="C26" s="47"/>
      <c r="D26" s="48" t="s">
        <v>45</v>
      </c>
      <c r="E26" s="47"/>
      <c r="F26" s="48" t="s">
        <v>46</v>
      </c>
      <c r="G26" s="47"/>
      <c r="H26" s="47"/>
      <c r="I26" s="47"/>
      <c r="J26" s="47"/>
      <c r="K26" s="47"/>
      <c r="L26" s="301">
        <v>0.21</v>
      </c>
      <c r="M26" s="302"/>
      <c r="N26" s="302"/>
      <c r="O26" s="302"/>
      <c r="P26" s="47"/>
      <c r="Q26" s="47"/>
      <c r="R26" s="47"/>
      <c r="S26" s="47"/>
      <c r="T26" s="47"/>
      <c r="U26" s="47"/>
      <c r="V26" s="47"/>
      <c r="W26" s="303">
        <f>ROUND(AZ51,2)</f>
        <v>0</v>
      </c>
      <c r="X26" s="302"/>
      <c r="Y26" s="302"/>
      <c r="Z26" s="302"/>
      <c r="AA26" s="302"/>
      <c r="AB26" s="302"/>
      <c r="AC26" s="302"/>
      <c r="AD26" s="302"/>
      <c r="AE26" s="302"/>
      <c r="AF26" s="47"/>
      <c r="AG26" s="47"/>
      <c r="AH26" s="47"/>
      <c r="AI26" s="47"/>
      <c r="AJ26" s="47"/>
      <c r="AK26" s="303">
        <f>ROUND(AV51,2)</f>
        <v>0</v>
      </c>
      <c r="AL26" s="302"/>
      <c r="AM26" s="302"/>
      <c r="AN26" s="302"/>
      <c r="AO26" s="302"/>
      <c r="AP26" s="47"/>
      <c r="AQ26" s="49"/>
      <c r="BE26" s="309"/>
    </row>
    <row r="27" spans="2:57" s="2" customFormat="1" ht="14.4" customHeight="1">
      <c r="B27" s="46"/>
      <c r="C27" s="47"/>
      <c r="D27" s="47"/>
      <c r="E27" s="47"/>
      <c r="F27" s="48" t="s">
        <v>47</v>
      </c>
      <c r="G27" s="47"/>
      <c r="H27" s="47"/>
      <c r="I27" s="47"/>
      <c r="J27" s="47"/>
      <c r="K27" s="47"/>
      <c r="L27" s="301">
        <v>0.15</v>
      </c>
      <c r="M27" s="302"/>
      <c r="N27" s="302"/>
      <c r="O27" s="302"/>
      <c r="P27" s="47"/>
      <c r="Q27" s="47"/>
      <c r="R27" s="47"/>
      <c r="S27" s="47"/>
      <c r="T27" s="47"/>
      <c r="U27" s="47"/>
      <c r="V27" s="47"/>
      <c r="W27" s="303">
        <f>ROUND(BA51,2)</f>
        <v>0</v>
      </c>
      <c r="X27" s="302"/>
      <c r="Y27" s="302"/>
      <c r="Z27" s="302"/>
      <c r="AA27" s="302"/>
      <c r="AB27" s="302"/>
      <c r="AC27" s="302"/>
      <c r="AD27" s="302"/>
      <c r="AE27" s="302"/>
      <c r="AF27" s="47"/>
      <c r="AG27" s="47"/>
      <c r="AH27" s="47"/>
      <c r="AI27" s="47"/>
      <c r="AJ27" s="47"/>
      <c r="AK27" s="303">
        <f>ROUND(AW51,2)</f>
        <v>0</v>
      </c>
      <c r="AL27" s="302"/>
      <c r="AM27" s="302"/>
      <c r="AN27" s="302"/>
      <c r="AO27" s="302"/>
      <c r="AP27" s="47"/>
      <c r="AQ27" s="49"/>
      <c r="BE27" s="309"/>
    </row>
    <row r="28" spans="2:57" s="2" customFormat="1" ht="14.4" customHeight="1" hidden="1">
      <c r="B28" s="46"/>
      <c r="C28" s="47"/>
      <c r="D28" s="47"/>
      <c r="E28" s="47"/>
      <c r="F28" s="48" t="s">
        <v>48</v>
      </c>
      <c r="G28" s="47"/>
      <c r="H28" s="47"/>
      <c r="I28" s="47"/>
      <c r="J28" s="47"/>
      <c r="K28" s="47"/>
      <c r="L28" s="301">
        <v>0.21</v>
      </c>
      <c r="M28" s="302"/>
      <c r="N28" s="302"/>
      <c r="O28" s="302"/>
      <c r="P28" s="47"/>
      <c r="Q28" s="47"/>
      <c r="R28" s="47"/>
      <c r="S28" s="47"/>
      <c r="T28" s="47"/>
      <c r="U28" s="47"/>
      <c r="V28" s="47"/>
      <c r="W28" s="303">
        <f>ROUND(BB51,2)</f>
        <v>0</v>
      </c>
      <c r="X28" s="302"/>
      <c r="Y28" s="302"/>
      <c r="Z28" s="302"/>
      <c r="AA28" s="302"/>
      <c r="AB28" s="302"/>
      <c r="AC28" s="302"/>
      <c r="AD28" s="302"/>
      <c r="AE28" s="302"/>
      <c r="AF28" s="47"/>
      <c r="AG28" s="47"/>
      <c r="AH28" s="47"/>
      <c r="AI28" s="47"/>
      <c r="AJ28" s="47"/>
      <c r="AK28" s="303">
        <v>0</v>
      </c>
      <c r="AL28" s="302"/>
      <c r="AM28" s="302"/>
      <c r="AN28" s="302"/>
      <c r="AO28" s="302"/>
      <c r="AP28" s="47"/>
      <c r="AQ28" s="49"/>
      <c r="BE28" s="309"/>
    </row>
    <row r="29" spans="2:57" s="2" customFormat="1" ht="14.4" customHeight="1" hidden="1">
      <c r="B29" s="46"/>
      <c r="C29" s="47"/>
      <c r="D29" s="47"/>
      <c r="E29" s="47"/>
      <c r="F29" s="48" t="s">
        <v>49</v>
      </c>
      <c r="G29" s="47"/>
      <c r="H29" s="47"/>
      <c r="I29" s="47"/>
      <c r="J29" s="47"/>
      <c r="K29" s="47"/>
      <c r="L29" s="301">
        <v>0.15</v>
      </c>
      <c r="M29" s="302"/>
      <c r="N29" s="302"/>
      <c r="O29" s="302"/>
      <c r="P29" s="47"/>
      <c r="Q29" s="47"/>
      <c r="R29" s="47"/>
      <c r="S29" s="47"/>
      <c r="T29" s="47"/>
      <c r="U29" s="47"/>
      <c r="V29" s="47"/>
      <c r="W29" s="303">
        <f>ROUND(BC51,2)</f>
        <v>0</v>
      </c>
      <c r="X29" s="302"/>
      <c r="Y29" s="302"/>
      <c r="Z29" s="302"/>
      <c r="AA29" s="302"/>
      <c r="AB29" s="302"/>
      <c r="AC29" s="302"/>
      <c r="AD29" s="302"/>
      <c r="AE29" s="302"/>
      <c r="AF29" s="47"/>
      <c r="AG29" s="47"/>
      <c r="AH29" s="47"/>
      <c r="AI29" s="47"/>
      <c r="AJ29" s="47"/>
      <c r="AK29" s="303">
        <v>0</v>
      </c>
      <c r="AL29" s="302"/>
      <c r="AM29" s="302"/>
      <c r="AN29" s="302"/>
      <c r="AO29" s="302"/>
      <c r="AP29" s="47"/>
      <c r="AQ29" s="49"/>
      <c r="BE29" s="309"/>
    </row>
    <row r="30" spans="2:57" s="2" customFormat="1" ht="14.4" customHeight="1" hidden="1">
      <c r="B30" s="46"/>
      <c r="C30" s="47"/>
      <c r="D30" s="47"/>
      <c r="E30" s="47"/>
      <c r="F30" s="48" t="s">
        <v>50</v>
      </c>
      <c r="G30" s="47"/>
      <c r="H30" s="47"/>
      <c r="I30" s="47"/>
      <c r="J30" s="47"/>
      <c r="K30" s="47"/>
      <c r="L30" s="301">
        <v>0</v>
      </c>
      <c r="M30" s="302"/>
      <c r="N30" s="302"/>
      <c r="O30" s="302"/>
      <c r="P30" s="47"/>
      <c r="Q30" s="47"/>
      <c r="R30" s="47"/>
      <c r="S30" s="47"/>
      <c r="T30" s="47"/>
      <c r="U30" s="47"/>
      <c r="V30" s="47"/>
      <c r="W30" s="303">
        <f>ROUND(BD51,2)</f>
        <v>0</v>
      </c>
      <c r="X30" s="302"/>
      <c r="Y30" s="302"/>
      <c r="Z30" s="302"/>
      <c r="AA30" s="302"/>
      <c r="AB30" s="302"/>
      <c r="AC30" s="302"/>
      <c r="AD30" s="302"/>
      <c r="AE30" s="302"/>
      <c r="AF30" s="47"/>
      <c r="AG30" s="47"/>
      <c r="AH30" s="47"/>
      <c r="AI30" s="47"/>
      <c r="AJ30" s="47"/>
      <c r="AK30" s="303">
        <v>0</v>
      </c>
      <c r="AL30" s="302"/>
      <c r="AM30" s="302"/>
      <c r="AN30" s="302"/>
      <c r="AO30" s="302"/>
      <c r="AP30" s="47"/>
      <c r="AQ30" s="49"/>
      <c r="BE30" s="309"/>
    </row>
    <row r="31" spans="2:57" s="1" customFormat="1" ht="6.9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09"/>
    </row>
    <row r="32" spans="2:57" s="1" customFormat="1" ht="25.95" customHeight="1">
      <c r="B32" s="40"/>
      <c r="C32" s="50"/>
      <c r="D32" s="51" t="s">
        <v>51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52</v>
      </c>
      <c r="U32" s="52"/>
      <c r="V32" s="52"/>
      <c r="W32" s="52"/>
      <c r="X32" s="304" t="s">
        <v>53</v>
      </c>
      <c r="Y32" s="305"/>
      <c r="Z32" s="305"/>
      <c r="AA32" s="305"/>
      <c r="AB32" s="305"/>
      <c r="AC32" s="52"/>
      <c r="AD32" s="52"/>
      <c r="AE32" s="52"/>
      <c r="AF32" s="52"/>
      <c r="AG32" s="52"/>
      <c r="AH32" s="52"/>
      <c r="AI32" s="52"/>
      <c r="AJ32" s="52"/>
      <c r="AK32" s="306">
        <f>SUM(AK23:AK30)</f>
        <v>0</v>
      </c>
      <c r="AL32" s="305"/>
      <c r="AM32" s="305"/>
      <c r="AN32" s="305"/>
      <c r="AO32" s="307"/>
      <c r="AP32" s="50"/>
      <c r="AQ32" s="54"/>
      <c r="BE32" s="309"/>
    </row>
    <row r="33" spans="2:43" s="1" customFormat="1" ht="6.9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60"/>
    </row>
    <row r="39" spans="2:44" s="1" customFormat="1" ht="36.9" customHeight="1">
      <c r="B39" s="40"/>
      <c r="C39" s="61" t="s">
        <v>54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0"/>
    </row>
    <row r="40" spans="2:44" s="1" customFormat="1" ht="6.9" customHeight="1">
      <c r="B40" s="40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0"/>
    </row>
    <row r="41" spans="2:44" s="3" customFormat="1" ht="14.4" customHeight="1">
      <c r="B41" s="63"/>
      <c r="C41" s="64" t="s">
        <v>15</v>
      </c>
      <c r="D41" s="65"/>
      <c r="E41" s="65"/>
      <c r="F41" s="65"/>
      <c r="G41" s="65"/>
      <c r="H41" s="65"/>
      <c r="I41" s="65"/>
      <c r="J41" s="65"/>
      <c r="K41" s="65"/>
      <c r="L41" s="65" t="str">
        <f>K5</f>
        <v>301-17</v>
      </c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6"/>
    </row>
    <row r="42" spans="2:44" s="4" customFormat="1" ht="36.9" customHeight="1">
      <c r="B42" s="67"/>
      <c r="C42" s="68" t="s">
        <v>18</v>
      </c>
      <c r="D42" s="69"/>
      <c r="E42" s="69"/>
      <c r="F42" s="69"/>
      <c r="G42" s="69"/>
      <c r="H42" s="69"/>
      <c r="I42" s="69"/>
      <c r="J42" s="69"/>
      <c r="K42" s="69"/>
      <c r="L42" s="287" t="str">
        <f>K6</f>
        <v>Gymnázium Ludka Píka Plzeň</v>
      </c>
      <c r="M42" s="288"/>
      <c r="N42" s="288"/>
      <c r="O42" s="288"/>
      <c r="P42" s="288"/>
      <c r="Q42" s="288"/>
      <c r="R42" s="288"/>
      <c r="S42" s="288"/>
      <c r="T42" s="288"/>
      <c r="U42" s="288"/>
      <c r="V42" s="288"/>
      <c r="W42" s="288"/>
      <c r="X42" s="288"/>
      <c r="Y42" s="288"/>
      <c r="Z42" s="288"/>
      <c r="AA42" s="288"/>
      <c r="AB42" s="288"/>
      <c r="AC42" s="288"/>
      <c r="AD42" s="288"/>
      <c r="AE42" s="288"/>
      <c r="AF42" s="288"/>
      <c r="AG42" s="288"/>
      <c r="AH42" s="288"/>
      <c r="AI42" s="288"/>
      <c r="AJ42" s="288"/>
      <c r="AK42" s="288"/>
      <c r="AL42" s="288"/>
      <c r="AM42" s="288"/>
      <c r="AN42" s="288"/>
      <c r="AO42" s="288"/>
      <c r="AP42" s="69"/>
      <c r="AQ42" s="69"/>
      <c r="AR42" s="70"/>
    </row>
    <row r="43" spans="2:44" s="1" customFormat="1" ht="6.9" customHeight="1">
      <c r="B43" s="40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0"/>
    </row>
    <row r="44" spans="2:44" s="1" customFormat="1" ht="13.2">
      <c r="B44" s="40"/>
      <c r="C44" s="64" t="s">
        <v>25</v>
      </c>
      <c r="D44" s="62"/>
      <c r="E44" s="62"/>
      <c r="F44" s="62"/>
      <c r="G44" s="62"/>
      <c r="H44" s="62"/>
      <c r="I44" s="62"/>
      <c r="J44" s="62"/>
      <c r="K44" s="62"/>
      <c r="L44" s="71" t="str">
        <f>IF(K8="","",K8)</f>
        <v>Plzeń ,Opavská 823/1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4" t="s">
        <v>27</v>
      </c>
      <c r="AJ44" s="62"/>
      <c r="AK44" s="62"/>
      <c r="AL44" s="62"/>
      <c r="AM44" s="289" t="str">
        <f>IF(AN8="","",AN8)</f>
        <v>13. 2. 2017</v>
      </c>
      <c r="AN44" s="289"/>
      <c r="AO44" s="62"/>
      <c r="AP44" s="62"/>
      <c r="AQ44" s="62"/>
      <c r="AR44" s="60"/>
    </row>
    <row r="45" spans="2:44" s="1" customFormat="1" ht="6.9" customHeight="1">
      <c r="B45" s="40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0"/>
    </row>
    <row r="46" spans="2:56" s="1" customFormat="1" ht="13.2">
      <c r="B46" s="40"/>
      <c r="C46" s="64" t="s">
        <v>31</v>
      </c>
      <c r="D46" s="62"/>
      <c r="E46" s="62"/>
      <c r="F46" s="62"/>
      <c r="G46" s="62"/>
      <c r="H46" s="62"/>
      <c r="I46" s="62"/>
      <c r="J46" s="62"/>
      <c r="K46" s="62"/>
      <c r="L46" s="65" t="str">
        <f>IF(E11="","",E11)</f>
        <v>Gymnázium Ludka Píky Plzeň</v>
      </c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4" t="s">
        <v>37</v>
      </c>
      <c r="AJ46" s="62"/>
      <c r="AK46" s="62"/>
      <c r="AL46" s="62"/>
      <c r="AM46" s="290" t="str">
        <f>IF(E17="","",E17)</f>
        <v>Ing.V.Řezníčková</v>
      </c>
      <c r="AN46" s="290"/>
      <c r="AO46" s="290"/>
      <c r="AP46" s="290"/>
      <c r="AQ46" s="62"/>
      <c r="AR46" s="60"/>
      <c r="AS46" s="291" t="s">
        <v>55</v>
      </c>
      <c r="AT46" s="292"/>
      <c r="AU46" s="73"/>
      <c r="AV46" s="73"/>
      <c r="AW46" s="73"/>
      <c r="AX46" s="73"/>
      <c r="AY46" s="73"/>
      <c r="AZ46" s="73"/>
      <c r="BA46" s="73"/>
      <c r="BB46" s="73"/>
      <c r="BC46" s="73"/>
      <c r="BD46" s="74"/>
    </row>
    <row r="47" spans="2:56" s="1" customFormat="1" ht="13.2">
      <c r="B47" s="40"/>
      <c r="C47" s="64" t="s">
        <v>35</v>
      </c>
      <c r="D47" s="62"/>
      <c r="E47" s="62"/>
      <c r="F47" s="62"/>
      <c r="G47" s="62"/>
      <c r="H47" s="62"/>
      <c r="I47" s="62"/>
      <c r="J47" s="62"/>
      <c r="K47" s="62"/>
      <c r="L47" s="65" t="str">
        <f>IF(E14="Vyplň údaj","",E14)</f>
        <v/>
      </c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0"/>
      <c r="AS47" s="293"/>
      <c r="AT47" s="294"/>
      <c r="AU47" s="75"/>
      <c r="AV47" s="75"/>
      <c r="AW47" s="75"/>
      <c r="AX47" s="75"/>
      <c r="AY47" s="75"/>
      <c r="AZ47" s="75"/>
      <c r="BA47" s="75"/>
      <c r="BB47" s="75"/>
      <c r="BC47" s="75"/>
      <c r="BD47" s="76"/>
    </row>
    <row r="48" spans="2:56" s="1" customFormat="1" ht="10.8" customHeight="1">
      <c r="B48" s="40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0"/>
      <c r="AS48" s="295"/>
      <c r="AT48" s="296"/>
      <c r="AU48" s="41"/>
      <c r="AV48" s="41"/>
      <c r="AW48" s="41"/>
      <c r="AX48" s="41"/>
      <c r="AY48" s="41"/>
      <c r="AZ48" s="41"/>
      <c r="BA48" s="41"/>
      <c r="BB48" s="41"/>
      <c r="BC48" s="41"/>
      <c r="BD48" s="77"/>
    </row>
    <row r="49" spans="2:56" s="1" customFormat="1" ht="29.25" customHeight="1">
      <c r="B49" s="40"/>
      <c r="C49" s="297" t="s">
        <v>56</v>
      </c>
      <c r="D49" s="298"/>
      <c r="E49" s="298"/>
      <c r="F49" s="298"/>
      <c r="G49" s="298"/>
      <c r="H49" s="78"/>
      <c r="I49" s="299" t="s">
        <v>57</v>
      </c>
      <c r="J49" s="298"/>
      <c r="K49" s="298"/>
      <c r="L49" s="298"/>
      <c r="M49" s="298"/>
      <c r="N49" s="298"/>
      <c r="O49" s="298"/>
      <c r="P49" s="298"/>
      <c r="Q49" s="298"/>
      <c r="R49" s="298"/>
      <c r="S49" s="298"/>
      <c r="T49" s="298"/>
      <c r="U49" s="298"/>
      <c r="V49" s="298"/>
      <c r="W49" s="298"/>
      <c r="X49" s="298"/>
      <c r="Y49" s="298"/>
      <c r="Z49" s="298"/>
      <c r="AA49" s="298"/>
      <c r="AB49" s="298"/>
      <c r="AC49" s="298"/>
      <c r="AD49" s="298"/>
      <c r="AE49" s="298"/>
      <c r="AF49" s="298"/>
      <c r="AG49" s="300" t="s">
        <v>58</v>
      </c>
      <c r="AH49" s="298"/>
      <c r="AI49" s="298"/>
      <c r="AJ49" s="298"/>
      <c r="AK49" s="298"/>
      <c r="AL49" s="298"/>
      <c r="AM49" s="298"/>
      <c r="AN49" s="299" t="s">
        <v>59</v>
      </c>
      <c r="AO49" s="298"/>
      <c r="AP49" s="298"/>
      <c r="AQ49" s="79" t="s">
        <v>60</v>
      </c>
      <c r="AR49" s="60"/>
      <c r="AS49" s="80" t="s">
        <v>61</v>
      </c>
      <c r="AT49" s="81" t="s">
        <v>62</v>
      </c>
      <c r="AU49" s="81" t="s">
        <v>63</v>
      </c>
      <c r="AV49" s="81" t="s">
        <v>64</v>
      </c>
      <c r="AW49" s="81" t="s">
        <v>65</v>
      </c>
      <c r="AX49" s="81" t="s">
        <v>66</v>
      </c>
      <c r="AY49" s="81" t="s">
        <v>67</v>
      </c>
      <c r="AZ49" s="81" t="s">
        <v>68</v>
      </c>
      <c r="BA49" s="81" t="s">
        <v>69</v>
      </c>
      <c r="BB49" s="81" t="s">
        <v>70</v>
      </c>
      <c r="BC49" s="81" t="s">
        <v>71</v>
      </c>
      <c r="BD49" s="82" t="s">
        <v>72</v>
      </c>
    </row>
    <row r="50" spans="2:56" s="1" customFormat="1" ht="10.8" customHeight="1">
      <c r="B50" s="40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0"/>
      <c r="AS50" s="83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5"/>
    </row>
    <row r="51" spans="2:90" s="4" customFormat="1" ht="32.4" customHeight="1">
      <c r="B51" s="67"/>
      <c r="C51" s="86" t="s">
        <v>73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281">
        <f>ROUND(AG52+AG55+AG58,2)</f>
        <v>0</v>
      </c>
      <c r="AH51" s="281"/>
      <c r="AI51" s="281"/>
      <c r="AJ51" s="281"/>
      <c r="AK51" s="281"/>
      <c r="AL51" s="281"/>
      <c r="AM51" s="281"/>
      <c r="AN51" s="282">
        <f aca="true" t="shared" si="0" ref="AN51:AN58">SUM(AG51,AT51)</f>
        <v>0</v>
      </c>
      <c r="AO51" s="282"/>
      <c r="AP51" s="282"/>
      <c r="AQ51" s="88" t="s">
        <v>22</v>
      </c>
      <c r="AR51" s="70"/>
      <c r="AS51" s="89">
        <f>ROUND(AS52+AS55+AS58,2)</f>
        <v>0</v>
      </c>
      <c r="AT51" s="90">
        <f aca="true" t="shared" si="1" ref="AT51:AT58">ROUND(SUM(AV51:AW51),2)</f>
        <v>0</v>
      </c>
      <c r="AU51" s="91">
        <f>ROUND(AU52+AU55+AU58,5)</f>
        <v>0</v>
      </c>
      <c r="AV51" s="90">
        <f>ROUND(AZ51*L26,2)</f>
        <v>0</v>
      </c>
      <c r="AW51" s="90">
        <f>ROUND(BA51*L27,2)</f>
        <v>0</v>
      </c>
      <c r="AX51" s="90">
        <f>ROUND(BB51*L26,2)</f>
        <v>0</v>
      </c>
      <c r="AY51" s="90">
        <f>ROUND(BC51*L27,2)</f>
        <v>0</v>
      </c>
      <c r="AZ51" s="90">
        <f>ROUND(AZ52+AZ55+AZ58,2)</f>
        <v>0</v>
      </c>
      <c r="BA51" s="90">
        <f>ROUND(BA52+BA55+BA58,2)</f>
        <v>0</v>
      </c>
      <c r="BB51" s="90">
        <f>ROUND(BB52+BB55+BB58,2)</f>
        <v>0</v>
      </c>
      <c r="BC51" s="90">
        <f>ROUND(BC52+BC55+BC58,2)</f>
        <v>0</v>
      </c>
      <c r="BD51" s="92">
        <f>ROUND(BD52+BD55+BD58,2)</f>
        <v>0</v>
      </c>
      <c r="BS51" s="93" t="s">
        <v>74</v>
      </c>
      <c r="BT51" s="93" t="s">
        <v>75</v>
      </c>
      <c r="BU51" s="94" t="s">
        <v>76</v>
      </c>
      <c r="BV51" s="93" t="s">
        <v>77</v>
      </c>
      <c r="BW51" s="93" t="s">
        <v>7</v>
      </c>
      <c r="BX51" s="93" t="s">
        <v>78</v>
      </c>
      <c r="CL51" s="93" t="s">
        <v>22</v>
      </c>
    </row>
    <row r="52" spans="2:90" s="5" customFormat="1" ht="14.4" customHeight="1">
      <c r="B52" s="95"/>
      <c r="C52" s="96"/>
      <c r="D52" s="280" t="s">
        <v>24</v>
      </c>
      <c r="E52" s="280"/>
      <c r="F52" s="280"/>
      <c r="G52" s="280"/>
      <c r="H52" s="280"/>
      <c r="I52" s="97"/>
      <c r="J52" s="280" t="s">
        <v>79</v>
      </c>
      <c r="K52" s="280"/>
      <c r="L52" s="280"/>
      <c r="M52" s="280"/>
      <c r="N52" s="280"/>
      <c r="O52" s="280"/>
      <c r="P52" s="280"/>
      <c r="Q52" s="280"/>
      <c r="R52" s="280"/>
      <c r="S52" s="280"/>
      <c r="T52" s="280"/>
      <c r="U52" s="280"/>
      <c r="V52" s="280"/>
      <c r="W52" s="280"/>
      <c r="X52" s="280"/>
      <c r="Y52" s="280"/>
      <c r="Z52" s="280"/>
      <c r="AA52" s="280"/>
      <c r="AB52" s="280"/>
      <c r="AC52" s="280"/>
      <c r="AD52" s="280"/>
      <c r="AE52" s="280"/>
      <c r="AF52" s="280"/>
      <c r="AG52" s="286">
        <f>ROUND(SUM(AG53:AG54),2)</f>
        <v>0</v>
      </c>
      <c r="AH52" s="279"/>
      <c r="AI52" s="279"/>
      <c r="AJ52" s="279"/>
      <c r="AK52" s="279"/>
      <c r="AL52" s="279"/>
      <c r="AM52" s="279"/>
      <c r="AN52" s="278">
        <f t="shared" si="0"/>
        <v>0</v>
      </c>
      <c r="AO52" s="279"/>
      <c r="AP52" s="279"/>
      <c r="AQ52" s="98" t="s">
        <v>80</v>
      </c>
      <c r="AR52" s="99"/>
      <c r="AS52" s="100">
        <f>ROUND(SUM(AS53:AS54),2)</f>
        <v>0</v>
      </c>
      <c r="AT52" s="101">
        <f t="shared" si="1"/>
        <v>0</v>
      </c>
      <c r="AU52" s="102">
        <f>ROUND(SUM(AU53:AU54),5)</f>
        <v>0</v>
      </c>
      <c r="AV52" s="101">
        <f>ROUND(AZ52*L26,2)</f>
        <v>0</v>
      </c>
      <c r="AW52" s="101">
        <f>ROUND(BA52*L27,2)</f>
        <v>0</v>
      </c>
      <c r="AX52" s="101">
        <f>ROUND(BB52*L26,2)</f>
        <v>0</v>
      </c>
      <c r="AY52" s="101">
        <f>ROUND(BC52*L27,2)</f>
        <v>0</v>
      </c>
      <c r="AZ52" s="101">
        <f>ROUND(SUM(AZ53:AZ54),2)</f>
        <v>0</v>
      </c>
      <c r="BA52" s="101">
        <f>ROUND(SUM(BA53:BA54),2)</f>
        <v>0</v>
      </c>
      <c r="BB52" s="101">
        <f>ROUND(SUM(BB53:BB54),2)</f>
        <v>0</v>
      </c>
      <c r="BC52" s="101">
        <f>ROUND(SUM(BC53:BC54),2)</f>
        <v>0</v>
      </c>
      <c r="BD52" s="103">
        <f>ROUND(SUM(BD53:BD54),2)</f>
        <v>0</v>
      </c>
      <c r="BS52" s="104" t="s">
        <v>74</v>
      </c>
      <c r="BT52" s="104" t="s">
        <v>24</v>
      </c>
      <c r="BV52" s="104" t="s">
        <v>77</v>
      </c>
      <c r="BW52" s="104" t="s">
        <v>81</v>
      </c>
      <c r="BX52" s="104" t="s">
        <v>7</v>
      </c>
      <c r="CL52" s="104" t="s">
        <v>22</v>
      </c>
    </row>
    <row r="53" spans="1:91" s="6" customFormat="1" ht="14.4" customHeight="1">
      <c r="A53" s="105" t="s">
        <v>82</v>
      </c>
      <c r="B53" s="106"/>
      <c r="C53" s="107"/>
      <c r="D53" s="107"/>
      <c r="E53" s="285" t="s">
        <v>24</v>
      </c>
      <c r="F53" s="285"/>
      <c r="G53" s="285"/>
      <c r="H53" s="285"/>
      <c r="I53" s="285"/>
      <c r="J53" s="107"/>
      <c r="K53" s="285" t="s">
        <v>79</v>
      </c>
      <c r="L53" s="285"/>
      <c r="M53" s="285"/>
      <c r="N53" s="285"/>
      <c r="O53" s="285"/>
      <c r="P53" s="285"/>
      <c r="Q53" s="285"/>
      <c r="R53" s="285"/>
      <c r="S53" s="285"/>
      <c r="T53" s="285"/>
      <c r="U53" s="285"/>
      <c r="V53" s="285"/>
      <c r="W53" s="285"/>
      <c r="X53" s="285"/>
      <c r="Y53" s="285"/>
      <c r="Z53" s="285"/>
      <c r="AA53" s="285"/>
      <c r="AB53" s="285"/>
      <c r="AC53" s="285"/>
      <c r="AD53" s="285"/>
      <c r="AE53" s="285"/>
      <c r="AF53" s="285"/>
      <c r="AG53" s="283">
        <f>'1 - Stavební úpravy prost...'!J27</f>
        <v>0</v>
      </c>
      <c r="AH53" s="284"/>
      <c r="AI53" s="284"/>
      <c r="AJ53" s="284"/>
      <c r="AK53" s="284"/>
      <c r="AL53" s="284"/>
      <c r="AM53" s="284"/>
      <c r="AN53" s="283">
        <f t="shared" si="0"/>
        <v>0</v>
      </c>
      <c r="AO53" s="284"/>
      <c r="AP53" s="284"/>
      <c r="AQ53" s="108" t="s">
        <v>83</v>
      </c>
      <c r="AR53" s="109"/>
      <c r="AS53" s="110">
        <v>0</v>
      </c>
      <c r="AT53" s="111">
        <f t="shared" si="1"/>
        <v>0</v>
      </c>
      <c r="AU53" s="112">
        <f>'1 - Stavební úpravy prost...'!P90</f>
        <v>0</v>
      </c>
      <c r="AV53" s="111">
        <f>'1 - Stavební úpravy prost...'!J30</f>
        <v>0</v>
      </c>
      <c r="AW53" s="111">
        <f>'1 - Stavební úpravy prost...'!J31</f>
        <v>0</v>
      </c>
      <c r="AX53" s="111">
        <f>'1 - Stavební úpravy prost...'!J32</f>
        <v>0</v>
      </c>
      <c r="AY53" s="111">
        <f>'1 - Stavební úpravy prost...'!J33</f>
        <v>0</v>
      </c>
      <c r="AZ53" s="111">
        <f>'1 - Stavební úpravy prost...'!F30</f>
        <v>0</v>
      </c>
      <c r="BA53" s="111">
        <f>'1 - Stavební úpravy prost...'!F31</f>
        <v>0</v>
      </c>
      <c r="BB53" s="111">
        <f>'1 - Stavební úpravy prost...'!F32</f>
        <v>0</v>
      </c>
      <c r="BC53" s="111">
        <f>'1 - Stavební úpravy prost...'!F33</f>
        <v>0</v>
      </c>
      <c r="BD53" s="113">
        <f>'1 - Stavební úpravy prost...'!F34</f>
        <v>0</v>
      </c>
      <c r="BT53" s="114" t="s">
        <v>84</v>
      </c>
      <c r="BU53" s="114" t="s">
        <v>85</v>
      </c>
      <c r="BV53" s="114" t="s">
        <v>77</v>
      </c>
      <c r="BW53" s="114" t="s">
        <v>81</v>
      </c>
      <c r="BX53" s="114" t="s">
        <v>7</v>
      </c>
      <c r="CL53" s="114" t="s">
        <v>22</v>
      </c>
      <c r="CM53" s="114" t="s">
        <v>84</v>
      </c>
    </row>
    <row r="54" spans="1:90" s="6" customFormat="1" ht="14.4" customHeight="1">
      <c r="A54" s="105" t="s">
        <v>82</v>
      </c>
      <c r="B54" s="106"/>
      <c r="C54" s="107"/>
      <c r="D54" s="107"/>
      <c r="E54" s="285" t="s">
        <v>86</v>
      </c>
      <c r="F54" s="285"/>
      <c r="G54" s="285"/>
      <c r="H54" s="285"/>
      <c r="I54" s="285"/>
      <c r="J54" s="107"/>
      <c r="K54" s="285" t="s">
        <v>87</v>
      </c>
      <c r="L54" s="285"/>
      <c r="M54" s="285"/>
      <c r="N54" s="285"/>
      <c r="O54" s="285"/>
      <c r="P54" s="285"/>
      <c r="Q54" s="285"/>
      <c r="R54" s="285"/>
      <c r="S54" s="285"/>
      <c r="T54" s="285"/>
      <c r="U54" s="285"/>
      <c r="V54" s="285"/>
      <c r="W54" s="285"/>
      <c r="X54" s="285"/>
      <c r="Y54" s="285"/>
      <c r="Z54" s="285"/>
      <c r="AA54" s="285"/>
      <c r="AB54" s="285"/>
      <c r="AC54" s="285"/>
      <c r="AD54" s="285"/>
      <c r="AE54" s="285"/>
      <c r="AF54" s="285"/>
      <c r="AG54" s="283">
        <f>'a - ZTI -zdravotně tech.i...'!J29</f>
        <v>0</v>
      </c>
      <c r="AH54" s="284"/>
      <c r="AI54" s="284"/>
      <c r="AJ54" s="284"/>
      <c r="AK54" s="284"/>
      <c r="AL54" s="284"/>
      <c r="AM54" s="284"/>
      <c r="AN54" s="283">
        <f t="shared" si="0"/>
        <v>0</v>
      </c>
      <c r="AO54" s="284"/>
      <c r="AP54" s="284"/>
      <c r="AQ54" s="108" t="s">
        <v>83</v>
      </c>
      <c r="AR54" s="109"/>
      <c r="AS54" s="110">
        <v>0</v>
      </c>
      <c r="AT54" s="111">
        <f t="shared" si="1"/>
        <v>0</v>
      </c>
      <c r="AU54" s="112">
        <f>'a - ZTI -zdravotně tech.i...'!P90</f>
        <v>0</v>
      </c>
      <c r="AV54" s="111">
        <f>'a - ZTI -zdravotně tech.i...'!J32</f>
        <v>0</v>
      </c>
      <c r="AW54" s="111">
        <f>'a - ZTI -zdravotně tech.i...'!J33</f>
        <v>0</v>
      </c>
      <c r="AX54" s="111">
        <f>'a - ZTI -zdravotně tech.i...'!J34</f>
        <v>0</v>
      </c>
      <c r="AY54" s="111">
        <f>'a - ZTI -zdravotně tech.i...'!J35</f>
        <v>0</v>
      </c>
      <c r="AZ54" s="111">
        <f>'a - ZTI -zdravotně tech.i...'!F32</f>
        <v>0</v>
      </c>
      <c r="BA54" s="111">
        <f>'a - ZTI -zdravotně tech.i...'!F33</f>
        <v>0</v>
      </c>
      <c r="BB54" s="111">
        <f>'a - ZTI -zdravotně tech.i...'!F34</f>
        <v>0</v>
      </c>
      <c r="BC54" s="111">
        <f>'a - ZTI -zdravotně tech.i...'!F35</f>
        <v>0</v>
      </c>
      <c r="BD54" s="113">
        <f>'a - ZTI -zdravotně tech.i...'!F36</f>
        <v>0</v>
      </c>
      <c r="BT54" s="114" t="s">
        <v>84</v>
      </c>
      <c r="BV54" s="114" t="s">
        <v>77</v>
      </c>
      <c r="BW54" s="114" t="s">
        <v>88</v>
      </c>
      <c r="BX54" s="114" t="s">
        <v>81</v>
      </c>
      <c r="CL54" s="114" t="s">
        <v>22</v>
      </c>
    </row>
    <row r="55" spans="2:91" s="5" customFormat="1" ht="14.4" customHeight="1">
      <c r="B55" s="95"/>
      <c r="C55" s="96"/>
      <c r="D55" s="280" t="s">
        <v>84</v>
      </c>
      <c r="E55" s="280"/>
      <c r="F55" s="280"/>
      <c r="G55" s="280"/>
      <c r="H55" s="280"/>
      <c r="I55" s="97"/>
      <c r="J55" s="280" t="s">
        <v>89</v>
      </c>
      <c r="K55" s="280"/>
      <c r="L55" s="280"/>
      <c r="M55" s="280"/>
      <c r="N55" s="280"/>
      <c r="O55" s="280"/>
      <c r="P55" s="280"/>
      <c r="Q55" s="280"/>
      <c r="R55" s="280"/>
      <c r="S55" s="280"/>
      <c r="T55" s="280"/>
      <c r="U55" s="280"/>
      <c r="V55" s="280"/>
      <c r="W55" s="280"/>
      <c r="X55" s="280"/>
      <c r="Y55" s="280"/>
      <c r="Z55" s="280"/>
      <c r="AA55" s="280"/>
      <c r="AB55" s="280"/>
      <c r="AC55" s="280"/>
      <c r="AD55" s="280"/>
      <c r="AE55" s="280"/>
      <c r="AF55" s="280"/>
      <c r="AG55" s="286">
        <f>ROUND(SUM(AG56:AG57),2)</f>
        <v>0</v>
      </c>
      <c r="AH55" s="279"/>
      <c r="AI55" s="279"/>
      <c r="AJ55" s="279"/>
      <c r="AK55" s="279"/>
      <c r="AL55" s="279"/>
      <c r="AM55" s="279"/>
      <c r="AN55" s="278">
        <f t="shared" si="0"/>
        <v>0</v>
      </c>
      <c r="AO55" s="279"/>
      <c r="AP55" s="279"/>
      <c r="AQ55" s="98" t="s">
        <v>80</v>
      </c>
      <c r="AR55" s="99"/>
      <c r="AS55" s="100">
        <f>ROUND(SUM(AS56:AS57),2)</f>
        <v>0</v>
      </c>
      <c r="AT55" s="101">
        <f t="shared" si="1"/>
        <v>0</v>
      </c>
      <c r="AU55" s="102">
        <f>ROUND(SUM(AU56:AU57),5)</f>
        <v>0</v>
      </c>
      <c r="AV55" s="101">
        <f>ROUND(AZ55*L26,2)</f>
        <v>0</v>
      </c>
      <c r="AW55" s="101">
        <f>ROUND(BA55*L27,2)</f>
        <v>0</v>
      </c>
      <c r="AX55" s="101">
        <f>ROUND(BB55*L26,2)</f>
        <v>0</v>
      </c>
      <c r="AY55" s="101">
        <f>ROUND(BC55*L27,2)</f>
        <v>0</v>
      </c>
      <c r="AZ55" s="101">
        <f>ROUND(SUM(AZ56:AZ57),2)</f>
        <v>0</v>
      </c>
      <c r="BA55" s="101">
        <f>ROUND(SUM(BA56:BA57),2)</f>
        <v>0</v>
      </c>
      <c r="BB55" s="101">
        <f>ROUND(SUM(BB56:BB57),2)</f>
        <v>0</v>
      </c>
      <c r="BC55" s="101">
        <f>ROUND(SUM(BC56:BC57),2)</f>
        <v>0</v>
      </c>
      <c r="BD55" s="103">
        <f>ROUND(SUM(BD56:BD57),2)</f>
        <v>0</v>
      </c>
      <c r="BS55" s="104" t="s">
        <v>74</v>
      </c>
      <c r="BT55" s="104" t="s">
        <v>24</v>
      </c>
      <c r="BU55" s="104" t="s">
        <v>76</v>
      </c>
      <c r="BV55" s="104" t="s">
        <v>77</v>
      </c>
      <c r="BW55" s="104" t="s">
        <v>90</v>
      </c>
      <c r="BX55" s="104" t="s">
        <v>7</v>
      </c>
      <c r="CL55" s="104" t="s">
        <v>22</v>
      </c>
      <c r="CM55" s="104" t="s">
        <v>84</v>
      </c>
    </row>
    <row r="56" spans="1:90" s="6" customFormat="1" ht="14.4" customHeight="1">
      <c r="A56" s="105" t="s">
        <v>82</v>
      </c>
      <c r="B56" s="106"/>
      <c r="C56" s="107"/>
      <c r="D56" s="107"/>
      <c r="E56" s="285" t="s">
        <v>91</v>
      </c>
      <c r="F56" s="285"/>
      <c r="G56" s="285"/>
      <c r="H56" s="285"/>
      <c r="I56" s="285"/>
      <c r="J56" s="107"/>
      <c r="K56" s="285" t="s">
        <v>92</v>
      </c>
      <c r="L56" s="285"/>
      <c r="M56" s="285"/>
      <c r="N56" s="285"/>
      <c r="O56" s="285"/>
      <c r="P56" s="285"/>
      <c r="Q56" s="285"/>
      <c r="R56" s="285"/>
      <c r="S56" s="285"/>
      <c r="T56" s="285"/>
      <c r="U56" s="285"/>
      <c r="V56" s="285"/>
      <c r="W56" s="285"/>
      <c r="X56" s="285"/>
      <c r="Y56" s="285"/>
      <c r="Z56" s="285"/>
      <c r="AA56" s="285"/>
      <c r="AB56" s="285"/>
      <c r="AC56" s="285"/>
      <c r="AD56" s="285"/>
      <c r="AE56" s="285"/>
      <c r="AF56" s="285"/>
      <c r="AG56" s="283">
        <f>'c_a - Elektroinstalace - ...'!J29</f>
        <v>0</v>
      </c>
      <c r="AH56" s="284"/>
      <c r="AI56" s="284"/>
      <c r="AJ56" s="284"/>
      <c r="AK56" s="284"/>
      <c r="AL56" s="284"/>
      <c r="AM56" s="284"/>
      <c r="AN56" s="283">
        <f t="shared" si="0"/>
        <v>0</v>
      </c>
      <c r="AO56" s="284"/>
      <c r="AP56" s="284"/>
      <c r="AQ56" s="108" t="s">
        <v>83</v>
      </c>
      <c r="AR56" s="109"/>
      <c r="AS56" s="110">
        <v>0</v>
      </c>
      <c r="AT56" s="111">
        <f t="shared" si="1"/>
        <v>0</v>
      </c>
      <c r="AU56" s="112">
        <f>'c_a - Elektroinstalace - ...'!P91</f>
        <v>0</v>
      </c>
      <c r="AV56" s="111">
        <f>'c_a - Elektroinstalace - ...'!J32</f>
        <v>0</v>
      </c>
      <c r="AW56" s="111">
        <f>'c_a - Elektroinstalace - ...'!J33</f>
        <v>0</v>
      </c>
      <c r="AX56" s="111">
        <f>'c_a - Elektroinstalace - ...'!J34</f>
        <v>0</v>
      </c>
      <c r="AY56" s="111">
        <f>'c_a - Elektroinstalace - ...'!J35</f>
        <v>0</v>
      </c>
      <c r="AZ56" s="111">
        <f>'c_a - Elektroinstalace - ...'!F32</f>
        <v>0</v>
      </c>
      <c r="BA56" s="111">
        <f>'c_a - Elektroinstalace - ...'!F33</f>
        <v>0</v>
      </c>
      <c r="BB56" s="111">
        <f>'c_a - Elektroinstalace - ...'!F34</f>
        <v>0</v>
      </c>
      <c r="BC56" s="111">
        <f>'c_a - Elektroinstalace - ...'!F35</f>
        <v>0</v>
      </c>
      <c r="BD56" s="113">
        <f>'c_a - Elektroinstalace - ...'!F36</f>
        <v>0</v>
      </c>
      <c r="BT56" s="114" t="s">
        <v>84</v>
      </c>
      <c r="BV56" s="114" t="s">
        <v>77</v>
      </c>
      <c r="BW56" s="114" t="s">
        <v>93</v>
      </c>
      <c r="BX56" s="114" t="s">
        <v>90</v>
      </c>
      <c r="CL56" s="114" t="s">
        <v>22</v>
      </c>
    </row>
    <row r="57" spans="1:90" s="6" customFormat="1" ht="14.4" customHeight="1">
      <c r="A57" s="105" t="s">
        <v>82</v>
      </c>
      <c r="B57" s="106"/>
      <c r="C57" s="107"/>
      <c r="D57" s="107"/>
      <c r="E57" s="285" t="s">
        <v>94</v>
      </c>
      <c r="F57" s="285"/>
      <c r="G57" s="285"/>
      <c r="H57" s="285"/>
      <c r="I57" s="285"/>
      <c r="J57" s="107"/>
      <c r="K57" s="285" t="s">
        <v>95</v>
      </c>
      <c r="L57" s="285"/>
      <c r="M57" s="285"/>
      <c r="N57" s="285"/>
      <c r="O57" s="285"/>
      <c r="P57" s="285"/>
      <c r="Q57" s="285"/>
      <c r="R57" s="285"/>
      <c r="S57" s="285"/>
      <c r="T57" s="285"/>
      <c r="U57" s="285"/>
      <c r="V57" s="285"/>
      <c r="W57" s="285"/>
      <c r="X57" s="285"/>
      <c r="Y57" s="285"/>
      <c r="Z57" s="285"/>
      <c r="AA57" s="285"/>
      <c r="AB57" s="285"/>
      <c r="AC57" s="285"/>
      <c r="AD57" s="285"/>
      <c r="AE57" s="285"/>
      <c r="AF57" s="285"/>
      <c r="AG57" s="283">
        <f>'c_b - Elektroinstalace - ...'!J29</f>
        <v>0</v>
      </c>
      <c r="AH57" s="284"/>
      <c r="AI57" s="284"/>
      <c r="AJ57" s="284"/>
      <c r="AK57" s="284"/>
      <c r="AL57" s="284"/>
      <c r="AM57" s="284"/>
      <c r="AN57" s="283">
        <f t="shared" si="0"/>
        <v>0</v>
      </c>
      <c r="AO57" s="284"/>
      <c r="AP57" s="284"/>
      <c r="AQ57" s="108" t="s">
        <v>83</v>
      </c>
      <c r="AR57" s="109"/>
      <c r="AS57" s="110">
        <v>0</v>
      </c>
      <c r="AT57" s="111">
        <f t="shared" si="1"/>
        <v>0</v>
      </c>
      <c r="AU57" s="112">
        <f>'c_b - Elektroinstalace - ...'!P92</f>
        <v>0</v>
      </c>
      <c r="AV57" s="111">
        <f>'c_b - Elektroinstalace - ...'!J32</f>
        <v>0</v>
      </c>
      <c r="AW57" s="111">
        <f>'c_b - Elektroinstalace - ...'!J33</f>
        <v>0</v>
      </c>
      <c r="AX57" s="111">
        <f>'c_b - Elektroinstalace - ...'!J34</f>
        <v>0</v>
      </c>
      <c r="AY57" s="111">
        <f>'c_b - Elektroinstalace - ...'!J35</f>
        <v>0</v>
      </c>
      <c r="AZ57" s="111">
        <f>'c_b - Elektroinstalace - ...'!F32</f>
        <v>0</v>
      </c>
      <c r="BA57" s="111">
        <f>'c_b - Elektroinstalace - ...'!F33</f>
        <v>0</v>
      </c>
      <c r="BB57" s="111">
        <f>'c_b - Elektroinstalace - ...'!F34</f>
        <v>0</v>
      </c>
      <c r="BC57" s="111">
        <f>'c_b - Elektroinstalace - ...'!F35</f>
        <v>0</v>
      </c>
      <c r="BD57" s="113">
        <f>'c_b - Elektroinstalace - ...'!F36</f>
        <v>0</v>
      </c>
      <c r="BT57" s="114" t="s">
        <v>84</v>
      </c>
      <c r="BV57" s="114" t="s">
        <v>77</v>
      </c>
      <c r="BW57" s="114" t="s">
        <v>96</v>
      </c>
      <c r="BX57" s="114" t="s">
        <v>90</v>
      </c>
      <c r="CL57" s="114" t="s">
        <v>22</v>
      </c>
    </row>
    <row r="58" spans="1:91" s="5" customFormat="1" ht="14.4" customHeight="1">
      <c r="A58" s="105" t="s">
        <v>82</v>
      </c>
      <c r="B58" s="95"/>
      <c r="C58" s="96"/>
      <c r="D58" s="280" t="s">
        <v>97</v>
      </c>
      <c r="E58" s="280"/>
      <c r="F58" s="280"/>
      <c r="G58" s="280"/>
      <c r="H58" s="280"/>
      <c r="I58" s="97"/>
      <c r="J58" s="280" t="s">
        <v>98</v>
      </c>
      <c r="K58" s="280"/>
      <c r="L58" s="280"/>
      <c r="M58" s="280"/>
      <c r="N58" s="280"/>
      <c r="O58" s="280"/>
      <c r="P58" s="280"/>
      <c r="Q58" s="280"/>
      <c r="R58" s="280"/>
      <c r="S58" s="280"/>
      <c r="T58" s="280"/>
      <c r="U58" s="280"/>
      <c r="V58" s="280"/>
      <c r="W58" s="280"/>
      <c r="X58" s="280"/>
      <c r="Y58" s="280"/>
      <c r="Z58" s="280"/>
      <c r="AA58" s="280"/>
      <c r="AB58" s="280"/>
      <c r="AC58" s="280"/>
      <c r="AD58" s="280"/>
      <c r="AE58" s="280"/>
      <c r="AF58" s="280"/>
      <c r="AG58" s="278">
        <f>'VON - vedlejší a ostatní ...'!J27</f>
        <v>0</v>
      </c>
      <c r="AH58" s="279"/>
      <c r="AI58" s="279"/>
      <c r="AJ58" s="279"/>
      <c r="AK58" s="279"/>
      <c r="AL58" s="279"/>
      <c r="AM58" s="279"/>
      <c r="AN58" s="278">
        <f t="shared" si="0"/>
        <v>0</v>
      </c>
      <c r="AO58" s="279"/>
      <c r="AP58" s="279"/>
      <c r="AQ58" s="98" t="s">
        <v>97</v>
      </c>
      <c r="AR58" s="99"/>
      <c r="AS58" s="115">
        <v>0</v>
      </c>
      <c r="AT58" s="116">
        <f t="shared" si="1"/>
        <v>0</v>
      </c>
      <c r="AU58" s="117">
        <f>'VON - vedlejší a ostatní ...'!P77</f>
        <v>0</v>
      </c>
      <c r="AV58" s="116">
        <f>'VON - vedlejší a ostatní ...'!J30</f>
        <v>0</v>
      </c>
      <c r="AW58" s="116">
        <f>'VON - vedlejší a ostatní ...'!J31</f>
        <v>0</v>
      </c>
      <c r="AX58" s="116">
        <f>'VON - vedlejší a ostatní ...'!J32</f>
        <v>0</v>
      </c>
      <c r="AY58" s="116">
        <f>'VON - vedlejší a ostatní ...'!J33</f>
        <v>0</v>
      </c>
      <c r="AZ58" s="116">
        <f>'VON - vedlejší a ostatní ...'!F30</f>
        <v>0</v>
      </c>
      <c r="BA58" s="116">
        <f>'VON - vedlejší a ostatní ...'!F31</f>
        <v>0</v>
      </c>
      <c r="BB58" s="116">
        <f>'VON - vedlejší a ostatní ...'!F32</f>
        <v>0</v>
      </c>
      <c r="BC58" s="116">
        <f>'VON - vedlejší a ostatní ...'!F33</f>
        <v>0</v>
      </c>
      <c r="BD58" s="118">
        <f>'VON - vedlejší a ostatní ...'!F34</f>
        <v>0</v>
      </c>
      <c r="BT58" s="104" t="s">
        <v>24</v>
      </c>
      <c r="BV58" s="104" t="s">
        <v>77</v>
      </c>
      <c r="BW58" s="104" t="s">
        <v>99</v>
      </c>
      <c r="BX58" s="104" t="s">
        <v>7</v>
      </c>
      <c r="CL58" s="104" t="s">
        <v>22</v>
      </c>
      <c r="CM58" s="104" t="s">
        <v>84</v>
      </c>
    </row>
    <row r="59" spans="2:44" s="1" customFormat="1" ht="30" customHeight="1">
      <c r="B59" s="40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0"/>
    </row>
    <row r="60" spans="2:44" s="1" customFormat="1" ht="6.9" customHeight="1">
      <c r="B60" s="55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60"/>
    </row>
  </sheetData>
  <sheetProtection password="CC35" sheet="1" objects="1" scenarios="1" formatCells="0" formatColumns="0" formatRows="0" sort="0" autoFilter="0"/>
  <mergeCells count="65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E53:I53"/>
    <mergeCell ref="K53:AF53"/>
    <mergeCell ref="AG54:AM54"/>
    <mergeCell ref="E54:I54"/>
    <mergeCell ref="K54:AF54"/>
    <mergeCell ref="AN55:AP55"/>
    <mergeCell ref="AG55:AM55"/>
    <mergeCell ref="D55:H55"/>
    <mergeCell ref="J55:AF55"/>
    <mergeCell ref="AR2:BE2"/>
    <mergeCell ref="AN58:AP58"/>
    <mergeCell ref="AG58:AM58"/>
    <mergeCell ref="D58:H58"/>
    <mergeCell ref="J58:AF58"/>
    <mergeCell ref="AG51:AM51"/>
    <mergeCell ref="AN51:AP51"/>
    <mergeCell ref="AN56:AP56"/>
    <mergeCell ref="AG56:AM56"/>
    <mergeCell ref="E56:I56"/>
    <mergeCell ref="K56:AF56"/>
    <mergeCell ref="AN57:AP57"/>
    <mergeCell ref="AG57:AM57"/>
    <mergeCell ref="E57:I57"/>
    <mergeCell ref="K57:AF57"/>
    <mergeCell ref="AN54:AP54"/>
  </mergeCells>
  <hyperlinks>
    <hyperlink ref="K1:S1" location="C2" display="1) Rekapitulace stavby"/>
    <hyperlink ref="W1:AI1" location="C51" display="2) Rekapitulace objektů stavby a soupisů prací"/>
    <hyperlink ref="A53" location="'1 - Stavební úpravy prost...'!C2" display="/"/>
    <hyperlink ref="A54" location="'a - ZTI -zdravotně tech.i...'!C2" display="/"/>
    <hyperlink ref="A56" location="'c_a - Elektroinstalace - ...'!C2" display="/"/>
    <hyperlink ref="A57" location="'c_b - Elektroinstalace - ...'!C2" display="/"/>
    <hyperlink ref="A58" location="'VON - vedlejší a ostatní 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4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19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20"/>
      <c r="B1" s="120"/>
      <c r="C1" s="120"/>
      <c r="D1" s="121" t="s">
        <v>1</v>
      </c>
      <c r="E1" s="120"/>
      <c r="F1" s="122" t="s">
        <v>100</v>
      </c>
      <c r="G1" s="323" t="s">
        <v>101</v>
      </c>
      <c r="H1" s="323"/>
      <c r="I1" s="123"/>
      <c r="J1" s="122" t="s">
        <v>102</v>
      </c>
      <c r="K1" s="121" t="s">
        <v>103</v>
      </c>
      <c r="L1" s="122" t="s">
        <v>104</v>
      </c>
      <c r="M1" s="122"/>
      <c r="N1" s="122"/>
      <c r="O1" s="122"/>
      <c r="P1" s="122"/>
      <c r="Q1" s="122"/>
      <c r="R1" s="122"/>
      <c r="S1" s="122"/>
      <c r="T1" s="122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" customHeight="1"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AT2" s="23" t="s">
        <v>81</v>
      </c>
    </row>
    <row r="3" spans="2:46" ht="6.9" customHeight="1">
      <c r="B3" s="24"/>
      <c r="C3" s="25"/>
      <c r="D3" s="25"/>
      <c r="E3" s="25"/>
      <c r="F3" s="25"/>
      <c r="G3" s="25"/>
      <c r="H3" s="25"/>
      <c r="I3" s="124"/>
      <c r="J3" s="25"/>
      <c r="K3" s="26"/>
      <c r="AT3" s="23" t="s">
        <v>84</v>
      </c>
    </row>
    <row r="4" spans="2:46" ht="36.9" customHeight="1">
      <c r="B4" s="27"/>
      <c r="C4" s="28"/>
      <c r="D4" s="29" t="s">
        <v>105</v>
      </c>
      <c r="E4" s="28"/>
      <c r="F4" s="28"/>
      <c r="G4" s="28"/>
      <c r="H4" s="28"/>
      <c r="I4" s="125"/>
      <c r="J4" s="28"/>
      <c r="K4" s="30"/>
      <c r="M4" s="31" t="s">
        <v>12</v>
      </c>
      <c r="AT4" s="23" t="s">
        <v>6</v>
      </c>
    </row>
    <row r="5" spans="2:11" ht="6.9" customHeight="1">
      <c r="B5" s="27"/>
      <c r="C5" s="28"/>
      <c r="D5" s="28"/>
      <c r="E5" s="28"/>
      <c r="F5" s="28"/>
      <c r="G5" s="28"/>
      <c r="H5" s="28"/>
      <c r="I5" s="125"/>
      <c r="J5" s="28"/>
      <c r="K5" s="30"/>
    </row>
    <row r="6" spans="2:11" ht="13.2">
      <c r="B6" s="27"/>
      <c r="C6" s="28"/>
      <c r="D6" s="36" t="s">
        <v>18</v>
      </c>
      <c r="E6" s="28"/>
      <c r="F6" s="28"/>
      <c r="G6" s="28"/>
      <c r="H6" s="28"/>
      <c r="I6" s="125"/>
      <c r="J6" s="28"/>
      <c r="K6" s="30"/>
    </row>
    <row r="7" spans="2:11" ht="14.4" customHeight="1">
      <c r="B7" s="27"/>
      <c r="C7" s="28"/>
      <c r="D7" s="28"/>
      <c r="E7" s="324" t="str">
        <f>'Rekapitulace stavby'!K6</f>
        <v>Gymnázium Ludka Píka Plzeň</v>
      </c>
      <c r="F7" s="325"/>
      <c r="G7" s="325"/>
      <c r="H7" s="325"/>
      <c r="I7" s="125"/>
      <c r="J7" s="28"/>
      <c r="K7" s="30"/>
    </row>
    <row r="8" spans="2:11" s="1" customFormat="1" ht="13.2">
      <c r="B8" s="40"/>
      <c r="C8" s="41"/>
      <c r="D8" s="36" t="s">
        <v>106</v>
      </c>
      <c r="E8" s="41"/>
      <c r="F8" s="41"/>
      <c r="G8" s="41"/>
      <c r="H8" s="41"/>
      <c r="I8" s="126"/>
      <c r="J8" s="41"/>
      <c r="K8" s="44"/>
    </row>
    <row r="9" spans="2:11" s="1" customFormat="1" ht="36.9" customHeight="1">
      <c r="B9" s="40"/>
      <c r="C9" s="41"/>
      <c r="D9" s="41"/>
      <c r="E9" s="326" t="s">
        <v>107</v>
      </c>
      <c r="F9" s="327"/>
      <c r="G9" s="327"/>
      <c r="H9" s="327"/>
      <c r="I9" s="126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26"/>
      <c r="J10" s="41"/>
      <c r="K10" s="44"/>
    </row>
    <row r="11" spans="2:11" s="1" customFormat="1" ht="14.4" customHeight="1">
      <c r="B11" s="40"/>
      <c r="C11" s="41"/>
      <c r="D11" s="36" t="s">
        <v>21</v>
      </c>
      <c r="E11" s="41"/>
      <c r="F11" s="34" t="s">
        <v>22</v>
      </c>
      <c r="G11" s="41"/>
      <c r="H11" s="41"/>
      <c r="I11" s="127" t="s">
        <v>23</v>
      </c>
      <c r="J11" s="34" t="s">
        <v>22</v>
      </c>
      <c r="K11" s="44"/>
    </row>
    <row r="12" spans="2:11" s="1" customFormat="1" ht="14.4" customHeight="1">
      <c r="B12" s="40"/>
      <c r="C12" s="41"/>
      <c r="D12" s="36" t="s">
        <v>25</v>
      </c>
      <c r="E12" s="41"/>
      <c r="F12" s="34" t="s">
        <v>26</v>
      </c>
      <c r="G12" s="41"/>
      <c r="H12" s="41"/>
      <c r="I12" s="127" t="s">
        <v>27</v>
      </c>
      <c r="J12" s="128" t="str">
        <f>'Rekapitulace stavby'!AN8</f>
        <v>13. 2. 2017</v>
      </c>
      <c r="K12" s="44"/>
    </row>
    <row r="13" spans="2:11" s="1" customFormat="1" ht="10.8" customHeight="1">
      <c r="B13" s="40"/>
      <c r="C13" s="41"/>
      <c r="D13" s="41"/>
      <c r="E13" s="41"/>
      <c r="F13" s="41"/>
      <c r="G13" s="41"/>
      <c r="H13" s="41"/>
      <c r="I13" s="126"/>
      <c r="J13" s="41"/>
      <c r="K13" s="44"/>
    </row>
    <row r="14" spans="2:11" s="1" customFormat="1" ht="14.4" customHeight="1">
      <c r="B14" s="40"/>
      <c r="C14" s="41"/>
      <c r="D14" s="36" t="s">
        <v>31</v>
      </c>
      <c r="E14" s="41"/>
      <c r="F14" s="41"/>
      <c r="G14" s="41"/>
      <c r="H14" s="41"/>
      <c r="I14" s="127" t="s">
        <v>32</v>
      </c>
      <c r="J14" s="34" t="s">
        <v>22</v>
      </c>
      <c r="K14" s="44"/>
    </row>
    <row r="15" spans="2:11" s="1" customFormat="1" ht="18" customHeight="1">
      <c r="B15" s="40"/>
      <c r="C15" s="41"/>
      <c r="D15" s="41"/>
      <c r="E15" s="34" t="s">
        <v>33</v>
      </c>
      <c r="F15" s="41"/>
      <c r="G15" s="41"/>
      <c r="H15" s="41"/>
      <c r="I15" s="127" t="s">
        <v>34</v>
      </c>
      <c r="J15" s="34" t="s">
        <v>22</v>
      </c>
      <c r="K15" s="44"/>
    </row>
    <row r="16" spans="2:11" s="1" customFormat="1" ht="6.9" customHeight="1">
      <c r="B16" s="40"/>
      <c r="C16" s="41"/>
      <c r="D16" s="41"/>
      <c r="E16" s="41"/>
      <c r="F16" s="41"/>
      <c r="G16" s="41"/>
      <c r="H16" s="41"/>
      <c r="I16" s="126"/>
      <c r="J16" s="41"/>
      <c r="K16" s="44"/>
    </row>
    <row r="17" spans="2:11" s="1" customFormat="1" ht="14.4" customHeight="1">
      <c r="B17" s="40"/>
      <c r="C17" s="41"/>
      <c r="D17" s="36" t="s">
        <v>35</v>
      </c>
      <c r="E17" s="41"/>
      <c r="F17" s="41"/>
      <c r="G17" s="41"/>
      <c r="H17" s="41"/>
      <c r="I17" s="127" t="s">
        <v>32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27" t="s">
        <v>34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" customHeight="1">
      <c r="B19" s="40"/>
      <c r="C19" s="41"/>
      <c r="D19" s="41"/>
      <c r="E19" s="41"/>
      <c r="F19" s="41"/>
      <c r="G19" s="41"/>
      <c r="H19" s="41"/>
      <c r="I19" s="126"/>
      <c r="J19" s="41"/>
      <c r="K19" s="44"/>
    </row>
    <row r="20" spans="2:11" s="1" customFormat="1" ht="14.4" customHeight="1">
      <c r="B20" s="40"/>
      <c r="C20" s="41"/>
      <c r="D20" s="36" t="s">
        <v>37</v>
      </c>
      <c r="E20" s="41"/>
      <c r="F20" s="41"/>
      <c r="G20" s="41"/>
      <c r="H20" s="41"/>
      <c r="I20" s="127" t="s">
        <v>32</v>
      </c>
      <c r="J20" s="34" t="s">
        <v>22</v>
      </c>
      <c r="K20" s="44"/>
    </row>
    <row r="21" spans="2:11" s="1" customFormat="1" ht="18" customHeight="1">
      <c r="B21" s="40"/>
      <c r="C21" s="41"/>
      <c r="D21" s="41"/>
      <c r="E21" s="34" t="s">
        <v>38</v>
      </c>
      <c r="F21" s="41"/>
      <c r="G21" s="41"/>
      <c r="H21" s="41"/>
      <c r="I21" s="127" t="s">
        <v>34</v>
      </c>
      <c r="J21" s="34" t="s">
        <v>22</v>
      </c>
      <c r="K21" s="44"/>
    </row>
    <row r="22" spans="2:11" s="1" customFormat="1" ht="6.9" customHeight="1">
      <c r="B22" s="40"/>
      <c r="C22" s="41"/>
      <c r="D22" s="41"/>
      <c r="E22" s="41"/>
      <c r="F22" s="41"/>
      <c r="G22" s="41"/>
      <c r="H22" s="41"/>
      <c r="I22" s="126"/>
      <c r="J22" s="41"/>
      <c r="K22" s="44"/>
    </row>
    <row r="23" spans="2:11" s="1" customFormat="1" ht="14.4" customHeight="1">
      <c r="B23" s="40"/>
      <c r="C23" s="41"/>
      <c r="D23" s="36" t="s">
        <v>40</v>
      </c>
      <c r="E23" s="41"/>
      <c r="F23" s="41"/>
      <c r="G23" s="41"/>
      <c r="H23" s="41"/>
      <c r="I23" s="126"/>
      <c r="J23" s="41"/>
      <c r="K23" s="44"/>
    </row>
    <row r="24" spans="2:11" s="7" customFormat="1" ht="14.4" customHeight="1">
      <c r="B24" s="129"/>
      <c r="C24" s="130"/>
      <c r="D24" s="130"/>
      <c r="E24" s="315" t="s">
        <v>22</v>
      </c>
      <c r="F24" s="315"/>
      <c r="G24" s="315"/>
      <c r="H24" s="315"/>
      <c r="I24" s="131"/>
      <c r="J24" s="130"/>
      <c r="K24" s="132"/>
    </row>
    <row r="25" spans="2:11" s="1" customFormat="1" ht="6.9" customHeight="1">
      <c r="B25" s="40"/>
      <c r="C25" s="41"/>
      <c r="D25" s="41"/>
      <c r="E25" s="41"/>
      <c r="F25" s="41"/>
      <c r="G25" s="41"/>
      <c r="H25" s="41"/>
      <c r="I25" s="126"/>
      <c r="J25" s="41"/>
      <c r="K25" s="44"/>
    </row>
    <row r="26" spans="2:11" s="1" customFormat="1" ht="6.9" customHeight="1">
      <c r="B26" s="40"/>
      <c r="C26" s="41"/>
      <c r="D26" s="84"/>
      <c r="E26" s="84"/>
      <c r="F26" s="84"/>
      <c r="G26" s="84"/>
      <c r="H26" s="84"/>
      <c r="I26" s="133"/>
      <c r="J26" s="84"/>
      <c r="K26" s="134"/>
    </row>
    <row r="27" spans="2:11" s="1" customFormat="1" ht="25.35" customHeight="1">
      <c r="B27" s="40"/>
      <c r="C27" s="41"/>
      <c r="D27" s="135" t="s">
        <v>41</v>
      </c>
      <c r="E27" s="41"/>
      <c r="F27" s="41"/>
      <c r="G27" s="41"/>
      <c r="H27" s="41"/>
      <c r="I27" s="126"/>
      <c r="J27" s="136">
        <f>ROUND(J90,2)</f>
        <v>0</v>
      </c>
      <c r="K27" s="44"/>
    </row>
    <row r="28" spans="2:11" s="1" customFormat="1" ht="6.9" customHeight="1">
      <c r="B28" s="40"/>
      <c r="C28" s="41"/>
      <c r="D28" s="84"/>
      <c r="E28" s="84"/>
      <c r="F28" s="84"/>
      <c r="G28" s="84"/>
      <c r="H28" s="84"/>
      <c r="I28" s="133"/>
      <c r="J28" s="84"/>
      <c r="K28" s="134"/>
    </row>
    <row r="29" spans="2:11" s="1" customFormat="1" ht="14.4" customHeight="1">
      <c r="B29" s="40"/>
      <c r="C29" s="41"/>
      <c r="D29" s="41"/>
      <c r="E29" s="41"/>
      <c r="F29" s="45" t="s">
        <v>43</v>
      </c>
      <c r="G29" s="41"/>
      <c r="H29" s="41"/>
      <c r="I29" s="137" t="s">
        <v>42</v>
      </c>
      <c r="J29" s="45" t="s">
        <v>44</v>
      </c>
      <c r="K29" s="44"/>
    </row>
    <row r="30" spans="2:11" s="1" customFormat="1" ht="14.4" customHeight="1">
      <c r="B30" s="40"/>
      <c r="C30" s="41"/>
      <c r="D30" s="48" t="s">
        <v>45</v>
      </c>
      <c r="E30" s="48" t="s">
        <v>46</v>
      </c>
      <c r="F30" s="138">
        <f>ROUND(SUM(BE90:BE443),2)</f>
        <v>0</v>
      </c>
      <c r="G30" s="41"/>
      <c r="H30" s="41"/>
      <c r="I30" s="139">
        <v>0.21</v>
      </c>
      <c r="J30" s="138">
        <f>ROUND(ROUND((SUM(BE90:BE443)),2)*I30,2)</f>
        <v>0</v>
      </c>
      <c r="K30" s="44"/>
    </row>
    <row r="31" spans="2:11" s="1" customFormat="1" ht="14.4" customHeight="1">
      <c r="B31" s="40"/>
      <c r="C31" s="41"/>
      <c r="D31" s="41"/>
      <c r="E31" s="48" t="s">
        <v>47</v>
      </c>
      <c r="F31" s="138">
        <f>ROUND(SUM(BF90:BF443),2)</f>
        <v>0</v>
      </c>
      <c r="G31" s="41"/>
      <c r="H31" s="41"/>
      <c r="I31" s="139">
        <v>0.15</v>
      </c>
      <c r="J31" s="138">
        <f>ROUND(ROUND((SUM(BF90:BF443)),2)*I31,2)</f>
        <v>0</v>
      </c>
      <c r="K31" s="44"/>
    </row>
    <row r="32" spans="2:11" s="1" customFormat="1" ht="14.4" customHeight="1" hidden="1">
      <c r="B32" s="40"/>
      <c r="C32" s="41"/>
      <c r="D32" s="41"/>
      <c r="E32" s="48" t="s">
        <v>48</v>
      </c>
      <c r="F32" s="138">
        <f>ROUND(SUM(BG90:BG443),2)</f>
        <v>0</v>
      </c>
      <c r="G32" s="41"/>
      <c r="H32" s="41"/>
      <c r="I32" s="139">
        <v>0.21</v>
      </c>
      <c r="J32" s="138">
        <v>0</v>
      </c>
      <c r="K32" s="44"/>
    </row>
    <row r="33" spans="2:11" s="1" customFormat="1" ht="14.4" customHeight="1" hidden="1">
      <c r="B33" s="40"/>
      <c r="C33" s="41"/>
      <c r="D33" s="41"/>
      <c r="E33" s="48" t="s">
        <v>49</v>
      </c>
      <c r="F33" s="138">
        <f>ROUND(SUM(BH90:BH443),2)</f>
        <v>0</v>
      </c>
      <c r="G33" s="41"/>
      <c r="H33" s="41"/>
      <c r="I33" s="139">
        <v>0.15</v>
      </c>
      <c r="J33" s="138">
        <v>0</v>
      </c>
      <c r="K33" s="44"/>
    </row>
    <row r="34" spans="2:11" s="1" customFormat="1" ht="14.4" customHeight="1" hidden="1">
      <c r="B34" s="40"/>
      <c r="C34" s="41"/>
      <c r="D34" s="41"/>
      <c r="E34" s="48" t="s">
        <v>50</v>
      </c>
      <c r="F34" s="138">
        <f>ROUND(SUM(BI90:BI443),2)</f>
        <v>0</v>
      </c>
      <c r="G34" s="41"/>
      <c r="H34" s="41"/>
      <c r="I34" s="139">
        <v>0</v>
      </c>
      <c r="J34" s="138">
        <v>0</v>
      </c>
      <c r="K34" s="44"/>
    </row>
    <row r="35" spans="2:11" s="1" customFormat="1" ht="6.9" customHeight="1">
      <c r="B35" s="40"/>
      <c r="C35" s="41"/>
      <c r="D35" s="41"/>
      <c r="E35" s="41"/>
      <c r="F35" s="41"/>
      <c r="G35" s="41"/>
      <c r="H35" s="41"/>
      <c r="I35" s="126"/>
      <c r="J35" s="41"/>
      <c r="K35" s="44"/>
    </row>
    <row r="36" spans="2:11" s="1" customFormat="1" ht="25.35" customHeight="1">
      <c r="B36" s="40"/>
      <c r="C36" s="140"/>
      <c r="D36" s="141" t="s">
        <v>51</v>
      </c>
      <c r="E36" s="78"/>
      <c r="F36" s="78"/>
      <c r="G36" s="142" t="s">
        <v>52</v>
      </c>
      <c r="H36" s="143" t="s">
        <v>53</v>
      </c>
      <c r="I36" s="144"/>
      <c r="J36" s="145">
        <f>SUM(J27:J34)</f>
        <v>0</v>
      </c>
      <c r="K36" s="146"/>
    </row>
    <row r="37" spans="2:11" s="1" customFormat="1" ht="14.4" customHeight="1">
      <c r="B37" s="55"/>
      <c r="C37" s="56"/>
      <c r="D37" s="56"/>
      <c r="E37" s="56"/>
      <c r="F37" s="56"/>
      <c r="G37" s="56"/>
      <c r="H37" s="56"/>
      <c r="I37" s="147"/>
      <c r="J37" s="56"/>
      <c r="K37" s="57"/>
    </row>
    <row r="41" spans="2:11" s="1" customFormat="1" ht="6.9" customHeight="1">
      <c r="B41" s="148"/>
      <c r="C41" s="149"/>
      <c r="D41" s="149"/>
      <c r="E41" s="149"/>
      <c r="F41" s="149"/>
      <c r="G41" s="149"/>
      <c r="H41" s="149"/>
      <c r="I41" s="150"/>
      <c r="J41" s="149"/>
      <c r="K41" s="151"/>
    </row>
    <row r="42" spans="2:11" s="1" customFormat="1" ht="36.9" customHeight="1">
      <c r="B42" s="40"/>
      <c r="C42" s="29" t="s">
        <v>108</v>
      </c>
      <c r="D42" s="41"/>
      <c r="E42" s="41"/>
      <c r="F42" s="41"/>
      <c r="G42" s="41"/>
      <c r="H42" s="41"/>
      <c r="I42" s="126"/>
      <c r="J42" s="41"/>
      <c r="K42" s="44"/>
    </row>
    <row r="43" spans="2:11" s="1" customFormat="1" ht="6.9" customHeight="1">
      <c r="B43" s="40"/>
      <c r="C43" s="41"/>
      <c r="D43" s="41"/>
      <c r="E43" s="41"/>
      <c r="F43" s="41"/>
      <c r="G43" s="41"/>
      <c r="H43" s="41"/>
      <c r="I43" s="126"/>
      <c r="J43" s="41"/>
      <c r="K43" s="44"/>
    </row>
    <row r="44" spans="2:11" s="1" customFormat="1" ht="14.4" customHeight="1">
      <c r="B44" s="40"/>
      <c r="C44" s="36" t="s">
        <v>18</v>
      </c>
      <c r="D44" s="41"/>
      <c r="E44" s="41"/>
      <c r="F44" s="41"/>
      <c r="G44" s="41"/>
      <c r="H44" s="41"/>
      <c r="I44" s="126"/>
      <c r="J44" s="41"/>
      <c r="K44" s="44"/>
    </row>
    <row r="45" spans="2:11" s="1" customFormat="1" ht="14.4" customHeight="1">
      <c r="B45" s="40"/>
      <c r="C45" s="41"/>
      <c r="D45" s="41"/>
      <c r="E45" s="324" t="str">
        <f>E7</f>
        <v>Gymnázium Ludka Píka Plzeň</v>
      </c>
      <c r="F45" s="325"/>
      <c r="G45" s="325"/>
      <c r="H45" s="325"/>
      <c r="I45" s="126"/>
      <c r="J45" s="41"/>
      <c r="K45" s="44"/>
    </row>
    <row r="46" spans="2:11" s="1" customFormat="1" ht="14.4" customHeight="1">
      <c r="B46" s="40"/>
      <c r="C46" s="36" t="s">
        <v>106</v>
      </c>
      <c r="D46" s="41"/>
      <c r="E46" s="41"/>
      <c r="F46" s="41"/>
      <c r="G46" s="41"/>
      <c r="H46" s="41"/>
      <c r="I46" s="126"/>
      <c r="J46" s="41"/>
      <c r="K46" s="44"/>
    </row>
    <row r="47" spans="2:11" s="1" customFormat="1" ht="16.2" customHeight="1">
      <c r="B47" s="40"/>
      <c r="C47" s="41"/>
      <c r="D47" s="41"/>
      <c r="E47" s="326" t="str">
        <f>E9</f>
        <v>1 - Stavební úpravy prostor chemie</v>
      </c>
      <c r="F47" s="327"/>
      <c r="G47" s="327"/>
      <c r="H47" s="327"/>
      <c r="I47" s="126"/>
      <c r="J47" s="41"/>
      <c r="K47" s="44"/>
    </row>
    <row r="48" spans="2:11" s="1" customFormat="1" ht="6.9" customHeight="1">
      <c r="B48" s="40"/>
      <c r="C48" s="41"/>
      <c r="D48" s="41"/>
      <c r="E48" s="41"/>
      <c r="F48" s="41"/>
      <c r="G48" s="41"/>
      <c r="H48" s="41"/>
      <c r="I48" s="126"/>
      <c r="J48" s="41"/>
      <c r="K48" s="44"/>
    </row>
    <row r="49" spans="2:11" s="1" customFormat="1" ht="18" customHeight="1">
      <c r="B49" s="40"/>
      <c r="C49" s="36" t="s">
        <v>25</v>
      </c>
      <c r="D49" s="41"/>
      <c r="E49" s="41"/>
      <c r="F49" s="34" t="str">
        <f>F12</f>
        <v>Plzeń ,Opavská 823/1</v>
      </c>
      <c r="G49" s="41"/>
      <c r="H49" s="41"/>
      <c r="I49" s="127" t="s">
        <v>27</v>
      </c>
      <c r="J49" s="128" t="str">
        <f>IF(J12="","",J12)</f>
        <v>13. 2. 2017</v>
      </c>
      <c r="K49" s="44"/>
    </row>
    <row r="50" spans="2:11" s="1" customFormat="1" ht="6.9" customHeight="1">
      <c r="B50" s="40"/>
      <c r="C50" s="41"/>
      <c r="D50" s="41"/>
      <c r="E50" s="41"/>
      <c r="F50" s="41"/>
      <c r="G50" s="41"/>
      <c r="H50" s="41"/>
      <c r="I50" s="126"/>
      <c r="J50" s="41"/>
      <c r="K50" s="44"/>
    </row>
    <row r="51" spans="2:11" s="1" customFormat="1" ht="13.2">
      <c r="B51" s="40"/>
      <c r="C51" s="36" t="s">
        <v>31</v>
      </c>
      <c r="D51" s="41"/>
      <c r="E51" s="41"/>
      <c r="F51" s="34" t="str">
        <f>E15</f>
        <v>Gymnázium Ludka Píky Plzeň</v>
      </c>
      <c r="G51" s="41"/>
      <c r="H51" s="41"/>
      <c r="I51" s="127" t="s">
        <v>37</v>
      </c>
      <c r="J51" s="315" t="str">
        <f>E21</f>
        <v>Ing.V.Řezníčková</v>
      </c>
      <c r="K51" s="44"/>
    </row>
    <row r="52" spans="2:11" s="1" customFormat="1" ht="14.4" customHeight="1">
      <c r="B52" s="40"/>
      <c r="C52" s="36" t="s">
        <v>35</v>
      </c>
      <c r="D52" s="41"/>
      <c r="E52" s="41"/>
      <c r="F52" s="34" t="str">
        <f>IF(E18="","",E18)</f>
        <v/>
      </c>
      <c r="G52" s="41"/>
      <c r="H52" s="41"/>
      <c r="I52" s="126"/>
      <c r="J52" s="319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26"/>
      <c r="J53" s="41"/>
      <c r="K53" s="44"/>
    </row>
    <row r="54" spans="2:11" s="1" customFormat="1" ht="29.25" customHeight="1">
      <c r="B54" s="40"/>
      <c r="C54" s="152" t="s">
        <v>109</v>
      </c>
      <c r="D54" s="140"/>
      <c r="E54" s="140"/>
      <c r="F54" s="140"/>
      <c r="G54" s="140"/>
      <c r="H54" s="140"/>
      <c r="I54" s="153"/>
      <c r="J54" s="154" t="s">
        <v>110</v>
      </c>
      <c r="K54" s="155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26"/>
      <c r="J55" s="41"/>
      <c r="K55" s="44"/>
    </row>
    <row r="56" spans="2:47" s="1" customFormat="1" ht="29.25" customHeight="1">
      <c r="B56" s="40"/>
      <c r="C56" s="156" t="s">
        <v>111</v>
      </c>
      <c r="D56" s="41"/>
      <c r="E56" s="41"/>
      <c r="F56" s="41"/>
      <c r="G56" s="41"/>
      <c r="H56" s="41"/>
      <c r="I56" s="126"/>
      <c r="J56" s="136">
        <f>J90</f>
        <v>0</v>
      </c>
      <c r="K56" s="44"/>
      <c r="AU56" s="23" t="s">
        <v>112</v>
      </c>
    </row>
    <row r="57" spans="2:11" s="8" customFormat="1" ht="24.9" customHeight="1">
      <c r="B57" s="157"/>
      <c r="C57" s="158"/>
      <c r="D57" s="159" t="s">
        <v>113</v>
      </c>
      <c r="E57" s="160"/>
      <c r="F57" s="160"/>
      <c r="G57" s="160"/>
      <c r="H57" s="160"/>
      <c r="I57" s="161"/>
      <c r="J57" s="162">
        <f>J91</f>
        <v>0</v>
      </c>
      <c r="K57" s="163"/>
    </row>
    <row r="58" spans="2:11" s="9" customFormat="1" ht="19.95" customHeight="1">
      <c r="B58" s="164"/>
      <c r="C58" s="165"/>
      <c r="D58" s="166" t="s">
        <v>114</v>
      </c>
      <c r="E58" s="167"/>
      <c r="F58" s="167"/>
      <c r="G58" s="167"/>
      <c r="H58" s="167"/>
      <c r="I58" s="168"/>
      <c r="J58" s="169">
        <f>J92</f>
        <v>0</v>
      </c>
      <c r="K58" s="170"/>
    </row>
    <row r="59" spans="2:11" s="9" customFormat="1" ht="19.95" customHeight="1">
      <c r="B59" s="164"/>
      <c r="C59" s="165"/>
      <c r="D59" s="166" t="s">
        <v>115</v>
      </c>
      <c r="E59" s="167"/>
      <c r="F59" s="167"/>
      <c r="G59" s="167"/>
      <c r="H59" s="167"/>
      <c r="I59" s="168"/>
      <c r="J59" s="169">
        <f>J139</f>
        <v>0</v>
      </c>
      <c r="K59" s="170"/>
    </row>
    <row r="60" spans="2:11" s="9" customFormat="1" ht="19.95" customHeight="1">
      <c r="B60" s="164"/>
      <c r="C60" s="165"/>
      <c r="D60" s="166" t="s">
        <v>116</v>
      </c>
      <c r="E60" s="167"/>
      <c r="F60" s="167"/>
      <c r="G60" s="167"/>
      <c r="H60" s="167"/>
      <c r="I60" s="168"/>
      <c r="J60" s="169">
        <f>J184</f>
        <v>0</v>
      </c>
      <c r="K60" s="170"/>
    </row>
    <row r="61" spans="2:11" s="8" customFormat="1" ht="24.9" customHeight="1">
      <c r="B61" s="157"/>
      <c r="C61" s="158"/>
      <c r="D61" s="159" t="s">
        <v>117</v>
      </c>
      <c r="E61" s="160"/>
      <c r="F61" s="160"/>
      <c r="G61" s="160"/>
      <c r="H61" s="160"/>
      <c r="I61" s="161"/>
      <c r="J61" s="162">
        <f>J187</f>
        <v>0</v>
      </c>
      <c r="K61" s="163"/>
    </row>
    <row r="62" spans="2:11" s="9" customFormat="1" ht="19.95" customHeight="1">
      <c r="B62" s="164"/>
      <c r="C62" s="165"/>
      <c r="D62" s="166" t="s">
        <v>118</v>
      </c>
      <c r="E62" s="167"/>
      <c r="F62" s="167"/>
      <c r="G62" s="167"/>
      <c r="H62" s="167"/>
      <c r="I62" s="168"/>
      <c r="J62" s="169">
        <f>J188</f>
        <v>0</v>
      </c>
      <c r="K62" s="170"/>
    </row>
    <row r="63" spans="2:11" s="9" customFormat="1" ht="19.95" customHeight="1">
      <c r="B63" s="164"/>
      <c r="C63" s="165"/>
      <c r="D63" s="166" t="s">
        <v>119</v>
      </c>
      <c r="E63" s="167"/>
      <c r="F63" s="167"/>
      <c r="G63" s="167"/>
      <c r="H63" s="167"/>
      <c r="I63" s="168"/>
      <c r="J63" s="169">
        <f>J191</f>
        <v>0</v>
      </c>
      <c r="K63" s="170"/>
    </row>
    <row r="64" spans="2:11" s="9" customFormat="1" ht="19.95" customHeight="1">
      <c r="B64" s="164"/>
      <c r="C64" s="165"/>
      <c r="D64" s="166" t="s">
        <v>120</v>
      </c>
      <c r="E64" s="167"/>
      <c r="F64" s="167"/>
      <c r="G64" s="167"/>
      <c r="H64" s="167"/>
      <c r="I64" s="168"/>
      <c r="J64" s="169">
        <f>J197</f>
        <v>0</v>
      </c>
      <c r="K64" s="170"/>
    </row>
    <row r="65" spans="2:11" s="9" customFormat="1" ht="19.95" customHeight="1">
      <c r="B65" s="164"/>
      <c r="C65" s="165"/>
      <c r="D65" s="166" t="s">
        <v>121</v>
      </c>
      <c r="E65" s="167"/>
      <c r="F65" s="167"/>
      <c r="G65" s="167"/>
      <c r="H65" s="167"/>
      <c r="I65" s="168"/>
      <c r="J65" s="169">
        <f>J218</f>
        <v>0</v>
      </c>
      <c r="K65" s="170"/>
    </row>
    <row r="66" spans="2:11" s="9" customFormat="1" ht="19.95" customHeight="1">
      <c r="B66" s="164"/>
      <c r="C66" s="165"/>
      <c r="D66" s="166" t="s">
        <v>122</v>
      </c>
      <c r="E66" s="167"/>
      <c r="F66" s="167"/>
      <c r="G66" s="167"/>
      <c r="H66" s="167"/>
      <c r="I66" s="168"/>
      <c r="J66" s="169">
        <f>J249</f>
        <v>0</v>
      </c>
      <c r="K66" s="170"/>
    </row>
    <row r="67" spans="2:11" s="9" customFormat="1" ht="19.95" customHeight="1">
      <c r="B67" s="164"/>
      <c r="C67" s="165"/>
      <c r="D67" s="166" t="s">
        <v>123</v>
      </c>
      <c r="E67" s="167"/>
      <c r="F67" s="167"/>
      <c r="G67" s="167"/>
      <c r="H67" s="167"/>
      <c r="I67" s="168"/>
      <c r="J67" s="169">
        <f>J277</f>
        <v>0</v>
      </c>
      <c r="K67" s="170"/>
    </row>
    <row r="68" spans="2:11" s="9" customFormat="1" ht="19.95" customHeight="1">
      <c r="B68" s="164"/>
      <c r="C68" s="165"/>
      <c r="D68" s="166" t="s">
        <v>124</v>
      </c>
      <c r="E68" s="167"/>
      <c r="F68" s="167"/>
      <c r="G68" s="167"/>
      <c r="H68" s="167"/>
      <c r="I68" s="168"/>
      <c r="J68" s="169">
        <f>J330</f>
        <v>0</v>
      </c>
      <c r="K68" s="170"/>
    </row>
    <row r="69" spans="2:11" s="9" customFormat="1" ht="19.95" customHeight="1">
      <c r="B69" s="164"/>
      <c r="C69" s="165"/>
      <c r="D69" s="166" t="s">
        <v>125</v>
      </c>
      <c r="E69" s="167"/>
      <c r="F69" s="167"/>
      <c r="G69" s="167"/>
      <c r="H69" s="167"/>
      <c r="I69" s="168"/>
      <c r="J69" s="169">
        <f>J357</f>
        <v>0</v>
      </c>
      <c r="K69" s="170"/>
    </row>
    <row r="70" spans="2:11" s="9" customFormat="1" ht="19.95" customHeight="1">
      <c r="B70" s="164"/>
      <c r="C70" s="165"/>
      <c r="D70" s="166" t="s">
        <v>126</v>
      </c>
      <c r="E70" s="167"/>
      <c r="F70" s="167"/>
      <c r="G70" s="167"/>
      <c r="H70" s="167"/>
      <c r="I70" s="168"/>
      <c r="J70" s="169">
        <f>J402</f>
        <v>0</v>
      </c>
      <c r="K70" s="170"/>
    </row>
    <row r="71" spans="2:11" s="1" customFormat="1" ht="21.75" customHeight="1">
      <c r="B71" s="40"/>
      <c r="C71" s="41"/>
      <c r="D71" s="41"/>
      <c r="E71" s="41"/>
      <c r="F71" s="41"/>
      <c r="G71" s="41"/>
      <c r="H71" s="41"/>
      <c r="I71" s="126"/>
      <c r="J71" s="41"/>
      <c r="K71" s="44"/>
    </row>
    <row r="72" spans="2:11" s="1" customFormat="1" ht="6.9" customHeight="1">
      <c r="B72" s="55"/>
      <c r="C72" s="56"/>
      <c r="D72" s="56"/>
      <c r="E72" s="56"/>
      <c r="F72" s="56"/>
      <c r="G72" s="56"/>
      <c r="H72" s="56"/>
      <c r="I72" s="147"/>
      <c r="J72" s="56"/>
      <c r="K72" s="57"/>
    </row>
    <row r="76" spans="2:12" s="1" customFormat="1" ht="6.9" customHeight="1">
      <c r="B76" s="58"/>
      <c r="C76" s="59"/>
      <c r="D76" s="59"/>
      <c r="E76" s="59"/>
      <c r="F76" s="59"/>
      <c r="G76" s="59"/>
      <c r="H76" s="59"/>
      <c r="I76" s="150"/>
      <c r="J76" s="59"/>
      <c r="K76" s="59"/>
      <c r="L76" s="60"/>
    </row>
    <row r="77" spans="2:12" s="1" customFormat="1" ht="36.9" customHeight="1">
      <c r="B77" s="40"/>
      <c r="C77" s="61" t="s">
        <v>127</v>
      </c>
      <c r="D77" s="62"/>
      <c r="E77" s="62"/>
      <c r="F77" s="62"/>
      <c r="G77" s="62"/>
      <c r="H77" s="62"/>
      <c r="I77" s="171"/>
      <c r="J77" s="62"/>
      <c r="K77" s="62"/>
      <c r="L77" s="60"/>
    </row>
    <row r="78" spans="2:12" s="1" customFormat="1" ht="6.9" customHeight="1">
      <c r="B78" s="40"/>
      <c r="C78" s="62"/>
      <c r="D78" s="62"/>
      <c r="E78" s="62"/>
      <c r="F78" s="62"/>
      <c r="G78" s="62"/>
      <c r="H78" s="62"/>
      <c r="I78" s="171"/>
      <c r="J78" s="62"/>
      <c r="K78" s="62"/>
      <c r="L78" s="60"/>
    </row>
    <row r="79" spans="2:12" s="1" customFormat="1" ht="14.4" customHeight="1">
      <c r="B79" s="40"/>
      <c r="C79" s="64" t="s">
        <v>18</v>
      </c>
      <c r="D79" s="62"/>
      <c r="E79" s="62"/>
      <c r="F79" s="62"/>
      <c r="G79" s="62"/>
      <c r="H79" s="62"/>
      <c r="I79" s="171"/>
      <c r="J79" s="62"/>
      <c r="K79" s="62"/>
      <c r="L79" s="60"/>
    </row>
    <row r="80" spans="2:12" s="1" customFormat="1" ht="14.4" customHeight="1">
      <c r="B80" s="40"/>
      <c r="C80" s="62"/>
      <c r="D80" s="62"/>
      <c r="E80" s="320" t="str">
        <f>E7</f>
        <v>Gymnázium Ludka Píka Plzeň</v>
      </c>
      <c r="F80" s="321"/>
      <c r="G80" s="321"/>
      <c r="H80" s="321"/>
      <c r="I80" s="171"/>
      <c r="J80" s="62"/>
      <c r="K80" s="62"/>
      <c r="L80" s="60"/>
    </row>
    <row r="81" spans="2:12" s="1" customFormat="1" ht="14.4" customHeight="1">
      <c r="B81" s="40"/>
      <c r="C81" s="64" t="s">
        <v>106</v>
      </c>
      <c r="D81" s="62"/>
      <c r="E81" s="62"/>
      <c r="F81" s="62"/>
      <c r="G81" s="62"/>
      <c r="H81" s="62"/>
      <c r="I81" s="171"/>
      <c r="J81" s="62"/>
      <c r="K81" s="62"/>
      <c r="L81" s="60"/>
    </row>
    <row r="82" spans="2:12" s="1" customFormat="1" ht="16.2" customHeight="1">
      <c r="B82" s="40"/>
      <c r="C82" s="62"/>
      <c r="D82" s="62"/>
      <c r="E82" s="287" t="str">
        <f>E9</f>
        <v>1 - Stavební úpravy prostor chemie</v>
      </c>
      <c r="F82" s="322"/>
      <c r="G82" s="322"/>
      <c r="H82" s="322"/>
      <c r="I82" s="171"/>
      <c r="J82" s="62"/>
      <c r="K82" s="62"/>
      <c r="L82" s="60"/>
    </row>
    <row r="83" spans="2:12" s="1" customFormat="1" ht="6.9" customHeight="1">
      <c r="B83" s="40"/>
      <c r="C83" s="62"/>
      <c r="D83" s="62"/>
      <c r="E83" s="62"/>
      <c r="F83" s="62"/>
      <c r="G83" s="62"/>
      <c r="H83" s="62"/>
      <c r="I83" s="171"/>
      <c r="J83" s="62"/>
      <c r="K83" s="62"/>
      <c r="L83" s="60"/>
    </row>
    <row r="84" spans="2:12" s="1" customFormat="1" ht="18" customHeight="1">
      <c r="B84" s="40"/>
      <c r="C84" s="64" t="s">
        <v>25</v>
      </c>
      <c r="D84" s="62"/>
      <c r="E84" s="62"/>
      <c r="F84" s="172" t="str">
        <f>F12</f>
        <v>Plzeń ,Opavská 823/1</v>
      </c>
      <c r="G84" s="62"/>
      <c r="H84" s="62"/>
      <c r="I84" s="173" t="s">
        <v>27</v>
      </c>
      <c r="J84" s="72" t="str">
        <f>IF(J12="","",J12)</f>
        <v>13. 2. 2017</v>
      </c>
      <c r="K84" s="62"/>
      <c r="L84" s="60"/>
    </row>
    <row r="85" spans="2:12" s="1" customFormat="1" ht="6.9" customHeight="1">
      <c r="B85" s="40"/>
      <c r="C85" s="62"/>
      <c r="D85" s="62"/>
      <c r="E85" s="62"/>
      <c r="F85" s="62"/>
      <c r="G85" s="62"/>
      <c r="H85" s="62"/>
      <c r="I85" s="171"/>
      <c r="J85" s="62"/>
      <c r="K85" s="62"/>
      <c r="L85" s="60"/>
    </row>
    <row r="86" spans="2:12" s="1" customFormat="1" ht="13.2">
      <c r="B86" s="40"/>
      <c r="C86" s="64" t="s">
        <v>31</v>
      </c>
      <c r="D86" s="62"/>
      <c r="E86" s="62"/>
      <c r="F86" s="172" t="str">
        <f>E15</f>
        <v>Gymnázium Ludka Píky Plzeň</v>
      </c>
      <c r="G86" s="62"/>
      <c r="H86" s="62"/>
      <c r="I86" s="173" t="s">
        <v>37</v>
      </c>
      <c r="J86" s="172" t="str">
        <f>E21</f>
        <v>Ing.V.Řezníčková</v>
      </c>
      <c r="K86" s="62"/>
      <c r="L86" s="60"/>
    </row>
    <row r="87" spans="2:12" s="1" customFormat="1" ht="14.4" customHeight="1">
      <c r="B87" s="40"/>
      <c r="C87" s="64" t="s">
        <v>35</v>
      </c>
      <c r="D87" s="62"/>
      <c r="E87" s="62"/>
      <c r="F87" s="172" t="str">
        <f>IF(E18="","",E18)</f>
        <v/>
      </c>
      <c r="G87" s="62"/>
      <c r="H87" s="62"/>
      <c r="I87" s="171"/>
      <c r="J87" s="62"/>
      <c r="K87" s="62"/>
      <c r="L87" s="60"/>
    </row>
    <row r="88" spans="2:12" s="1" customFormat="1" ht="10.35" customHeight="1">
      <c r="B88" s="40"/>
      <c r="C88" s="62"/>
      <c r="D88" s="62"/>
      <c r="E88" s="62"/>
      <c r="F88" s="62"/>
      <c r="G88" s="62"/>
      <c r="H88" s="62"/>
      <c r="I88" s="171"/>
      <c r="J88" s="62"/>
      <c r="K88" s="62"/>
      <c r="L88" s="60"/>
    </row>
    <row r="89" spans="2:20" s="10" customFormat="1" ht="29.25" customHeight="1">
      <c r="B89" s="174"/>
      <c r="C89" s="175" t="s">
        <v>128</v>
      </c>
      <c r="D89" s="176" t="s">
        <v>60</v>
      </c>
      <c r="E89" s="176" t="s">
        <v>56</v>
      </c>
      <c r="F89" s="176" t="s">
        <v>129</v>
      </c>
      <c r="G89" s="176" t="s">
        <v>130</v>
      </c>
      <c r="H89" s="176" t="s">
        <v>131</v>
      </c>
      <c r="I89" s="177" t="s">
        <v>132</v>
      </c>
      <c r="J89" s="176" t="s">
        <v>110</v>
      </c>
      <c r="K89" s="178" t="s">
        <v>133</v>
      </c>
      <c r="L89" s="179"/>
      <c r="M89" s="80" t="s">
        <v>134</v>
      </c>
      <c r="N89" s="81" t="s">
        <v>45</v>
      </c>
      <c r="O89" s="81" t="s">
        <v>135</v>
      </c>
      <c r="P89" s="81" t="s">
        <v>136</v>
      </c>
      <c r="Q89" s="81" t="s">
        <v>137</v>
      </c>
      <c r="R89" s="81" t="s">
        <v>138</v>
      </c>
      <c r="S89" s="81" t="s">
        <v>139</v>
      </c>
      <c r="T89" s="82" t="s">
        <v>140</v>
      </c>
    </row>
    <row r="90" spans="2:63" s="1" customFormat="1" ht="29.25" customHeight="1">
      <c r="B90" s="40"/>
      <c r="C90" s="86" t="s">
        <v>111</v>
      </c>
      <c r="D90" s="62"/>
      <c r="E90" s="62"/>
      <c r="F90" s="62"/>
      <c r="G90" s="62"/>
      <c r="H90" s="62"/>
      <c r="I90" s="171"/>
      <c r="J90" s="180">
        <f>BK90</f>
        <v>0</v>
      </c>
      <c r="K90" s="62"/>
      <c r="L90" s="60"/>
      <c r="M90" s="83"/>
      <c r="N90" s="84"/>
      <c r="O90" s="84"/>
      <c r="P90" s="181">
        <f>P91+P187</f>
        <v>0</v>
      </c>
      <c r="Q90" s="84"/>
      <c r="R90" s="181">
        <f>R91+R187</f>
        <v>10.20077</v>
      </c>
      <c r="S90" s="84"/>
      <c r="T90" s="182">
        <f>T91+T187</f>
        <v>3.4235473000000005</v>
      </c>
      <c r="AT90" s="23" t="s">
        <v>74</v>
      </c>
      <c r="AU90" s="23" t="s">
        <v>112</v>
      </c>
      <c r="BK90" s="183">
        <f>BK91+BK187</f>
        <v>0</v>
      </c>
    </row>
    <row r="91" spans="2:63" s="11" customFormat="1" ht="37.35" customHeight="1">
      <c r="B91" s="184"/>
      <c r="C91" s="185"/>
      <c r="D91" s="186" t="s">
        <v>74</v>
      </c>
      <c r="E91" s="187" t="s">
        <v>141</v>
      </c>
      <c r="F91" s="187" t="s">
        <v>142</v>
      </c>
      <c r="G91" s="185"/>
      <c r="H91" s="185"/>
      <c r="I91" s="188"/>
      <c r="J91" s="189">
        <f>BK91</f>
        <v>0</v>
      </c>
      <c r="K91" s="185"/>
      <c r="L91" s="190"/>
      <c r="M91" s="191"/>
      <c r="N91" s="192"/>
      <c r="O91" s="192"/>
      <c r="P91" s="193">
        <f>P92+P139+P184</f>
        <v>0</v>
      </c>
      <c r="Q91" s="192"/>
      <c r="R91" s="193">
        <f>R92+R139+R184</f>
        <v>5.4334559</v>
      </c>
      <c r="S91" s="192"/>
      <c r="T91" s="194">
        <f>T92+T139+T184</f>
        <v>0.7869000000000002</v>
      </c>
      <c r="AR91" s="195" t="s">
        <v>24</v>
      </c>
      <c r="AT91" s="196" t="s">
        <v>74</v>
      </c>
      <c r="AU91" s="196" t="s">
        <v>75</v>
      </c>
      <c r="AY91" s="195" t="s">
        <v>143</v>
      </c>
      <c r="BK91" s="197">
        <f>BK92+BK139+BK184</f>
        <v>0</v>
      </c>
    </row>
    <row r="92" spans="2:63" s="11" customFormat="1" ht="19.95" customHeight="1">
      <c r="B92" s="184"/>
      <c r="C92" s="185"/>
      <c r="D92" s="198" t="s">
        <v>74</v>
      </c>
      <c r="E92" s="199" t="s">
        <v>144</v>
      </c>
      <c r="F92" s="199" t="s">
        <v>145</v>
      </c>
      <c r="G92" s="185"/>
      <c r="H92" s="185"/>
      <c r="I92" s="188"/>
      <c r="J92" s="200">
        <f>BK92</f>
        <v>0</v>
      </c>
      <c r="K92" s="185"/>
      <c r="L92" s="190"/>
      <c r="M92" s="191"/>
      <c r="N92" s="192"/>
      <c r="O92" s="192"/>
      <c r="P92" s="193">
        <f>SUM(P93:P138)</f>
        <v>0</v>
      </c>
      <c r="Q92" s="192"/>
      <c r="R92" s="193">
        <f>SUM(R93:R138)</f>
        <v>5.326817</v>
      </c>
      <c r="S92" s="192"/>
      <c r="T92" s="194">
        <f>SUM(T93:T138)</f>
        <v>0</v>
      </c>
      <c r="AR92" s="195" t="s">
        <v>24</v>
      </c>
      <c r="AT92" s="196" t="s">
        <v>74</v>
      </c>
      <c r="AU92" s="196" t="s">
        <v>24</v>
      </c>
      <c r="AY92" s="195" t="s">
        <v>143</v>
      </c>
      <c r="BK92" s="197">
        <f>SUM(BK93:BK138)</f>
        <v>0</v>
      </c>
    </row>
    <row r="93" spans="2:65" s="1" customFormat="1" ht="22.8" customHeight="1">
      <c r="B93" s="40"/>
      <c r="C93" s="201" t="s">
        <v>24</v>
      </c>
      <c r="D93" s="201" t="s">
        <v>146</v>
      </c>
      <c r="E93" s="202" t="s">
        <v>147</v>
      </c>
      <c r="F93" s="203" t="s">
        <v>148</v>
      </c>
      <c r="G93" s="204" t="s">
        <v>149</v>
      </c>
      <c r="H93" s="205">
        <v>212.82</v>
      </c>
      <c r="I93" s="206"/>
      <c r="J93" s="207">
        <f>ROUND(I93*H93,2)</f>
        <v>0</v>
      </c>
      <c r="K93" s="203" t="s">
        <v>150</v>
      </c>
      <c r="L93" s="60"/>
      <c r="M93" s="208" t="s">
        <v>22</v>
      </c>
      <c r="N93" s="209" t="s">
        <v>46</v>
      </c>
      <c r="O93" s="41"/>
      <c r="P93" s="210">
        <f>O93*H93</f>
        <v>0</v>
      </c>
      <c r="Q93" s="210">
        <v>0.0057</v>
      </c>
      <c r="R93" s="210">
        <f>Q93*H93</f>
        <v>1.213074</v>
      </c>
      <c r="S93" s="210">
        <v>0</v>
      </c>
      <c r="T93" s="211">
        <f>S93*H93</f>
        <v>0</v>
      </c>
      <c r="AR93" s="23" t="s">
        <v>151</v>
      </c>
      <c r="AT93" s="23" t="s">
        <v>146</v>
      </c>
      <c r="AU93" s="23" t="s">
        <v>84</v>
      </c>
      <c r="AY93" s="23" t="s">
        <v>143</v>
      </c>
      <c r="BE93" s="212">
        <f>IF(N93="základní",J93,0)</f>
        <v>0</v>
      </c>
      <c r="BF93" s="212">
        <f>IF(N93="snížená",J93,0)</f>
        <v>0</v>
      </c>
      <c r="BG93" s="212">
        <f>IF(N93="zákl. přenesená",J93,0)</f>
        <v>0</v>
      </c>
      <c r="BH93" s="212">
        <f>IF(N93="sníž. přenesená",J93,0)</f>
        <v>0</v>
      </c>
      <c r="BI93" s="212">
        <f>IF(N93="nulová",J93,0)</f>
        <v>0</v>
      </c>
      <c r="BJ93" s="23" t="s">
        <v>24</v>
      </c>
      <c r="BK93" s="212">
        <f>ROUND(I93*H93,2)</f>
        <v>0</v>
      </c>
      <c r="BL93" s="23" t="s">
        <v>151</v>
      </c>
      <c r="BM93" s="23" t="s">
        <v>152</v>
      </c>
    </row>
    <row r="94" spans="2:47" s="1" customFormat="1" ht="24">
      <c r="B94" s="40"/>
      <c r="C94" s="62"/>
      <c r="D94" s="213" t="s">
        <v>153</v>
      </c>
      <c r="E94" s="62"/>
      <c r="F94" s="214" t="s">
        <v>154</v>
      </c>
      <c r="G94" s="62"/>
      <c r="H94" s="62"/>
      <c r="I94" s="171"/>
      <c r="J94" s="62"/>
      <c r="K94" s="62"/>
      <c r="L94" s="60"/>
      <c r="M94" s="215"/>
      <c r="N94" s="41"/>
      <c r="O94" s="41"/>
      <c r="P94" s="41"/>
      <c r="Q94" s="41"/>
      <c r="R94" s="41"/>
      <c r="S94" s="41"/>
      <c r="T94" s="77"/>
      <c r="AT94" s="23" t="s">
        <v>153</v>
      </c>
      <c r="AU94" s="23" t="s">
        <v>84</v>
      </c>
    </row>
    <row r="95" spans="2:51" s="12" customFormat="1" ht="13.5">
      <c r="B95" s="216"/>
      <c r="C95" s="217"/>
      <c r="D95" s="213" t="s">
        <v>155</v>
      </c>
      <c r="E95" s="218" t="s">
        <v>22</v>
      </c>
      <c r="F95" s="219" t="s">
        <v>156</v>
      </c>
      <c r="G95" s="217"/>
      <c r="H95" s="220">
        <v>181.23</v>
      </c>
      <c r="I95" s="221"/>
      <c r="J95" s="217"/>
      <c r="K95" s="217"/>
      <c r="L95" s="222"/>
      <c r="M95" s="223"/>
      <c r="N95" s="224"/>
      <c r="O95" s="224"/>
      <c r="P95" s="224"/>
      <c r="Q95" s="224"/>
      <c r="R95" s="224"/>
      <c r="S95" s="224"/>
      <c r="T95" s="225"/>
      <c r="AT95" s="226" t="s">
        <v>155</v>
      </c>
      <c r="AU95" s="226" t="s">
        <v>84</v>
      </c>
      <c r="AV95" s="12" t="s">
        <v>84</v>
      </c>
      <c r="AW95" s="12" t="s">
        <v>39</v>
      </c>
      <c r="AX95" s="12" t="s">
        <v>75</v>
      </c>
      <c r="AY95" s="226" t="s">
        <v>143</v>
      </c>
    </row>
    <row r="96" spans="2:51" s="12" customFormat="1" ht="13.5">
      <c r="B96" s="216"/>
      <c r="C96" s="217"/>
      <c r="D96" s="213" t="s">
        <v>155</v>
      </c>
      <c r="E96" s="218" t="s">
        <v>22</v>
      </c>
      <c r="F96" s="219" t="s">
        <v>157</v>
      </c>
      <c r="G96" s="217"/>
      <c r="H96" s="220">
        <v>31.59</v>
      </c>
      <c r="I96" s="221"/>
      <c r="J96" s="217"/>
      <c r="K96" s="217"/>
      <c r="L96" s="222"/>
      <c r="M96" s="223"/>
      <c r="N96" s="224"/>
      <c r="O96" s="224"/>
      <c r="P96" s="224"/>
      <c r="Q96" s="224"/>
      <c r="R96" s="224"/>
      <c r="S96" s="224"/>
      <c r="T96" s="225"/>
      <c r="AT96" s="226" t="s">
        <v>155</v>
      </c>
      <c r="AU96" s="226" t="s">
        <v>84</v>
      </c>
      <c r="AV96" s="12" t="s">
        <v>84</v>
      </c>
      <c r="AW96" s="12" t="s">
        <v>39</v>
      </c>
      <c r="AX96" s="12" t="s">
        <v>75</v>
      </c>
      <c r="AY96" s="226" t="s">
        <v>143</v>
      </c>
    </row>
    <row r="97" spans="2:51" s="13" customFormat="1" ht="13.5">
      <c r="B97" s="227"/>
      <c r="C97" s="228"/>
      <c r="D97" s="229" t="s">
        <v>155</v>
      </c>
      <c r="E97" s="230" t="s">
        <v>22</v>
      </c>
      <c r="F97" s="231" t="s">
        <v>158</v>
      </c>
      <c r="G97" s="228"/>
      <c r="H97" s="232">
        <v>212.82</v>
      </c>
      <c r="I97" s="233"/>
      <c r="J97" s="228"/>
      <c r="K97" s="228"/>
      <c r="L97" s="234"/>
      <c r="M97" s="235"/>
      <c r="N97" s="236"/>
      <c r="O97" s="236"/>
      <c r="P97" s="236"/>
      <c r="Q97" s="236"/>
      <c r="R97" s="236"/>
      <c r="S97" s="236"/>
      <c r="T97" s="237"/>
      <c r="AT97" s="238" t="s">
        <v>155</v>
      </c>
      <c r="AU97" s="238" t="s">
        <v>84</v>
      </c>
      <c r="AV97" s="13" t="s">
        <v>151</v>
      </c>
      <c r="AW97" s="13" t="s">
        <v>39</v>
      </c>
      <c r="AX97" s="13" t="s">
        <v>24</v>
      </c>
      <c r="AY97" s="238" t="s">
        <v>143</v>
      </c>
    </row>
    <row r="98" spans="2:65" s="1" customFormat="1" ht="22.8" customHeight="1">
      <c r="B98" s="40"/>
      <c r="C98" s="201" t="s">
        <v>84</v>
      </c>
      <c r="D98" s="201" t="s">
        <v>146</v>
      </c>
      <c r="E98" s="202" t="s">
        <v>159</v>
      </c>
      <c r="F98" s="203" t="s">
        <v>160</v>
      </c>
      <c r="G98" s="204" t="s">
        <v>149</v>
      </c>
      <c r="H98" s="205">
        <v>212.82</v>
      </c>
      <c r="I98" s="206"/>
      <c r="J98" s="207">
        <f>ROUND(I98*H98,2)</f>
        <v>0</v>
      </c>
      <c r="K98" s="203" t="s">
        <v>150</v>
      </c>
      <c r="L98" s="60"/>
      <c r="M98" s="208" t="s">
        <v>22</v>
      </c>
      <c r="N98" s="209" t="s">
        <v>46</v>
      </c>
      <c r="O98" s="41"/>
      <c r="P98" s="210">
        <f>O98*H98</f>
        <v>0</v>
      </c>
      <c r="Q98" s="210">
        <v>0.003</v>
      </c>
      <c r="R98" s="210">
        <f>Q98*H98</f>
        <v>0.63846</v>
      </c>
      <c r="S98" s="210">
        <v>0</v>
      </c>
      <c r="T98" s="211">
        <f>S98*H98</f>
        <v>0</v>
      </c>
      <c r="AR98" s="23" t="s">
        <v>151</v>
      </c>
      <c r="AT98" s="23" t="s">
        <v>146</v>
      </c>
      <c r="AU98" s="23" t="s">
        <v>84</v>
      </c>
      <c r="AY98" s="23" t="s">
        <v>143</v>
      </c>
      <c r="BE98" s="212">
        <f>IF(N98="základní",J98,0)</f>
        <v>0</v>
      </c>
      <c r="BF98" s="212">
        <f>IF(N98="snížená",J98,0)</f>
        <v>0</v>
      </c>
      <c r="BG98" s="212">
        <f>IF(N98="zákl. přenesená",J98,0)</f>
        <v>0</v>
      </c>
      <c r="BH98" s="212">
        <f>IF(N98="sníž. přenesená",J98,0)</f>
        <v>0</v>
      </c>
      <c r="BI98" s="212">
        <f>IF(N98="nulová",J98,0)</f>
        <v>0</v>
      </c>
      <c r="BJ98" s="23" t="s">
        <v>24</v>
      </c>
      <c r="BK98" s="212">
        <f>ROUND(I98*H98,2)</f>
        <v>0</v>
      </c>
      <c r="BL98" s="23" t="s">
        <v>151</v>
      </c>
      <c r="BM98" s="23" t="s">
        <v>161</v>
      </c>
    </row>
    <row r="99" spans="2:47" s="1" customFormat="1" ht="24">
      <c r="B99" s="40"/>
      <c r="C99" s="62"/>
      <c r="D99" s="213" t="s">
        <v>153</v>
      </c>
      <c r="E99" s="62"/>
      <c r="F99" s="214" t="s">
        <v>162</v>
      </c>
      <c r="G99" s="62"/>
      <c r="H99" s="62"/>
      <c r="I99" s="171"/>
      <c r="J99" s="62"/>
      <c r="K99" s="62"/>
      <c r="L99" s="60"/>
      <c r="M99" s="215"/>
      <c r="N99" s="41"/>
      <c r="O99" s="41"/>
      <c r="P99" s="41"/>
      <c r="Q99" s="41"/>
      <c r="R99" s="41"/>
      <c r="S99" s="41"/>
      <c r="T99" s="77"/>
      <c r="AT99" s="23" t="s">
        <v>153</v>
      </c>
      <c r="AU99" s="23" t="s">
        <v>84</v>
      </c>
    </row>
    <row r="100" spans="2:51" s="12" customFormat="1" ht="13.5">
      <c r="B100" s="216"/>
      <c r="C100" s="217"/>
      <c r="D100" s="213" t="s">
        <v>155</v>
      </c>
      <c r="E100" s="218" t="s">
        <v>22</v>
      </c>
      <c r="F100" s="219" t="s">
        <v>163</v>
      </c>
      <c r="G100" s="217"/>
      <c r="H100" s="220">
        <v>181.23</v>
      </c>
      <c r="I100" s="221"/>
      <c r="J100" s="217"/>
      <c r="K100" s="217"/>
      <c r="L100" s="222"/>
      <c r="M100" s="223"/>
      <c r="N100" s="224"/>
      <c r="O100" s="224"/>
      <c r="P100" s="224"/>
      <c r="Q100" s="224"/>
      <c r="R100" s="224"/>
      <c r="S100" s="224"/>
      <c r="T100" s="225"/>
      <c r="AT100" s="226" t="s">
        <v>155</v>
      </c>
      <c r="AU100" s="226" t="s">
        <v>84</v>
      </c>
      <c r="AV100" s="12" t="s">
        <v>84</v>
      </c>
      <c r="AW100" s="12" t="s">
        <v>39</v>
      </c>
      <c r="AX100" s="12" t="s">
        <v>75</v>
      </c>
      <c r="AY100" s="226" t="s">
        <v>143</v>
      </c>
    </row>
    <row r="101" spans="2:51" s="12" customFormat="1" ht="13.5">
      <c r="B101" s="216"/>
      <c r="C101" s="217"/>
      <c r="D101" s="213" t="s">
        <v>155</v>
      </c>
      <c r="E101" s="218" t="s">
        <v>22</v>
      </c>
      <c r="F101" s="219" t="s">
        <v>157</v>
      </c>
      <c r="G101" s="217"/>
      <c r="H101" s="220">
        <v>31.59</v>
      </c>
      <c r="I101" s="221"/>
      <c r="J101" s="217"/>
      <c r="K101" s="217"/>
      <c r="L101" s="222"/>
      <c r="M101" s="223"/>
      <c r="N101" s="224"/>
      <c r="O101" s="224"/>
      <c r="P101" s="224"/>
      <c r="Q101" s="224"/>
      <c r="R101" s="224"/>
      <c r="S101" s="224"/>
      <c r="T101" s="225"/>
      <c r="AT101" s="226" t="s">
        <v>155</v>
      </c>
      <c r="AU101" s="226" t="s">
        <v>84</v>
      </c>
      <c r="AV101" s="12" t="s">
        <v>84</v>
      </c>
      <c r="AW101" s="12" t="s">
        <v>39</v>
      </c>
      <c r="AX101" s="12" t="s">
        <v>75</v>
      </c>
      <c r="AY101" s="226" t="s">
        <v>143</v>
      </c>
    </row>
    <row r="102" spans="2:51" s="13" customFormat="1" ht="13.5">
      <c r="B102" s="227"/>
      <c r="C102" s="228"/>
      <c r="D102" s="229" t="s">
        <v>155</v>
      </c>
      <c r="E102" s="230" t="s">
        <v>22</v>
      </c>
      <c r="F102" s="231" t="s">
        <v>158</v>
      </c>
      <c r="G102" s="228"/>
      <c r="H102" s="232">
        <v>212.82</v>
      </c>
      <c r="I102" s="233"/>
      <c r="J102" s="228"/>
      <c r="K102" s="228"/>
      <c r="L102" s="234"/>
      <c r="M102" s="235"/>
      <c r="N102" s="236"/>
      <c r="O102" s="236"/>
      <c r="P102" s="236"/>
      <c r="Q102" s="236"/>
      <c r="R102" s="236"/>
      <c r="S102" s="236"/>
      <c r="T102" s="237"/>
      <c r="AT102" s="238" t="s">
        <v>155</v>
      </c>
      <c r="AU102" s="238" t="s">
        <v>84</v>
      </c>
      <c r="AV102" s="13" t="s">
        <v>151</v>
      </c>
      <c r="AW102" s="13" t="s">
        <v>39</v>
      </c>
      <c r="AX102" s="13" t="s">
        <v>24</v>
      </c>
      <c r="AY102" s="238" t="s">
        <v>143</v>
      </c>
    </row>
    <row r="103" spans="2:65" s="1" customFormat="1" ht="14.4" customHeight="1">
      <c r="B103" s="40"/>
      <c r="C103" s="201" t="s">
        <v>164</v>
      </c>
      <c r="D103" s="201" t="s">
        <v>146</v>
      </c>
      <c r="E103" s="202" t="s">
        <v>165</v>
      </c>
      <c r="F103" s="203" t="s">
        <v>166</v>
      </c>
      <c r="G103" s="204" t="s">
        <v>149</v>
      </c>
      <c r="H103" s="205">
        <v>324.45</v>
      </c>
      <c r="I103" s="206"/>
      <c r="J103" s="207">
        <f>ROUND(I103*H103,2)</f>
        <v>0</v>
      </c>
      <c r="K103" s="203" t="s">
        <v>150</v>
      </c>
      <c r="L103" s="60"/>
      <c r="M103" s="208" t="s">
        <v>22</v>
      </c>
      <c r="N103" s="209" t="s">
        <v>46</v>
      </c>
      <c r="O103" s="41"/>
      <c r="P103" s="210">
        <f>O103*H103</f>
        <v>0</v>
      </c>
      <c r="Q103" s="210">
        <v>0.003</v>
      </c>
      <c r="R103" s="210">
        <f>Q103*H103</f>
        <v>0.9733499999999999</v>
      </c>
      <c r="S103" s="210">
        <v>0</v>
      </c>
      <c r="T103" s="211">
        <f>S103*H103</f>
        <v>0</v>
      </c>
      <c r="AR103" s="23" t="s">
        <v>151</v>
      </c>
      <c r="AT103" s="23" t="s">
        <v>146</v>
      </c>
      <c r="AU103" s="23" t="s">
        <v>84</v>
      </c>
      <c r="AY103" s="23" t="s">
        <v>143</v>
      </c>
      <c r="BE103" s="212">
        <f>IF(N103="základní",J103,0)</f>
        <v>0</v>
      </c>
      <c r="BF103" s="212">
        <f>IF(N103="snížená",J103,0)</f>
        <v>0</v>
      </c>
      <c r="BG103" s="212">
        <f>IF(N103="zákl. přenesená",J103,0)</f>
        <v>0</v>
      </c>
      <c r="BH103" s="212">
        <f>IF(N103="sníž. přenesená",J103,0)</f>
        <v>0</v>
      </c>
      <c r="BI103" s="212">
        <f>IF(N103="nulová",J103,0)</f>
        <v>0</v>
      </c>
      <c r="BJ103" s="23" t="s">
        <v>24</v>
      </c>
      <c r="BK103" s="212">
        <f>ROUND(I103*H103,2)</f>
        <v>0</v>
      </c>
      <c r="BL103" s="23" t="s">
        <v>151</v>
      </c>
      <c r="BM103" s="23" t="s">
        <v>167</v>
      </c>
    </row>
    <row r="104" spans="2:47" s="1" customFormat="1" ht="13.5">
      <c r="B104" s="40"/>
      <c r="C104" s="62"/>
      <c r="D104" s="213" t="s">
        <v>153</v>
      </c>
      <c r="E104" s="62"/>
      <c r="F104" s="214" t="s">
        <v>168</v>
      </c>
      <c r="G104" s="62"/>
      <c r="H104" s="62"/>
      <c r="I104" s="171"/>
      <c r="J104" s="62"/>
      <c r="K104" s="62"/>
      <c r="L104" s="60"/>
      <c r="M104" s="215"/>
      <c r="N104" s="41"/>
      <c r="O104" s="41"/>
      <c r="P104" s="41"/>
      <c r="Q104" s="41"/>
      <c r="R104" s="41"/>
      <c r="S104" s="41"/>
      <c r="T104" s="77"/>
      <c r="AT104" s="23" t="s">
        <v>153</v>
      </c>
      <c r="AU104" s="23" t="s">
        <v>84</v>
      </c>
    </row>
    <row r="105" spans="2:51" s="12" customFormat="1" ht="13.5">
      <c r="B105" s="216"/>
      <c r="C105" s="217"/>
      <c r="D105" s="213" t="s">
        <v>155</v>
      </c>
      <c r="E105" s="218" t="s">
        <v>22</v>
      </c>
      <c r="F105" s="219" t="s">
        <v>169</v>
      </c>
      <c r="G105" s="217"/>
      <c r="H105" s="220">
        <v>324.45</v>
      </c>
      <c r="I105" s="221"/>
      <c r="J105" s="217"/>
      <c r="K105" s="217"/>
      <c r="L105" s="222"/>
      <c r="M105" s="223"/>
      <c r="N105" s="224"/>
      <c r="O105" s="224"/>
      <c r="P105" s="224"/>
      <c r="Q105" s="224"/>
      <c r="R105" s="224"/>
      <c r="S105" s="224"/>
      <c r="T105" s="225"/>
      <c r="AT105" s="226" t="s">
        <v>155</v>
      </c>
      <c r="AU105" s="226" t="s">
        <v>84</v>
      </c>
      <c r="AV105" s="12" t="s">
        <v>84</v>
      </c>
      <c r="AW105" s="12" t="s">
        <v>39</v>
      </c>
      <c r="AX105" s="12" t="s">
        <v>75</v>
      </c>
      <c r="AY105" s="226" t="s">
        <v>143</v>
      </c>
    </row>
    <row r="106" spans="2:51" s="13" customFormat="1" ht="13.5">
      <c r="B106" s="227"/>
      <c r="C106" s="228"/>
      <c r="D106" s="229" t="s">
        <v>155</v>
      </c>
      <c r="E106" s="230" t="s">
        <v>22</v>
      </c>
      <c r="F106" s="231" t="s">
        <v>158</v>
      </c>
      <c r="G106" s="228"/>
      <c r="H106" s="232">
        <v>324.45</v>
      </c>
      <c r="I106" s="233"/>
      <c r="J106" s="228"/>
      <c r="K106" s="228"/>
      <c r="L106" s="234"/>
      <c r="M106" s="235"/>
      <c r="N106" s="236"/>
      <c r="O106" s="236"/>
      <c r="P106" s="236"/>
      <c r="Q106" s="236"/>
      <c r="R106" s="236"/>
      <c r="S106" s="236"/>
      <c r="T106" s="237"/>
      <c r="AT106" s="238" t="s">
        <v>155</v>
      </c>
      <c r="AU106" s="238" t="s">
        <v>84</v>
      </c>
      <c r="AV106" s="13" t="s">
        <v>151</v>
      </c>
      <c r="AW106" s="13" t="s">
        <v>39</v>
      </c>
      <c r="AX106" s="13" t="s">
        <v>24</v>
      </c>
      <c r="AY106" s="238" t="s">
        <v>143</v>
      </c>
    </row>
    <row r="107" spans="2:65" s="1" customFormat="1" ht="22.8" customHeight="1">
      <c r="B107" s="40"/>
      <c r="C107" s="201" t="s">
        <v>151</v>
      </c>
      <c r="D107" s="201" t="s">
        <v>146</v>
      </c>
      <c r="E107" s="202" t="s">
        <v>170</v>
      </c>
      <c r="F107" s="203" t="s">
        <v>171</v>
      </c>
      <c r="G107" s="204" t="s">
        <v>149</v>
      </c>
      <c r="H107" s="205">
        <v>324.45</v>
      </c>
      <c r="I107" s="206"/>
      <c r="J107" s="207">
        <f>ROUND(I107*H107,2)</f>
        <v>0</v>
      </c>
      <c r="K107" s="203" t="s">
        <v>150</v>
      </c>
      <c r="L107" s="60"/>
      <c r="M107" s="208" t="s">
        <v>22</v>
      </c>
      <c r="N107" s="209" t="s">
        <v>46</v>
      </c>
      <c r="O107" s="41"/>
      <c r="P107" s="210">
        <f>O107*H107</f>
        <v>0</v>
      </c>
      <c r="Q107" s="210">
        <v>0.0057</v>
      </c>
      <c r="R107" s="210">
        <f>Q107*H107</f>
        <v>1.849365</v>
      </c>
      <c r="S107" s="210">
        <v>0</v>
      </c>
      <c r="T107" s="211">
        <f>S107*H107</f>
        <v>0</v>
      </c>
      <c r="AR107" s="23" t="s">
        <v>151</v>
      </c>
      <c r="AT107" s="23" t="s">
        <v>146</v>
      </c>
      <c r="AU107" s="23" t="s">
        <v>84</v>
      </c>
      <c r="AY107" s="23" t="s">
        <v>143</v>
      </c>
      <c r="BE107" s="212">
        <f>IF(N107="základní",J107,0)</f>
        <v>0</v>
      </c>
      <c r="BF107" s="212">
        <f>IF(N107="snížená",J107,0)</f>
        <v>0</v>
      </c>
      <c r="BG107" s="212">
        <f>IF(N107="zákl. přenesená",J107,0)</f>
        <v>0</v>
      </c>
      <c r="BH107" s="212">
        <f>IF(N107="sníž. přenesená",J107,0)</f>
        <v>0</v>
      </c>
      <c r="BI107" s="212">
        <f>IF(N107="nulová",J107,0)</f>
        <v>0</v>
      </c>
      <c r="BJ107" s="23" t="s">
        <v>24</v>
      </c>
      <c r="BK107" s="212">
        <f>ROUND(I107*H107,2)</f>
        <v>0</v>
      </c>
      <c r="BL107" s="23" t="s">
        <v>151</v>
      </c>
      <c r="BM107" s="23" t="s">
        <v>172</v>
      </c>
    </row>
    <row r="108" spans="2:47" s="1" customFormat="1" ht="24">
      <c r="B108" s="40"/>
      <c r="C108" s="62"/>
      <c r="D108" s="213" t="s">
        <v>153</v>
      </c>
      <c r="E108" s="62"/>
      <c r="F108" s="214" t="s">
        <v>173</v>
      </c>
      <c r="G108" s="62"/>
      <c r="H108" s="62"/>
      <c r="I108" s="171"/>
      <c r="J108" s="62"/>
      <c r="K108" s="62"/>
      <c r="L108" s="60"/>
      <c r="M108" s="215"/>
      <c r="N108" s="41"/>
      <c r="O108" s="41"/>
      <c r="P108" s="41"/>
      <c r="Q108" s="41"/>
      <c r="R108" s="41"/>
      <c r="S108" s="41"/>
      <c r="T108" s="77"/>
      <c r="AT108" s="23" t="s">
        <v>153</v>
      </c>
      <c r="AU108" s="23" t="s">
        <v>84</v>
      </c>
    </row>
    <row r="109" spans="2:51" s="12" customFormat="1" ht="13.5">
      <c r="B109" s="216"/>
      <c r="C109" s="217"/>
      <c r="D109" s="213" t="s">
        <v>155</v>
      </c>
      <c r="E109" s="218" t="s">
        <v>22</v>
      </c>
      <c r="F109" s="219" t="s">
        <v>174</v>
      </c>
      <c r="G109" s="217"/>
      <c r="H109" s="220">
        <v>88.175</v>
      </c>
      <c r="I109" s="221"/>
      <c r="J109" s="217"/>
      <c r="K109" s="217"/>
      <c r="L109" s="222"/>
      <c r="M109" s="223"/>
      <c r="N109" s="224"/>
      <c r="O109" s="224"/>
      <c r="P109" s="224"/>
      <c r="Q109" s="224"/>
      <c r="R109" s="224"/>
      <c r="S109" s="224"/>
      <c r="T109" s="225"/>
      <c r="AT109" s="226" t="s">
        <v>155</v>
      </c>
      <c r="AU109" s="226" t="s">
        <v>84</v>
      </c>
      <c r="AV109" s="12" t="s">
        <v>84</v>
      </c>
      <c r="AW109" s="12" t="s">
        <v>39</v>
      </c>
      <c r="AX109" s="12" t="s">
        <v>75</v>
      </c>
      <c r="AY109" s="226" t="s">
        <v>143</v>
      </c>
    </row>
    <row r="110" spans="2:51" s="12" customFormat="1" ht="13.5">
      <c r="B110" s="216"/>
      <c r="C110" s="217"/>
      <c r="D110" s="213" t="s">
        <v>155</v>
      </c>
      <c r="E110" s="218" t="s">
        <v>22</v>
      </c>
      <c r="F110" s="219" t="s">
        <v>175</v>
      </c>
      <c r="G110" s="217"/>
      <c r="H110" s="220">
        <v>78.292</v>
      </c>
      <c r="I110" s="221"/>
      <c r="J110" s="217"/>
      <c r="K110" s="217"/>
      <c r="L110" s="222"/>
      <c r="M110" s="223"/>
      <c r="N110" s="224"/>
      <c r="O110" s="224"/>
      <c r="P110" s="224"/>
      <c r="Q110" s="224"/>
      <c r="R110" s="224"/>
      <c r="S110" s="224"/>
      <c r="T110" s="225"/>
      <c r="AT110" s="226" t="s">
        <v>155</v>
      </c>
      <c r="AU110" s="226" t="s">
        <v>84</v>
      </c>
      <c r="AV110" s="12" t="s">
        <v>84</v>
      </c>
      <c r="AW110" s="12" t="s">
        <v>39</v>
      </c>
      <c r="AX110" s="12" t="s">
        <v>75</v>
      </c>
      <c r="AY110" s="226" t="s">
        <v>143</v>
      </c>
    </row>
    <row r="111" spans="2:51" s="12" customFormat="1" ht="13.5">
      <c r="B111" s="216"/>
      <c r="C111" s="217"/>
      <c r="D111" s="213" t="s">
        <v>155</v>
      </c>
      <c r="E111" s="218" t="s">
        <v>22</v>
      </c>
      <c r="F111" s="219" t="s">
        <v>176</v>
      </c>
      <c r="G111" s="217"/>
      <c r="H111" s="220">
        <v>120.966</v>
      </c>
      <c r="I111" s="221"/>
      <c r="J111" s="217"/>
      <c r="K111" s="217"/>
      <c r="L111" s="222"/>
      <c r="M111" s="223"/>
      <c r="N111" s="224"/>
      <c r="O111" s="224"/>
      <c r="P111" s="224"/>
      <c r="Q111" s="224"/>
      <c r="R111" s="224"/>
      <c r="S111" s="224"/>
      <c r="T111" s="225"/>
      <c r="AT111" s="226" t="s">
        <v>155</v>
      </c>
      <c r="AU111" s="226" t="s">
        <v>84</v>
      </c>
      <c r="AV111" s="12" t="s">
        <v>84</v>
      </c>
      <c r="AW111" s="12" t="s">
        <v>39</v>
      </c>
      <c r="AX111" s="12" t="s">
        <v>75</v>
      </c>
      <c r="AY111" s="226" t="s">
        <v>143</v>
      </c>
    </row>
    <row r="112" spans="2:51" s="12" customFormat="1" ht="13.5">
      <c r="B112" s="216"/>
      <c r="C112" s="217"/>
      <c r="D112" s="213" t="s">
        <v>155</v>
      </c>
      <c r="E112" s="218" t="s">
        <v>22</v>
      </c>
      <c r="F112" s="219" t="s">
        <v>177</v>
      </c>
      <c r="G112" s="217"/>
      <c r="H112" s="220">
        <v>124.323</v>
      </c>
      <c r="I112" s="221"/>
      <c r="J112" s="217"/>
      <c r="K112" s="217"/>
      <c r="L112" s="222"/>
      <c r="M112" s="223"/>
      <c r="N112" s="224"/>
      <c r="O112" s="224"/>
      <c r="P112" s="224"/>
      <c r="Q112" s="224"/>
      <c r="R112" s="224"/>
      <c r="S112" s="224"/>
      <c r="T112" s="225"/>
      <c r="AT112" s="226" t="s">
        <v>155</v>
      </c>
      <c r="AU112" s="226" t="s">
        <v>84</v>
      </c>
      <c r="AV112" s="12" t="s">
        <v>84</v>
      </c>
      <c r="AW112" s="12" t="s">
        <v>39</v>
      </c>
      <c r="AX112" s="12" t="s">
        <v>75</v>
      </c>
      <c r="AY112" s="226" t="s">
        <v>143</v>
      </c>
    </row>
    <row r="113" spans="2:51" s="12" customFormat="1" ht="13.5">
      <c r="B113" s="216"/>
      <c r="C113" s="217"/>
      <c r="D113" s="213" t="s">
        <v>155</v>
      </c>
      <c r="E113" s="218" t="s">
        <v>22</v>
      </c>
      <c r="F113" s="219" t="s">
        <v>178</v>
      </c>
      <c r="G113" s="217"/>
      <c r="H113" s="220">
        <v>-66.36</v>
      </c>
      <c r="I113" s="221"/>
      <c r="J113" s="217"/>
      <c r="K113" s="217"/>
      <c r="L113" s="222"/>
      <c r="M113" s="223"/>
      <c r="N113" s="224"/>
      <c r="O113" s="224"/>
      <c r="P113" s="224"/>
      <c r="Q113" s="224"/>
      <c r="R113" s="224"/>
      <c r="S113" s="224"/>
      <c r="T113" s="225"/>
      <c r="AT113" s="226" t="s">
        <v>155</v>
      </c>
      <c r="AU113" s="226" t="s">
        <v>84</v>
      </c>
      <c r="AV113" s="12" t="s">
        <v>84</v>
      </c>
      <c r="AW113" s="12" t="s">
        <v>39</v>
      </c>
      <c r="AX113" s="12" t="s">
        <v>75</v>
      </c>
      <c r="AY113" s="226" t="s">
        <v>143</v>
      </c>
    </row>
    <row r="114" spans="2:51" s="14" customFormat="1" ht="13.5">
      <c r="B114" s="239"/>
      <c r="C114" s="240"/>
      <c r="D114" s="213" t="s">
        <v>155</v>
      </c>
      <c r="E114" s="241" t="s">
        <v>22</v>
      </c>
      <c r="F114" s="242" t="s">
        <v>179</v>
      </c>
      <c r="G114" s="240"/>
      <c r="H114" s="243">
        <v>345.396</v>
      </c>
      <c r="I114" s="244"/>
      <c r="J114" s="240"/>
      <c r="K114" s="240"/>
      <c r="L114" s="245"/>
      <c r="M114" s="246"/>
      <c r="N114" s="247"/>
      <c r="O114" s="247"/>
      <c r="P114" s="247"/>
      <c r="Q114" s="247"/>
      <c r="R114" s="247"/>
      <c r="S114" s="247"/>
      <c r="T114" s="248"/>
      <c r="AT114" s="249" t="s">
        <v>155</v>
      </c>
      <c r="AU114" s="249" t="s">
        <v>84</v>
      </c>
      <c r="AV114" s="14" t="s">
        <v>164</v>
      </c>
      <c r="AW114" s="14" t="s">
        <v>39</v>
      </c>
      <c r="AX114" s="14" t="s">
        <v>75</v>
      </c>
      <c r="AY114" s="249" t="s">
        <v>143</v>
      </c>
    </row>
    <row r="115" spans="2:51" s="12" customFormat="1" ht="13.5">
      <c r="B115" s="216"/>
      <c r="C115" s="217"/>
      <c r="D115" s="213" t="s">
        <v>155</v>
      </c>
      <c r="E115" s="218" t="s">
        <v>22</v>
      </c>
      <c r="F115" s="219" t="s">
        <v>180</v>
      </c>
      <c r="G115" s="217"/>
      <c r="H115" s="220">
        <v>-16.4</v>
      </c>
      <c r="I115" s="221"/>
      <c r="J115" s="217"/>
      <c r="K115" s="217"/>
      <c r="L115" s="222"/>
      <c r="M115" s="223"/>
      <c r="N115" s="224"/>
      <c r="O115" s="224"/>
      <c r="P115" s="224"/>
      <c r="Q115" s="224"/>
      <c r="R115" s="224"/>
      <c r="S115" s="224"/>
      <c r="T115" s="225"/>
      <c r="AT115" s="226" t="s">
        <v>155</v>
      </c>
      <c r="AU115" s="226" t="s">
        <v>84</v>
      </c>
      <c r="AV115" s="12" t="s">
        <v>84</v>
      </c>
      <c r="AW115" s="12" t="s">
        <v>39</v>
      </c>
      <c r="AX115" s="12" t="s">
        <v>75</v>
      </c>
      <c r="AY115" s="226" t="s">
        <v>143</v>
      </c>
    </row>
    <row r="116" spans="2:51" s="12" customFormat="1" ht="13.5">
      <c r="B116" s="216"/>
      <c r="C116" s="217"/>
      <c r="D116" s="213" t="s">
        <v>155</v>
      </c>
      <c r="E116" s="218" t="s">
        <v>22</v>
      </c>
      <c r="F116" s="219" t="s">
        <v>181</v>
      </c>
      <c r="G116" s="217"/>
      <c r="H116" s="220">
        <v>-14</v>
      </c>
      <c r="I116" s="221"/>
      <c r="J116" s="217"/>
      <c r="K116" s="217"/>
      <c r="L116" s="222"/>
      <c r="M116" s="223"/>
      <c r="N116" s="224"/>
      <c r="O116" s="224"/>
      <c r="P116" s="224"/>
      <c r="Q116" s="224"/>
      <c r="R116" s="224"/>
      <c r="S116" s="224"/>
      <c r="T116" s="225"/>
      <c r="AT116" s="226" t="s">
        <v>155</v>
      </c>
      <c r="AU116" s="226" t="s">
        <v>84</v>
      </c>
      <c r="AV116" s="12" t="s">
        <v>84</v>
      </c>
      <c r="AW116" s="12" t="s">
        <v>39</v>
      </c>
      <c r="AX116" s="12" t="s">
        <v>75</v>
      </c>
      <c r="AY116" s="226" t="s">
        <v>143</v>
      </c>
    </row>
    <row r="117" spans="2:51" s="13" customFormat="1" ht="13.5">
      <c r="B117" s="227"/>
      <c r="C117" s="228"/>
      <c r="D117" s="213" t="s">
        <v>155</v>
      </c>
      <c r="E117" s="250" t="s">
        <v>22</v>
      </c>
      <c r="F117" s="251" t="s">
        <v>158</v>
      </c>
      <c r="G117" s="228"/>
      <c r="H117" s="252">
        <v>314.996</v>
      </c>
      <c r="I117" s="233"/>
      <c r="J117" s="228"/>
      <c r="K117" s="228"/>
      <c r="L117" s="234"/>
      <c r="M117" s="235"/>
      <c r="N117" s="236"/>
      <c r="O117" s="236"/>
      <c r="P117" s="236"/>
      <c r="Q117" s="236"/>
      <c r="R117" s="236"/>
      <c r="S117" s="236"/>
      <c r="T117" s="237"/>
      <c r="AT117" s="238" t="s">
        <v>155</v>
      </c>
      <c r="AU117" s="238" t="s">
        <v>84</v>
      </c>
      <c r="AV117" s="13" t="s">
        <v>151</v>
      </c>
      <c r="AW117" s="13" t="s">
        <v>39</v>
      </c>
      <c r="AX117" s="13" t="s">
        <v>75</v>
      </c>
      <c r="AY117" s="238" t="s">
        <v>143</v>
      </c>
    </row>
    <row r="118" spans="2:51" s="12" customFormat="1" ht="13.5">
      <c r="B118" s="216"/>
      <c r="C118" s="217"/>
      <c r="D118" s="229" t="s">
        <v>155</v>
      </c>
      <c r="E118" s="253" t="s">
        <v>22</v>
      </c>
      <c r="F118" s="254" t="s">
        <v>182</v>
      </c>
      <c r="G118" s="217"/>
      <c r="H118" s="255">
        <v>324.45</v>
      </c>
      <c r="I118" s="221"/>
      <c r="J118" s="217"/>
      <c r="K118" s="217"/>
      <c r="L118" s="222"/>
      <c r="M118" s="223"/>
      <c r="N118" s="224"/>
      <c r="O118" s="224"/>
      <c r="P118" s="224"/>
      <c r="Q118" s="224"/>
      <c r="R118" s="224"/>
      <c r="S118" s="224"/>
      <c r="T118" s="225"/>
      <c r="AT118" s="226" t="s">
        <v>155</v>
      </c>
      <c r="AU118" s="226" t="s">
        <v>84</v>
      </c>
      <c r="AV118" s="12" t="s">
        <v>84</v>
      </c>
      <c r="AW118" s="12" t="s">
        <v>39</v>
      </c>
      <c r="AX118" s="12" t="s">
        <v>24</v>
      </c>
      <c r="AY118" s="226" t="s">
        <v>143</v>
      </c>
    </row>
    <row r="119" spans="2:65" s="1" customFormat="1" ht="22.8" customHeight="1">
      <c r="B119" s="40"/>
      <c r="C119" s="201" t="s">
        <v>183</v>
      </c>
      <c r="D119" s="201" t="s">
        <v>146</v>
      </c>
      <c r="E119" s="202" t="s">
        <v>184</v>
      </c>
      <c r="F119" s="203" t="s">
        <v>185</v>
      </c>
      <c r="G119" s="204" t="s">
        <v>149</v>
      </c>
      <c r="H119" s="205">
        <v>14</v>
      </c>
      <c r="I119" s="206"/>
      <c r="J119" s="207">
        <f>ROUND(I119*H119,2)</f>
        <v>0</v>
      </c>
      <c r="K119" s="203" t="s">
        <v>150</v>
      </c>
      <c r="L119" s="60"/>
      <c r="M119" s="208" t="s">
        <v>22</v>
      </c>
      <c r="N119" s="209" t="s">
        <v>46</v>
      </c>
      <c r="O119" s="41"/>
      <c r="P119" s="210">
        <f>O119*H119</f>
        <v>0</v>
      </c>
      <c r="Q119" s="210">
        <v>0.01838</v>
      </c>
      <c r="R119" s="210">
        <f>Q119*H119</f>
        <v>0.25732</v>
      </c>
      <c r="S119" s="210">
        <v>0</v>
      </c>
      <c r="T119" s="211">
        <f>S119*H119</f>
        <v>0</v>
      </c>
      <c r="AR119" s="23" t="s">
        <v>151</v>
      </c>
      <c r="AT119" s="23" t="s">
        <v>146</v>
      </c>
      <c r="AU119" s="23" t="s">
        <v>84</v>
      </c>
      <c r="AY119" s="23" t="s">
        <v>143</v>
      </c>
      <c r="BE119" s="212">
        <f>IF(N119="základní",J119,0)</f>
        <v>0</v>
      </c>
      <c r="BF119" s="212">
        <f>IF(N119="snížená",J119,0)</f>
        <v>0</v>
      </c>
      <c r="BG119" s="212">
        <f>IF(N119="zákl. přenesená",J119,0)</f>
        <v>0</v>
      </c>
      <c r="BH119" s="212">
        <f>IF(N119="sníž. přenesená",J119,0)</f>
        <v>0</v>
      </c>
      <c r="BI119" s="212">
        <f>IF(N119="nulová",J119,0)</f>
        <v>0</v>
      </c>
      <c r="BJ119" s="23" t="s">
        <v>24</v>
      </c>
      <c r="BK119" s="212">
        <f>ROUND(I119*H119,2)</f>
        <v>0</v>
      </c>
      <c r="BL119" s="23" t="s">
        <v>151</v>
      </c>
      <c r="BM119" s="23" t="s">
        <v>186</v>
      </c>
    </row>
    <row r="120" spans="2:47" s="1" customFormat="1" ht="36">
      <c r="B120" s="40"/>
      <c r="C120" s="62"/>
      <c r="D120" s="213" t="s">
        <v>153</v>
      </c>
      <c r="E120" s="62"/>
      <c r="F120" s="214" t="s">
        <v>187</v>
      </c>
      <c r="G120" s="62"/>
      <c r="H120" s="62"/>
      <c r="I120" s="171"/>
      <c r="J120" s="62"/>
      <c r="K120" s="62"/>
      <c r="L120" s="60"/>
      <c r="M120" s="215"/>
      <c r="N120" s="41"/>
      <c r="O120" s="41"/>
      <c r="P120" s="41"/>
      <c r="Q120" s="41"/>
      <c r="R120" s="41"/>
      <c r="S120" s="41"/>
      <c r="T120" s="77"/>
      <c r="AT120" s="23" t="s">
        <v>153</v>
      </c>
      <c r="AU120" s="23" t="s">
        <v>84</v>
      </c>
    </row>
    <row r="121" spans="2:51" s="12" customFormat="1" ht="13.5">
      <c r="B121" s="216"/>
      <c r="C121" s="217"/>
      <c r="D121" s="213" t="s">
        <v>155</v>
      </c>
      <c r="E121" s="218" t="s">
        <v>22</v>
      </c>
      <c r="F121" s="219" t="s">
        <v>188</v>
      </c>
      <c r="G121" s="217"/>
      <c r="H121" s="220">
        <v>13.926</v>
      </c>
      <c r="I121" s="221"/>
      <c r="J121" s="217"/>
      <c r="K121" s="217"/>
      <c r="L121" s="222"/>
      <c r="M121" s="223"/>
      <c r="N121" s="224"/>
      <c r="O121" s="224"/>
      <c r="P121" s="224"/>
      <c r="Q121" s="224"/>
      <c r="R121" s="224"/>
      <c r="S121" s="224"/>
      <c r="T121" s="225"/>
      <c r="AT121" s="226" t="s">
        <v>155</v>
      </c>
      <c r="AU121" s="226" t="s">
        <v>84</v>
      </c>
      <c r="AV121" s="12" t="s">
        <v>84</v>
      </c>
      <c r="AW121" s="12" t="s">
        <v>39</v>
      </c>
      <c r="AX121" s="12" t="s">
        <v>75</v>
      </c>
      <c r="AY121" s="226" t="s">
        <v>143</v>
      </c>
    </row>
    <row r="122" spans="2:51" s="13" customFormat="1" ht="13.5">
      <c r="B122" s="227"/>
      <c r="C122" s="228"/>
      <c r="D122" s="213" t="s">
        <v>155</v>
      </c>
      <c r="E122" s="250" t="s">
        <v>22</v>
      </c>
      <c r="F122" s="251" t="s">
        <v>158</v>
      </c>
      <c r="G122" s="228"/>
      <c r="H122" s="252">
        <v>13.926</v>
      </c>
      <c r="I122" s="233"/>
      <c r="J122" s="228"/>
      <c r="K122" s="228"/>
      <c r="L122" s="234"/>
      <c r="M122" s="235"/>
      <c r="N122" s="236"/>
      <c r="O122" s="236"/>
      <c r="P122" s="236"/>
      <c r="Q122" s="236"/>
      <c r="R122" s="236"/>
      <c r="S122" s="236"/>
      <c r="T122" s="237"/>
      <c r="AT122" s="238" t="s">
        <v>155</v>
      </c>
      <c r="AU122" s="238" t="s">
        <v>84</v>
      </c>
      <c r="AV122" s="13" t="s">
        <v>151</v>
      </c>
      <c r="AW122" s="13" t="s">
        <v>39</v>
      </c>
      <c r="AX122" s="13" t="s">
        <v>75</v>
      </c>
      <c r="AY122" s="238" t="s">
        <v>143</v>
      </c>
    </row>
    <row r="123" spans="2:51" s="12" customFormat="1" ht="13.5">
      <c r="B123" s="216"/>
      <c r="C123" s="217"/>
      <c r="D123" s="229" t="s">
        <v>155</v>
      </c>
      <c r="E123" s="253" t="s">
        <v>22</v>
      </c>
      <c r="F123" s="254" t="s">
        <v>189</v>
      </c>
      <c r="G123" s="217"/>
      <c r="H123" s="255">
        <v>14</v>
      </c>
      <c r="I123" s="221"/>
      <c r="J123" s="217"/>
      <c r="K123" s="217"/>
      <c r="L123" s="222"/>
      <c r="M123" s="223"/>
      <c r="N123" s="224"/>
      <c r="O123" s="224"/>
      <c r="P123" s="224"/>
      <c r="Q123" s="224"/>
      <c r="R123" s="224"/>
      <c r="S123" s="224"/>
      <c r="T123" s="225"/>
      <c r="AT123" s="226" t="s">
        <v>155</v>
      </c>
      <c r="AU123" s="226" t="s">
        <v>84</v>
      </c>
      <c r="AV123" s="12" t="s">
        <v>84</v>
      </c>
      <c r="AW123" s="12" t="s">
        <v>39</v>
      </c>
      <c r="AX123" s="12" t="s">
        <v>24</v>
      </c>
      <c r="AY123" s="226" t="s">
        <v>143</v>
      </c>
    </row>
    <row r="124" spans="2:65" s="1" customFormat="1" ht="22.8" customHeight="1">
      <c r="B124" s="40"/>
      <c r="C124" s="201" t="s">
        <v>144</v>
      </c>
      <c r="D124" s="201" t="s">
        <v>146</v>
      </c>
      <c r="E124" s="202" t="s">
        <v>190</v>
      </c>
      <c r="F124" s="203" t="s">
        <v>191</v>
      </c>
      <c r="G124" s="204" t="s">
        <v>149</v>
      </c>
      <c r="H124" s="205">
        <v>16.4</v>
      </c>
      <c r="I124" s="206"/>
      <c r="J124" s="207">
        <f>ROUND(I124*H124,2)</f>
        <v>0</v>
      </c>
      <c r="K124" s="203" t="s">
        <v>150</v>
      </c>
      <c r="L124" s="60"/>
      <c r="M124" s="208" t="s">
        <v>22</v>
      </c>
      <c r="N124" s="209" t="s">
        <v>46</v>
      </c>
      <c r="O124" s="41"/>
      <c r="P124" s="210">
        <f>O124*H124</f>
        <v>0</v>
      </c>
      <c r="Q124" s="210">
        <v>0.021</v>
      </c>
      <c r="R124" s="210">
        <f>Q124*H124</f>
        <v>0.3444</v>
      </c>
      <c r="S124" s="210">
        <v>0</v>
      </c>
      <c r="T124" s="211">
        <f>S124*H124</f>
        <v>0</v>
      </c>
      <c r="AR124" s="23" t="s">
        <v>151</v>
      </c>
      <c r="AT124" s="23" t="s">
        <v>146</v>
      </c>
      <c r="AU124" s="23" t="s">
        <v>84</v>
      </c>
      <c r="AY124" s="23" t="s">
        <v>143</v>
      </c>
      <c r="BE124" s="212">
        <f>IF(N124="základní",J124,0)</f>
        <v>0</v>
      </c>
      <c r="BF124" s="212">
        <f>IF(N124="snížená",J124,0)</f>
        <v>0</v>
      </c>
      <c r="BG124" s="212">
        <f>IF(N124="zákl. přenesená",J124,0)</f>
        <v>0</v>
      </c>
      <c r="BH124" s="212">
        <f>IF(N124="sníž. přenesená",J124,0)</f>
        <v>0</v>
      </c>
      <c r="BI124" s="212">
        <f>IF(N124="nulová",J124,0)</f>
        <v>0</v>
      </c>
      <c r="BJ124" s="23" t="s">
        <v>24</v>
      </c>
      <c r="BK124" s="212">
        <f>ROUND(I124*H124,2)</f>
        <v>0</v>
      </c>
      <c r="BL124" s="23" t="s">
        <v>151</v>
      </c>
      <c r="BM124" s="23" t="s">
        <v>192</v>
      </c>
    </row>
    <row r="125" spans="2:47" s="1" customFormat="1" ht="24">
      <c r="B125" s="40"/>
      <c r="C125" s="62"/>
      <c r="D125" s="213" t="s">
        <v>153</v>
      </c>
      <c r="E125" s="62"/>
      <c r="F125" s="214" t="s">
        <v>193</v>
      </c>
      <c r="G125" s="62"/>
      <c r="H125" s="62"/>
      <c r="I125" s="171"/>
      <c r="J125" s="62"/>
      <c r="K125" s="62"/>
      <c r="L125" s="60"/>
      <c r="M125" s="215"/>
      <c r="N125" s="41"/>
      <c r="O125" s="41"/>
      <c r="P125" s="41"/>
      <c r="Q125" s="41"/>
      <c r="R125" s="41"/>
      <c r="S125" s="41"/>
      <c r="T125" s="77"/>
      <c r="AT125" s="23" t="s">
        <v>153</v>
      </c>
      <c r="AU125" s="23" t="s">
        <v>84</v>
      </c>
    </row>
    <row r="126" spans="2:51" s="12" customFormat="1" ht="13.5">
      <c r="B126" s="216"/>
      <c r="C126" s="217"/>
      <c r="D126" s="213" t="s">
        <v>155</v>
      </c>
      <c r="E126" s="218" t="s">
        <v>22</v>
      </c>
      <c r="F126" s="219" t="s">
        <v>194</v>
      </c>
      <c r="G126" s="217"/>
      <c r="H126" s="220">
        <v>16.4</v>
      </c>
      <c r="I126" s="221"/>
      <c r="J126" s="217"/>
      <c r="K126" s="217"/>
      <c r="L126" s="222"/>
      <c r="M126" s="223"/>
      <c r="N126" s="224"/>
      <c r="O126" s="224"/>
      <c r="P126" s="224"/>
      <c r="Q126" s="224"/>
      <c r="R126" s="224"/>
      <c r="S126" s="224"/>
      <c r="T126" s="225"/>
      <c r="AT126" s="226" t="s">
        <v>155</v>
      </c>
      <c r="AU126" s="226" t="s">
        <v>84</v>
      </c>
      <c r="AV126" s="12" t="s">
        <v>84</v>
      </c>
      <c r="AW126" s="12" t="s">
        <v>39</v>
      </c>
      <c r="AX126" s="12" t="s">
        <v>75</v>
      </c>
      <c r="AY126" s="226" t="s">
        <v>143</v>
      </c>
    </row>
    <row r="127" spans="2:51" s="13" customFormat="1" ht="13.5">
      <c r="B127" s="227"/>
      <c r="C127" s="228"/>
      <c r="D127" s="229" t="s">
        <v>155</v>
      </c>
      <c r="E127" s="230" t="s">
        <v>22</v>
      </c>
      <c r="F127" s="231" t="s">
        <v>158</v>
      </c>
      <c r="G127" s="228"/>
      <c r="H127" s="232">
        <v>16.4</v>
      </c>
      <c r="I127" s="233"/>
      <c r="J127" s="228"/>
      <c r="K127" s="228"/>
      <c r="L127" s="234"/>
      <c r="M127" s="235"/>
      <c r="N127" s="236"/>
      <c r="O127" s="236"/>
      <c r="P127" s="236"/>
      <c r="Q127" s="236"/>
      <c r="R127" s="236"/>
      <c r="S127" s="236"/>
      <c r="T127" s="237"/>
      <c r="AT127" s="238" t="s">
        <v>155</v>
      </c>
      <c r="AU127" s="238" t="s">
        <v>84</v>
      </c>
      <c r="AV127" s="13" t="s">
        <v>151</v>
      </c>
      <c r="AW127" s="13" t="s">
        <v>39</v>
      </c>
      <c r="AX127" s="13" t="s">
        <v>24</v>
      </c>
      <c r="AY127" s="238" t="s">
        <v>143</v>
      </c>
    </row>
    <row r="128" spans="2:65" s="1" customFormat="1" ht="22.8" customHeight="1">
      <c r="B128" s="40"/>
      <c r="C128" s="201" t="s">
        <v>195</v>
      </c>
      <c r="D128" s="201" t="s">
        <v>146</v>
      </c>
      <c r="E128" s="202" t="s">
        <v>196</v>
      </c>
      <c r="F128" s="203" t="s">
        <v>197</v>
      </c>
      <c r="G128" s="204" t="s">
        <v>198</v>
      </c>
      <c r="H128" s="205">
        <v>1</v>
      </c>
      <c r="I128" s="206"/>
      <c r="J128" s="207">
        <f>ROUND(I128*H128,2)</f>
        <v>0</v>
      </c>
      <c r="K128" s="203" t="s">
        <v>22</v>
      </c>
      <c r="L128" s="60"/>
      <c r="M128" s="208" t="s">
        <v>22</v>
      </c>
      <c r="N128" s="209" t="s">
        <v>46</v>
      </c>
      <c r="O128" s="41"/>
      <c r="P128" s="210">
        <f>O128*H128</f>
        <v>0</v>
      </c>
      <c r="Q128" s="210">
        <v>0.04</v>
      </c>
      <c r="R128" s="210">
        <f>Q128*H128</f>
        <v>0.04</v>
      </c>
      <c r="S128" s="210">
        <v>0</v>
      </c>
      <c r="T128" s="211">
        <f>S128*H128</f>
        <v>0</v>
      </c>
      <c r="AR128" s="23" t="s">
        <v>151</v>
      </c>
      <c r="AT128" s="23" t="s">
        <v>146</v>
      </c>
      <c r="AU128" s="23" t="s">
        <v>84</v>
      </c>
      <c r="AY128" s="23" t="s">
        <v>143</v>
      </c>
      <c r="BE128" s="212">
        <f>IF(N128="základní",J128,0)</f>
        <v>0</v>
      </c>
      <c r="BF128" s="212">
        <f>IF(N128="snížená",J128,0)</f>
        <v>0</v>
      </c>
      <c r="BG128" s="212">
        <f>IF(N128="zákl. přenesená",J128,0)</f>
        <v>0</v>
      </c>
      <c r="BH128" s="212">
        <f>IF(N128="sníž. přenesená",J128,0)</f>
        <v>0</v>
      </c>
      <c r="BI128" s="212">
        <f>IF(N128="nulová",J128,0)</f>
        <v>0</v>
      </c>
      <c r="BJ128" s="23" t="s">
        <v>24</v>
      </c>
      <c r="BK128" s="212">
        <f>ROUND(I128*H128,2)</f>
        <v>0</v>
      </c>
      <c r="BL128" s="23" t="s">
        <v>151</v>
      </c>
      <c r="BM128" s="23" t="s">
        <v>199</v>
      </c>
    </row>
    <row r="129" spans="2:47" s="1" customFormat="1" ht="13.5">
      <c r="B129" s="40"/>
      <c r="C129" s="62"/>
      <c r="D129" s="213" t="s">
        <v>153</v>
      </c>
      <c r="E129" s="62"/>
      <c r="F129" s="214" t="s">
        <v>200</v>
      </c>
      <c r="G129" s="62"/>
      <c r="H129" s="62"/>
      <c r="I129" s="171"/>
      <c r="J129" s="62"/>
      <c r="K129" s="62"/>
      <c r="L129" s="60"/>
      <c r="M129" s="215"/>
      <c r="N129" s="41"/>
      <c r="O129" s="41"/>
      <c r="P129" s="41"/>
      <c r="Q129" s="41"/>
      <c r="R129" s="41"/>
      <c r="S129" s="41"/>
      <c r="T129" s="77"/>
      <c r="AT129" s="23" t="s">
        <v>153</v>
      </c>
      <c r="AU129" s="23" t="s">
        <v>84</v>
      </c>
    </row>
    <row r="130" spans="2:51" s="12" customFormat="1" ht="13.5">
      <c r="B130" s="216"/>
      <c r="C130" s="217"/>
      <c r="D130" s="213" t="s">
        <v>155</v>
      </c>
      <c r="E130" s="218" t="s">
        <v>22</v>
      </c>
      <c r="F130" s="219" t="s">
        <v>24</v>
      </c>
      <c r="G130" s="217"/>
      <c r="H130" s="220">
        <v>1</v>
      </c>
      <c r="I130" s="221"/>
      <c r="J130" s="217"/>
      <c r="K130" s="217"/>
      <c r="L130" s="222"/>
      <c r="M130" s="223"/>
      <c r="N130" s="224"/>
      <c r="O130" s="224"/>
      <c r="P130" s="224"/>
      <c r="Q130" s="224"/>
      <c r="R130" s="224"/>
      <c r="S130" s="224"/>
      <c r="T130" s="225"/>
      <c r="AT130" s="226" t="s">
        <v>155</v>
      </c>
      <c r="AU130" s="226" t="s">
        <v>84</v>
      </c>
      <c r="AV130" s="12" t="s">
        <v>84</v>
      </c>
      <c r="AW130" s="12" t="s">
        <v>39</v>
      </c>
      <c r="AX130" s="12" t="s">
        <v>75</v>
      </c>
      <c r="AY130" s="226" t="s">
        <v>143</v>
      </c>
    </row>
    <row r="131" spans="2:51" s="13" customFormat="1" ht="13.5">
      <c r="B131" s="227"/>
      <c r="C131" s="228"/>
      <c r="D131" s="229" t="s">
        <v>155</v>
      </c>
      <c r="E131" s="230" t="s">
        <v>22</v>
      </c>
      <c r="F131" s="231" t="s">
        <v>158</v>
      </c>
      <c r="G131" s="228"/>
      <c r="H131" s="232">
        <v>1</v>
      </c>
      <c r="I131" s="233"/>
      <c r="J131" s="228"/>
      <c r="K131" s="228"/>
      <c r="L131" s="234"/>
      <c r="M131" s="235"/>
      <c r="N131" s="236"/>
      <c r="O131" s="236"/>
      <c r="P131" s="236"/>
      <c r="Q131" s="236"/>
      <c r="R131" s="236"/>
      <c r="S131" s="236"/>
      <c r="T131" s="237"/>
      <c r="AT131" s="238" t="s">
        <v>155</v>
      </c>
      <c r="AU131" s="238" t="s">
        <v>84</v>
      </c>
      <c r="AV131" s="13" t="s">
        <v>151</v>
      </c>
      <c r="AW131" s="13" t="s">
        <v>39</v>
      </c>
      <c r="AX131" s="13" t="s">
        <v>24</v>
      </c>
      <c r="AY131" s="238" t="s">
        <v>143</v>
      </c>
    </row>
    <row r="132" spans="2:65" s="1" customFormat="1" ht="22.8" customHeight="1">
      <c r="B132" s="40"/>
      <c r="C132" s="201" t="s">
        <v>201</v>
      </c>
      <c r="D132" s="201" t="s">
        <v>146</v>
      </c>
      <c r="E132" s="202" t="s">
        <v>202</v>
      </c>
      <c r="F132" s="203" t="s">
        <v>203</v>
      </c>
      <c r="G132" s="204" t="s">
        <v>149</v>
      </c>
      <c r="H132" s="205">
        <v>90.4</v>
      </c>
      <c r="I132" s="206"/>
      <c r="J132" s="207">
        <f>ROUND(I132*H132,2)</f>
        <v>0</v>
      </c>
      <c r="K132" s="203" t="s">
        <v>150</v>
      </c>
      <c r="L132" s="60"/>
      <c r="M132" s="208" t="s">
        <v>22</v>
      </c>
      <c r="N132" s="209" t="s">
        <v>46</v>
      </c>
      <c r="O132" s="41"/>
      <c r="P132" s="210">
        <f>O132*H132</f>
        <v>0</v>
      </c>
      <c r="Q132" s="210">
        <v>0.00012</v>
      </c>
      <c r="R132" s="210">
        <f>Q132*H132</f>
        <v>0.010848000000000002</v>
      </c>
      <c r="S132" s="210">
        <v>0</v>
      </c>
      <c r="T132" s="211">
        <f>S132*H132</f>
        <v>0</v>
      </c>
      <c r="AR132" s="23" t="s">
        <v>151</v>
      </c>
      <c r="AT132" s="23" t="s">
        <v>146</v>
      </c>
      <c r="AU132" s="23" t="s">
        <v>84</v>
      </c>
      <c r="AY132" s="23" t="s">
        <v>143</v>
      </c>
      <c r="BE132" s="212">
        <f>IF(N132="základní",J132,0)</f>
        <v>0</v>
      </c>
      <c r="BF132" s="212">
        <f>IF(N132="snížená",J132,0)</f>
        <v>0</v>
      </c>
      <c r="BG132" s="212">
        <f>IF(N132="zákl. přenesená",J132,0)</f>
        <v>0</v>
      </c>
      <c r="BH132" s="212">
        <f>IF(N132="sníž. přenesená",J132,0)</f>
        <v>0</v>
      </c>
      <c r="BI132" s="212">
        <f>IF(N132="nulová",J132,0)</f>
        <v>0</v>
      </c>
      <c r="BJ132" s="23" t="s">
        <v>24</v>
      </c>
      <c r="BK132" s="212">
        <f>ROUND(I132*H132,2)</f>
        <v>0</v>
      </c>
      <c r="BL132" s="23" t="s">
        <v>151</v>
      </c>
      <c r="BM132" s="23" t="s">
        <v>204</v>
      </c>
    </row>
    <row r="133" spans="2:47" s="1" customFormat="1" ht="24">
      <c r="B133" s="40"/>
      <c r="C133" s="62"/>
      <c r="D133" s="213" t="s">
        <v>153</v>
      </c>
      <c r="E133" s="62"/>
      <c r="F133" s="214" t="s">
        <v>205</v>
      </c>
      <c r="G133" s="62"/>
      <c r="H133" s="62"/>
      <c r="I133" s="171"/>
      <c r="J133" s="62"/>
      <c r="K133" s="62"/>
      <c r="L133" s="60"/>
      <c r="M133" s="215"/>
      <c r="N133" s="41"/>
      <c r="O133" s="41"/>
      <c r="P133" s="41"/>
      <c r="Q133" s="41"/>
      <c r="R133" s="41"/>
      <c r="S133" s="41"/>
      <c r="T133" s="77"/>
      <c r="AT133" s="23" t="s">
        <v>153</v>
      </c>
      <c r="AU133" s="23" t="s">
        <v>84</v>
      </c>
    </row>
    <row r="134" spans="2:51" s="12" customFormat="1" ht="13.5">
      <c r="B134" s="216"/>
      <c r="C134" s="217"/>
      <c r="D134" s="213" t="s">
        <v>155</v>
      </c>
      <c r="E134" s="218" t="s">
        <v>22</v>
      </c>
      <c r="F134" s="219" t="s">
        <v>206</v>
      </c>
      <c r="G134" s="217"/>
      <c r="H134" s="220">
        <v>69.678</v>
      </c>
      <c r="I134" s="221"/>
      <c r="J134" s="217"/>
      <c r="K134" s="217"/>
      <c r="L134" s="222"/>
      <c r="M134" s="223"/>
      <c r="N134" s="224"/>
      <c r="O134" s="224"/>
      <c r="P134" s="224"/>
      <c r="Q134" s="224"/>
      <c r="R134" s="224"/>
      <c r="S134" s="224"/>
      <c r="T134" s="225"/>
      <c r="AT134" s="226" t="s">
        <v>155</v>
      </c>
      <c r="AU134" s="226" t="s">
        <v>84</v>
      </c>
      <c r="AV134" s="12" t="s">
        <v>84</v>
      </c>
      <c r="AW134" s="12" t="s">
        <v>39</v>
      </c>
      <c r="AX134" s="12" t="s">
        <v>75</v>
      </c>
      <c r="AY134" s="226" t="s">
        <v>143</v>
      </c>
    </row>
    <row r="135" spans="2:51" s="12" customFormat="1" ht="13.5">
      <c r="B135" s="216"/>
      <c r="C135" s="217"/>
      <c r="D135" s="213" t="s">
        <v>155</v>
      </c>
      <c r="E135" s="218" t="s">
        <v>22</v>
      </c>
      <c r="F135" s="219" t="s">
        <v>207</v>
      </c>
      <c r="G135" s="217"/>
      <c r="H135" s="220">
        <v>18.241</v>
      </c>
      <c r="I135" s="221"/>
      <c r="J135" s="217"/>
      <c r="K135" s="217"/>
      <c r="L135" s="222"/>
      <c r="M135" s="223"/>
      <c r="N135" s="224"/>
      <c r="O135" s="224"/>
      <c r="P135" s="224"/>
      <c r="Q135" s="224"/>
      <c r="R135" s="224"/>
      <c r="S135" s="224"/>
      <c r="T135" s="225"/>
      <c r="AT135" s="226" t="s">
        <v>155</v>
      </c>
      <c r="AU135" s="226" t="s">
        <v>84</v>
      </c>
      <c r="AV135" s="12" t="s">
        <v>84</v>
      </c>
      <c r="AW135" s="12" t="s">
        <v>39</v>
      </c>
      <c r="AX135" s="12" t="s">
        <v>75</v>
      </c>
      <c r="AY135" s="226" t="s">
        <v>143</v>
      </c>
    </row>
    <row r="136" spans="2:51" s="12" customFormat="1" ht="13.5">
      <c r="B136" s="216"/>
      <c r="C136" s="217"/>
      <c r="D136" s="213" t="s">
        <v>155</v>
      </c>
      <c r="E136" s="218" t="s">
        <v>22</v>
      </c>
      <c r="F136" s="219" t="s">
        <v>208</v>
      </c>
      <c r="G136" s="217"/>
      <c r="H136" s="220">
        <v>2.444</v>
      </c>
      <c r="I136" s="221"/>
      <c r="J136" s="217"/>
      <c r="K136" s="217"/>
      <c r="L136" s="222"/>
      <c r="M136" s="223"/>
      <c r="N136" s="224"/>
      <c r="O136" s="224"/>
      <c r="P136" s="224"/>
      <c r="Q136" s="224"/>
      <c r="R136" s="224"/>
      <c r="S136" s="224"/>
      <c r="T136" s="225"/>
      <c r="AT136" s="226" t="s">
        <v>155</v>
      </c>
      <c r="AU136" s="226" t="s">
        <v>84</v>
      </c>
      <c r="AV136" s="12" t="s">
        <v>84</v>
      </c>
      <c r="AW136" s="12" t="s">
        <v>39</v>
      </c>
      <c r="AX136" s="12" t="s">
        <v>75</v>
      </c>
      <c r="AY136" s="226" t="s">
        <v>143</v>
      </c>
    </row>
    <row r="137" spans="2:51" s="13" customFormat="1" ht="13.5">
      <c r="B137" s="227"/>
      <c r="C137" s="228"/>
      <c r="D137" s="213" t="s">
        <v>155</v>
      </c>
      <c r="E137" s="250" t="s">
        <v>22</v>
      </c>
      <c r="F137" s="251" t="s">
        <v>158</v>
      </c>
      <c r="G137" s="228"/>
      <c r="H137" s="252">
        <v>90.363</v>
      </c>
      <c r="I137" s="233"/>
      <c r="J137" s="228"/>
      <c r="K137" s="228"/>
      <c r="L137" s="234"/>
      <c r="M137" s="235"/>
      <c r="N137" s="236"/>
      <c r="O137" s="236"/>
      <c r="P137" s="236"/>
      <c r="Q137" s="236"/>
      <c r="R137" s="236"/>
      <c r="S137" s="236"/>
      <c r="T137" s="237"/>
      <c r="AT137" s="238" t="s">
        <v>155</v>
      </c>
      <c r="AU137" s="238" t="s">
        <v>84</v>
      </c>
      <c r="AV137" s="13" t="s">
        <v>151</v>
      </c>
      <c r="AW137" s="13" t="s">
        <v>39</v>
      </c>
      <c r="AX137" s="13" t="s">
        <v>75</v>
      </c>
      <c r="AY137" s="238" t="s">
        <v>143</v>
      </c>
    </row>
    <row r="138" spans="2:51" s="12" customFormat="1" ht="13.5">
      <c r="B138" s="216"/>
      <c r="C138" s="217"/>
      <c r="D138" s="213" t="s">
        <v>155</v>
      </c>
      <c r="E138" s="218" t="s">
        <v>22</v>
      </c>
      <c r="F138" s="219" t="s">
        <v>209</v>
      </c>
      <c r="G138" s="217"/>
      <c r="H138" s="220">
        <v>90.4</v>
      </c>
      <c r="I138" s="221"/>
      <c r="J138" s="217"/>
      <c r="K138" s="217"/>
      <c r="L138" s="222"/>
      <c r="M138" s="223"/>
      <c r="N138" s="224"/>
      <c r="O138" s="224"/>
      <c r="P138" s="224"/>
      <c r="Q138" s="224"/>
      <c r="R138" s="224"/>
      <c r="S138" s="224"/>
      <c r="T138" s="225"/>
      <c r="AT138" s="226" t="s">
        <v>155</v>
      </c>
      <c r="AU138" s="226" t="s">
        <v>84</v>
      </c>
      <c r="AV138" s="12" t="s">
        <v>84</v>
      </c>
      <c r="AW138" s="12" t="s">
        <v>39</v>
      </c>
      <c r="AX138" s="12" t="s">
        <v>24</v>
      </c>
      <c r="AY138" s="226" t="s">
        <v>143</v>
      </c>
    </row>
    <row r="139" spans="2:63" s="11" customFormat="1" ht="29.85" customHeight="1">
      <c r="B139" s="184"/>
      <c r="C139" s="185"/>
      <c r="D139" s="198" t="s">
        <v>74</v>
      </c>
      <c r="E139" s="199" t="s">
        <v>210</v>
      </c>
      <c r="F139" s="199" t="s">
        <v>211</v>
      </c>
      <c r="G139" s="185"/>
      <c r="H139" s="185"/>
      <c r="I139" s="188"/>
      <c r="J139" s="200">
        <f>BK139</f>
        <v>0</v>
      </c>
      <c r="K139" s="185"/>
      <c r="L139" s="190"/>
      <c r="M139" s="191"/>
      <c r="N139" s="192"/>
      <c r="O139" s="192"/>
      <c r="P139" s="193">
        <f>SUM(P140:P183)</f>
        <v>0</v>
      </c>
      <c r="Q139" s="192"/>
      <c r="R139" s="193">
        <f>SUM(R140:R183)</f>
        <v>0.10663890000000001</v>
      </c>
      <c r="S139" s="192"/>
      <c r="T139" s="194">
        <f>SUM(T140:T183)</f>
        <v>0.7869000000000002</v>
      </c>
      <c r="AR139" s="195" t="s">
        <v>24</v>
      </c>
      <c r="AT139" s="196" t="s">
        <v>74</v>
      </c>
      <c r="AU139" s="196" t="s">
        <v>24</v>
      </c>
      <c r="AY139" s="195" t="s">
        <v>143</v>
      </c>
      <c r="BK139" s="197">
        <f>SUM(BK140:BK183)</f>
        <v>0</v>
      </c>
    </row>
    <row r="140" spans="2:65" s="1" customFormat="1" ht="34.2" customHeight="1">
      <c r="B140" s="40"/>
      <c r="C140" s="201" t="s">
        <v>210</v>
      </c>
      <c r="D140" s="201" t="s">
        <v>146</v>
      </c>
      <c r="E140" s="202" t="s">
        <v>212</v>
      </c>
      <c r="F140" s="203" t="s">
        <v>213</v>
      </c>
      <c r="G140" s="204" t="s">
        <v>149</v>
      </c>
      <c r="H140" s="205">
        <v>244.41</v>
      </c>
      <c r="I140" s="206"/>
      <c r="J140" s="207">
        <f>ROUND(I140*H140,2)</f>
        <v>0</v>
      </c>
      <c r="K140" s="203" t="s">
        <v>22</v>
      </c>
      <c r="L140" s="60"/>
      <c r="M140" s="208" t="s">
        <v>22</v>
      </c>
      <c r="N140" s="209" t="s">
        <v>46</v>
      </c>
      <c r="O140" s="41"/>
      <c r="P140" s="210">
        <f>O140*H140</f>
        <v>0</v>
      </c>
      <c r="Q140" s="210">
        <v>0.00021</v>
      </c>
      <c r="R140" s="210">
        <f>Q140*H140</f>
        <v>0.0513261</v>
      </c>
      <c r="S140" s="210">
        <v>0</v>
      </c>
      <c r="T140" s="211">
        <f>S140*H140</f>
        <v>0</v>
      </c>
      <c r="AR140" s="23" t="s">
        <v>151</v>
      </c>
      <c r="AT140" s="23" t="s">
        <v>146</v>
      </c>
      <c r="AU140" s="23" t="s">
        <v>84</v>
      </c>
      <c r="AY140" s="23" t="s">
        <v>143</v>
      </c>
      <c r="BE140" s="212">
        <f>IF(N140="základní",J140,0)</f>
        <v>0</v>
      </c>
      <c r="BF140" s="212">
        <f>IF(N140="snížená",J140,0)</f>
        <v>0</v>
      </c>
      <c r="BG140" s="212">
        <f>IF(N140="zákl. přenesená",J140,0)</f>
        <v>0</v>
      </c>
      <c r="BH140" s="212">
        <f>IF(N140="sníž. přenesená",J140,0)</f>
        <v>0</v>
      </c>
      <c r="BI140" s="212">
        <f>IF(N140="nulová",J140,0)</f>
        <v>0</v>
      </c>
      <c r="BJ140" s="23" t="s">
        <v>24</v>
      </c>
      <c r="BK140" s="212">
        <f>ROUND(I140*H140,2)</f>
        <v>0</v>
      </c>
      <c r="BL140" s="23" t="s">
        <v>151</v>
      </c>
      <c r="BM140" s="23" t="s">
        <v>214</v>
      </c>
    </row>
    <row r="141" spans="2:47" s="1" customFormat="1" ht="24">
      <c r="B141" s="40"/>
      <c r="C141" s="62"/>
      <c r="D141" s="213" t="s">
        <v>153</v>
      </c>
      <c r="E141" s="62"/>
      <c r="F141" s="214" t="s">
        <v>215</v>
      </c>
      <c r="G141" s="62"/>
      <c r="H141" s="62"/>
      <c r="I141" s="171"/>
      <c r="J141" s="62"/>
      <c r="K141" s="62"/>
      <c r="L141" s="60"/>
      <c r="M141" s="215"/>
      <c r="N141" s="41"/>
      <c r="O141" s="41"/>
      <c r="P141" s="41"/>
      <c r="Q141" s="41"/>
      <c r="R141" s="41"/>
      <c r="S141" s="41"/>
      <c r="T141" s="77"/>
      <c r="AT141" s="23" t="s">
        <v>153</v>
      </c>
      <c r="AU141" s="23" t="s">
        <v>84</v>
      </c>
    </row>
    <row r="142" spans="2:51" s="12" customFormat="1" ht="13.5">
      <c r="B142" s="216"/>
      <c r="C142" s="217"/>
      <c r="D142" s="213" t="s">
        <v>155</v>
      </c>
      <c r="E142" s="218" t="s">
        <v>22</v>
      </c>
      <c r="F142" s="219" t="s">
        <v>216</v>
      </c>
      <c r="G142" s="217"/>
      <c r="H142" s="220">
        <v>181.23</v>
      </c>
      <c r="I142" s="221"/>
      <c r="J142" s="217"/>
      <c r="K142" s="217"/>
      <c r="L142" s="222"/>
      <c r="M142" s="223"/>
      <c r="N142" s="224"/>
      <c r="O142" s="224"/>
      <c r="P142" s="224"/>
      <c r="Q142" s="224"/>
      <c r="R142" s="224"/>
      <c r="S142" s="224"/>
      <c r="T142" s="225"/>
      <c r="AT142" s="226" t="s">
        <v>155</v>
      </c>
      <c r="AU142" s="226" t="s">
        <v>84</v>
      </c>
      <c r="AV142" s="12" t="s">
        <v>84</v>
      </c>
      <c r="AW142" s="12" t="s">
        <v>39</v>
      </c>
      <c r="AX142" s="12" t="s">
        <v>75</v>
      </c>
      <c r="AY142" s="226" t="s">
        <v>143</v>
      </c>
    </row>
    <row r="143" spans="2:51" s="12" customFormat="1" ht="13.5">
      <c r="B143" s="216"/>
      <c r="C143" s="217"/>
      <c r="D143" s="213" t="s">
        <v>155</v>
      </c>
      <c r="E143" s="218" t="s">
        <v>22</v>
      </c>
      <c r="F143" s="219" t="s">
        <v>217</v>
      </c>
      <c r="G143" s="217"/>
      <c r="H143" s="220">
        <v>63.18</v>
      </c>
      <c r="I143" s="221"/>
      <c r="J143" s="217"/>
      <c r="K143" s="217"/>
      <c r="L143" s="222"/>
      <c r="M143" s="223"/>
      <c r="N143" s="224"/>
      <c r="O143" s="224"/>
      <c r="P143" s="224"/>
      <c r="Q143" s="224"/>
      <c r="R143" s="224"/>
      <c r="S143" s="224"/>
      <c r="T143" s="225"/>
      <c r="AT143" s="226" t="s">
        <v>155</v>
      </c>
      <c r="AU143" s="226" t="s">
        <v>84</v>
      </c>
      <c r="AV143" s="12" t="s">
        <v>84</v>
      </c>
      <c r="AW143" s="12" t="s">
        <v>39</v>
      </c>
      <c r="AX143" s="12" t="s">
        <v>75</v>
      </c>
      <c r="AY143" s="226" t="s">
        <v>143</v>
      </c>
    </row>
    <row r="144" spans="2:51" s="13" customFormat="1" ht="13.5">
      <c r="B144" s="227"/>
      <c r="C144" s="228"/>
      <c r="D144" s="229" t="s">
        <v>155</v>
      </c>
      <c r="E144" s="230" t="s">
        <v>22</v>
      </c>
      <c r="F144" s="231" t="s">
        <v>158</v>
      </c>
      <c r="G144" s="228"/>
      <c r="H144" s="232">
        <v>244.41</v>
      </c>
      <c r="I144" s="233"/>
      <c r="J144" s="228"/>
      <c r="K144" s="228"/>
      <c r="L144" s="234"/>
      <c r="M144" s="235"/>
      <c r="N144" s="236"/>
      <c r="O144" s="236"/>
      <c r="P144" s="236"/>
      <c r="Q144" s="236"/>
      <c r="R144" s="236"/>
      <c r="S144" s="236"/>
      <c r="T144" s="237"/>
      <c r="AT144" s="238" t="s">
        <v>155</v>
      </c>
      <c r="AU144" s="238" t="s">
        <v>84</v>
      </c>
      <c r="AV144" s="13" t="s">
        <v>151</v>
      </c>
      <c r="AW144" s="13" t="s">
        <v>39</v>
      </c>
      <c r="AX144" s="13" t="s">
        <v>24</v>
      </c>
      <c r="AY144" s="238" t="s">
        <v>143</v>
      </c>
    </row>
    <row r="145" spans="2:65" s="1" customFormat="1" ht="22.8" customHeight="1">
      <c r="B145" s="40"/>
      <c r="C145" s="201" t="s">
        <v>29</v>
      </c>
      <c r="D145" s="201" t="s">
        <v>146</v>
      </c>
      <c r="E145" s="202" t="s">
        <v>218</v>
      </c>
      <c r="F145" s="203" t="s">
        <v>219</v>
      </c>
      <c r="G145" s="204" t="s">
        <v>149</v>
      </c>
      <c r="H145" s="205">
        <v>212.82</v>
      </c>
      <c r="I145" s="206"/>
      <c r="J145" s="207">
        <f>ROUND(I145*H145,2)</f>
        <v>0</v>
      </c>
      <c r="K145" s="203" t="s">
        <v>22</v>
      </c>
      <c r="L145" s="60"/>
      <c r="M145" s="208" t="s">
        <v>22</v>
      </c>
      <c r="N145" s="209" t="s">
        <v>46</v>
      </c>
      <c r="O145" s="41"/>
      <c r="P145" s="210">
        <f>O145*H145</f>
        <v>0</v>
      </c>
      <c r="Q145" s="210">
        <v>4E-05</v>
      </c>
      <c r="R145" s="210">
        <f>Q145*H145</f>
        <v>0.008512800000000001</v>
      </c>
      <c r="S145" s="210">
        <v>0</v>
      </c>
      <c r="T145" s="211">
        <f>S145*H145</f>
        <v>0</v>
      </c>
      <c r="AR145" s="23" t="s">
        <v>151</v>
      </c>
      <c r="AT145" s="23" t="s">
        <v>146</v>
      </c>
      <c r="AU145" s="23" t="s">
        <v>84</v>
      </c>
      <c r="AY145" s="23" t="s">
        <v>143</v>
      </c>
      <c r="BE145" s="212">
        <f>IF(N145="základní",J145,0)</f>
        <v>0</v>
      </c>
      <c r="BF145" s="212">
        <f>IF(N145="snížená",J145,0)</f>
        <v>0</v>
      </c>
      <c r="BG145" s="212">
        <f>IF(N145="zákl. přenesená",J145,0)</f>
        <v>0</v>
      </c>
      <c r="BH145" s="212">
        <f>IF(N145="sníž. přenesená",J145,0)</f>
        <v>0</v>
      </c>
      <c r="BI145" s="212">
        <f>IF(N145="nulová",J145,0)</f>
        <v>0</v>
      </c>
      <c r="BJ145" s="23" t="s">
        <v>24</v>
      </c>
      <c r="BK145" s="212">
        <f>ROUND(I145*H145,2)</f>
        <v>0</v>
      </c>
      <c r="BL145" s="23" t="s">
        <v>151</v>
      </c>
      <c r="BM145" s="23" t="s">
        <v>220</v>
      </c>
    </row>
    <row r="146" spans="2:51" s="12" customFormat="1" ht="13.5">
      <c r="B146" s="216"/>
      <c r="C146" s="217"/>
      <c r="D146" s="213" t="s">
        <v>155</v>
      </c>
      <c r="E146" s="218" t="s">
        <v>22</v>
      </c>
      <c r="F146" s="219" t="s">
        <v>156</v>
      </c>
      <c r="G146" s="217"/>
      <c r="H146" s="220">
        <v>181.23</v>
      </c>
      <c r="I146" s="221"/>
      <c r="J146" s="217"/>
      <c r="K146" s="217"/>
      <c r="L146" s="222"/>
      <c r="M146" s="223"/>
      <c r="N146" s="224"/>
      <c r="O146" s="224"/>
      <c r="P146" s="224"/>
      <c r="Q146" s="224"/>
      <c r="R146" s="224"/>
      <c r="S146" s="224"/>
      <c r="T146" s="225"/>
      <c r="AT146" s="226" t="s">
        <v>155</v>
      </c>
      <c r="AU146" s="226" t="s">
        <v>84</v>
      </c>
      <c r="AV146" s="12" t="s">
        <v>84</v>
      </c>
      <c r="AW146" s="12" t="s">
        <v>39</v>
      </c>
      <c r="AX146" s="12" t="s">
        <v>75</v>
      </c>
      <c r="AY146" s="226" t="s">
        <v>143</v>
      </c>
    </row>
    <row r="147" spans="2:51" s="12" customFormat="1" ht="13.5">
      <c r="B147" s="216"/>
      <c r="C147" s="217"/>
      <c r="D147" s="213" t="s">
        <v>155</v>
      </c>
      <c r="E147" s="218" t="s">
        <v>22</v>
      </c>
      <c r="F147" s="219" t="s">
        <v>221</v>
      </c>
      <c r="G147" s="217"/>
      <c r="H147" s="220">
        <v>31.59</v>
      </c>
      <c r="I147" s="221"/>
      <c r="J147" s="217"/>
      <c r="K147" s="217"/>
      <c r="L147" s="222"/>
      <c r="M147" s="223"/>
      <c r="N147" s="224"/>
      <c r="O147" s="224"/>
      <c r="P147" s="224"/>
      <c r="Q147" s="224"/>
      <c r="R147" s="224"/>
      <c r="S147" s="224"/>
      <c r="T147" s="225"/>
      <c r="AT147" s="226" t="s">
        <v>155</v>
      </c>
      <c r="AU147" s="226" t="s">
        <v>84</v>
      </c>
      <c r="AV147" s="12" t="s">
        <v>84</v>
      </c>
      <c r="AW147" s="12" t="s">
        <v>39</v>
      </c>
      <c r="AX147" s="12" t="s">
        <v>75</v>
      </c>
      <c r="AY147" s="226" t="s">
        <v>143</v>
      </c>
    </row>
    <row r="148" spans="2:51" s="13" customFormat="1" ht="13.5">
      <c r="B148" s="227"/>
      <c r="C148" s="228"/>
      <c r="D148" s="229" t="s">
        <v>155</v>
      </c>
      <c r="E148" s="230" t="s">
        <v>22</v>
      </c>
      <c r="F148" s="231" t="s">
        <v>158</v>
      </c>
      <c r="G148" s="228"/>
      <c r="H148" s="232">
        <v>212.82</v>
      </c>
      <c r="I148" s="233"/>
      <c r="J148" s="228"/>
      <c r="K148" s="228"/>
      <c r="L148" s="234"/>
      <c r="M148" s="235"/>
      <c r="N148" s="236"/>
      <c r="O148" s="236"/>
      <c r="P148" s="236"/>
      <c r="Q148" s="236"/>
      <c r="R148" s="236"/>
      <c r="S148" s="236"/>
      <c r="T148" s="237"/>
      <c r="AT148" s="238" t="s">
        <v>155</v>
      </c>
      <c r="AU148" s="238" t="s">
        <v>84</v>
      </c>
      <c r="AV148" s="13" t="s">
        <v>151</v>
      </c>
      <c r="AW148" s="13" t="s">
        <v>39</v>
      </c>
      <c r="AX148" s="13" t="s">
        <v>24</v>
      </c>
      <c r="AY148" s="238" t="s">
        <v>143</v>
      </c>
    </row>
    <row r="149" spans="2:65" s="1" customFormat="1" ht="22.8" customHeight="1">
      <c r="B149" s="40"/>
      <c r="C149" s="201" t="s">
        <v>222</v>
      </c>
      <c r="D149" s="201" t="s">
        <v>146</v>
      </c>
      <c r="E149" s="202" t="s">
        <v>223</v>
      </c>
      <c r="F149" s="203" t="s">
        <v>224</v>
      </c>
      <c r="G149" s="204" t="s">
        <v>225</v>
      </c>
      <c r="H149" s="205">
        <v>4</v>
      </c>
      <c r="I149" s="206"/>
      <c r="J149" s="207">
        <f>ROUND(I149*H149,2)</f>
        <v>0</v>
      </c>
      <c r="K149" s="203" t="s">
        <v>22</v>
      </c>
      <c r="L149" s="60"/>
      <c r="M149" s="208" t="s">
        <v>22</v>
      </c>
      <c r="N149" s="209" t="s">
        <v>46</v>
      </c>
      <c r="O149" s="41"/>
      <c r="P149" s="210">
        <f>O149*H149</f>
        <v>0</v>
      </c>
      <c r="Q149" s="210">
        <v>0.0117</v>
      </c>
      <c r="R149" s="210">
        <f>Q149*H149</f>
        <v>0.0468</v>
      </c>
      <c r="S149" s="210">
        <v>0</v>
      </c>
      <c r="T149" s="211">
        <f>S149*H149</f>
        <v>0</v>
      </c>
      <c r="AR149" s="23" t="s">
        <v>151</v>
      </c>
      <c r="AT149" s="23" t="s">
        <v>146</v>
      </c>
      <c r="AU149" s="23" t="s">
        <v>84</v>
      </c>
      <c r="AY149" s="23" t="s">
        <v>143</v>
      </c>
      <c r="BE149" s="212">
        <f>IF(N149="základní",J149,0)</f>
        <v>0</v>
      </c>
      <c r="BF149" s="212">
        <f>IF(N149="snížená",J149,0)</f>
        <v>0</v>
      </c>
      <c r="BG149" s="212">
        <f>IF(N149="zákl. přenesená",J149,0)</f>
        <v>0</v>
      </c>
      <c r="BH149" s="212">
        <f>IF(N149="sníž. přenesená",J149,0)</f>
        <v>0</v>
      </c>
      <c r="BI149" s="212">
        <f>IF(N149="nulová",J149,0)</f>
        <v>0</v>
      </c>
      <c r="BJ149" s="23" t="s">
        <v>24</v>
      </c>
      <c r="BK149" s="212">
        <f>ROUND(I149*H149,2)</f>
        <v>0</v>
      </c>
      <c r="BL149" s="23" t="s">
        <v>151</v>
      </c>
      <c r="BM149" s="23" t="s">
        <v>226</v>
      </c>
    </row>
    <row r="150" spans="2:51" s="12" customFormat="1" ht="13.5">
      <c r="B150" s="216"/>
      <c r="C150" s="217"/>
      <c r="D150" s="229" t="s">
        <v>155</v>
      </c>
      <c r="E150" s="253" t="s">
        <v>22</v>
      </c>
      <c r="F150" s="254" t="s">
        <v>151</v>
      </c>
      <c r="G150" s="217"/>
      <c r="H150" s="255">
        <v>4</v>
      </c>
      <c r="I150" s="221"/>
      <c r="J150" s="217"/>
      <c r="K150" s="217"/>
      <c r="L150" s="222"/>
      <c r="M150" s="223"/>
      <c r="N150" s="224"/>
      <c r="O150" s="224"/>
      <c r="P150" s="224"/>
      <c r="Q150" s="224"/>
      <c r="R150" s="224"/>
      <c r="S150" s="224"/>
      <c r="T150" s="225"/>
      <c r="AT150" s="226" t="s">
        <v>155</v>
      </c>
      <c r="AU150" s="226" t="s">
        <v>84</v>
      </c>
      <c r="AV150" s="12" t="s">
        <v>84</v>
      </c>
      <c r="AW150" s="12" t="s">
        <v>39</v>
      </c>
      <c r="AX150" s="12" t="s">
        <v>24</v>
      </c>
      <c r="AY150" s="226" t="s">
        <v>143</v>
      </c>
    </row>
    <row r="151" spans="2:65" s="1" customFormat="1" ht="22.8" customHeight="1">
      <c r="B151" s="40"/>
      <c r="C151" s="201" t="s">
        <v>227</v>
      </c>
      <c r="D151" s="201" t="s">
        <v>146</v>
      </c>
      <c r="E151" s="202" t="s">
        <v>228</v>
      </c>
      <c r="F151" s="203" t="s">
        <v>229</v>
      </c>
      <c r="G151" s="204" t="s">
        <v>225</v>
      </c>
      <c r="H151" s="205">
        <v>4</v>
      </c>
      <c r="I151" s="206"/>
      <c r="J151" s="207">
        <f>ROUND(I151*H151,2)</f>
        <v>0</v>
      </c>
      <c r="K151" s="203" t="s">
        <v>22</v>
      </c>
      <c r="L151" s="60"/>
      <c r="M151" s="208" t="s">
        <v>22</v>
      </c>
      <c r="N151" s="209" t="s">
        <v>46</v>
      </c>
      <c r="O151" s="41"/>
      <c r="P151" s="210">
        <f>O151*H151</f>
        <v>0</v>
      </c>
      <c r="Q151" s="210">
        <v>0</v>
      </c>
      <c r="R151" s="210">
        <f>Q151*H151</f>
        <v>0</v>
      </c>
      <c r="S151" s="210">
        <v>0.008</v>
      </c>
      <c r="T151" s="211">
        <f>S151*H151</f>
        <v>0.032</v>
      </c>
      <c r="AR151" s="23" t="s">
        <v>151</v>
      </c>
      <c r="AT151" s="23" t="s">
        <v>146</v>
      </c>
      <c r="AU151" s="23" t="s">
        <v>84</v>
      </c>
      <c r="AY151" s="23" t="s">
        <v>143</v>
      </c>
      <c r="BE151" s="212">
        <f>IF(N151="základní",J151,0)</f>
        <v>0</v>
      </c>
      <c r="BF151" s="212">
        <f>IF(N151="snížená",J151,0)</f>
        <v>0</v>
      </c>
      <c r="BG151" s="212">
        <f>IF(N151="zákl. přenesená",J151,0)</f>
        <v>0</v>
      </c>
      <c r="BH151" s="212">
        <f>IF(N151="sníž. přenesená",J151,0)</f>
        <v>0</v>
      </c>
      <c r="BI151" s="212">
        <f>IF(N151="nulová",J151,0)</f>
        <v>0</v>
      </c>
      <c r="BJ151" s="23" t="s">
        <v>24</v>
      </c>
      <c r="BK151" s="212">
        <f>ROUND(I151*H151,2)</f>
        <v>0</v>
      </c>
      <c r="BL151" s="23" t="s">
        <v>151</v>
      </c>
      <c r="BM151" s="23" t="s">
        <v>230</v>
      </c>
    </row>
    <row r="152" spans="2:51" s="12" customFormat="1" ht="13.5">
      <c r="B152" s="216"/>
      <c r="C152" s="217"/>
      <c r="D152" s="213" t="s">
        <v>155</v>
      </c>
      <c r="E152" s="218" t="s">
        <v>22</v>
      </c>
      <c r="F152" s="219" t="s">
        <v>151</v>
      </c>
      <c r="G152" s="217"/>
      <c r="H152" s="220">
        <v>4</v>
      </c>
      <c r="I152" s="221"/>
      <c r="J152" s="217"/>
      <c r="K152" s="217"/>
      <c r="L152" s="222"/>
      <c r="M152" s="223"/>
      <c r="N152" s="224"/>
      <c r="O152" s="224"/>
      <c r="P152" s="224"/>
      <c r="Q152" s="224"/>
      <c r="R152" s="224"/>
      <c r="S152" s="224"/>
      <c r="T152" s="225"/>
      <c r="AT152" s="226" t="s">
        <v>155</v>
      </c>
      <c r="AU152" s="226" t="s">
        <v>84</v>
      </c>
      <c r="AV152" s="12" t="s">
        <v>84</v>
      </c>
      <c r="AW152" s="12" t="s">
        <v>39</v>
      </c>
      <c r="AX152" s="12" t="s">
        <v>75</v>
      </c>
      <c r="AY152" s="226" t="s">
        <v>143</v>
      </c>
    </row>
    <row r="153" spans="2:51" s="13" customFormat="1" ht="13.5">
      <c r="B153" s="227"/>
      <c r="C153" s="228"/>
      <c r="D153" s="229" t="s">
        <v>155</v>
      </c>
      <c r="E153" s="230" t="s">
        <v>22</v>
      </c>
      <c r="F153" s="231" t="s">
        <v>158</v>
      </c>
      <c r="G153" s="228"/>
      <c r="H153" s="232">
        <v>4</v>
      </c>
      <c r="I153" s="233"/>
      <c r="J153" s="228"/>
      <c r="K153" s="228"/>
      <c r="L153" s="234"/>
      <c r="M153" s="235"/>
      <c r="N153" s="236"/>
      <c r="O153" s="236"/>
      <c r="P153" s="236"/>
      <c r="Q153" s="236"/>
      <c r="R153" s="236"/>
      <c r="S153" s="236"/>
      <c r="T153" s="237"/>
      <c r="AT153" s="238" t="s">
        <v>155</v>
      </c>
      <c r="AU153" s="238" t="s">
        <v>84</v>
      </c>
      <c r="AV153" s="13" t="s">
        <v>151</v>
      </c>
      <c r="AW153" s="13" t="s">
        <v>39</v>
      </c>
      <c r="AX153" s="13" t="s">
        <v>24</v>
      </c>
      <c r="AY153" s="238" t="s">
        <v>143</v>
      </c>
    </row>
    <row r="154" spans="2:65" s="1" customFormat="1" ht="22.8" customHeight="1">
      <c r="B154" s="40"/>
      <c r="C154" s="201" t="s">
        <v>231</v>
      </c>
      <c r="D154" s="201" t="s">
        <v>146</v>
      </c>
      <c r="E154" s="202" t="s">
        <v>232</v>
      </c>
      <c r="F154" s="203" t="s">
        <v>233</v>
      </c>
      <c r="G154" s="204" t="s">
        <v>225</v>
      </c>
      <c r="H154" s="205">
        <v>4</v>
      </c>
      <c r="I154" s="206"/>
      <c r="J154" s="207">
        <f>ROUND(I154*H154,2)</f>
        <v>0</v>
      </c>
      <c r="K154" s="203" t="s">
        <v>22</v>
      </c>
      <c r="L154" s="60"/>
      <c r="M154" s="208" t="s">
        <v>22</v>
      </c>
      <c r="N154" s="209" t="s">
        <v>46</v>
      </c>
      <c r="O154" s="41"/>
      <c r="P154" s="210">
        <f>O154*H154</f>
        <v>0</v>
      </c>
      <c r="Q154" s="210">
        <v>0</v>
      </c>
      <c r="R154" s="210">
        <f>Q154*H154</f>
        <v>0</v>
      </c>
      <c r="S154" s="210">
        <v>0.008</v>
      </c>
      <c r="T154" s="211">
        <f>S154*H154</f>
        <v>0.032</v>
      </c>
      <c r="AR154" s="23" t="s">
        <v>151</v>
      </c>
      <c r="AT154" s="23" t="s">
        <v>146</v>
      </c>
      <c r="AU154" s="23" t="s">
        <v>84</v>
      </c>
      <c r="AY154" s="23" t="s">
        <v>143</v>
      </c>
      <c r="BE154" s="212">
        <f>IF(N154="základní",J154,0)</f>
        <v>0</v>
      </c>
      <c r="BF154" s="212">
        <f>IF(N154="snížená",J154,0)</f>
        <v>0</v>
      </c>
      <c r="BG154" s="212">
        <f>IF(N154="zákl. přenesená",J154,0)</f>
        <v>0</v>
      </c>
      <c r="BH154" s="212">
        <f>IF(N154="sníž. přenesená",J154,0)</f>
        <v>0</v>
      </c>
      <c r="BI154" s="212">
        <f>IF(N154="nulová",J154,0)</f>
        <v>0</v>
      </c>
      <c r="BJ154" s="23" t="s">
        <v>24</v>
      </c>
      <c r="BK154" s="212">
        <f>ROUND(I154*H154,2)</f>
        <v>0</v>
      </c>
      <c r="BL154" s="23" t="s">
        <v>151</v>
      </c>
      <c r="BM154" s="23" t="s">
        <v>234</v>
      </c>
    </row>
    <row r="155" spans="2:51" s="12" customFormat="1" ht="13.5">
      <c r="B155" s="216"/>
      <c r="C155" s="217"/>
      <c r="D155" s="213" t="s">
        <v>155</v>
      </c>
      <c r="E155" s="218" t="s">
        <v>22</v>
      </c>
      <c r="F155" s="219" t="s">
        <v>151</v>
      </c>
      <c r="G155" s="217"/>
      <c r="H155" s="220">
        <v>4</v>
      </c>
      <c r="I155" s="221"/>
      <c r="J155" s="217"/>
      <c r="K155" s="217"/>
      <c r="L155" s="222"/>
      <c r="M155" s="223"/>
      <c r="N155" s="224"/>
      <c r="O155" s="224"/>
      <c r="P155" s="224"/>
      <c r="Q155" s="224"/>
      <c r="R155" s="224"/>
      <c r="S155" s="224"/>
      <c r="T155" s="225"/>
      <c r="AT155" s="226" t="s">
        <v>155</v>
      </c>
      <c r="AU155" s="226" t="s">
        <v>84</v>
      </c>
      <c r="AV155" s="12" t="s">
        <v>84</v>
      </c>
      <c r="AW155" s="12" t="s">
        <v>39</v>
      </c>
      <c r="AX155" s="12" t="s">
        <v>75</v>
      </c>
      <c r="AY155" s="226" t="s">
        <v>143</v>
      </c>
    </row>
    <row r="156" spans="2:51" s="13" customFormat="1" ht="13.5">
      <c r="B156" s="227"/>
      <c r="C156" s="228"/>
      <c r="D156" s="229" t="s">
        <v>155</v>
      </c>
      <c r="E156" s="230" t="s">
        <v>22</v>
      </c>
      <c r="F156" s="231" t="s">
        <v>158</v>
      </c>
      <c r="G156" s="228"/>
      <c r="H156" s="232">
        <v>4</v>
      </c>
      <c r="I156" s="233"/>
      <c r="J156" s="228"/>
      <c r="K156" s="228"/>
      <c r="L156" s="234"/>
      <c r="M156" s="235"/>
      <c r="N156" s="236"/>
      <c r="O156" s="236"/>
      <c r="P156" s="236"/>
      <c r="Q156" s="236"/>
      <c r="R156" s="236"/>
      <c r="S156" s="236"/>
      <c r="T156" s="237"/>
      <c r="AT156" s="238" t="s">
        <v>155</v>
      </c>
      <c r="AU156" s="238" t="s">
        <v>84</v>
      </c>
      <c r="AV156" s="13" t="s">
        <v>151</v>
      </c>
      <c r="AW156" s="13" t="s">
        <v>39</v>
      </c>
      <c r="AX156" s="13" t="s">
        <v>24</v>
      </c>
      <c r="AY156" s="238" t="s">
        <v>143</v>
      </c>
    </row>
    <row r="157" spans="2:65" s="1" customFormat="1" ht="22.8" customHeight="1">
      <c r="B157" s="40"/>
      <c r="C157" s="201" t="s">
        <v>189</v>
      </c>
      <c r="D157" s="201" t="s">
        <v>146</v>
      </c>
      <c r="E157" s="202" t="s">
        <v>235</v>
      </c>
      <c r="F157" s="203" t="s">
        <v>236</v>
      </c>
      <c r="G157" s="204" t="s">
        <v>225</v>
      </c>
      <c r="H157" s="205">
        <v>1</v>
      </c>
      <c r="I157" s="206"/>
      <c r="J157" s="207">
        <f>ROUND(I157*H157,2)</f>
        <v>0</v>
      </c>
      <c r="K157" s="203" t="s">
        <v>22</v>
      </c>
      <c r="L157" s="60"/>
      <c r="M157" s="208" t="s">
        <v>22</v>
      </c>
      <c r="N157" s="209" t="s">
        <v>46</v>
      </c>
      <c r="O157" s="41"/>
      <c r="P157" s="210">
        <f>O157*H157</f>
        <v>0</v>
      </c>
      <c r="Q157" s="210">
        <v>0</v>
      </c>
      <c r="R157" s="210">
        <f>Q157*H157</f>
        <v>0</v>
      </c>
      <c r="S157" s="210">
        <v>0.032</v>
      </c>
      <c r="T157" s="211">
        <f>S157*H157</f>
        <v>0.032</v>
      </c>
      <c r="AR157" s="23" t="s">
        <v>151</v>
      </c>
      <c r="AT157" s="23" t="s">
        <v>146</v>
      </c>
      <c r="AU157" s="23" t="s">
        <v>84</v>
      </c>
      <c r="AY157" s="23" t="s">
        <v>143</v>
      </c>
      <c r="BE157" s="212">
        <f>IF(N157="základní",J157,0)</f>
        <v>0</v>
      </c>
      <c r="BF157" s="212">
        <f>IF(N157="snížená",J157,0)</f>
        <v>0</v>
      </c>
      <c r="BG157" s="212">
        <f>IF(N157="zákl. přenesená",J157,0)</f>
        <v>0</v>
      </c>
      <c r="BH157" s="212">
        <f>IF(N157="sníž. přenesená",J157,0)</f>
        <v>0</v>
      </c>
      <c r="BI157" s="212">
        <f>IF(N157="nulová",J157,0)</f>
        <v>0</v>
      </c>
      <c r="BJ157" s="23" t="s">
        <v>24</v>
      </c>
      <c r="BK157" s="212">
        <f>ROUND(I157*H157,2)</f>
        <v>0</v>
      </c>
      <c r="BL157" s="23" t="s">
        <v>151</v>
      </c>
      <c r="BM157" s="23" t="s">
        <v>237</v>
      </c>
    </row>
    <row r="158" spans="2:51" s="12" customFormat="1" ht="13.5">
      <c r="B158" s="216"/>
      <c r="C158" s="217"/>
      <c r="D158" s="229" t="s">
        <v>155</v>
      </c>
      <c r="E158" s="253" t="s">
        <v>22</v>
      </c>
      <c r="F158" s="254" t="s">
        <v>24</v>
      </c>
      <c r="G158" s="217"/>
      <c r="H158" s="255">
        <v>1</v>
      </c>
      <c r="I158" s="221"/>
      <c r="J158" s="217"/>
      <c r="K158" s="217"/>
      <c r="L158" s="222"/>
      <c r="M158" s="223"/>
      <c r="N158" s="224"/>
      <c r="O158" s="224"/>
      <c r="P158" s="224"/>
      <c r="Q158" s="224"/>
      <c r="R158" s="224"/>
      <c r="S158" s="224"/>
      <c r="T158" s="225"/>
      <c r="AT158" s="226" t="s">
        <v>155</v>
      </c>
      <c r="AU158" s="226" t="s">
        <v>84</v>
      </c>
      <c r="AV158" s="12" t="s">
        <v>84</v>
      </c>
      <c r="AW158" s="12" t="s">
        <v>39</v>
      </c>
      <c r="AX158" s="12" t="s">
        <v>24</v>
      </c>
      <c r="AY158" s="226" t="s">
        <v>143</v>
      </c>
    </row>
    <row r="159" spans="2:65" s="1" customFormat="1" ht="14.4" customHeight="1">
      <c r="B159" s="40"/>
      <c r="C159" s="201" t="s">
        <v>10</v>
      </c>
      <c r="D159" s="201" t="s">
        <v>146</v>
      </c>
      <c r="E159" s="202" t="s">
        <v>238</v>
      </c>
      <c r="F159" s="203" t="s">
        <v>239</v>
      </c>
      <c r="G159" s="204" t="s">
        <v>240</v>
      </c>
      <c r="H159" s="205">
        <v>1.6</v>
      </c>
      <c r="I159" s="206"/>
      <c r="J159" s="207">
        <f>ROUND(I159*H159,2)</f>
        <v>0</v>
      </c>
      <c r="K159" s="203" t="s">
        <v>150</v>
      </c>
      <c r="L159" s="60"/>
      <c r="M159" s="208" t="s">
        <v>22</v>
      </c>
      <c r="N159" s="209" t="s">
        <v>46</v>
      </c>
      <c r="O159" s="41"/>
      <c r="P159" s="210">
        <f>O159*H159</f>
        <v>0</v>
      </c>
      <c r="Q159" s="210">
        <v>0</v>
      </c>
      <c r="R159" s="210">
        <f>Q159*H159</f>
        <v>0</v>
      </c>
      <c r="S159" s="210">
        <v>0.006</v>
      </c>
      <c r="T159" s="211">
        <f>S159*H159</f>
        <v>0.009600000000000001</v>
      </c>
      <c r="AR159" s="23" t="s">
        <v>151</v>
      </c>
      <c r="AT159" s="23" t="s">
        <v>146</v>
      </c>
      <c r="AU159" s="23" t="s">
        <v>84</v>
      </c>
      <c r="AY159" s="23" t="s">
        <v>143</v>
      </c>
      <c r="BE159" s="212">
        <f>IF(N159="základní",J159,0)</f>
        <v>0</v>
      </c>
      <c r="BF159" s="212">
        <f>IF(N159="snížená",J159,0)</f>
        <v>0</v>
      </c>
      <c r="BG159" s="212">
        <f>IF(N159="zákl. přenesená",J159,0)</f>
        <v>0</v>
      </c>
      <c r="BH159" s="212">
        <f>IF(N159="sníž. přenesená",J159,0)</f>
        <v>0</v>
      </c>
      <c r="BI159" s="212">
        <f>IF(N159="nulová",J159,0)</f>
        <v>0</v>
      </c>
      <c r="BJ159" s="23" t="s">
        <v>24</v>
      </c>
      <c r="BK159" s="212">
        <f>ROUND(I159*H159,2)</f>
        <v>0</v>
      </c>
      <c r="BL159" s="23" t="s">
        <v>151</v>
      </c>
      <c r="BM159" s="23" t="s">
        <v>241</v>
      </c>
    </row>
    <row r="160" spans="2:47" s="1" customFormat="1" ht="24">
      <c r="B160" s="40"/>
      <c r="C160" s="62"/>
      <c r="D160" s="213" t="s">
        <v>153</v>
      </c>
      <c r="E160" s="62"/>
      <c r="F160" s="214" t="s">
        <v>242</v>
      </c>
      <c r="G160" s="62"/>
      <c r="H160" s="62"/>
      <c r="I160" s="171"/>
      <c r="J160" s="62"/>
      <c r="K160" s="62"/>
      <c r="L160" s="60"/>
      <c r="M160" s="215"/>
      <c r="N160" s="41"/>
      <c r="O160" s="41"/>
      <c r="P160" s="41"/>
      <c r="Q160" s="41"/>
      <c r="R160" s="41"/>
      <c r="S160" s="41"/>
      <c r="T160" s="77"/>
      <c r="AT160" s="23" t="s">
        <v>153</v>
      </c>
      <c r="AU160" s="23" t="s">
        <v>84</v>
      </c>
    </row>
    <row r="161" spans="2:51" s="12" customFormat="1" ht="13.5">
      <c r="B161" s="216"/>
      <c r="C161" s="217"/>
      <c r="D161" s="229" t="s">
        <v>155</v>
      </c>
      <c r="E161" s="253" t="s">
        <v>22</v>
      </c>
      <c r="F161" s="254" t="s">
        <v>243</v>
      </c>
      <c r="G161" s="217"/>
      <c r="H161" s="255">
        <v>1.6</v>
      </c>
      <c r="I161" s="221"/>
      <c r="J161" s="217"/>
      <c r="K161" s="217"/>
      <c r="L161" s="222"/>
      <c r="M161" s="223"/>
      <c r="N161" s="224"/>
      <c r="O161" s="224"/>
      <c r="P161" s="224"/>
      <c r="Q161" s="224"/>
      <c r="R161" s="224"/>
      <c r="S161" s="224"/>
      <c r="T161" s="225"/>
      <c r="AT161" s="226" t="s">
        <v>155</v>
      </c>
      <c r="AU161" s="226" t="s">
        <v>84</v>
      </c>
      <c r="AV161" s="12" t="s">
        <v>84</v>
      </c>
      <c r="AW161" s="12" t="s">
        <v>39</v>
      </c>
      <c r="AX161" s="12" t="s">
        <v>24</v>
      </c>
      <c r="AY161" s="226" t="s">
        <v>143</v>
      </c>
    </row>
    <row r="162" spans="2:65" s="1" customFormat="1" ht="14.4" customHeight="1">
      <c r="B162" s="40"/>
      <c r="C162" s="201" t="s">
        <v>244</v>
      </c>
      <c r="D162" s="201" t="s">
        <v>146</v>
      </c>
      <c r="E162" s="202" t="s">
        <v>245</v>
      </c>
      <c r="F162" s="203" t="s">
        <v>246</v>
      </c>
      <c r="G162" s="204" t="s">
        <v>240</v>
      </c>
      <c r="H162" s="205">
        <v>3.85</v>
      </c>
      <c r="I162" s="206"/>
      <c r="J162" s="207">
        <f>ROUND(I162*H162,2)</f>
        <v>0</v>
      </c>
      <c r="K162" s="203" t="s">
        <v>150</v>
      </c>
      <c r="L162" s="60"/>
      <c r="M162" s="208" t="s">
        <v>22</v>
      </c>
      <c r="N162" s="209" t="s">
        <v>46</v>
      </c>
      <c r="O162" s="41"/>
      <c r="P162" s="210">
        <f>O162*H162</f>
        <v>0</v>
      </c>
      <c r="Q162" s="210">
        <v>0</v>
      </c>
      <c r="R162" s="210">
        <f>Q162*H162</f>
        <v>0</v>
      </c>
      <c r="S162" s="210">
        <v>0.018</v>
      </c>
      <c r="T162" s="211">
        <f>S162*H162</f>
        <v>0.0693</v>
      </c>
      <c r="AR162" s="23" t="s">
        <v>151</v>
      </c>
      <c r="AT162" s="23" t="s">
        <v>146</v>
      </c>
      <c r="AU162" s="23" t="s">
        <v>84</v>
      </c>
      <c r="AY162" s="23" t="s">
        <v>143</v>
      </c>
      <c r="BE162" s="212">
        <f>IF(N162="základní",J162,0)</f>
        <v>0</v>
      </c>
      <c r="BF162" s="212">
        <f>IF(N162="snížená",J162,0)</f>
        <v>0</v>
      </c>
      <c r="BG162" s="212">
        <f>IF(N162="zákl. přenesená",J162,0)</f>
        <v>0</v>
      </c>
      <c r="BH162" s="212">
        <f>IF(N162="sníž. přenesená",J162,0)</f>
        <v>0</v>
      </c>
      <c r="BI162" s="212">
        <f>IF(N162="nulová",J162,0)</f>
        <v>0</v>
      </c>
      <c r="BJ162" s="23" t="s">
        <v>24</v>
      </c>
      <c r="BK162" s="212">
        <f>ROUND(I162*H162,2)</f>
        <v>0</v>
      </c>
      <c r="BL162" s="23" t="s">
        <v>151</v>
      </c>
      <c r="BM162" s="23" t="s">
        <v>247</v>
      </c>
    </row>
    <row r="163" spans="2:47" s="1" customFormat="1" ht="24">
      <c r="B163" s="40"/>
      <c r="C163" s="62"/>
      <c r="D163" s="213" t="s">
        <v>153</v>
      </c>
      <c r="E163" s="62"/>
      <c r="F163" s="214" t="s">
        <v>248</v>
      </c>
      <c r="G163" s="62"/>
      <c r="H163" s="62"/>
      <c r="I163" s="171"/>
      <c r="J163" s="62"/>
      <c r="K163" s="62"/>
      <c r="L163" s="60"/>
      <c r="M163" s="215"/>
      <c r="N163" s="41"/>
      <c r="O163" s="41"/>
      <c r="P163" s="41"/>
      <c r="Q163" s="41"/>
      <c r="R163" s="41"/>
      <c r="S163" s="41"/>
      <c r="T163" s="77"/>
      <c r="AT163" s="23" t="s">
        <v>153</v>
      </c>
      <c r="AU163" s="23" t="s">
        <v>84</v>
      </c>
    </row>
    <row r="164" spans="2:51" s="12" customFormat="1" ht="13.5">
      <c r="B164" s="216"/>
      <c r="C164" s="217"/>
      <c r="D164" s="229" t="s">
        <v>155</v>
      </c>
      <c r="E164" s="253" t="s">
        <v>22</v>
      </c>
      <c r="F164" s="254" t="s">
        <v>249</v>
      </c>
      <c r="G164" s="217"/>
      <c r="H164" s="255">
        <v>3.85</v>
      </c>
      <c r="I164" s="221"/>
      <c r="J164" s="217"/>
      <c r="K164" s="217"/>
      <c r="L164" s="222"/>
      <c r="M164" s="223"/>
      <c r="N164" s="224"/>
      <c r="O164" s="224"/>
      <c r="P164" s="224"/>
      <c r="Q164" s="224"/>
      <c r="R164" s="224"/>
      <c r="S164" s="224"/>
      <c r="T164" s="225"/>
      <c r="AT164" s="226" t="s">
        <v>155</v>
      </c>
      <c r="AU164" s="226" t="s">
        <v>84</v>
      </c>
      <c r="AV164" s="12" t="s">
        <v>84</v>
      </c>
      <c r="AW164" s="12" t="s">
        <v>39</v>
      </c>
      <c r="AX164" s="12" t="s">
        <v>24</v>
      </c>
      <c r="AY164" s="226" t="s">
        <v>143</v>
      </c>
    </row>
    <row r="165" spans="2:65" s="1" customFormat="1" ht="22.8" customHeight="1">
      <c r="B165" s="40"/>
      <c r="C165" s="201" t="s">
        <v>250</v>
      </c>
      <c r="D165" s="201" t="s">
        <v>146</v>
      </c>
      <c r="E165" s="202" t="s">
        <v>251</v>
      </c>
      <c r="F165" s="203" t="s">
        <v>252</v>
      </c>
      <c r="G165" s="204" t="s">
        <v>149</v>
      </c>
      <c r="H165" s="205">
        <v>9</v>
      </c>
      <c r="I165" s="206"/>
      <c r="J165" s="207">
        <f>ROUND(I165*H165,2)</f>
        <v>0</v>
      </c>
      <c r="K165" s="203" t="s">
        <v>150</v>
      </c>
      <c r="L165" s="60"/>
      <c r="M165" s="208" t="s">
        <v>22</v>
      </c>
      <c r="N165" s="209" t="s">
        <v>46</v>
      </c>
      <c r="O165" s="41"/>
      <c r="P165" s="210">
        <f>O165*H165</f>
        <v>0</v>
      </c>
      <c r="Q165" s="210">
        <v>0</v>
      </c>
      <c r="R165" s="210">
        <f>Q165*H165</f>
        <v>0</v>
      </c>
      <c r="S165" s="210">
        <v>0.068</v>
      </c>
      <c r="T165" s="211">
        <f>S165*H165</f>
        <v>0.6120000000000001</v>
      </c>
      <c r="AR165" s="23" t="s">
        <v>151</v>
      </c>
      <c r="AT165" s="23" t="s">
        <v>146</v>
      </c>
      <c r="AU165" s="23" t="s">
        <v>84</v>
      </c>
      <c r="AY165" s="23" t="s">
        <v>143</v>
      </c>
      <c r="BE165" s="212">
        <f>IF(N165="základní",J165,0)</f>
        <v>0</v>
      </c>
      <c r="BF165" s="212">
        <f>IF(N165="snížená",J165,0)</f>
        <v>0</v>
      </c>
      <c r="BG165" s="212">
        <f>IF(N165="zákl. přenesená",J165,0)</f>
        <v>0</v>
      </c>
      <c r="BH165" s="212">
        <f>IF(N165="sníž. přenesená",J165,0)</f>
        <v>0</v>
      </c>
      <c r="BI165" s="212">
        <f>IF(N165="nulová",J165,0)</f>
        <v>0</v>
      </c>
      <c r="BJ165" s="23" t="s">
        <v>24</v>
      </c>
      <c r="BK165" s="212">
        <f>ROUND(I165*H165,2)</f>
        <v>0</v>
      </c>
      <c r="BL165" s="23" t="s">
        <v>151</v>
      </c>
      <c r="BM165" s="23" t="s">
        <v>253</v>
      </c>
    </row>
    <row r="166" spans="2:47" s="1" customFormat="1" ht="24">
      <c r="B166" s="40"/>
      <c r="C166" s="62"/>
      <c r="D166" s="213" t="s">
        <v>153</v>
      </c>
      <c r="E166" s="62"/>
      <c r="F166" s="214" t="s">
        <v>254</v>
      </c>
      <c r="G166" s="62"/>
      <c r="H166" s="62"/>
      <c r="I166" s="171"/>
      <c r="J166" s="62"/>
      <c r="K166" s="62"/>
      <c r="L166" s="60"/>
      <c r="M166" s="215"/>
      <c r="N166" s="41"/>
      <c r="O166" s="41"/>
      <c r="P166" s="41"/>
      <c r="Q166" s="41"/>
      <c r="R166" s="41"/>
      <c r="S166" s="41"/>
      <c r="T166" s="77"/>
      <c r="AT166" s="23" t="s">
        <v>153</v>
      </c>
      <c r="AU166" s="23" t="s">
        <v>84</v>
      </c>
    </row>
    <row r="167" spans="2:51" s="12" customFormat="1" ht="13.5">
      <c r="B167" s="216"/>
      <c r="C167" s="217"/>
      <c r="D167" s="213" t="s">
        <v>155</v>
      </c>
      <c r="E167" s="218" t="s">
        <v>22</v>
      </c>
      <c r="F167" s="219" t="s">
        <v>255</v>
      </c>
      <c r="G167" s="217"/>
      <c r="H167" s="220">
        <v>9</v>
      </c>
      <c r="I167" s="221"/>
      <c r="J167" s="217"/>
      <c r="K167" s="217"/>
      <c r="L167" s="222"/>
      <c r="M167" s="223"/>
      <c r="N167" s="224"/>
      <c r="O167" s="224"/>
      <c r="P167" s="224"/>
      <c r="Q167" s="224"/>
      <c r="R167" s="224"/>
      <c r="S167" s="224"/>
      <c r="T167" s="225"/>
      <c r="AT167" s="226" t="s">
        <v>155</v>
      </c>
      <c r="AU167" s="226" t="s">
        <v>84</v>
      </c>
      <c r="AV167" s="12" t="s">
        <v>84</v>
      </c>
      <c r="AW167" s="12" t="s">
        <v>39</v>
      </c>
      <c r="AX167" s="12" t="s">
        <v>75</v>
      </c>
      <c r="AY167" s="226" t="s">
        <v>143</v>
      </c>
    </row>
    <row r="168" spans="2:51" s="13" customFormat="1" ht="13.5">
      <c r="B168" s="227"/>
      <c r="C168" s="228"/>
      <c r="D168" s="229" t="s">
        <v>155</v>
      </c>
      <c r="E168" s="230" t="s">
        <v>22</v>
      </c>
      <c r="F168" s="231" t="s">
        <v>158</v>
      </c>
      <c r="G168" s="228"/>
      <c r="H168" s="232">
        <v>9</v>
      </c>
      <c r="I168" s="233"/>
      <c r="J168" s="228"/>
      <c r="K168" s="228"/>
      <c r="L168" s="234"/>
      <c r="M168" s="235"/>
      <c r="N168" s="236"/>
      <c r="O168" s="236"/>
      <c r="P168" s="236"/>
      <c r="Q168" s="236"/>
      <c r="R168" s="236"/>
      <c r="S168" s="236"/>
      <c r="T168" s="237"/>
      <c r="AT168" s="238" t="s">
        <v>155</v>
      </c>
      <c r="AU168" s="238" t="s">
        <v>84</v>
      </c>
      <c r="AV168" s="13" t="s">
        <v>151</v>
      </c>
      <c r="AW168" s="13" t="s">
        <v>39</v>
      </c>
      <c r="AX168" s="13" t="s">
        <v>24</v>
      </c>
      <c r="AY168" s="238" t="s">
        <v>143</v>
      </c>
    </row>
    <row r="169" spans="2:65" s="1" customFormat="1" ht="22.8" customHeight="1">
      <c r="B169" s="40"/>
      <c r="C169" s="201" t="s">
        <v>256</v>
      </c>
      <c r="D169" s="201" t="s">
        <v>146</v>
      </c>
      <c r="E169" s="202" t="s">
        <v>257</v>
      </c>
      <c r="F169" s="203" t="s">
        <v>258</v>
      </c>
      <c r="G169" s="204" t="s">
        <v>259</v>
      </c>
      <c r="H169" s="205">
        <v>3.424</v>
      </c>
      <c r="I169" s="206"/>
      <c r="J169" s="207">
        <f>ROUND(I169*H169,2)</f>
        <v>0</v>
      </c>
      <c r="K169" s="203" t="s">
        <v>150</v>
      </c>
      <c r="L169" s="60"/>
      <c r="M169" s="208" t="s">
        <v>22</v>
      </c>
      <c r="N169" s="209" t="s">
        <v>46</v>
      </c>
      <c r="O169" s="41"/>
      <c r="P169" s="210">
        <f>O169*H169</f>
        <v>0</v>
      </c>
      <c r="Q169" s="210">
        <v>0</v>
      </c>
      <c r="R169" s="210">
        <f>Q169*H169</f>
        <v>0</v>
      </c>
      <c r="S169" s="210">
        <v>0</v>
      </c>
      <c r="T169" s="211">
        <f>S169*H169</f>
        <v>0</v>
      </c>
      <c r="AR169" s="23" t="s">
        <v>151</v>
      </c>
      <c r="AT169" s="23" t="s">
        <v>146</v>
      </c>
      <c r="AU169" s="23" t="s">
        <v>84</v>
      </c>
      <c r="AY169" s="23" t="s">
        <v>143</v>
      </c>
      <c r="BE169" s="212">
        <f>IF(N169="základní",J169,0)</f>
        <v>0</v>
      </c>
      <c r="BF169" s="212">
        <f>IF(N169="snížená",J169,0)</f>
        <v>0</v>
      </c>
      <c r="BG169" s="212">
        <f>IF(N169="zákl. přenesená",J169,0)</f>
        <v>0</v>
      </c>
      <c r="BH169" s="212">
        <f>IF(N169="sníž. přenesená",J169,0)</f>
        <v>0</v>
      </c>
      <c r="BI169" s="212">
        <f>IF(N169="nulová",J169,0)</f>
        <v>0</v>
      </c>
      <c r="BJ169" s="23" t="s">
        <v>24</v>
      </c>
      <c r="BK169" s="212">
        <f>ROUND(I169*H169,2)</f>
        <v>0</v>
      </c>
      <c r="BL169" s="23" t="s">
        <v>151</v>
      </c>
      <c r="BM169" s="23" t="s">
        <v>260</v>
      </c>
    </row>
    <row r="170" spans="2:47" s="1" customFormat="1" ht="24">
      <c r="B170" s="40"/>
      <c r="C170" s="62"/>
      <c r="D170" s="229" t="s">
        <v>153</v>
      </c>
      <c r="E170" s="62"/>
      <c r="F170" s="256" t="s">
        <v>261</v>
      </c>
      <c r="G170" s="62"/>
      <c r="H170" s="62"/>
      <c r="I170" s="171"/>
      <c r="J170" s="62"/>
      <c r="K170" s="62"/>
      <c r="L170" s="60"/>
      <c r="M170" s="215"/>
      <c r="N170" s="41"/>
      <c r="O170" s="41"/>
      <c r="P170" s="41"/>
      <c r="Q170" s="41"/>
      <c r="R170" s="41"/>
      <c r="S170" s="41"/>
      <c r="T170" s="77"/>
      <c r="AT170" s="23" t="s">
        <v>153</v>
      </c>
      <c r="AU170" s="23" t="s">
        <v>84</v>
      </c>
    </row>
    <row r="171" spans="2:65" s="1" customFormat="1" ht="22.8" customHeight="1">
      <c r="B171" s="40"/>
      <c r="C171" s="201" t="s">
        <v>262</v>
      </c>
      <c r="D171" s="201" t="s">
        <v>146</v>
      </c>
      <c r="E171" s="202" t="s">
        <v>263</v>
      </c>
      <c r="F171" s="203" t="s">
        <v>264</v>
      </c>
      <c r="G171" s="204" t="s">
        <v>259</v>
      </c>
      <c r="H171" s="205">
        <v>3.424</v>
      </c>
      <c r="I171" s="206"/>
      <c r="J171" s="207">
        <f>ROUND(I171*H171,2)</f>
        <v>0</v>
      </c>
      <c r="K171" s="203" t="s">
        <v>150</v>
      </c>
      <c r="L171" s="60"/>
      <c r="M171" s="208" t="s">
        <v>22</v>
      </c>
      <c r="N171" s="209" t="s">
        <v>46</v>
      </c>
      <c r="O171" s="41"/>
      <c r="P171" s="210">
        <f>O171*H171</f>
        <v>0</v>
      </c>
      <c r="Q171" s="210">
        <v>0</v>
      </c>
      <c r="R171" s="210">
        <f>Q171*H171</f>
        <v>0</v>
      </c>
      <c r="S171" s="210">
        <v>0</v>
      </c>
      <c r="T171" s="211">
        <f>S171*H171</f>
        <v>0</v>
      </c>
      <c r="AR171" s="23" t="s">
        <v>151</v>
      </c>
      <c r="AT171" s="23" t="s">
        <v>146</v>
      </c>
      <c r="AU171" s="23" t="s">
        <v>84</v>
      </c>
      <c r="AY171" s="23" t="s">
        <v>143</v>
      </c>
      <c r="BE171" s="212">
        <f>IF(N171="základní",J171,0)</f>
        <v>0</v>
      </c>
      <c r="BF171" s="212">
        <f>IF(N171="snížená",J171,0)</f>
        <v>0</v>
      </c>
      <c r="BG171" s="212">
        <f>IF(N171="zákl. přenesená",J171,0)</f>
        <v>0</v>
      </c>
      <c r="BH171" s="212">
        <f>IF(N171="sníž. přenesená",J171,0)</f>
        <v>0</v>
      </c>
      <c r="BI171" s="212">
        <f>IF(N171="nulová",J171,0)</f>
        <v>0</v>
      </c>
      <c r="BJ171" s="23" t="s">
        <v>24</v>
      </c>
      <c r="BK171" s="212">
        <f>ROUND(I171*H171,2)</f>
        <v>0</v>
      </c>
      <c r="BL171" s="23" t="s">
        <v>151</v>
      </c>
      <c r="BM171" s="23" t="s">
        <v>265</v>
      </c>
    </row>
    <row r="172" spans="2:47" s="1" customFormat="1" ht="24">
      <c r="B172" s="40"/>
      <c r="C172" s="62"/>
      <c r="D172" s="229" t="s">
        <v>153</v>
      </c>
      <c r="E172" s="62"/>
      <c r="F172" s="256" t="s">
        <v>266</v>
      </c>
      <c r="G172" s="62"/>
      <c r="H172" s="62"/>
      <c r="I172" s="171"/>
      <c r="J172" s="62"/>
      <c r="K172" s="62"/>
      <c r="L172" s="60"/>
      <c r="M172" s="215"/>
      <c r="N172" s="41"/>
      <c r="O172" s="41"/>
      <c r="P172" s="41"/>
      <c r="Q172" s="41"/>
      <c r="R172" s="41"/>
      <c r="S172" s="41"/>
      <c r="T172" s="77"/>
      <c r="AT172" s="23" t="s">
        <v>153</v>
      </c>
      <c r="AU172" s="23" t="s">
        <v>84</v>
      </c>
    </row>
    <row r="173" spans="2:65" s="1" customFormat="1" ht="22.8" customHeight="1">
      <c r="B173" s="40"/>
      <c r="C173" s="201" t="s">
        <v>267</v>
      </c>
      <c r="D173" s="201" t="s">
        <v>146</v>
      </c>
      <c r="E173" s="202" t="s">
        <v>268</v>
      </c>
      <c r="F173" s="203" t="s">
        <v>269</v>
      </c>
      <c r="G173" s="204" t="s">
        <v>259</v>
      </c>
      <c r="H173" s="205">
        <v>30.816</v>
      </c>
      <c r="I173" s="206"/>
      <c r="J173" s="207">
        <f>ROUND(I173*H173,2)</f>
        <v>0</v>
      </c>
      <c r="K173" s="203" t="s">
        <v>150</v>
      </c>
      <c r="L173" s="60"/>
      <c r="M173" s="208" t="s">
        <v>22</v>
      </c>
      <c r="N173" s="209" t="s">
        <v>46</v>
      </c>
      <c r="O173" s="41"/>
      <c r="P173" s="210">
        <f>O173*H173</f>
        <v>0</v>
      </c>
      <c r="Q173" s="210">
        <v>0</v>
      </c>
      <c r="R173" s="210">
        <f>Q173*H173</f>
        <v>0</v>
      </c>
      <c r="S173" s="210">
        <v>0</v>
      </c>
      <c r="T173" s="211">
        <f>S173*H173</f>
        <v>0</v>
      </c>
      <c r="AR173" s="23" t="s">
        <v>151</v>
      </c>
      <c r="AT173" s="23" t="s">
        <v>146</v>
      </c>
      <c r="AU173" s="23" t="s">
        <v>84</v>
      </c>
      <c r="AY173" s="23" t="s">
        <v>143</v>
      </c>
      <c r="BE173" s="212">
        <f>IF(N173="základní",J173,0)</f>
        <v>0</v>
      </c>
      <c r="BF173" s="212">
        <f>IF(N173="snížená",J173,0)</f>
        <v>0</v>
      </c>
      <c r="BG173" s="212">
        <f>IF(N173="zákl. přenesená",J173,0)</f>
        <v>0</v>
      </c>
      <c r="BH173" s="212">
        <f>IF(N173="sníž. přenesená",J173,0)</f>
        <v>0</v>
      </c>
      <c r="BI173" s="212">
        <f>IF(N173="nulová",J173,0)</f>
        <v>0</v>
      </c>
      <c r="BJ173" s="23" t="s">
        <v>24</v>
      </c>
      <c r="BK173" s="212">
        <f>ROUND(I173*H173,2)</f>
        <v>0</v>
      </c>
      <c r="BL173" s="23" t="s">
        <v>151</v>
      </c>
      <c r="BM173" s="23" t="s">
        <v>270</v>
      </c>
    </row>
    <row r="174" spans="2:47" s="1" customFormat="1" ht="24">
      <c r="B174" s="40"/>
      <c r="C174" s="62"/>
      <c r="D174" s="213" t="s">
        <v>153</v>
      </c>
      <c r="E174" s="62"/>
      <c r="F174" s="214" t="s">
        <v>271</v>
      </c>
      <c r="G174" s="62"/>
      <c r="H174" s="62"/>
      <c r="I174" s="171"/>
      <c r="J174" s="62"/>
      <c r="K174" s="62"/>
      <c r="L174" s="60"/>
      <c r="M174" s="215"/>
      <c r="N174" s="41"/>
      <c r="O174" s="41"/>
      <c r="P174" s="41"/>
      <c r="Q174" s="41"/>
      <c r="R174" s="41"/>
      <c r="S174" s="41"/>
      <c r="T174" s="77"/>
      <c r="AT174" s="23" t="s">
        <v>153</v>
      </c>
      <c r="AU174" s="23" t="s">
        <v>84</v>
      </c>
    </row>
    <row r="175" spans="2:51" s="12" customFormat="1" ht="13.5">
      <c r="B175" s="216"/>
      <c r="C175" s="217"/>
      <c r="D175" s="213" t="s">
        <v>155</v>
      </c>
      <c r="E175" s="218" t="s">
        <v>22</v>
      </c>
      <c r="F175" s="219" t="s">
        <v>272</v>
      </c>
      <c r="G175" s="217"/>
      <c r="H175" s="220">
        <v>30.816</v>
      </c>
      <c r="I175" s="221"/>
      <c r="J175" s="217"/>
      <c r="K175" s="217"/>
      <c r="L175" s="222"/>
      <c r="M175" s="223"/>
      <c r="N175" s="224"/>
      <c r="O175" s="224"/>
      <c r="P175" s="224"/>
      <c r="Q175" s="224"/>
      <c r="R175" s="224"/>
      <c r="S175" s="224"/>
      <c r="T175" s="225"/>
      <c r="AT175" s="226" t="s">
        <v>155</v>
      </c>
      <c r="AU175" s="226" t="s">
        <v>84</v>
      </c>
      <c r="AV175" s="12" t="s">
        <v>84</v>
      </c>
      <c r="AW175" s="12" t="s">
        <v>39</v>
      </c>
      <c r="AX175" s="12" t="s">
        <v>75</v>
      </c>
      <c r="AY175" s="226" t="s">
        <v>143</v>
      </c>
    </row>
    <row r="176" spans="2:51" s="13" customFormat="1" ht="13.5">
      <c r="B176" s="227"/>
      <c r="C176" s="228"/>
      <c r="D176" s="229" t="s">
        <v>155</v>
      </c>
      <c r="E176" s="230" t="s">
        <v>22</v>
      </c>
      <c r="F176" s="231" t="s">
        <v>158</v>
      </c>
      <c r="G176" s="228"/>
      <c r="H176" s="232">
        <v>30.816</v>
      </c>
      <c r="I176" s="233"/>
      <c r="J176" s="228"/>
      <c r="K176" s="228"/>
      <c r="L176" s="234"/>
      <c r="M176" s="235"/>
      <c r="N176" s="236"/>
      <c r="O176" s="236"/>
      <c r="P176" s="236"/>
      <c r="Q176" s="236"/>
      <c r="R176" s="236"/>
      <c r="S176" s="236"/>
      <c r="T176" s="237"/>
      <c r="AT176" s="238" t="s">
        <v>155</v>
      </c>
      <c r="AU176" s="238" t="s">
        <v>84</v>
      </c>
      <c r="AV176" s="13" t="s">
        <v>151</v>
      </c>
      <c r="AW176" s="13" t="s">
        <v>39</v>
      </c>
      <c r="AX176" s="13" t="s">
        <v>24</v>
      </c>
      <c r="AY176" s="238" t="s">
        <v>143</v>
      </c>
    </row>
    <row r="177" spans="2:65" s="1" customFormat="1" ht="22.8" customHeight="1">
      <c r="B177" s="40"/>
      <c r="C177" s="201" t="s">
        <v>9</v>
      </c>
      <c r="D177" s="201" t="s">
        <v>146</v>
      </c>
      <c r="E177" s="202" t="s">
        <v>273</v>
      </c>
      <c r="F177" s="203" t="s">
        <v>274</v>
      </c>
      <c r="G177" s="204" t="s">
        <v>259</v>
      </c>
      <c r="H177" s="205">
        <v>2.439</v>
      </c>
      <c r="I177" s="206"/>
      <c r="J177" s="207">
        <f>ROUND(I177*H177,2)</f>
        <v>0</v>
      </c>
      <c r="K177" s="203" t="s">
        <v>150</v>
      </c>
      <c r="L177" s="60"/>
      <c r="M177" s="208" t="s">
        <v>22</v>
      </c>
      <c r="N177" s="209" t="s">
        <v>46</v>
      </c>
      <c r="O177" s="41"/>
      <c r="P177" s="210">
        <f>O177*H177</f>
        <v>0</v>
      </c>
      <c r="Q177" s="210">
        <v>0</v>
      </c>
      <c r="R177" s="210">
        <f>Q177*H177</f>
        <v>0</v>
      </c>
      <c r="S177" s="210">
        <v>0</v>
      </c>
      <c r="T177" s="211">
        <f>S177*H177</f>
        <v>0</v>
      </c>
      <c r="AR177" s="23" t="s">
        <v>151</v>
      </c>
      <c r="AT177" s="23" t="s">
        <v>146</v>
      </c>
      <c r="AU177" s="23" t="s">
        <v>84</v>
      </c>
      <c r="AY177" s="23" t="s">
        <v>143</v>
      </c>
      <c r="BE177" s="212">
        <f>IF(N177="základní",J177,0)</f>
        <v>0</v>
      </c>
      <c r="BF177" s="212">
        <f>IF(N177="snížená",J177,0)</f>
        <v>0</v>
      </c>
      <c r="BG177" s="212">
        <f>IF(N177="zákl. přenesená",J177,0)</f>
        <v>0</v>
      </c>
      <c r="BH177" s="212">
        <f>IF(N177="sníž. přenesená",J177,0)</f>
        <v>0</v>
      </c>
      <c r="BI177" s="212">
        <f>IF(N177="nulová",J177,0)</f>
        <v>0</v>
      </c>
      <c r="BJ177" s="23" t="s">
        <v>24</v>
      </c>
      <c r="BK177" s="212">
        <f>ROUND(I177*H177,2)</f>
        <v>0</v>
      </c>
      <c r="BL177" s="23" t="s">
        <v>151</v>
      </c>
      <c r="BM177" s="23" t="s">
        <v>275</v>
      </c>
    </row>
    <row r="178" spans="2:47" s="1" customFormat="1" ht="13.5">
      <c r="B178" s="40"/>
      <c r="C178" s="62"/>
      <c r="D178" s="213" t="s">
        <v>153</v>
      </c>
      <c r="E178" s="62"/>
      <c r="F178" s="214" t="s">
        <v>276</v>
      </c>
      <c r="G178" s="62"/>
      <c r="H178" s="62"/>
      <c r="I178" s="171"/>
      <c r="J178" s="62"/>
      <c r="K178" s="62"/>
      <c r="L178" s="60"/>
      <c r="M178" s="215"/>
      <c r="N178" s="41"/>
      <c r="O178" s="41"/>
      <c r="P178" s="41"/>
      <c r="Q178" s="41"/>
      <c r="R178" s="41"/>
      <c r="S178" s="41"/>
      <c r="T178" s="77"/>
      <c r="AT178" s="23" t="s">
        <v>153</v>
      </c>
      <c r="AU178" s="23" t="s">
        <v>84</v>
      </c>
    </row>
    <row r="179" spans="2:51" s="12" customFormat="1" ht="13.5">
      <c r="B179" s="216"/>
      <c r="C179" s="217"/>
      <c r="D179" s="213" t="s">
        <v>155</v>
      </c>
      <c r="E179" s="218" t="s">
        <v>22</v>
      </c>
      <c r="F179" s="219" t="s">
        <v>277</v>
      </c>
      <c r="G179" s="217"/>
      <c r="H179" s="220">
        <v>2.439</v>
      </c>
      <c r="I179" s="221"/>
      <c r="J179" s="217"/>
      <c r="K179" s="217"/>
      <c r="L179" s="222"/>
      <c r="M179" s="223"/>
      <c r="N179" s="224"/>
      <c r="O179" s="224"/>
      <c r="P179" s="224"/>
      <c r="Q179" s="224"/>
      <c r="R179" s="224"/>
      <c r="S179" s="224"/>
      <c r="T179" s="225"/>
      <c r="AT179" s="226" t="s">
        <v>155</v>
      </c>
      <c r="AU179" s="226" t="s">
        <v>84</v>
      </c>
      <c r="AV179" s="12" t="s">
        <v>84</v>
      </c>
      <c r="AW179" s="12" t="s">
        <v>39</v>
      </c>
      <c r="AX179" s="12" t="s">
        <v>75</v>
      </c>
      <c r="AY179" s="226" t="s">
        <v>143</v>
      </c>
    </row>
    <row r="180" spans="2:51" s="13" customFormat="1" ht="13.5">
      <c r="B180" s="227"/>
      <c r="C180" s="228"/>
      <c r="D180" s="229" t="s">
        <v>155</v>
      </c>
      <c r="E180" s="230" t="s">
        <v>22</v>
      </c>
      <c r="F180" s="231" t="s">
        <v>158</v>
      </c>
      <c r="G180" s="228"/>
      <c r="H180" s="232">
        <v>2.439</v>
      </c>
      <c r="I180" s="233"/>
      <c r="J180" s="228"/>
      <c r="K180" s="228"/>
      <c r="L180" s="234"/>
      <c r="M180" s="235"/>
      <c r="N180" s="236"/>
      <c r="O180" s="236"/>
      <c r="P180" s="236"/>
      <c r="Q180" s="236"/>
      <c r="R180" s="236"/>
      <c r="S180" s="236"/>
      <c r="T180" s="237"/>
      <c r="AT180" s="238" t="s">
        <v>155</v>
      </c>
      <c r="AU180" s="238" t="s">
        <v>84</v>
      </c>
      <c r="AV180" s="13" t="s">
        <v>151</v>
      </c>
      <c r="AW180" s="13" t="s">
        <v>39</v>
      </c>
      <c r="AX180" s="13" t="s">
        <v>24</v>
      </c>
      <c r="AY180" s="238" t="s">
        <v>143</v>
      </c>
    </row>
    <row r="181" spans="2:65" s="1" customFormat="1" ht="22.8" customHeight="1">
      <c r="B181" s="40"/>
      <c r="C181" s="201" t="s">
        <v>278</v>
      </c>
      <c r="D181" s="201" t="s">
        <v>146</v>
      </c>
      <c r="E181" s="202" t="s">
        <v>279</v>
      </c>
      <c r="F181" s="203" t="s">
        <v>280</v>
      </c>
      <c r="G181" s="204" t="s">
        <v>259</v>
      </c>
      <c r="H181" s="205">
        <v>0.985</v>
      </c>
      <c r="I181" s="206"/>
      <c r="J181" s="207">
        <f>ROUND(I181*H181,2)</f>
        <v>0</v>
      </c>
      <c r="K181" s="203" t="s">
        <v>150</v>
      </c>
      <c r="L181" s="60"/>
      <c r="M181" s="208" t="s">
        <v>22</v>
      </c>
      <c r="N181" s="209" t="s">
        <v>46</v>
      </c>
      <c r="O181" s="41"/>
      <c r="P181" s="210">
        <f>O181*H181</f>
        <v>0</v>
      </c>
      <c r="Q181" s="210">
        <v>0</v>
      </c>
      <c r="R181" s="210">
        <f>Q181*H181</f>
        <v>0</v>
      </c>
      <c r="S181" s="210">
        <v>0</v>
      </c>
      <c r="T181" s="211">
        <f>S181*H181</f>
        <v>0</v>
      </c>
      <c r="AR181" s="23" t="s">
        <v>151</v>
      </c>
      <c r="AT181" s="23" t="s">
        <v>146</v>
      </c>
      <c r="AU181" s="23" t="s">
        <v>84</v>
      </c>
      <c r="AY181" s="23" t="s">
        <v>143</v>
      </c>
      <c r="BE181" s="212">
        <f>IF(N181="základní",J181,0)</f>
        <v>0</v>
      </c>
      <c r="BF181" s="212">
        <f>IF(N181="snížená",J181,0)</f>
        <v>0</v>
      </c>
      <c r="BG181" s="212">
        <f>IF(N181="zákl. přenesená",J181,0)</f>
        <v>0</v>
      </c>
      <c r="BH181" s="212">
        <f>IF(N181="sníž. přenesená",J181,0)</f>
        <v>0</v>
      </c>
      <c r="BI181" s="212">
        <f>IF(N181="nulová",J181,0)</f>
        <v>0</v>
      </c>
      <c r="BJ181" s="23" t="s">
        <v>24</v>
      </c>
      <c r="BK181" s="212">
        <f>ROUND(I181*H181,2)</f>
        <v>0</v>
      </c>
      <c r="BL181" s="23" t="s">
        <v>151</v>
      </c>
      <c r="BM181" s="23" t="s">
        <v>281</v>
      </c>
    </row>
    <row r="182" spans="2:47" s="1" customFormat="1" ht="24">
      <c r="B182" s="40"/>
      <c r="C182" s="62"/>
      <c r="D182" s="213" t="s">
        <v>153</v>
      </c>
      <c r="E182" s="62"/>
      <c r="F182" s="214" t="s">
        <v>282</v>
      </c>
      <c r="G182" s="62"/>
      <c r="H182" s="62"/>
      <c r="I182" s="171"/>
      <c r="J182" s="62"/>
      <c r="K182" s="62"/>
      <c r="L182" s="60"/>
      <c r="M182" s="215"/>
      <c r="N182" s="41"/>
      <c r="O182" s="41"/>
      <c r="P182" s="41"/>
      <c r="Q182" s="41"/>
      <c r="R182" s="41"/>
      <c r="S182" s="41"/>
      <c r="T182" s="77"/>
      <c r="AT182" s="23" t="s">
        <v>153</v>
      </c>
      <c r="AU182" s="23" t="s">
        <v>84</v>
      </c>
    </row>
    <row r="183" spans="2:51" s="12" customFormat="1" ht="13.5">
      <c r="B183" s="216"/>
      <c r="C183" s="217"/>
      <c r="D183" s="213" t="s">
        <v>155</v>
      </c>
      <c r="E183" s="218" t="s">
        <v>22</v>
      </c>
      <c r="F183" s="219" t="s">
        <v>283</v>
      </c>
      <c r="G183" s="217"/>
      <c r="H183" s="220">
        <v>0.985</v>
      </c>
      <c r="I183" s="221"/>
      <c r="J183" s="217"/>
      <c r="K183" s="217"/>
      <c r="L183" s="222"/>
      <c r="M183" s="223"/>
      <c r="N183" s="224"/>
      <c r="O183" s="224"/>
      <c r="P183" s="224"/>
      <c r="Q183" s="224"/>
      <c r="R183" s="224"/>
      <c r="S183" s="224"/>
      <c r="T183" s="225"/>
      <c r="AT183" s="226" t="s">
        <v>155</v>
      </c>
      <c r="AU183" s="226" t="s">
        <v>84</v>
      </c>
      <c r="AV183" s="12" t="s">
        <v>84</v>
      </c>
      <c r="AW183" s="12" t="s">
        <v>39</v>
      </c>
      <c r="AX183" s="12" t="s">
        <v>24</v>
      </c>
      <c r="AY183" s="226" t="s">
        <v>143</v>
      </c>
    </row>
    <row r="184" spans="2:63" s="11" customFormat="1" ht="29.85" customHeight="1">
      <c r="B184" s="184"/>
      <c r="C184" s="185"/>
      <c r="D184" s="198" t="s">
        <v>74</v>
      </c>
      <c r="E184" s="199" t="s">
        <v>284</v>
      </c>
      <c r="F184" s="199" t="s">
        <v>285</v>
      </c>
      <c r="G184" s="185"/>
      <c r="H184" s="185"/>
      <c r="I184" s="188"/>
      <c r="J184" s="200">
        <f>BK184</f>
        <v>0</v>
      </c>
      <c r="K184" s="185"/>
      <c r="L184" s="190"/>
      <c r="M184" s="191"/>
      <c r="N184" s="192"/>
      <c r="O184" s="192"/>
      <c r="P184" s="193">
        <f>SUM(P185:P186)</f>
        <v>0</v>
      </c>
      <c r="Q184" s="192"/>
      <c r="R184" s="193">
        <f>SUM(R185:R186)</f>
        <v>0</v>
      </c>
      <c r="S184" s="192"/>
      <c r="T184" s="194">
        <f>SUM(T185:T186)</f>
        <v>0</v>
      </c>
      <c r="AR184" s="195" t="s">
        <v>24</v>
      </c>
      <c r="AT184" s="196" t="s">
        <v>74</v>
      </c>
      <c r="AU184" s="196" t="s">
        <v>24</v>
      </c>
      <c r="AY184" s="195" t="s">
        <v>143</v>
      </c>
      <c r="BK184" s="197">
        <f>SUM(BK185:BK186)</f>
        <v>0</v>
      </c>
    </row>
    <row r="185" spans="2:65" s="1" customFormat="1" ht="14.4" customHeight="1">
      <c r="B185" s="40"/>
      <c r="C185" s="201" t="s">
        <v>286</v>
      </c>
      <c r="D185" s="201" t="s">
        <v>146</v>
      </c>
      <c r="E185" s="202" t="s">
        <v>287</v>
      </c>
      <c r="F185" s="203" t="s">
        <v>288</v>
      </c>
      <c r="G185" s="204" t="s">
        <v>259</v>
      </c>
      <c r="H185" s="205">
        <v>5.433</v>
      </c>
      <c r="I185" s="206"/>
      <c r="J185" s="207">
        <f>ROUND(I185*H185,2)</f>
        <v>0</v>
      </c>
      <c r="K185" s="203" t="s">
        <v>150</v>
      </c>
      <c r="L185" s="60"/>
      <c r="M185" s="208" t="s">
        <v>22</v>
      </c>
      <c r="N185" s="209" t="s">
        <v>46</v>
      </c>
      <c r="O185" s="41"/>
      <c r="P185" s="210">
        <f>O185*H185</f>
        <v>0</v>
      </c>
      <c r="Q185" s="210">
        <v>0</v>
      </c>
      <c r="R185" s="210">
        <f>Q185*H185</f>
        <v>0</v>
      </c>
      <c r="S185" s="210">
        <v>0</v>
      </c>
      <c r="T185" s="211">
        <f>S185*H185</f>
        <v>0</v>
      </c>
      <c r="AR185" s="23" t="s">
        <v>151</v>
      </c>
      <c r="AT185" s="23" t="s">
        <v>146</v>
      </c>
      <c r="AU185" s="23" t="s">
        <v>84</v>
      </c>
      <c r="AY185" s="23" t="s">
        <v>143</v>
      </c>
      <c r="BE185" s="212">
        <f>IF(N185="základní",J185,0)</f>
        <v>0</v>
      </c>
      <c r="BF185" s="212">
        <f>IF(N185="snížená",J185,0)</f>
        <v>0</v>
      </c>
      <c r="BG185" s="212">
        <f>IF(N185="zákl. přenesená",J185,0)</f>
        <v>0</v>
      </c>
      <c r="BH185" s="212">
        <f>IF(N185="sníž. přenesená",J185,0)</f>
        <v>0</v>
      </c>
      <c r="BI185" s="212">
        <f>IF(N185="nulová",J185,0)</f>
        <v>0</v>
      </c>
      <c r="BJ185" s="23" t="s">
        <v>24</v>
      </c>
      <c r="BK185" s="212">
        <f>ROUND(I185*H185,2)</f>
        <v>0</v>
      </c>
      <c r="BL185" s="23" t="s">
        <v>151</v>
      </c>
      <c r="BM185" s="23" t="s">
        <v>289</v>
      </c>
    </row>
    <row r="186" spans="2:47" s="1" customFormat="1" ht="36">
      <c r="B186" s="40"/>
      <c r="C186" s="62"/>
      <c r="D186" s="213" t="s">
        <v>153</v>
      </c>
      <c r="E186" s="62"/>
      <c r="F186" s="214" t="s">
        <v>290</v>
      </c>
      <c r="G186" s="62"/>
      <c r="H186" s="62"/>
      <c r="I186" s="171"/>
      <c r="J186" s="62"/>
      <c r="K186" s="62"/>
      <c r="L186" s="60"/>
      <c r="M186" s="215"/>
      <c r="N186" s="41"/>
      <c r="O186" s="41"/>
      <c r="P186" s="41"/>
      <c r="Q186" s="41"/>
      <c r="R186" s="41"/>
      <c r="S186" s="41"/>
      <c r="T186" s="77"/>
      <c r="AT186" s="23" t="s">
        <v>153</v>
      </c>
      <c r="AU186" s="23" t="s">
        <v>84</v>
      </c>
    </row>
    <row r="187" spans="2:63" s="11" customFormat="1" ht="37.35" customHeight="1">
      <c r="B187" s="184"/>
      <c r="C187" s="185"/>
      <c r="D187" s="186" t="s">
        <v>74</v>
      </c>
      <c r="E187" s="187" t="s">
        <v>291</v>
      </c>
      <c r="F187" s="187" t="s">
        <v>292</v>
      </c>
      <c r="G187" s="185"/>
      <c r="H187" s="185"/>
      <c r="I187" s="188"/>
      <c r="J187" s="189">
        <f>BK187</f>
        <v>0</v>
      </c>
      <c r="K187" s="185"/>
      <c r="L187" s="190"/>
      <c r="M187" s="191"/>
      <c r="N187" s="192"/>
      <c r="O187" s="192"/>
      <c r="P187" s="193">
        <f>P188+P191+P197+P218+P249+P277+P330+P357+P402</f>
        <v>0</v>
      </c>
      <c r="Q187" s="192"/>
      <c r="R187" s="193">
        <f>R188+R191+R197+R218+R249+R277+R330+R357+R402</f>
        <v>4.7673141</v>
      </c>
      <c r="S187" s="192"/>
      <c r="T187" s="194">
        <f>T188+T191+T197+T218+T249+T277+T330+T357+T402</f>
        <v>2.6366473000000004</v>
      </c>
      <c r="AR187" s="195" t="s">
        <v>84</v>
      </c>
      <c r="AT187" s="196" t="s">
        <v>74</v>
      </c>
      <c r="AU187" s="196" t="s">
        <v>75</v>
      </c>
      <c r="AY187" s="195" t="s">
        <v>143</v>
      </c>
      <c r="BK187" s="197">
        <f>BK188+BK191+BK197+BK218+BK249+BK277+BK330+BK357+BK402</f>
        <v>0</v>
      </c>
    </row>
    <row r="188" spans="2:63" s="11" customFormat="1" ht="19.95" customHeight="1">
      <c r="B188" s="184"/>
      <c r="C188" s="185"/>
      <c r="D188" s="198" t="s">
        <v>74</v>
      </c>
      <c r="E188" s="199" t="s">
        <v>293</v>
      </c>
      <c r="F188" s="199" t="s">
        <v>294</v>
      </c>
      <c r="G188" s="185"/>
      <c r="H188" s="185"/>
      <c r="I188" s="188"/>
      <c r="J188" s="200">
        <f>BK188</f>
        <v>0</v>
      </c>
      <c r="K188" s="185"/>
      <c r="L188" s="190"/>
      <c r="M188" s="191"/>
      <c r="N188" s="192"/>
      <c r="O188" s="192"/>
      <c r="P188" s="193">
        <f>SUM(P189:P190)</f>
        <v>0</v>
      </c>
      <c r="Q188" s="192"/>
      <c r="R188" s="193">
        <f>SUM(R189:R190)</f>
        <v>0.00039</v>
      </c>
      <c r="S188" s="192"/>
      <c r="T188" s="194">
        <f>SUM(T189:T190)</f>
        <v>0</v>
      </c>
      <c r="AR188" s="195" t="s">
        <v>84</v>
      </c>
      <c r="AT188" s="196" t="s">
        <v>74</v>
      </c>
      <c r="AU188" s="196" t="s">
        <v>24</v>
      </c>
      <c r="AY188" s="195" t="s">
        <v>143</v>
      </c>
      <c r="BK188" s="197">
        <f>SUM(BK189:BK190)</f>
        <v>0</v>
      </c>
    </row>
    <row r="189" spans="2:65" s="1" customFormat="1" ht="22.8" customHeight="1">
      <c r="B189" s="40"/>
      <c r="C189" s="201" t="s">
        <v>295</v>
      </c>
      <c r="D189" s="201" t="s">
        <v>146</v>
      </c>
      <c r="E189" s="202" t="s">
        <v>296</v>
      </c>
      <c r="F189" s="203" t="s">
        <v>297</v>
      </c>
      <c r="G189" s="204" t="s">
        <v>198</v>
      </c>
      <c r="H189" s="205">
        <v>1</v>
      </c>
      <c r="I189" s="206"/>
      <c r="J189" s="207">
        <f>ROUND(I189*H189,2)</f>
        <v>0</v>
      </c>
      <c r="K189" s="203" t="s">
        <v>22</v>
      </c>
      <c r="L189" s="60"/>
      <c r="M189" s="208" t="s">
        <v>22</v>
      </c>
      <c r="N189" s="209" t="s">
        <v>46</v>
      </c>
      <c r="O189" s="41"/>
      <c r="P189" s="210">
        <f>O189*H189</f>
        <v>0</v>
      </c>
      <c r="Q189" s="210">
        <v>0.00039</v>
      </c>
      <c r="R189" s="210">
        <f>Q189*H189</f>
        <v>0.00039</v>
      </c>
      <c r="S189" s="210">
        <v>0</v>
      </c>
      <c r="T189" s="211">
        <f>S189*H189</f>
        <v>0</v>
      </c>
      <c r="AR189" s="23" t="s">
        <v>244</v>
      </c>
      <c r="AT189" s="23" t="s">
        <v>146</v>
      </c>
      <c r="AU189" s="23" t="s">
        <v>84</v>
      </c>
      <c r="AY189" s="23" t="s">
        <v>143</v>
      </c>
      <c r="BE189" s="212">
        <f>IF(N189="základní",J189,0)</f>
        <v>0</v>
      </c>
      <c r="BF189" s="212">
        <f>IF(N189="snížená",J189,0)</f>
        <v>0</v>
      </c>
      <c r="BG189" s="212">
        <f>IF(N189="zákl. přenesená",J189,0)</f>
        <v>0</v>
      </c>
      <c r="BH189" s="212">
        <f>IF(N189="sníž. přenesená",J189,0)</f>
        <v>0</v>
      </c>
      <c r="BI189" s="212">
        <f>IF(N189="nulová",J189,0)</f>
        <v>0</v>
      </c>
      <c r="BJ189" s="23" t="s">
        <v>24</v>
      </c>
      <c r="BK189" s="212">
        <f>ROUND(I189*H189,2)</f>
        <v>0</v>
      </c>
      <c r="BL189" s="23" t="s">
        <v>244</v>
      </c>
      <c r="BM189" s="23" t="s">
        <v>298</v>
      </c>
    </row>
    <row r="190" spans="2:51" s="12" customFormat="1" ht="13.5">
      <c r="B190" s="216"/>
      <c r="C190" s="217"/>
      <c r="D190" s="213" t="s">
        <v>155</v>
      </c>
      <c r="E190" s="218" t="s">
        <v>22</v>
      </c>
      <c r="F190" s="219" t="s">
        <v>299</v>
      </c>
      <c r="G190" s="217"/>
      <c r="H190" s="220">
        <v>1</v>
      </c>
      <c r="I190" s="221"/>
      <c r="J190" s="217"/>
      <c r="K190" s="217"/>
      <c r="L190" s="222"/>
      <c r="M190" s="223"/>
      <c r="N190" s="224"/>
      <c r="O190" s="224"/>
      <c r="P190" s="224"/>
      <c r="Q190" s="224"/>
      <c r="R190" s="224"/>
      <c r="S190" s="224"/>
      <c r="T190" s="225"/>
      <c r="AT190" s="226" t="s">
        <v>155</v>
      </c>
      <c r="AU190" s="226" t="s">
        <v>84</v>
      </c>
      <c r="AV190" s="12" t="s">
        <v>84</v>
      </c>
      <c r="AW190" s="12" t="s">
        <v>39</v>
      </c>
      <c r="AX190" s="12" t="s">
        <v>24</v>
      </c>
      <c r="AY190" s="226" t="s">
        <v>143</v>
      </c>
    </row>
    <row r="191" spans="2:63" s="11" customFormat="1" ht="29.85" customHeight="1">
      <c r="B191" s="184"/>
      <c r="C191" s="185"/>
      <c r="D191" s="198" t="s">
        <v>74</v>
      </c>
      <c r="E191" s="199" t="s">
        <v>300</v>
      </c>
      <c r="F191" s="199" t="s">
        <v>301</v>
      </c>
      <c r="G191" s="185"/>
      <c r="H191" s="185"/>
      <c r="I191" s="188"/>
      <c r="J191" s="200">
        <f>BK191</f>
        <v>0</v>
      </c>
      <c r="K191" s="185"/>
      <c r="L191" s="190"/>
      <c r="M191" s="191"/>
      <c r="N191" s="192"/>
      <c r="O191" s="192"/>
      <c r="P191" s="193">
        <f>SUM(P192:P196)</f>
        <v>0</v>
      </c>
      <c r="Q191" s="192"/>
      <c r="R191" s="193">
        <f>SUM(R192:R196)</f>
        <v>0.00812</v>
      </c>
      <c r="S191" s="192"/>
      <c r="T191" s="194">
        <f>SUM(T192:T196)</f>
        <v>0</v>
      </c>
      <c r="AR191" s="195" t="s">
        <v>84</v>
      </c>
      <c r="AT191" s="196" t="s">
        <v>74</v>
      </c>
      <c r="AU191" s="196" t="s">
        <v>24</v>
      </c>
      <c r="AY191" s="195" t="s">
        <v>143</v>
      </c>
      <c r="BK191" s="197">
        <f>SUM(BK192:BK196)</f>
        <v>0</v>
      </c>
    </row>
    <row r="192" spans="2:65" s="1" customFormat="1" ht="22.8" customHeight="1">
      <c r="B192" s="40"/>
      <c r="C192" s="201" t="s">
        <v>302</v>
      </c>
      <c r="D192" s="201" t="s">
        <v>146</v>
      </c>
      <c r="E192" s="202" t="s">
        <v>303</v>
      </c>
      <c r="F192" s="203" t="s">
        <v>304</v>
      </c>
      <c r="G192" s="204" t="s">
        <v>198</v>
      </c>
      <c r="H192" s="205">
        <v>1</v>
      </c>
      <c r="I192" s="206"/>
      <c r="J192" s="207">
        <f>ROUND(I192*H192,2)</f>
        <v>0</v>
      </c>
      <c r="K192" s="203" t="s">
        <v>22</v>
      </c>
      <c r="L192" s="60"/>
      <c r="M192" s="208" t="s">
        <v>22</v>
      </c>
      <c r="N192" s="209" t="s">
        <v>46</v>
      </c>
      <c r="O192" s="41"/>
      <c r="P192" s="210">
        <f>O192*H192</f>
        <v>0</v>
      </c>
      <c r="Q192" s="210">
        <v>0.00406</v>
      </c>
      <c r="R192" s="210">
        <f>Q192*H192</f>
        <v>0.00406</v>
      </c>
      <c r="S192" s="210">
        <v>0</v>
      </c>
      <c r="T192" s="211">
        <f>S192*H192</f>
        <v>0</v>
      </c>
      <c r="AR192" s="23" t="s">
        <v>244</v>
      </c>
      <c r="AT192" s="23" t="s">
        <v>146</v>
      </c>
      <c r="AU192" s="23" t="s">
        <v>84</v>
      </c>
      <c r="AY192" s="23" t="s">
        <v>143</v>
      </c>
      <c r="BE192" s="212">
        <f>IF(N192="základní",J192,0)</f>
        <v>0</v>
      </c>
      <c r="BF192" s="212">
        <f>IF(N192="snížená",J192,0)</f>
        <v>0</v>
      </c>
      <c r="BG192" s="212">
        <f>IF(N192="zákl. přenesená",J192,0)</f>
        <v>0</v>
      </c>
      <c r="BH192" s="212">
        <f>IF(N192="sníž. přenesená",J192,0)</f>
        <v>0</v>
      </c>
      <c r="BI192" s="212">
        <f>IF(N192="nulová",J192,0)</f>
        <v>0</v>
      </c>
      <c r="BJ192" s="23" t="s">
        <v>24</v>
      </c>
      <c r="BK192" s="212">
        <f>ROUND(I192*H192,2)</f>
        <v>0</v>
      </c>
      <c r="BL192" s="23" t="s">
        <v>244</v>
      </c>
      <c r="BM192" s="23" t="s">
        <v>305</v>
      </c>
    </row>
    <row r="193" spans="2:47" s="1" customFormat="1" ht="24">
      <c r="B193" s="40"/>
      <c r="C193" s="62"/>
      <c r="D193" s="213" t="s">
        <v>153</v>
      </c>
      <c r="E193" s="62"/>
      <c r="F193" s="214" t="s">
        <v>304</v>
      </c>
      <c r="G193" s="62"/>
      <c r="H193" s="62"/>
      <c r="I193" s="171"/>
      <c r="J193" s="62"/>
      <c r="K193" s="62"/>
      <c r="L193" s="60"/>
      <c r="M193" s="215"/>
      <c r="N193" s="41"/>
      <c r="O193" s="41"/>
      <c r="P193" s="41"/>
      <c r="Q193" s="41"/>
      <c r="R193" s="41"/>
      <c r="S193" s="41"/>
      <c r="T193" s="77"/>
      <c r="AT193" s="23" t="s">
        <v>153</v>
      </c>
      <c r="AU193" s="23" t="s">
        <v>84</v>
      </c>
    </row>
    <row r="194" spans="2:51" s="12" customFormat="1" ht="13.5">
      <c r="B194" s="216"/>
      <c r="C194" s="217"/>
      <c r="D194" s="229" t="s">
        <v>155</v>
      </c>
      <c r="E194" s="253" t="s">
        <v>22</v>
      </c>
      <c r="F194" s="254" t="s">
        <v>306</v>
      </c>
      <c r="G194" s="217"/>
      <c r="H194" s="255">
        <v>1</v>
      </c>
      <c r="I194" s="221"/>
      <c r="J194" s="217"/>
      <c r="K194" s="217"/>
      <c r="L194" s="222"/>
      <c r="M194" s="223"/>
      <c r="N194" s="224"/>
      <c r="O194" s="224"/>
      <c r="P194" s="224"/>
      <c r="Q194" s="224"/>
      <c r="R194" s="224"/>
      <c r="S194" s="224"/>
      <c r="T194" s="225"/>
      <c r="AT194" s="226" t="s">
        <v>155</v>
      </c>
      <c r="AU194" s="226" t="s">
        <v>84</v>
      </c>
      <c r="AV194" s="12" t="s">
        <v>84</v>
      </c>
      <c r="AW194" s="12" t="s">
        <v>39</v>
      </c>
      <c r="AX194" s="12" t="s">
        <v>24</v>
      </c>
      <c r="AY194" s="226" t="s">
        <v>143</v>
      </c>
    </row>
    <row r="195" spans="2:65" s="1" customFormat="1" ht="22.8" customHeight="1">
      <c r="B195" s="40"/>
      <c r="C195" s="201" t="s">
        <v>307</v>
      </c>
      <c r="D195" s="201" t="s">
        <v>146</v>
      </c>
      <c r="E195" s="202" t="s">
        <v>308</v>
      </c>
      <c r="F195" s="203" t="s">
        <v>309</v>
      </c>
      <c r="G195" s="204" t="s">
        <v>198</v>
      </c>
      <c r="H195" s="205">
        <v>1</v>
      </c>
      <c r="I195" s="206"/>
      <c r="J195" s="207">
        <f>ROUND(I195*H195,2)</f>
        <v>0</v>
      </c>
      <c r="K195" s="203" t="s">
        <v>22</v>
      </c>
      <c r="L195" s="60"/>
      <c r="M195" s="208" t="s">
        <v>22</v>
      </c>
      <c r="N195" s="209" t="s">
        <v>46</v>
      </c>
      <c r="O195" s="41"/>
      <c r="P195" s="210">
        <f>O195*H195</f>
        <v>0</v>
      </c>
      <c r="Q195" s="210">
        <v>0.00406</v>
      </c>
      <c r="R195" s="210">
        <f>Q195*H195</f>
        <v>0.00406</v>
      </c>
      <c r="S195" s="210">
        <v>0</v>
      </c>
      <c r="T195" s="211">
        <f>S195*H195</f>
        <v>0</v>
      </c>
      <c r="AR195" s="23" t="s">
        <v>244</v>
      </c>
      <c r="AT195" s="23" t="s">
        <v>146</v>
      </c>
      <c r="AU195" s="23" t="s">
        <v>84</v>
      </c>
      <c r="AY195" s="23" t="s">
        <v>143</v>
      </c>
      <c r="BE195" s="212">
        <f>IF(N195="základní",J195,0)</f>
        <v>0</v>
      </c>
      <c r="BF195" s="212">
        <f>IF(N195="snížená",J195,0)</f>
        <v>0</v>
      </c>
      <c r="BG195" s="212">
        <f>IF(N195="zákl. přenesená",J195,0)</f>
        <v>0</v>
      </c>
      <c r="BH195" s="212">
        <f>IF(N195="sníž. přenesená",J195,0)</f>
        <v>0</v>
      </c>
      <c r="BI195" s="212">
        <f>IF(N195="nulová",J195,0)</f>
        <v>0</v>
      </c>
      <c r="BJ195" s="23" t="s">
        <v>24</v>
      </c>
      <c r="BK195" s="212">
        <f>ROUND(I195*H195,2)</f>
        <v>0</v>
      </c>
      <c r="BL195" s="23" t="s">
        <v>244</v>
      </c>
      <c r="BM195" s="23" t="s">
        <v>310</v>
      </c>
    </row>
    <row r="196" spans="2:51" s="12" customFormat="1" ht="13.5">
      <c r="B196" s="216"/>
      <c r="C196" s="217"/>
      <c r="D196" s="213" t="s">
        <v>155</v>
      </c>
      <c r="E196" s="218" t="s">
        <v>22</v>
      </c>
      <c r="F196" s="219" t="s">
        <v>311</v>
      </c>
      <c r="G196" s="217"/>
      <c r="H196" s="220">
        <v>1</v>
      </c>
      <c r="I196" s="221"/>
      <c r="J196" s="217"/>
      <c r="K196" s="217"/>
      <c r="L196" s="222"/>
      <c r="M196" s="223"/>
      <c r="N196" s="224"/>
      <c r="O196" s="224"/>
      <c r="P196" s="224"/>
      <c r="Q196" s="224"/>
      <c r="R196" s="224"/>
      <c r="S196" s="224"/>
      <c r="T196" s="225"/>
      <c r="AT196" s="226" t="s">
        <v>155</v>
      </c>
      <c r="AU196" s="226" t="s">
        <v>84</v>
      </c>
      <c r="AV196" s="12" t="s">
        <v>84</v>
      </c>
      <c r="AW196" s="12" t="s">
        <v>39</v>
      </c>
      <c r="AX196" s="12" t="s">
        <v>24</v>
      </c>
      <c r="AY196" s="226" t="s">
        <v>143</v>
      </c>
    </row>
    <row r="197" spans="2:63" s="11" customFormat="1" ht="29.85" customHeight="1">
      <c r="B197" s="184"/>
      <c r="C197" s="185"/>
      <c r="D197" s="198" t="s">
        <v>74</v>
      </c>
      <c r="E197" s="199" t="s">
        <v>312</v>
      </c>
      <c r="F197" s="199" t="s">
        <v>313</v>
      </c>
      <c r="G197" s="185"/>
      <c r="H197" s="185"/>
      <c r="I197" s="188"/>
      <c r="J197" s="200">
        <f>BK197</f>
        <v>0</v>
      </c>
      <c r="K197" s="185"/>
      <c r="L197" s="190"/>
      <c r="M197" s="191"/>
      <c r="N197" s="192"/>
      <c r="O197" s="192"/>
      <c r="P197" s="193">
        <f>SUM(P198:P217)</f>
        <v>0</v>
      </c>
      <c r="Q197" s="192"/>
      <c r="R197" s="193">
        <f>SUM(R198:R217)</f>
        <v>0.225956</v>
      </c>
      <c r="S197" s="192"/>
      <c r="T197" s="194">
        <f>SUM(T198:T217)</f>
        <v>0</v>
      </c>
      <c r="AR197" s="195" t="s">
        <v>84</v>
      </c>
      <c r="AT197" s="196" t="s">
        <v>74</v>
      </c>
      <c r="AU197" s="196" t="s">
        <v>24</v>
      </c>
      <c r="AY197" s="195" t="s">
        <v>143</v>
      </c>
      <c r="BK197" s="197">
        <f>SUM(BK198:BK217)</f>
        <v>0</v>
      </c>
    </row>
    <row r="198" spans="2:65" s="1" customFormat="1" ht="22.8" customHeight="1">
      <c r="B198" s="40"/>
      <c r="C198" s="201" t="s">
        <v>314</v>
      </c>
      <c r="D198" s="201" t="s">
        <v>146</v>
      </c>
      <c r="E198" s="202" t="s">
        <v>315</v>
      </c>
      <c r="F198" s="203" t="s">
        <v>316</v>
      </c>
      <c r="G198" s="204" t="s">
        <v>149</v>
      </c>
      <c r="H198" s="205">
        <v>8.2</v>
      </c>
      <c r="I198" s="206"/>
      <c r="J198" s="207">
        <f>ROUND(I198*H198,2)</f>
        <v>0</v>
      </c>
      <c r="K198" s="203" t="s">
        <v>150</v>
      </c>
      <c r="L198" s="60"/>
      <c r="M198" s="208" t="s">
        <v>22</v>
      </c>
      <c r="N198" s="209" t="s">
        <v>46</v>
      </c>
      <c r="O198" s="41"/>
      <c r="P198" s="210">
        <f>O198*H198</f>
        <v>0</v>
      </c>
      <c r="Q198" s="210">
        <v>0.01574</v>
      </c>
      <c r="R198" s="210">
        <f>Q198*H198</f>
        <v>0.129068</v>
      </c>
      <c r="S198" s="210">
        <v>0</v>
      </c>
      <c r="T198" s="211">
        <f>S198*H198</f>
        <v>0</v>
      </c>
      <c r="AR198" s="23" t="s">
        <v>244</v>
      </c>
      <c r="AT198" s="23" t="s">
        <v>146</v>
      </c>
      <c r="AU198" s="23" t="s">
        <v>84</v>
      </c>
      <c r="AY198" s="23" t="s">
        <v>143</v>
      </c>
      <c r="BE198" s="212">
        <f>IF(N198="základní",J198,0)</f>
        <v>0</v>
      </c>
      <c r="BF198" s="212">
        <f>IF(N198="snížená",J198,0)</f>
        <v>0</v>
      </c>
      <c r="BG198" s="212">
        <f>IF(N198="zákl. přenesená",J198,0)</f>
        <v>0</v>
      </c>
      <c r="BH198" s="212">
        <f>IF(N198="sníž. přenesená",J198,0)</f>
        <v>0</v>
      </c>
      <c r="BI198" s="212">
        <f>IF(N198="nulová",J198,0)</f>
        <v>0</v>
      </c>
      <c r="BJ198" s="23" t="s">
        <v>24</v>
      </c>
      <c r="BK198" s="212">
        <f>ROUND(I198*H198,2)</f>
        <v>0</v>
      </c>
      <c r="BL198" s="23" t="s">
        <v>244</v>
      </c>
      <c r="BM198" s="23" t="s">
        <v>317</v>
      </c>
    </row>
    <row r="199" spans="2:47" s="1" customFormat="1" ht="36">
      <c r="B199" s="40"/>
      <c r="C199" s="62"/>
      <c r="D199" s="213" t="s">
        <v>153</v>
      </c>
      <c r="E199" s="62"/>
      <c r="F199" s="214" t="s">
        <v>318</v>
      </c>
      <c r="G199" s="62"/>
      <c r="H199" s="62"/>
      <c r="I199" s="171"/>
      <c r="J199" s="62"/>
      <c r="K199" s="62"/>
      <c r="L199" s="60"/>
      <c r="M199" s="215"/>
      <c r="N199" s="41"/>
      <c r="O199" s="41"/>
      <c r="P199" s="41"/>
      <c r="Q199" s="41"/>
      <c r="R199" s="41"/>
      <c r="S199" s="41"/>
      <c r="T199" s="77"/>
      <c r="AT199" s="23" t="s">
        <v>153</v>
      </c>
      <c r="AU199" s="23" t="s">
        <v>84</v>
      </c>
    </row>
    <row r="200" spans="2:51" s="12" customFormat="1" ht="13.5">
      <c r="B200" s="216"/>
      <c r="C200" s="217"/>
      <c r="D200" s="213" t="s">
        <v>155</v>
      </c>
      <c r="E200" s="218" t="s">
        <v>22</v>
      </c>
      <c r="F200" s="219" t="s">
        <v>319</v>
      </c>
      <c r="G200" s="217"/>
      <c r="H200" s="220">
        <v>6.83</v>
      </c>
      <c r="I200" s="221"/>
      <c r="J200" s="217"/>
      <c r="K200" s="217"/>
      <c r="L200" s="222"/>
      <c r="M200" s="223"/>
      <c r="N200" s="224"/>
      <c r="O200" s="224"/>
      <c r="P200" s="224"/>
      <c r="Q200" s="224"/>
      <c r="R200" s="224"/>
      <c r="S200" s="224"/>
      <c r="T200" s="225"/>
      <c r="AT200" s="226" t="s">
        <v>155</v>
      </c>
      <c r="AU200" s="226" t="s">
        <v>84</v>
      </c>
      <c r="AV200" s="12" t="s">
        <v>84</v>
      </c>
      <c r="AW200" s="12" t="s">
        <v>39</v>
      </c>
      <c r="AX200" s="12" t="s">
        <v>75</v>
      </c>
      <c r="AY200" s="226" t="s">
        <v>143</v>
      </c>
    </row>
    <row r="201" spans="2:51" s="12" customFormat="1" ht="13.5">
      <c r="B201" s="216"/>
      <c r="C201" s="217"/>
      <c r="D201" s="213" t="s">
        <v>155</v>
      </c>
      <c r="E201" s="218" t="s">
        <v>22</v>
      </c>
      <c r="F201" s="219" t="s">
        <v>320</v>
      </c>
      <c r="G201" s="217"/>
      <c r="H201" s="220">
        <v>1.32</v>
      </c>
      <c r="I201" s="221"/>
      <c r="J201" s="217"/>
      <c r="K201" s="217"/>
      <c r="L201" s="222"/>
      <c r="M201" s="223"/>
      <c r="N201" s="224"/>
      <c r="O201" s="224"/>
      <c r="P201" s="224"/>
      <c r="Q201" s="224"/>
      <c r="R201" s="224"/>
      <c r="S201" s="224"/>
      <c r="T201" s="225"/>
      <c r="AT201" s="226" t="s">
        <v>155</v>
      </c>
      <c r="AU201" s="226" t="s">
        <v>84</v>
      </c>
      <c r="AV201" s="12" t="s">
        <v>84</v>
      </c>
      <c r="AW201" s="12" t="s">
        <v>39</v>
      </c>
      <c r="AX201" s="12" t="s">
        <v>75</v>
      </c>
      <c r="AY201" s="226" t="s">
        <v>143</v>
      </c>
    </row>
    <row r="202" spans="2:51" s="13" customFormat="1" ht="13.5">
      <c r="B202" s="227"/>
      <c r="C202" s="228"/>
      <c r="D202" s="213" t="s">
        <v>155</v>
      </c>
      <c r="E202" s="250" t="s">
        <v>22</v>
      </c>
      <c r="F202" s="251" t="s">
        <v>158</v>
      </c>
      <c r="G202" s="228"/>
      <c r="H202" s="252">
        <v>8.15</v>
      </c>
      <c r="I202" s="233"/>
      <c r="J202" s="228"/>
      <c r="K202" s="228"/>
      <c r="L202" s="234"/>
      <c r="M202" s="235"/>
      <c r="N202" s="236"/>
      <c r="O202" s="236"/>
      <c r="P202" s="236"/>
      <c r="Q202" s="236"/>
      <c r="R202" s="236"/>
      <c r="S202" s="236"/>
      <c r="T202" s="237"/>
      <c r="AT202" s="238" t="s">
        <v>155</v>
      </c>
      <c r="AU202" s="238" t="s">
        <v>84</v>
      </c>
      <c r="AV202" s="13" t="s">
        <v>151</v>
      </c>
      <c r="AW202" s="13" t="s">
        <v>39</v>
      </c>
      <c r="AX202" s="13" t="s">
        <v>75</v>
      </c>
      <c r="AY202" s="238" t="s">
        <v>143</v>
      </c>
    </row>
    <row r="203" spans="2:51" s="12" customFormat="1" ht="13.5">
      <c r="B203" s="216"/>
      <c r="C203" s="217"/>
      <c r="D203" s="229" t="s">
        <v>155</v>
      </c>
      <c r="E203" s="253" t="s">
        <v>22</v>
      </c>
      <c r="F203" s="254" t="s">
        <v>321</v>
      </c>
      <c r="G203" s="217"/>
      <c r="H203" s="255">
        <v>8.2</v>
      </c>
      <c r="I203" s="221"/>
      <c r="J203" s="217"/>
      <c r="K203" s="217"/>
      <c r="L203" s="222"/>
      <c r="M203" s="223"/>
      <c r="N203" s="224"/>
      <c r="O203" s="224"/>
      <c r="P203" s="224"/>
      <c r="Q203" s="224"/>
      <c r="R203" s="224"/>
      <c r="S203" s="224"/>
      <c r="T203" s="225"/>
      <c r="AT203" s="226" t="s">
        <v>155</v>
      </c>
      <c r="AU203" s="226" t="s">
        <v>84</v>
      </c>
      <c r="AV203" s="12" t="s">
        <v>84</v>
      </c>
      <c r="AW203" s="12" t="s">
        <v>39</v>
      </c>
      <c r="AX203" s="12" t="s">
        <v>24</v>
      </c>
      <c r="AY203" s="226" t="s">
        <v>143</v>
      </c>
    </row>
    <row r="204" spans="2:65" s="1" customFormat="1" ht="14.4" customHeight="1">
      <c r="B204" s="40"/>
      <c r="C204" s="201" t="s">
        <v>322</v>
      </c>
      <c r="D204" s="201" t="s">
        <v>146</v>
      </c>
      <c r="E204" s="202" t="s">
        <v>323</v>
      </c>
      <c r="F204" s="203" t="s">
        <v>324</v>
      </c>
      <c r="G204" s="204" t="s">
        <v>240</v>
      </c>
      <c r="H204" s="205">
        <v>25</v>
      </c>
      <c r="I204" s="206"/>
      <c r="J204" s="207">
        <f>ROUND(I204*H204,2)</f>
        <v>0</v>
      </c>
      <c r="K204" s="203" t="s">
        <v>22</v>
      </c>
      <c r="L204" s="60"/>
      <c r="M204" s="208" t="s">
        <v>22</v>
      </c>
      <c r="N204" s="209" t="s">
        <v>46</v>
      </c>
      <c r="O204" s="41"/>
      <c r="P204" s="210">
        <f>O204*H204</f>
        <v>0</v>
      </c>
      <c r="Q204" s="210">
        <v>2E-05</v>
      </c>
      <c r="R204" s="210">
        <f>Q204*H204</f>
        <v>0.0005</v>
      </c>
      <c r="S204" s="210">
        <v>0</v>
      </c>
      <c r="T204" s="211">
        <f>S204*H204</f>
        <v>0</v>
      </c>
      <c r="AR204" s="23" t="s">
        <v>244</v>
      </c>
      <c r="AT204" s="23" t="s">
        <v>146</v>
      </c>
      <c r="AU204" s="23" t="s">
        <v>84</v>
      </c>
      <c r="AY204" s="23" t="s">
        <v>143</v>
      </c>
      <c r="BE204" s="212">
        <f>IF(N204="základní",J204,0)</f>
        <v>0</v>
      </c>
      <c r="BF204" s="212">
        <f>IF(N204="snížená",J204,0)</f>
        <v>0</v>
      </c>
      <c r="BG204" s="212">
        <f>IF(N204="zákl. přenesená",J204,0)</f>
        <v>0</v>
      </c>
      <c r="BH204" s="212">
        <f>IF(N204="sníž. přenesená",J204,0)</f>
        <v>0</v>
      </c>
      <c r="BI204" s="212">
        <f>IF(N204="nulová",J204,0)</f>
        <v>0</v>
      </c>
      <c r="BJ204" s="23" t="s">
        <v>24</v>
      </c>
      <c r="BK204" s="212">
        <f>ROUND(I204*H204,2)</f>
        <v>0</v>
      </c>
      <c r="BL204" s="23" t="s">
        <v>244</v>
      </c>
      <c r="BM204" s="23" t="s">
        <v>325</v>
      </c>
    </row>
    <row r="205" spans="2:51" s="12" customFormat="1" ht="13.5">
      <c r="B205" s="216"/>
      <c r="C205" s="217"/>
      <c r="D205" s="229" t="s">
        <v>155</v>
      </c>
      <c r="E205" s="253" t="s">
        <v>22</v>
      </c>
      <c r="F205" s="254" t="s">
        <v>302</v>
      </c>
      <c r="G205" s="217"/>
      <c r="H205" s="255">
        <v>25</v>
      </c>
      <c r="I205" s="221"/>
      <c r="J205" s="217"/>
      <c r="K205" s="217"/>
      <c r="L205" s="222"/>
      <c r="M205" s="223"/>
      <c r="N205" s="224"/>
      <c r="O205" s="224"/>
      <c r="P205" s="224"/>
      <c r="Q205" s="224"/>
      <c r="R205" s="224"/>
      <c r="S205" s="224"/>
      <c r="T205" s="225"/>
      <c r="AT205" s="226" t="s">
        <v>155</v>
      </c>
      <c r="AU205" s="226" t="s">
        <v>84</v>
      </c>
      <c r="AV205" s="12" t="s">
        <v>84</v>
      </c>
      <c r="AW205" s="12" t="s">
        <v>39</v>
      </c>
      <c r="AX205" s="12" t="s">
        <v>24</v>
      </c>
      <c r="AY205" s="226" t="s">
        <v>143</v>
      </c>
    </row>
    <row r="206" spans="2:65" s="1" customFormat="1" ht="14.4" customHeight="1">
      <c r="B206" s="40"/>
      <c r="C206" s="257" t="s">
        <v>326</v>
      </c>
      <c r="D206" s="257" t="s">
        <v>327</v>
      </c>
      <c r="E206" s="258" t="s">
        <v>328</v>
      </c>
      <c r="F206" s="259" t="s">
        <v>329</v>
      </c>
      <c r="G206" s="260" t="s">
        <v>330</v>
      </c>
      <c r="H206" s="261">
        <v>0.17</v>
      </c>
      <c r="I206" s="262"/>
      <c r="J206" s="263">
        <f>ROUND(I206*H206,2)</f>
        <v>0</v>
      </c>
      <c r="K206" s="259" t="s">
        <v>22</v>
      </c>
      <c r="L206" s="264"/>
      <c r="M206" s="265" t="s">
        <v>22</v>
      </c>
      <c r="N206" s="266" t="s">
        <v>46</v>
      </c>
      <c r="O206" s="41"/>
      <c r="P206" s="210">
        <f>O206*H206</f>
        <v>0</v>
      </c>
      <c r="Q206" s="210">
        <v>0.55</v>
      </c>
      <c r="R206" s="210">
        <f>Q206*H206</f>
        <v>0.09350000000000001</v>
      </c>
      <c r="S206" s="210">
        <v>0</v>
      </c>
      <c r="T206" s="211">
        <f>S206*H206</f>
        <v>0</v>
      </c>
      <c r="AR206" s="23" t="s">
        <v>331</v>
      </c>
      <c r="AT206" s="23" t="s">
        <v>327</v>
      </c>
      <c r="AU206" s="23" t="s">
        <v>84</v>
      </c>
      <c r="AY206" s="23" t="s">
        <v>143</v>
      </c>
      <c r="BE206" s="212">
        <f>IF(N206="základní",J206,0)</f>
        <v>0</v>
      </c>
      <c r="BF206" s="212">
        <f>IF(N206="snížená",J206,0)</f>
        <v>0</v>
      </c>
      <c r="BG206" s="212">
        <f>IF(N206="zákl. přenesená",J206,0)</f>
        <v>0</v>
      </c>
      <c r="BH206" s="212">
        <f>IF(N206="sníž. přenesená",J206,0)</f>
        <v>0</v>
      </c>
      <c r="BI206" s="212">
        <f>IF(N206="nulová",J206,0)</f>
        <v>0</v>
      </c>
      <c r="BJ206" s="23" t="s">
        <v>24</v>
      </c>
      <c r="BK206" s="212">
        <f>ROUND(I206*H206,2)</f>
        <v>0</v>
      </c>
      <c r="BL206" s="23" t="s">
        <v>244</v>
      </c>
      <c r="BM206" s="23" t="s">
        <v>332</v>
      </c>
    </row>
    <row r="207" spans="2:47" s="1" customFormat="1" ht="24">
      <c r="B207" s="40"/>
      <c r="C207" s="62"/>
      <c r="D207" s="213" t="s">
        <v>153</v>
      </c>
      <c r="E207" s="62"/>
      <c r="F207" s="214" t="s">
        <v>333</v>
      </c>
      <c r="G207" s="62"/>
      <c r="H207" s="62"/>
      <c r="I207" s="171"/>
      <c r="J207" s="62"/>
      <c r="K207" s="62"/>
      <c r="L207" s="60"/>
      <c r="M207" s="215"/>
      <c r="N207" s="41"/>
      <c r="O207" s="41"/>
      <c r="P207" s="41"/>
      <c r="Q207" s="41"/>
      <c r="R207" s="41"/>
      <c r="S207" s="41"/>
      <c r="T207" s="77"/>
      <c r="AT207" s="23" t="s">
        <v>153</v>
      </c>
      <c r="AU207" s="23" t="s">
        <v>84</v>
      </c>
    </row>
    <row r="208" spans="2:51" s="12" customFormat="1" ht="13.5">
      <c r="B208" s="216"/>
      <c r="C208" s="217"/>
      <c r="D208" s="213" t="s">
        <v>155</v>
      </c>
      <c r="E208" s="218" t="s">
        <v>22</v>
      </c>
      <c r="F208" s="219" t="s">
        <v>334</v>
      </c>
      <c r="G208" s="217"/>
      <c r="H208" s="220">
        <v>0.173</v>
      </c>
      <c r="I208" s="221"/>
      <c r="J208" s="217"/>
      <c r="K208" s="217"/>
      <c r="L208" s="222"/>
      <c r="M208" s="223"/>
      <c r="N208" s="224"/>
      <c r="O208" s="224"/>
      <c r="P208" s="224"/>
      <c r="Q208" s="224"/>
      <c r="R208" s="224"/>
      <c r="S208" s="224"/>
      <c r="T208" s="225"/>
      <c r="AT208" s="226" t="s">
        <v>155</v>
      </c>
      <c r="AU208" s="226" t="s">
        <v>84</v>
      </c>
      <c r="AV208" s="12" t="s">
        <v>84</v>
      </c>
      <c r="AW208" s="12" t="s">
        <v>39</v>
      </c>
      <c r="AX208" s="12" t="s">
        <v>75</v>
      </c>
      <c r="AY208" s="226" t="s">
        <v>143</v>
      </c>
    </row>
    <row r="209" spans="2:51" s="13" customFormat="1" ht="13.5">
      <c r="B209" s="227"/>
      <c r="C209" s="228"/>
      <c r="D209" s="213" t="s">
        <v>155</v>
      </c>
      <c r="E209" s="250" t="s">
        <v>22</v>
      </c>
      <c r="F209" s="251" t="s">
        <v>158</v>
      </c>
      <c r="G209" s="228"/>
      <c r="H209" s="252">
        <v>0.173</v>
      </c>
      <c r="I209" s="233"/>
      <c r="J209" s="228"/>
      <c r="K209" s="228"/>
      <c r="L209" s="234"/>
      <c r="M209" s="235"/>
      <c r="N209" s="236"/>
      <c r="O209" s="236"/>
      <c r="P209" s="236"/>
      <c r="Q209" s="236"/>
      <c r="R209" s="236"/>
      <c r="S209" s="236"/>
      <c r="T209" s="237"/>
      <c r="AT209" s="238" t="s">
        <v>155</v>
      </c>
      <c r="AU209" s="238" t="s">
        <v>84</v>
      </c>
      <c r="AV209" s="13" t="s">
        <v>151</v>
      </c>
      <c r="AW209" s="13" t="s">
        <v>39</v>
      </c>
      <c r="AX209" s="13" t="s">
        <v>75</v>
      </c>
      <c r="AY209" s="238" t="s">
        <v>143</v>
      </c>
    </row>
    <row r="210" spans="2:51" s="12" customFormat="1" ht="13.5">
      <c r="B210" s="216"/>
      <c r="C210" s="217"/>
      <c r="D210" s="229" t="s">
        <v>155</v>
      </c>
      <c r="E210" s="253" t="s">
        <v>22</v>
      </c>
      <c r="F210" s="254" t="s">
        <v>335</v>
      </c>
      <c r="G210" s="217"/>
      <c r="H210" s="255">
        <v>0.17</v>
      </c>
      <c r="I210" s="221"/>
      <c r="J210" s="217"/>
      <c r="K210" s="217"/>
      <c r="L210" s="222"/>
      <c r="M210" s="223"/>
      <c r="N210" s="224"/>
      <c r="O210" s="224"/>
      <c r="P210" s="224"/>
      <c r="Q210" s="224"/>
      <c r="R210" s="224"/>
      <c r="S210" s="224"/>
      <c r="T210" s="225"/>
      <c r="AT210" s="226" t="s">
        <v>155</v>
      </c>
      <c r="AU210" s="226" t="s">
        <v>84</v>
      </c>
      <c r="AV210" s="12" t="s">
        <v>84</v>
      </c>
      <c r="AW210" s="12" t="s">
        <v>39</v>
      </c>
      <c r="AX210" s="12" t="s">
        <v>24</v>
      </c>
      <c r="AY210" s="226" t="s">
        <v>143</v>
      </c>
    </row>
    <row r="211" spans="2:65" s="1" customFormat="1" ht="22.8" customHeight="1">
      <c r="B211" s="40"/>
      <c r="C211" s="201" t="s">
        <v>336</v>
      </c>
      <c r="D211" s="201" t="s">
        <v>146</v>
      </c>
      <c r="E211" s="202" t="s">
        <v>337</v>
      </c>
      <c r="F211" s="203" t="s">
        <v>338</v>
      </c>
      <c r="G211" s="204" t="s">
        <v>149</v>
      </c>
      <c r="H211" s="205">
        <v>15.2</v>
      </c>
      <c r="I211" s="206"/>
      <c r="J211" s="207">
        <f>ROUND(I211*H211,2)</f>
        <v>0</v>
      </c>
      <c r="K211" s="203" t="s">
        <v>150</v>
      </c>
      <c r="L211" s="60"/>
      <c r="M211" s="208" t="s">
        <v>22</v>
      </c>
      <c r="N211" s="209" t="s">
        <v>46</v>
      </c>
      <c r="O211" s="41"/>
      <c r="P211" s="210">
        <f>O211*H211</f>
        <v>0</v>
      </c>
      <c r="Q211" s="210">
        <v>0.00019</v>
      </c>
      <c r="R211" s="210">
        <f>Q211*H211</f>
        <v>0.002888</v>
      </c>
      <c r="S211" s="210">
        <v>0</v>
      </c>
      <c r="T211" s="211">
        <f>S211*H211</f>
        <v>0</v>
      </c>
      <c r="AR211" s="23" t="s">
        <v>244</v>
      </c>
      <c r="AT211" s="23" t="s">
        <v>146</v>
      </c>
      <c r="AU211" s="23" t="s">
        <v>84</v>
      </c>
      <c r="AY211" s="23" t="s">
        <v>143</v>
      </c>
      <c r="BE211" s="212">
        <f>IF(N211="základní",J211,0)</f>
        <v>0</v>
      </c>
      <c r="BF211" s="212">
        <f>IF(N211="snížená",J211,0)</f>
        <v>0</v>
      </c>
      <c r="BG211" s="212">
        <f>IF(N211="zákl. přenesená",J211,0)</f>
        <v>0</v>
      </c>
      <c r="BH211" s="212">
        <f>IF(N211="sníž. přenesená",J211,0)</f>
        <v>0</v>
      </c>
      <c r="BI211" s="212">
        <f>IF(N211="nulová",J211,0)</f>
        <v>0</v>
      </c>
      <c r="BJ211" s="23" t="s">
        <v>24</v>
      </c>
      <c r="BK211" s="212">
        <f>ROUND(I211*H211,2)</f>
        <v>0</v>
      </c>
      <c r="BL211" s="23" t="s">
        <v>244</v>
      </c>
      <c r="BM211" s="23" t="s">
        <v>339</v>
      </c>
    </row>
    <row r="212" spans="2:47" s="1" customFormat="1" ht="13.5">
      <c r="B212" s="40"/>
      <c r="C212" s="62"/>
      <c r="D212" s="213" t="s">
        <v>153</v>
      </c>
      <c r="E212" s="62"/>
      <c r="F212" s="214" t="s">
        <v>340</v>
      </c>
      <c r="G212" s="62"/>
      <c r="H212" s="62"/>
      <c r="I212" s="171"/>
      <c r="J212" s="62"/>
      <c r="K212" s="62"/>
      <c r="L212" s="60"/>
      <c r="M212" s="215"/>
      <c r="N212" s="41"/>
      <c r="O212" s="41"/>
      <c r="P212" s="41"/>
      <c r="Q212" s="41"/>
      <c r="R212" s="41"/>
      <c r="S212" s="41"/>
      <c r="T212" s="77"/>
      <c r="AT212" s="23" t="s">
        <v>153</v>
      </c>
      <c r="AU212" s="23" t="s">
        <v>84</v>
      </c>
    </row>
    <row r="213" spans="2:51" s="12" customFormat="1" ht="13.5">
      <c r="B213" s="216"/>
      <c r="C213" s="217"/>
      <c r="D213" s="213" t="s">
        <v>155</v>
      </c>
      <c r="E213" s="218" t="s">
        <v>22</v>
      </c>
      <c r="F213" s="219" t="s">
        <v>341</v>
      </c>
      <c r="G213" s="217"/>
      <c r="H213" s="220">
        <v>15.185</v>
      </c>
      <c r="I213" s="221"/>
      <c r="J213" s="217"/>
      <c r="K213" s="217"/>
      <c r="L213" s="222"/>
      <c r="M213" s="223"/>
      <c r="N213" s="224"/>
      <c r="O213" s="224"/>
      <c r="P213" s="224"/>
      <c r="Q213" s="224"/>
      <c r="R213" s="224"/>
      <c r="S213" s="224"/>
      <c r="T213" s="225"/>
      <c r="AT213" s="226" t="s">
        <v>155</v>
      </c>
      <c r="AU213" s="226" t="s">
        <v>84</v>
      </c>
      <c r="AV213" s="12" t="s">
        <v>84</v>
      </c>
      <c r="AW213" s="12" t="s">
        <v>39</v>
      </c>
      <c r="AX213" s="12" t="s">
        <v>75</v>
      </c>
      <c r="AY213" s="226" t="s">
        <v>143</v>
      </c>
    </row>
    <row r="214" spans="2:51" s="13" customFormat="1" ht="13.5">
      <c r="B214" s="227"/>
      <c r="C214" s="228"/>
      <c r="D214" s="213" t="s">
        <v>155</v>
      </c>
      <c r="E214" s="250" t="s">
        <v>22</v>
      </c>
      <c r="F214" s="251" t="s">
        <v>158</v>
      </c>
      <c r="G214" s="228"/>
      <c r="H214" s="252">
        <v>15.185</v>
      </c>
      <c r="I214" s="233"/>
      <c r="J214" s="228"/>
      <c r="K214" s="228"/>
      <c r="L214" s="234"/>
      <c r="M214" s="235"/>
      <c r="N214" s="236"/>
      <c r="O214" s="236"/>
      <c r="P214" s="236"/>
      <c r="Q214" s="236"/>
      <c r="R214" s="236"/>
      <c r="S214" s="236"/>
      <c r="T214" s="237"/>
      <c r="AT214" s="238" t="s">
        <v>155</v>
      </c>
      <c r="AU214" s="238" t="s">
        <v>84</v>
      </c>
      <c r="AV214" s="13" t="s">
        <v>151</v>
      </c>
      <c r="AW214" s="13" t="s">
        <v>39</v>
      </c>
      <c r="AX214" s="13" t="s">
        <v>75</v>
      </c>
      <c r="AY214" s="238" t="s">
        <v>143</v>
      </c>
    </row>
    <row r="215" spans="2:51" s="12" customFormat="1" ht="13.5">
      <c r="B215" s="216"/>
      <c r="C215" s="217"/>
      <c r="D215" s="229" t="s">
        <v>155</v>
      </c>
      <c r="E215" s="253" t="s">
        <v>22</v>
      </c>
      <c r="F215" s="254" t="s">
        <v>342</v>
      </c>
      <c r="G215" s="217"/>
      <c r="H215" s="255">
        <v>15.2</v>
      </c>
      <c r="I215" s="221"/>
      <c r="J215" s="217"/>
      <c r="K215" s="217"/>
      <c r="L215" s="222"/>
      <c r="M215" s="223"/>
      <c r="N215" s="224"/>
      <c r="O215" s="224"/>
      <c r="P215" s="224"/>
      <c r="Q215" s="224"/>
      <c r="R215" s="224"/>
      <c r="S215" s="224"/>
      <c r="T215" s="225"/>
      <c r="AT215" s="226" t="s">
        <v>155</v>
      </c>
      <c r="AU215" s="226" t="s">
        <v>84</v>
      </c>
      <c r="AV215" s="12" t="s">
        <v>84</v>
      </c>
      <c r="AW215" s="12" t="s">
        <v>39</v>
      </c>
      <c r="AX215" s="12" t="s">
        <v>24</v>
      </c>
      <c r="AY215" s="226" t="s">
        <v>143</v>
      </c>
    </row>
    <row r="216" spans="2:65" s="1" customFormat="1" ht="14.4" customHeight="1">
      <c r="B216" s="40"/>
      <c r="C216" s="201" t="s">
        <v>343</v>
      </c>
      <c r="D216" s="201" t="s">
        <v>146</v>
      </c>
      <c r="E216" s="202" t="s">
        <v>344</v>
      </c>
      <c r="F216" s="203" t="s">
        <v>345</v>
      </c>
      <c r="G216" s="204" t="s">
        <v>259</v>
      </c>
      <c r="H216" s="205">
        <v>0.226</v>
      </c>
      <c r="I216" s="206"/>
      <c r="J216" s="207">
        <f>ROUND(I216*H216,2)</f>
        <v>0</v>
      </c>
      <c r="K216" s="203" t="s">
        <v>150</v>
      </c>
      <c r="L216" s="60"/>
      <c r="M216" s="208" t="s">
        <v>22</v>
      </c>
      <c r="N216" s="209" t="s">
        <v>46</v>
      </c>
      <c r="O216" s="41"/>
      <c r="P216" s="210">
        <f>O216*H216</f>
        <v>0</v>
      </c>
      <c r="Q216" s="210">
        <v>0</v>
      </c>
      <c r="R216" s="210">
        <f>Q216*H216</f>
        <v>0</v>
      </c>
      <c r="S216" s="210">
        <v>0</v>
      </c>
      <c r="T216" s="211">
        <f>S216*H216</f>
        <v>0</v>
      </c>
      <c r="AR216" s="23" t="s">
        <v>244</v>
      </c>
      <c r="AT216" s="23" t="s">
        <v>146</v>
      </c>
      <c r="AU216" s="23" t="s">
        <v>84</v>
      </c>
      <c r="AY216" s="23" t="s">
        <v>143</v>
      </c>
      <c r="BE216" s="212">
        <f>IF(N216="základní",J216,0)</f>
        <v>0</v>
      </c>
      <c r="BF216" s="212">
        <f>IF(N216="snížená",J216,0)</f>
        <v>0</v>
      </c>
      <c r="BG216" s="212">
        <f>IF(N216="zákl. přenesená",J216,0)</f>
        <v>0</v>
      </c>
      <c r="BH216" s="212">
        <f>IF(N216="sníž. přenesená",J216,0)</f>
        <v>0</v>
      </c>
      <c r="BI216" s="212">
        <f>IF(N216="nulová",J216,0)</f>
        <v>0</v>
      </c>
      <c r="BJ216" s="23" t="s">
        <v>24</v>
      </c>
      <c r="BK216" s="212">
        <f>ROUND(I216*H216,2)</f>
        <v>0</v>
      </c>
      <c r="BL216" s="23" t="s">
        <v>244</v>
      </c>
      <c r="BM216" s="23" t="s">
        <v>346</v>
      </c>
    </row>
    <row r="217" spans="2:47" s="1" customFormat="1" ht="36">
      <c r="B217" s="40"/>
      <c r="C217" s="62"/>
      <c r="D217" s="213" t="s">
        <v>153</v>
      </c>
      <c r="E217" s="62"/>
      <c r="F217" s="214" t="s">
        <v>347</v>
      </c>
      <c r="G217" s="62"/>
      <c r="H217" s="62"/>
      <c r="I217" s="171"/>
      <c r="J217" s="62"/>
      <c r="K217" s="62"/>
      <c r="L217" s="60"/>
      <c r="M217" s="215"/>
      <c r="N217" s="41"/>
      <c r="O217" s="41"/>
      <c r="P217" s="41"/>
      <c r="Q217" s="41"/>
      <c r="R217" s="41"/>
      <c r="S217" s="41"/>
      <c r="T217" s="77"/>
      <c r="AT217" s="23" t="s">
        <v>153</v>
      </c>
      <c r="AU217" s="23" t="s">
        <v>84</v>
      </c>
    </row>
    <row r="218" spans="2:63" s="11" customFormat="1" ht="29.85" customHeight="1">
      <c r="B218" s="184"/>
      <c r="C218" s="185"/>
      <c r="D218" s="198" t="s">
        <v>74</v>
      </c>
      <c r="E218" s="199" t="s">
        <v>348</v>
      </c>
      <c r="F218" s="199" t="s">
        <v>349</v>
      </c>
      <c r="G218" s="185"/>
      <c r="H218" s="185"/>
      <c r="I218" s="188"/>
      <c r="J218" s="200">
        <f>BK218</f>
        <v>0</v>
      </c>
      <c r="K218" s="185"/>
      <c r="L218" s="190"/>
      <c r="M218" s="191"/>
      <c r="N218" s="192"/>
      <c r="O218" s="192"/>
      <c r="P218" s="193">
        <f>SUM(P219:P248)</f>
        <v>0</v>
      </c>
      <c r="Q218" s="192"/>
      <c r="R218" s="193">
        <f>SUM(R219:R248)</f>
        <v>0.04987</v>
      </c>
      <c r="S218" s="192"/>
      <c r="T218" s="194">
        <f>SUM(T219:T248)</f>
        <v>0.1806</v>
      </c>
      <c r="AR218" s="195" t="s">
        <v>84</v>
      </c>
      <c r="AT218" s="196" t="s">
        <v>74</v>
      </c>
      <c r="AU218" s="196" t="s">
        <v>24</v>
      </c>
      <c r="AY218" s="195" t="s">
        <v>143</v>
      </c>
      <c r="BK218" s="197">
        <f>SUM(BK219:BK248)</f>
        <v>0</v>
      </c>
    </row>
    <row r="219" spans="2:65" s="1" customFormat="1" ht="14.4" customHeight="1">
      <c r="B219" s="40"/>
      <c r="C219" s="201" t="s">
        <v>331</v>
      </c>
      <c r="D219" s="201" t="s">
        <v>146</v>
      </c>
      <c r="E219" s="202" t="s">
        <v>350</v>
      </c>
      <c r="F219" s="203" t="s">
        <v>351</v>
      </c>
      <c r="G219" s="204" t="s">
        <v>225</v>
      </c>
      <c r="H219" s="205">
        <v>7</v>
      </c>
      <c r="I219" s="206"/>
      <c r="J219" s="207">
        <f>ROUND(I219*H219,2)</f>
        <v>0</v>
      </c>
      <c r="K219" s="203" t="s">
        <v>150</v>
      </c>
      <c r="L219" s="60"/>
      <c r="M219" s="208" t="s">
        <v>22</v>
      </c>
      <c r="N219" s="209" t="s">
        <v>46</v>
      </c>
      <c r="O219" s="41"/>
      <c r="P219" s="210">
        <f>O219*H219</f>
        <v>0</v>
      </c>
      <c r="Q219" s="210">
        <v>0</v>
      </c>
      <c r="R219" s="210">
        <f>Q219*H219</f>
        <v>0</v>
      </c>
      <c r="S219" s="210">
        <v>0.0018</v>
      </c>
      <c r="T219" s="211">
        <f>S219*H219</f>
        <v>0.0126</v>
      </c>
      <c r="AR219" s="23" t="s">
        <v>244</v>
      </c>
      <c r="AT219" s="23" t="s">
        <v>146</v>
      </c>
      <c r="AU219" s="23" t="s">
        <v>84</v>
      </c>
      <c r="AY219" s="23" t="s">
        <v>143</v>
      </c>
      <c r="BE219" s="212">
        <f>IF(N219="základní",J219,0)</f>
        <v>0</v>
      </c>
      <c r="BF219" s="212">
        <f>IF(N219="snížená",J219,0)</f>
        <v>0</v>
      </c>
      <c r="BG219" s="212">
        <f>IF(N219="zákl. přenesená",J219,0)</f>
        <v>0</v>
      </c>
      <c r="BH219" s="212">
        <f>IF(N219="sníž. přenesená",J219,0)</f>
        <v>0</v>
      </c>
      <c r="BI219" s="212">
        <f>IF(N219="nulová",J219,0)</f>
        <v>0</v>
      </c>
      <c r="BJ219" s="23" t="s">
        <v>24</v>
      </c>
      <c r="BK219" s="212">
        <f>ROUND(I219*H219,2)</f>
        <v>0</v>
      </c>
      <c r="BL219" s="23" t="s">
        <v>244</v>
      </c>
      <c r="BM219" s="23" t="s">
        <v>352</v>
      </c>
    </row>
    <row r="220" spans="2:47" s="1" customFormat="1" ht="13.5">
      <c r="B220" s="40"/>
      <c r="C220" s="62"/>
      <c r="D220" s="213" t="s">
        <v>153</v>
      </c>
      <c r="E220" s="62"/>
      <c r="F220" s="214" t="s">
        <v>353</v>
      </c>
      <c r="G220" s="62"/>
      <c r="H220" s="62"/>
      <c r="I220" s="171"/>
      <c r="J220" s="62"/>
      <c r="K220" s="62"/>
      <c r="L220" s="60"/>
      <c r="M220" s="215"/>
      <c r="N220" s="41"/>
      <c r="O220" s="41"/>
      <c r="P220" s="41"/>
      <c r="Q220" s="41"/>
      <c r="R220" s="41"/>
      <c r="S220" s="41"/>
      <c r="T220" s="77"/>
      <c r="AT220" s="23" t="s">
        <v>153</v>
      </c>
      <c r="AU220" s="23" t="s">
        <v>84</v>
      </c>
    </row>
    <row r="221" spans="2:51" s="12" customFormat="1" ht="13.5">
      <c r="B221" s="216"/>
      <c r="C221" s="217"/>
      <c r="D221" s="213" t="s">
        <v>155</v>
      </c>
      <c r="E221" s="218" t="s">
        <v>22</v>
      </c>
      <c r="F221" s="219" t="s">
        <v>354</v>
      </c>
      <c r="G221" s="217"/>
      <c r="H221" s="220">
        <v>7</v>
      </c>
      <c r="I221" s="221"/>
      <c r="J221" s="217"/>
      <c r="K221" s="217"/>
      <c r="L221" s="222"/>
      <c r="M221" s="223"/>
      <c r="N221" s="224"/>
      <c r="O221" s="224"/>
      <c r="P221" s="224"/>
      <c r="Q221" s="224"/>
      <c r="R221" s="224"/>
      <c r="S221" s="224"/>
      <c r="T221" s="225"/>
      <c r="AT221" s="226" t="s">
        <v>155</v>
      </c>
      <c r="AU221" s="226" t="s">
        <v>84</v>
      </c>
      <c r="AV221" s="12" t="s">
        <v>84</v>
      </c>
      <c r="AW221" s="12" t="s">
        <v>39</v>
      </c>
      <c r="AX221" s="12" t="s">
        <v>75</v>
      </c>
      <c r="AY221" s="226" t="s">
        <v>143</v>
      </c>
    </row>
    <row r="222" spans="2:51" s="13" customFormat="1" ht="13.5">
      <c r="B222" s="227"/>
      <c r="C222" s="228"/>
      <c r="D222" s="229" t="s">
        <v>155</v>
      </c>
      <c r="E222" s="230" t="s">
        <v>22</v>
      </c>
      <c r="F222" s="231" t="s">
        <v>158</v>
      </c>
      <c r="G222" s="228"/>
      <c r="H222" s="232">
        <v>7</v>
      </c>
      <c r="I222" s="233"/>
      <c r="J222" s="228"/>
      <c r="K222" s="228"/>
      <c r="L222" s="234"/>
      <c r="M222" s="235"/>
      <c r="N222" s="236"/>
      <c r="O222" s="236"/>
      <c r="P222" s="236"/>
      <c r="Q222" s="236"/>
      <c r="R222" s="236"/>
      <c r="S222" s="236"/>
      <c r="T222" s="237"/>
      <c r="AT222" s="238" t="s">
        <v>155</v>
      </c>
      <c r="AU222" s="238" t="s">
        <v>84</v>
      </c>
      <c r="AV222" s="13" t="s">
        <v>151</v>
      </c>
      <c r="AW222" s="13" t="s">
        <v>39</v>
      </c>
      <c r="AX222" s="13" t="s">
        <v>24</v>
      </c>
      <c r="AY222" s="238" t="s">
        <v>143</v>
      </c>
    </row>
    <row r="223" spans="2:65" s="1" customFormat="1" ht="22.8" customHeight="1">
      <c r="B223" s="40"/>
      <c r="C223" s="201" t="s">
        <v>355</v>
      </c>
      <c r="D223" s="201" t="s">
        <v>146</v>
      </c>
      <c r="E223" s="202" t="s">
        <v>356</v>
      </c>
      <c r="F223" s="203" t="s">
        <v>357</v>
      </c>
      <c r="G223" s="204" t="s">
        <v>225</v>
      </c>
      <c r="H223" s="205">
        <v>1</v>
      </c>
      <c r="I223" s="206"/>
      <c r="J223" s="207">
        <f>ROUND(I223*H223,2)</f>
        <v>0</v>
      </c>
      <c r="K223" s="203" t="s">
        <v>22</v>
      </c>
      <c r="L223" s="60"/>
      <c r="M223" s="208" t="s">
        <v>22</v>
      </c>
      <c r="N223" s="209" t="s">
        <v>46</v>
      </c>
      <c r="O223" s="41"/>
      <c r="P223" s="210">
        <f>O223*H223</f>
        <v>0</v>
      </c>
      <c r="Q223" s="210">
        <v>0.036</v>
      </c>
      <c r="R223" s="210">
        <f>Q223*H223</f>
        <v>0.036</v>
      </c>
      <c r="S223" s="210">
        <v>0</v>
      </c>
      <c r="T223" s="211">
        <f>S223*H223</f>
        <v>0</v>
      </c>
      <c r="AR223" s="23" t="s">
        <v>244</v>
      </c>
      <c r="AT223" s="23" t="s">
        <v>146</v>
      </c>
      <c r="AU223" s="23" t="s">
        <v>84</v>
      </c>
      <c r="AY223" s="23" t="s">
        <v>143</v>
      </c>
      <c r="BE223" s="212">
        <f>IF(N223="základní",J223,0)</f>
        <v>0</v>
      </c>
      <c r="BF223" s="212">
        <f>IF(N223="snížená",J223,0)</f>
        <v>0</v>
      </c>
      <c r="BG223" s="212">
        <f>IF(N223="zákl. přenesená",J223,0)</f>
        <v>0</v>
      </c>
      <c r="BH223" s="212">
        <f>IF(N223="sníž. přenesená",J223,0)</f>
        <v>0</v>
      </c>
      <c r="BI223" s="212">
        <f>IF(N223="nulová",J223,0)</f>
        <v>0</v>
      </c>
      <c r="BJ223" s="23" t="s">
        <v>24</v>
      </c>
      <c r="BK223" s="212">
        <f>ROUND(I223*H223,2)</f>
        <v>0</v>
      </c>
      <c r="BL223" s="23" t="s">
        <v>244</v>
      </c>
      <c r="BM223" s="23" t="s">
        <v>358</v>
      </c>
    </row>
    <row r="224" spans="2:47" s="1" customFormat="1" ht="24">
      <c r="B224" s="40"/>
      <c r="C224" s="62"/>
      <c r="D224" s="213" t="s">
        <v>153</v>
      </c>
      <c r="E224" s="62"/>
      <c r="F224" s="214" t="s">
        <v>359</v>
      </c>
      <c r="G224" s="62"/>
      <c r="H224" s="62"/>
      <c r="I224" s="171"/>
      <c r="J224" s="62"/>
      <c r="K224" s="62"/>
      <c r="L224" s="60"/>
      <c r="M224" s="215"/>
      <c r="N224" s="41"/>
      <c r="O224" s="41"/>
      <c r="P224" s="41"/>
      <c r="Q224" s="41"/>
      <c r="R224" s="41"/>
      <c r="S224" s="41"/>
      <c r="T224" s="77"/>
      <c r="AT224" s="23" t="s">
        <v>153</v>
      </c>
      <c r="AU224" s="23" t="s">
        <v>84</v>
      </c>
    </row>
    <row r="225" spans="2:51" s="12" customFormat="1" ht="13.5">
      <c r="B225" s="216"/>
      <c r="C225" s="217"/>
      <c r="D225" s="213" t="s">
        <v>155</v>
      </c>
      <c r="E225" s="218" t="s">
        <v>22</v>
      </c>
      <c r="F225" s="219" t="s">
        <v>360</v>
      </c>
      <c r="G225" s="217"/>
      <c r="H225" s="220">
        <v>1</v>
      </c>
      <c r="I225" s="221"/>
      <c r="J225" s="217"/>
      <c r="K225" s="217"/>
      <c r="L225" s="222"/>
      <c r="M225" s="223"/>
      <c r="N225" s="224"/>
      <c r="O225" s="224"/>
      <c r="P225" s="224"/>
      <c r="Q225" s="224"/>
      <c r="R225" s="224"/>
      <c r="S225" s="224"/>
      <c r="T225" s="225"/>
      <c r="AT225" s="226" t="s">
        <v>155</v>
      </c>
      <c r="AU225" s="226" t="s">
        <v>84</v>
      </c>
      <c r="AV225" s="12" t="s">
        <v>84</v>
      </c>
      <c r="AW225" s="12" t="s">
        <v>39</v>
      </c>
      <c r="AX225" s="12" t="s">
        <v>75</v>
      </c>
      <c r="AY225" s="226" t="s">
        <v>143</v>
      </c>
    </row>
    <row r="226" spans="2:51" s="13" customFormat="1" ht="13.5">
      <c r="B226" s="227"/>
      <c r="C226" s="228"/>
      <c r="D226" s="229" t="s">
        <v>155</v>
      </c>
      <c r="E226" s="230" t="s">
        <v>22</v>
      </c>
      <c r="F226" s="231" t="s">
        <v>158</v>
      </c>
      <c r="G226" s="228"/>
      <c r="H226" s="232">
        <v>1</v>
      </c>
      <c r="I226" s="233"/>
      <c r="J226" s="228"/>
      <c r="K226" s="228"/>
      <c r="L226" s="234"/>
      <c r="M226" s="235"/>
      <c r="N226" s="236"/>
      <c r="O226" s="236"/>
      <c r="P226" s="236"/>
      <c r="Q226" s="236"/>
      <c r="R226" s="236"/>
      <c r="S226" s="236"/>
      <c r="T226" s="237"/>
      <c r="AT226" s="238" t="s">
        <v>155</v>
      </c>
      <c r="AU226" s="238" t="s">
        <v>84</v>
      </c>
      <c r="AV226" s="13" t="s">
        <v>151</v>
      </c>
      <c r="AW226" s="13" t="s">
        <v>39</v>
      </c>
      <c r="AX226" s="13" t="s">
        <v>24</v>
      </c>
      <c r="AY226" s="238" t="s">
        <v>143</v>
      </c>
    </row>
    <row r="227" spans="2:65" s="1" customFormat="1" ht="22.8" customHeight="1">
      <c r="B227" s="40"/>
      <c r="C227" s="201" t="s">
        <v>361</v>
      </c>
      <c r="D227" s="201" t="s">
        <v>146</v>
      </c>
      <c r="E227" s="202" t="s">
        <v>362</v>
      </c>
      <c r="F227" s="203" t="s">
        <v>363</v>
      </c>
      <c r="G227" s="204" t="s">
        <v>225</v>
      </c>
      <c r="H227" s="205">
        <v>7</v>
      </c>
      <c r="I227" s="206"/>
      <c r="J227" s="207">
        <f>ROUND(I227*H227,2)</f>
        <v>0</v>
      </c>
      <c r="K227" s="203" t="s">
        <v>150</v>
      </c>
      <c r="L227" s="60"/>
      <c r="M227" s="208" t="s">
        <v>22</v>
      </c>
      <c r="N227" s="209" t="s">
        <v>46</v>
      </c>
      <c r="O227" s="41"/>
      <c r="P227" s="210">
        <f>O227*H227</f>
        <v>0</v>
      </c>
      <c r="Q227" s="210">
        <v>0</v>
      </c>
      <c r="R227" s="210">
        <f>Q227*H227</f>
        <v>0</v>
      </c>
      <c r="S227" s="210">
        <v>0.024</v>
      </c>
      <c r="T227" s="211">
        <f>S227*H227</f>
        <v>0.168</v>
      </c>
      <c r="AR227" s="23" t="s">
        <v>244</v>
      </c>
      <c r="AT227" s="23" t="s">
        <v>146</v>
      </c>
      <c r="AU227" s="23" t="s">
        <v>84</v>
      </c>
      <c r="AY227" s="23" t="s">
        <v>143</v>
      </c>
      <c r="BE227" s="212">
        <f>IF(N227="základní",J227,0)</f>
        <v>0</v>
      </c>
      <c r="BF227" s="212">
        <f>IF(N227="snížená",J227,0)</f>
        <v>0</v>
      </c>
      <c r="BG227" s="212">
        <f>IF(N227="zákl. přenesená",J227,0)</f>
        <v>0</v>
      </c>
      <c r="BH227" s="212">
        <f>IF(N227="sníž. přenesená",J227,0)</f>
        <v>0</v>
      </c>
      <c r="BI227" s="212">
        <f>IF(N227="nulová",J227,0)</f>
        <v>0</v>
      </c>
      <c r="BJ227" s="23" t="s">
        <v>24</v>
      </c>
      <c r="BK227" s="212">
        <f>ROUND(I227*H227,2)</f>
        <v>0</v>
      </c>
      <c r="BL227" s="23" t="s">
        <v>244</v>
      </c>
      <c r="BM227" s="23" t="s">
        <v>364</v>
      </c>
    </row>
    <row r="228" spans="2:47" s="1" customFormat="1" ht="36">
      <c r="B228" s="40"/>
      <c r="C228" s="62"/>
      <c r="D228" s="213" t="s">
        <v>153</v>
      </c>
      <c r="E228" s="62"/>
      <c r="F228" s="214" t="s">
        <v>365</v>
      </c>
      <c r="G228" s="62"/>
      <c r="H228" s="62"/>
      <c r="I228" s="171"/>
      <c r="J228" s="62"/>
      <c r="K228" s="62"/>
      <c r="L228" s="60"/>
      <c r="M228" s="215"/>
      <c r="N228" s="41"/>
      <c r="O228" s="41"/>
      <c r="P228" s="41"/>
      <c r="Q228" s="41"/>
      <c r="R228" s="41"/>
      <c r="S228" s="41"/>
      <c r="T228" s="77"/>
      <c r="AT228" s="23" t="s">
        <v>153</v>
      </c>
      <c r="AU228" s="23" t="s">
        <v>84</v>
      </c>
    </row>
    <row r="229" spans="2:51" s="12" customFormat="1" ht="13.5">
      <c r="B229" s="216"/>
      <c r="C229" s="217"/>
      <c r="D229" s="229" t="s">
        <v>155</v>
      </c>
      <c r="E229" s="253" t="s">
        <v>22</v>
      </c>
      <c r="F229" s="254" t="s">
        <v>354</v>
      </c>
      <c r="G229" s="217"/>
      <c r="H229" s="255">
        <v>7</v>
      </c>
      <c r="I229" s="221"/>
      <c r="J229" s="217"/>
      <c r="K229" s="217"/>
      <c r="L229" s="222"/>
      <c r="M229" s="223"/>
      <c r="N229" s="224"/>
      <c r="O229" s="224"/>
      <c r="P229" s="224"/>
      <c r="Q229" s="224"/>
      <c r="R229" s="224"/>
      <c r="S229" s="224"/>
      <c r="T229" s="225"/>
      <c r="AT229" s="226" t="s">
        <v>155</v>
      </c>
      <c r="AU229" s="226" t="s">
        <v>84</v>
      </c>
      <c r="AV229" s="12" t="s">
        <v>84</v>
      </c>
      <c r="AW229" s="12" t="s">
        <v>39</v>
      </c>
      <c r="AX229" s="12" t="s">
        <v>24</v>
      </c>
      <c r="AY229" s="226" t="s">
        <v>143</v>
      </c>
    </row>
    <row r="230" spans="2:65" s="1" customFormat="1" ht="14.4" customHeight="1">
      <c r="B230" s="40"/>
      <c r="C230" s="201" t="s">
        <v>366</v>
      </c>
      <c r="D230" s="201" t="s">
        <v>146</v>
      </c>
      <c r="E230" s="202" t="s">
        <v>367</v>
      </c>
      <c r="F230" s="203" t="s">
        <v>368</v>
      </c>
      <c r="G230" s="204" t="s">
        <v>225</v>
      </c>
      <c r="H230" s="205">
        <v>7</v>
      </c>
      <c r="I230" s="206"/>
      <c r="J230" s="207">
        <f>ROUND(I230*H230,2)</f>
        <v>0</v>
      </c>
      <c r="K230" s="203" t="s">
        <v>150</v>
      </c>
      <c r="L230" s="60"/>
      <c r="M230" s="208" t="s">
        <v>22</v>
      </c>
      <c r="N230" s="209" t="s">
        <v>46</v>
      </c>
      <c r="O230" s="41"/>
      <c r="P230" s="210">
        <f>O230*H230</f>
        <v>0</v>
      </c>
      <c r="Q230" s="210">
        <v>0</v>
      </c>
      <c r="R230" s="210">
        <f>Q230*H230</f>
        <v>0</v>
      </c>
      <c r="S230" s="210">
        <v>0</v>
      </c>
      <c r="T230" s="211">
        <f>S230*H230</f>
        <v>0</v>
      </c>
      <c r="AR230" s="23" t="s">
        <v>244</v>
      </c>
      <c r="AT230" s="23" t="s">
        <v>146</v>
      </c>
      <c r="AU230" s="23" t="s">
        <v>84</v>
      </c>
      <c r="AY230" s="23" t="s">
        <v>143</v>
      </c>
      <c r="BE230" s="212">
        <f>IF(N230="základní",J230,0)</f>
        <v>0</v>
      </c>
      <c r="BF230" s="212">
        <f>IF(N230="snížená",J230,0)</f>
        <v>0</v>
      </c>
      <c r="BG230" s="212">
        <f>IF(N230="zákl. přenesená",J230,0)</f>
        <v>0</v>
      </c>
      <c r="BH230" s="212">
        <f>IF(N230="sníž. přenesená",J230,0)</f>
        <v>0</v>
      </c>
      <c r="BI230" s="212">
        <f>IF(N230="nulová",J230,0)</f>
        <v>0</v>
      </c>
      <c r="BJ230" s="23" t="s">
        <v>24</v>
      </c>
      <c r="BK230" s="212">
        <f>ROUND(I230*H230,2)</f>
        <v>0</v>
      </c>
      <c r="BL230" s="23" t="s">
        <v>244</v>
      </c>
      <c r="BM230" s="23" t="s">
        <v>369</v>
      </c>
    </row>
    <row r="231" spans="2:47" s="1" customFormat="1" ht="24">
      <c r="B231" s="40"/>
      <c r="C231" s="62"/>
      <c r="D231" s="213" t="s">
        <v>153</v>
      </c>
      <c r="E231" s="62"/>
      <c r="F231" s="214" t="s">
        <v>370</v>
      </c>
      <c r="G231" s="62"/>
      <c r="H231" s="62"/>
      <c r="I231" s="171"/>
      <c r="J231" s="62"/>
      <c r="K231" s="62"/>
      <c r="L231" s="60"/>
      <c r="M231" s="215"/>
      <c r="N231" s="41"/>
      <c r="O231" s="41"/>
      <c r="P231" s="41"/>
      <c r="Q231" s="41"/>
      <c r="R231" s="41"/>
      <c r="S231" s="41"/>
      <c r="T231" s="77"/>
      <c r="AT231" s="23" t="s">
        <v>153</v>
      </c>
      <c r="AU231" s="23" t="s">
        <v>84</v>
      </c>
    </row>
    <row r="232" spans="2:51" s="12" customFormat="1" ht="13.5">
      <c r="B232" s="216"/>
      <c r="C232" s="217"/>
      <c r="D232" s="229" t="s">
        <v>155</v>
      </c>
      <c r="E232" s="253" t="s">
        <v>22</v>
      </c>
      <c r="F232" s="254" t="s">
        <v>195</v>
      </c>
      <c r="G232" s="217"/>
      <c r="H232" s="255">
        <v>7</v>
      </c>
      <c r="I232" s="221"/>
      <c r="J232" s="217"/>
      <c r="K232" s="217"/>
      <c r="L232" s="222"/>
      <c r="M232" s="223"/>
      <c r="N232" s="224"/>
      <c r="O232" s="224"/>
      <c r="P232" s="224"/>
      <c r="Q232" s="224"/>
      <c r="R232" s="224"/>
      <c r="S232" s="224"/>
      <c r="T232" s="225"/>
      <c r="AT232" s="226" t="s">
        <v>155</v>
      </c>
      <c r="AU232" s="226" t="s">
        <v>84</v>
      </c>
      <c r="AV232" s="12" t="s">
        <v>84</v>
      </c>
      <c r="AW232" s="12" t="s">
        <v>39</v>
      </c>
      <c r="AX232" s="12" t="s">
        <v>24</v>
      </c>
      <c r="AY232" s="226" t="s">
        <v>143</v>
      </c>
    </row>
    <row r="233" spans="2:65" s="1" customFormat="1" ht="22.8" customHeight="1">
      <c r="B233" s="40"/>
      <c r="C233" s="257" t="s">
        <v>371</v>
      </c>
      <c r="D233" s="257" t="s">
        <v>327</v>
      </c>
      <c r="E233" s="258" t="s">
        <v>372</v>
      </c>
      <c r="F233" s="259" t="s">
        <v>373</v>
      </c>
      <c r="G233" s="260" t="s">
        <v>225</v>
      </c>
      <c r="H233" s="261">
        <v>3</v>
      </c>
      <c r="I233" s="262"/>
      <c r="J233" s="263">
        <f>ROUND(I233*H233,2)</f>
        <v>0</v>
      </c>
      <c r="K233" s="259" t="s">
        <v>150</v>
      </c>
      <c r="L233" s="264"/>
      <c r="M233" s="265" t="s">
        <v>22</v>
      </c>
      <c r="N233" s="266" t="s">
        <v>46</v>
      </c>
      <c r="O233" s="41"/>
      <c r="P233" s="210">
        <f>O233*H233</f>
        <v>0</v>
      </c>
      <c r="Q233" s="210">
        <v>0.00185</v>
      </c>
      <c r="R233" s="210">
        <f>Q233*H233</f>
        <v>0.00555</v>
      </c>
      <c r="S233" s="210">
        <v>0</v>
      </c>
      <c r="T233" s="211">
        <f>S233*H233</f>
        <v>0</v>
      </c>
      <c r="AR233" s="23" t="s">
        <v>331</v>
      </c>
      <c r="AT233" s="23" t="s">
        <v>327</v>
      </c>
      <c r="AU233" s="23" t="s">
        <v>84</v>
      </c>
      <c r="AY233" s="23" t="s">
        <v>143</v>
      </c>
      <c r="BE233" s="212">
        <f>IF(N233="základní",J233,0)</f>
        <v>0</v>
      </c>
      <c r="BF233" s="212">
        <f>IF(N233="snížená",J233,0)</f>
        <v>0</v>
      </c>
      <c r="BG233" s="212">
        <f>IF(N233="zákl. přenesená",J233,0)</f>
        <v>0</v>
      </c>
      <c r="BH233" s="212">
        <f>IF(N233="sníž. přenesená",J233,0)</f>
        <v>0</v>
      </c>
      <c r="BI233" s="212">
        <f>IF(N233="nulová",J233,0)</f>
        <v>0</v>
      </c>
      <c r="BJ233" s="23" t="s">
        <v>24</v>
      </c>
      <c r="BK233" s="212">
        <f>ROUND(I233*H233,2)</f>
        <v>0</v>
      </c>
      <c r="BL233" s="23" t="s">
        <v>244</v>
      </c>
      <c r="BM233" s="23" t="s">
        <v>374</v>
      </c>
    </row>
    <row r="234" spans="2:47" s="1" customFormat="1" ht="13.5">
      <c r="B234" s="40"/>
      <c r="C234" s="62"/>
      <c r="D234" s="213" t="s">
        <v>153</v>
      </c>
      <c r="E234" s="62"/>
      <c r="F234" s="214" t="s">
        <v>375</v>
      </c>
      <c r="G234" s="62"/>
      <c r="H234" s="62"/>
      <c r="I234" s="171"/>
      <c r="J234" s="62"/>
      <c r="K234" s="62"/>
      <c r="L234" s="60"/>
      <c r="M234" s="215"/>
      <c r="N234" s="41"/>
      <c r="O234" s="41"/>
      <c r="P234" s="41"/>
      <c r="Q234" s="41"/>
      <c r="R234" s="41"/>
      <c r="S234" s="41"/>
      <c r="T234" s="77"/>
      <c r="AT234" s="23" t="s">
        <v>153</v>
      </c>
      <c r="AU234" s="23" t="s">
        <v>84</v>
      </c>
    </row>
    <row r="235" spans="2:51" s="12" customFormat="1" ht="13.5">
      <c r="B235" s="216"/>
      <c r="C235" s="217"/>
      <c r="D235" s="229" t="s">
        <v>155</v>
      </c>
      <c r="E235" s="253" t="s">
        <v>22</v>
      </c>
      <c r="F235" s="254" t="s">
        <v>164</v>
      </c>
      <c r="G235" s="217"/>
      <c r="H235" s="255">
        <v>3</v>
      </c>
      <c r="I235" s="221"/>
      <c r="J235" s="217"/>
      <c r="K235" s="217"/>
      <c r="L235" s="222"/>
      <c r="M235" s="223"/>
      <c r="N235" s="224"/>
      <c r="O235" s="224"/>
      <c r="P235" s="224"/>
      <c r="Q235" s="224"/>
      <c r="R235" s="224"/>
      <c r="S235" s="224"/>
      <c r="T235" s="225"/>
      <c r="AT235" s="226" t="s">
        <v>155</v>
      </c>
      <c r="AU235" s="226" t="s">
        <v>84</v>
      </c>
      <c r="AV235" s="12" t="s">
        <v>84</v>
      </c>
      <c r="AW235" s="12" t="s">
        <v>39</v>
      </c>
      <c r="AX235" s="12" t="s">
        <v>24</v>
      </c>
      <c r="AY235" s="226" t="s">
        <v>143</v>
      </c>
    </row>
    <row r="236" spans="2:65" s="1" customFormat="1" ht="22.8" customHeight="1">
      <c r="B236" s="40"/>
      <c r="C236" s="257" t="s">
        <v>376</v>
      </c>
      <c r="D236" s="257" t="s">
        <v>327</v>
      </c>
      <c r="E236" s="258" t="s">
        <v>377</v>
      </c>
      <c r="F236" s="259" t="s">
        <v>378</v>
      </c>
      <c r="G236" s="260" t="s">
        <v>225</v>
      </c>
      <c r="H236" s="261">
        <v>4</v>
      </c>
      <c r="I236" s="262"/>
      <c r="J236" s="263">
        <f>ROUND(I236*H236,2)</f>
        <v>0</v>
      </c>
      <c r="K236" s="259" t="s">
        <v>150</v>
      </c>
      <c r="L236" s="264"/>
      <c r="M236" s="265" t="s">
        <v>22</v>
      </c>
      <c r="N236" s="266" t="s">
        <v>46</v>
      </c>
      <c r="O236" s="41"/>
      <c r="P236" s="210">
        <f>O236*H236</f>
        <v>0</v>
      </c>
      <c r="Q236" s="210">
        <v>0.00208</v>
      </c>
      <c r="R236" s="210">
        <f>Q236*H236</f>
        <v>0.00832</v>
      </c>
      <c r="S236" s="210">
        <v>0</v>
      </c>
      <c r="T236" s="211">
        <f>S236*H236</f>
        <v>0</v>
      </c>
      <c r="AR236" s="23" t="s">
        <v>331</v>
      </c>
      <c r="AT236" s="23" t="s">
        <v>327</v>
      </c>
      <c r="AU236" s="23" t="s">
        <v>84</v>
      </c>
      <c r="AY236" s="23" t="s">
        <v>143</v>
      </c>
      <c r="BE236" s="212">
        <f>IF(N236="základní",J236,0)</f>
        <v>0</v>
      </c>
      <c r="BF236" s="212">
        <f>IF(N236="snížená",J236,0)</f>
        <v>0</v>
      </c>
      <c r="BG236" s="212">
        <f>IF(N236="zákl. přenesená",J236,0)</f>
        <v>0</v>
      </c>
      <c r="BH236" s="212">
        <f>IF(N236="sníž. přenesená",J236,0)</f>
        <v>0</v>
      </c>
      <c r="BI236" s="212">
        <f>IF(N236="nulová",J236,0)</f>
        <v>0</v>
      </c>
      <c r="BJ236" s="23" t="s">
        <v>24</v>
      </c>
      <c r="BK236" s="212">
        <f>ROUND(I236*H236,2)</f>
        <v>0</v>
      </c>
      <c r="BL236" s="23" t="s">
        <v>244</v>
      </c>
      <c r="BM236" s="23" t="s">
        <v>379</v>
      </c>
    </row>
    <row r="237" spans="2:47" s="1" customFormat="1" ht="13.5">
      <c r="B237" s="40"/>
      <c r="C237" s="62"/>
      <c r="D237" s="213" t="s">
        <v>153</v>
      </c>
      <c r="E237" s="62"/>
      <c r="F237" s="214" t="s">
        <v>380</v>
      </c>
      <c r="G237" s="62"/>
      <c r="H237" s="62"/>
      <c r="I237" s="171"/>
      <c r="J237" s="62"/>
      <c r="K237" s="62"/>
      <c r="L237" s="60"/>
      <c r="M237" s="215"/>
      <c r="N237" s="41"/>
      <c r="O237" s="41"/>
      <c r="P237" s="41"/>
      <c r="Q237" s="41"/>
      <c r="R237" s="41"/>
      <c r="S237" s="41"/>
      <c r="T237" s="77"/>
      <c r="AT237" s="23" t="s">
        <v>153</v>
      </c>
      <c r="AU237" s="23" t="s">
        <v>84</v>
      </c>
    </row>
    <row r="238" spans="2:51" s="12" customFormat="1" ht="13.5">
      <c r="B238" s="216"/>
      <c r="C238" s="217"/>
      <c r="D238" s="229" t="s">
        <v>155</v>
      </c>
      <c r="E238" s="253" t="s">
        <v>22</v>
      </c>
      <c r="F238" s="254" t="s">
        <v>151</v>
      </c>
      <c r="G238" s="217"/>
      <c r="H238" s="255">
        <v>4</v>
      </c>
      <c r="I238" s="221"/>
      <c r="J238" s="217"/>
      <c r="K238" s="217"/>
      <c r="L238" s="222"/>
      <c r="M238" s="223"/>
      <c r="N238" s="224"/>
      <c r="O238" s="224"/>
      <c r="P238" s="224"/>
      <c r="Q238" s="224"/>
      <c r="R238" s="224"/>
      <c r="S238" s="224"/>
      <c r="T238" s="225"/>
      <c r="AT238" s="226" t="s">
        <v>155</v>
      </c>
      <c r="AU238" s="226" t="s">
        <v>84</v>
      </c>
      <c r="AV238" s="12" t="s">
        <v>84</v>
      </c>
      <c r="AW238" s="12" t="s">
        <v>39</v>
      </c>
      <c r="AX238" s="12" t="s">
        <v>24</v>
      </c>
      <c r="AY238" s="226" t="s">
        <v>143</v>
      </c>
    </row>
    <row r="239" spans="2:65" s="1" customFormat="1" ht="22.8" customHeight="1">
      <c r="B239" s="40"/>
      <c r="C239" s="201" t="s">
        <v>381</v>
      </c>
      <c r="D239" s="201" t="s">
        <v>146</v>
      </c>
      <c r="E239" s="202" t="s">
        <v>382</v>
      </c>
      <c r="F239" s="203" t="s">
        <v>383</v>
      </c>
      <c r="G239" s="204" t="s">
        <v>198</v>
      </c>
      <c r="H239" s="205">
        <v>1</v>
      </c>
      <c r="I239" s="206"/>
      <c r="J239" s="207">
        <f>ROUND(I239*H239,2)</f>
        <v>0</v>
      </c>
      <c r="K239" s="203" t="s">
        <v>22</v>
      </c>
      <c r="L239" s="60"/>
      <c r="M239" s="208" t="s">
        <v>22</v>
      </c>
      <c r="N239" s="209" t="s">
        <v>46</v>
      </c>
      <c r="O239" s="41"/>
      <c r="P239" s="210">
        <f>O239*H239</f>
        <v>0</v>
      </c>
      <c r="Q239" s="210">
        <v>0</v>
      </c>
      <c r="R239" s="210">
        <f>Q239*H239</f>
        <v>0</v>
      </c>
      <c r="S239" s="210">
        <v>0</v>
      </c>
      <c r="T239" s="211">
        <f>S239*H239</f>
        <v>0</v>
      </c>
      <c r="AR239" s="23" t="s">
        <v>244</v>
      </c>
      <c r="AT239" s="23" t="s">
        <v>146</v>
      </c>
      <c r="AU239" s="23" t="s">
        <v>84</v>
      </c>
      <c r="AY239" s="23" t="s">
        <v>143</v>
      </c>
      <c r="BE239" s="212">
        <f>IF(N239="základní",J239,0)</f>
        <v>0</v>
      </c>
      <c r="BF239" s="212">
        <f>IF(N239="snížená",J239,0)</f>
        <v>0</v>
      </c>
      <c r="BG239" s="212">
        <f>IF(N239="zákl. přenesená",J239,0)</f>
        <v>0</v>
      </c>
      <c r="BH239" s="212">
        <f>IF(N239="sníž. přenesená",J239,0)</f>
        <v>0</v>
      </c>
      <c r="BI239" s="212">
        <f>IF(N239="nulová",J239,0)</f>
        <v>0</v>
      </c>
      <c r="BJ239" s="23" t="s">
        <v>24</v>
      </c>
      <c r="BK239" s="212">
        <f>ROUND(I239*H239,2)</f>
        <v>0</v>
      </c>
      <c r="BL239" s="23" t="s">
        <v>244</v>
      </c>
      <c r="BM239" s="23" t="s">
        <v>384</v>
      </c>
    </row>
    <row r="240" spans="2:51" s="12" customFormat="1" ht="13.5">
      <c r="B240" s="216"/>
      <c r="C240" s="217"/>
      <c r="D240" s="229" t="s">
        <v>155</v>
      </c>
      <c r="E240" s="253" t="s">
        <v>22</v>
      </c>
      <c r="F240" s="254" t="s">
        <v>385</v>
      </c>
      <c r="G240" s="217"/>
      <c r="H240" s="255">
        <v>1</v>
      </c>
      <c r="I240" s="221"/>
      <c r="J240" s="217"/>
      <c r="K240" s="217"/>
      <c r="L240" s="222"/>
      <c r="M240" s="223"/>
      <c r="N240" s="224"/>
      <c r="O240" s="224"/>
      <c r="P240" s="224"/>
      <c r="Q240" s="224"/>
      <c r="R240" s="224"/>
      <c r="S240" s="224"/>
      <c r="T240" s="225"/>
      <c r="AT240" s="226" t="s">
        <v>155</v>
      </c>
      <c r="AU240" s="226" t="s">
        <v>84</v>
      </c>
      <c r="AV240" s="12" t="s">
        <v>84</v>
      </c>
      <c r="AW240" s="12" t="s">
        <v>39</v>
      </c>
      <c r="AX240" s="12" t="s">
        <v>24</v>
      </c>
      <c r="AY240" s="226" t="s">
        <v>143</v>
      </c>
    </row>
    <row r="241" spans="2:65" s="1" customFormat="1" ht="22.8" customHeight="1">
      <c r="B241" s="40"/>
      <c r="C241" s="201" t="s">
        <v>386</v>
      </c>
      <c r="D241" s="201" t="s">
        <v>146</v>
      </c>
      <c r="E241" s="202" t="s">
        <v>387</v>
      </c>
      <c r="F241" s="203" t="s">
        <v>388</v>
      </c>
      <c r="G241" s="204" t="s">
        <v>198</v>
      </c>
      <c r="H241" s="205">
        <v>1</v>
      </c>
      <c r="I241" s="206"/>
      <c r="J241" s="207">
        <f>ROUND(I241*H241,2)</f>
        <v>0</v>
      </c>
      <c r="K241" s="203" t="s">
        <v>22</v>
      </c>
      <c r="L241" s="60"/>
      <c r="M241" s="208" t="s">
        <v>22</v>
      </c>
      <c r="N241" s="209" t="s">
        <v>46</v>
      </c>
      <c r="O241" s="41"/>
      <c r="P241" s="210">
        <f>O241*H241</f>
        <v>0</v>
      </c>
      <c r="Q241" s="210">
        <v>0</v>
      </c>
      <c r="R241" s="210">
        <f>Q241*H241</f>
        <v>0</v>
      </c>
      <c r="S241" s="210">
        <v>0</v>
      </c>
      <c r="T241" s="211">
        <f>S241*H241</f>
        <v>0</v>
      </c>
      <c r="AR241" s="23" t="s">
        <v>244</v>
      </c>
      <c r="AT241" s="23" t="s">
        <v>146</v>
      </c>
      <c r="AU241" s="23" t="s">
        <v>84</v>
      </c>
      <c r="AY241" s="23" t="s">
        <v>143</v>
      </c>
      <c r="BE241" s="212">
        <f>IF(N241="základní",J241,0)</f>
        <v>0</v>
      </c>
      <c r="BF241" s="212">
        <f>IF(N241="snížená",J241,0)</f>
        <v>0</v>
      </c>
      <c r="BG241" s="212">
        <f>IF(N241="zákl. přenesená",J241,0)</f>
        <v>0</v>
      </c>
      <c r="BH241" s="212">
        <f>IF(N241="sníž. přenesená",J241,0)</f>
        <v>0</v>
      </c>
      <c r="BI241" s="212">
        <f>IF(N241="nulová",J241,0)</f>
        <v>0</v>
      </c>
      <c r="BJ241" s="23" t="s">
        <v>24</v>
      </c>
      <c r="BK241" s="212">
        <f>ROUND(I241*H241,2)</f>
        <v>0</v>
      </c>
      <c r="BL241" s="23" t="s">
        <v>244</v>
      </c>
      <c r="BM241" s="23" t="s">
        <v>389</v>
      </c>
    </row>
    <row r="242" spans="2:51" s="12" customFormat="1" ht="13.5">
      <c r="B242" s="216"/>
      <c r="C242" s="217"/>
      <c r="D242" s="229" t="s">
        <v>155</v>
      </c>
      <c r="E242" s="253" t="s">
        <v>22</v>
      </c>
      <c r="F242" s="254" t="s">
        <v>385</v>
      </c>
      <c r="G242" s="217"/>
      <c r="H242" s="255">
        <v>1</v>
      </c>
      <c r="I242" s="221"/>
      <c r="J242" s="217"/>
      <c r="K242" s="217"/>
      <c r="L242" s="222"/>
      <c r="M242" s="223"/>
      <c r="N242" s="224"/>
      <c r="O242" s="224"/>
      <c r="P242" s="224"/>
      <c r="Q242" s="224"/>
      <c r="R242" s="224"/>
      <c r="S242" s="224"/>
      <c r="T242" s="225"/>
      <c r="AT242" s="226" t="s">
        <v>155</v>
      </c>
      <c r="AU242" s="226" t="s">
        <v>84</v>
      </c>
      <c r="AV242" s="12" t="s">
        <v>84</v>
      </c>
      <c r="AW242" s="12" t="s">
        <v>39</v>
      </c>
      <c r="AX242" s="12" t="s">
        <v>24</v>
      </c>
      <c r="AY242" s="226" t="s">
        <v>143</v>
      </c>
    </row>
    <row r="243" spans="2:65" s="1" customFormat="1" ht="14.4" customHeight="1">
      <c r="B243" s="40"/>
      <c r="C243" s="201" t="s">
        <v>390</v>
      </c>
      <c r="D243" s="201" t="s">
        <v>146</v>
      </c>
      <c r="E243" s="202" t="s">
        <v>391</v>
      </c>
      <c r="F243" s="203" t="s">
        <v>392</v>
      </c>
      <c r="G243" s="204" t="s">
        <v>198</v>
      </c>
      <c r="H243" s="205">
        <v>1</v>
      </c>
      <c r="I243" s="206"/>
      <c r="J243" s="207">
        <f>ROUND(I243*H243,2)</f>
        <v>0</v>
      </c>
      <c r="K243" s="203" t="s">
        <v>22</v>
      </c>
      <c r="L243" s="60"/>
      <c r="M243" s="208" t="s">
        <v>22</v>
      </c>
      <c r="N243" s="209" t="s">
        <v>46</v>
      </c>
      <c r="O243" s="41"/>
      <c r="P243" s="210">
        <f>O243*H243</f>
        <v>0</v>
      </c>
      <c r="Q243" s="210">
        <v>0</v>
      </c>
      <c r="R243" s="210">
        <f>Q243*H243</f>
        <v>0</v>
      </c>
      <c r="S243" s="210">
        <v>0</v>
      </c>
      <c r="T243" s="211">
        <f>S243*H243</f>
        <v>0</v>
      </c>
      <c r="AR243" s="23" t="s">
        <v>244</v>
      </c>
      <c r="AT243" s="23" t="s">
        <v>146</v>
      </c>
      <c r="AU243" s="23" t="s">
        <v>84</v>
      </c>
      <c r="AY243" s="23" t="s">
        <v>143</v>
      </c>
      <c r="BE243" s="212">
        <f>IF(N243="základní",J243,0)</f>
        <v>0</v>
      </c>
      <c r="BF243" s="212">
        <f>IF(N243="snížená",J243,0)</f>
        <v>0</v>
      </c>
      <c r="BG243" s="212">
        <f>IF(N243="zákl. přenesená",J243,0)</f>
        <v>0</v>
      </c>
      <c r="BH243" s="212">
        <f>IF(N243="sníž. přenesená",J243,0)</f>
        <v>0</v>
      </c>
      <c r="BI243" s="212">
        <f>IF(N243="nulová",J243,0)</f>
        <v>0</v>
      </c>
      <c r="BJ243" s="23" t="s">
        <v>24</v>
      </c>
      <c r="BK243" s="212">
        <f>ROUND(I243*H243,2)</f>
        <v>0</v>
      </c>
      <c r="BL243" s="23" t="s">
        <v>244</v>
      </c>
      <c r="BM243" s="23" t="s">
        <v>393</v>
      </c>
    </row>
    <row r="244" spans="2:51" s="12" customFormat="1" ht="13.5">
      <c r="B244" s="216"/>
      <c r="C244" s="217"/>
      <c r="D244" s="229" t="s">
        <v>155</v>
      </c>
      <c r="E244" s="253" t="s">
        <v>22</v>
      </c>
      <c r="F244" s="254" t="s">
        <v>394</v>
      </c>
      <c r="G244" s="217"/>
      <c r="H244" s="255">
        <v>1</v>
      </c>
      <c r="I244" s="221"/>
      <c r="J244" s="217"/>
      <c r="K244" s="217"/>
      <c r="L244" s="222"/>
      <c r="M244" s="223"/>
      <c r="N244" s="224"/>
      <c r="O244" s="224"/>
      <c r="P244" s="224"/>
      <c r="Q244" s="224"/>
      <c r="R244" s="224"/>
      <c r="S244" s="224"/>
      <c r="T244" s="225"/>
      <c r="AT244" s="226" t="s">
        <v>155</v>
      </c>
      <c r="AU244" s="226" t="s">
        <v>84</v>
      </c>
      <c r="AV244" s="12" t="s">
        <v>84</v>
      </c>
      <c r="AW244" s="12" t="s">
        <v>39</v>
      </c>
      <c r="AX244" s="12" t="s">
        <v>24</v>
      </c>
      <c r="AY244" s="226" t="s">
        <v>143</v>
      </c>
    </row>
    <row r="245" spans="2:65" s="1" customFormat="1" ht="22.8" customHeight="1">
      <c r="B245" s="40"/>
      <c r="C245" s="201" t="s">
        <v>395</v>
      </c>
      <c r="D245" s="201" t="s">
        <v>146</v>
      </c>
      <c r="E245" s="202" t="s">
        <v>396</v>
      </c>
      <c r="F245" s="203" t="s">
        <v>397</v>
      </c>
      <c r="G245" s="204" t="s">
        <v>198</v>
      </c>
      <c r="H245" s="205">
        <v>2</v>
      </c>
      <c r="I245" s="206"/>
      <c r="J245" s="207">
        <f>ROUND(I245*H245,2)</f>
        <v>0</v>
      </c>
      <c r="K245" s="203" t="s">
        <v>22</v>
      </c>
      <c r="L245" s="60"/>
      <c r="M245" s="208" t="s">
        <v>22</v>
      </c>
      <c r="N245" s="209" t="s">
        <v>46</v>
      </c>
      <c r="O245" s="41"/>
      <c r="P245" s="210">
        <f>O245*H245</f>
        <v>0</v>
      </c>
      <c r="Q245" s="210">
        <v>0</v>
      </c>
      <c r="R245" s="210">
        <f>Q245*H245</f>
        <v>0</v>
      </c>
      <c r="S245" s="210">
        <v>0</v>
      </c>
      <c r="T245" s="211">
        <f>S245*H245</f>
        <v>0</v>
      </c>
      <c r="AR245" s="23" t="s">
        <v>244</v>
      </c>
      <c r="AT245" s="23" t="s">
        <v>146</v>
      </c>
      <c r="AU245" s="23" t="s">
        <v>84</v>
      </c>
      <c r="AY245" s="23" t="s">
        <v>143</v>
      </c>
      <c r="BE245" s="212">
        <f>IF(N245="základní",J245,0)</f>
        <v>0</v>
      </c>
      <c r="BF245" s="212">
        <f>IF(N245="snížená",J245,0)</f>
        <v>0</v>
      </c>
      <c r="BG245" s="212">
        <f>IF(N245="zákl. přenesená",J245,0)</f>
        <v>0</v>
      </c>
      <c r="BH245" s="212">
        <f>IF(N245="sníž. přenesená",J245,0)</f>
        <v>0</v>
      </c>
      <c r="BI245" s="212">
        <f>IF(N245="nulová",J245,0)</f>
        <v>0</v>
      </c>
      <c r="BJ245" s="23" t="s">
        <v>24</v>
      </c>
      <c r="BK245" s="212">
        <f>ROUND(I245*H245,2)</f>
        <v>0</v>
      </c>
      <c r="BL245" s="23" t="s">
        <v>244</v>
      </c>
      <c r="BM245" s="23" t="s">
        <v>398</v>
      </c>
    </row>
    <row r="246" spans="2:51" s="12" customFormat="1" ht="13.5">
      <c r="B246" s="216"/>
      <c r="C246" s="217"/>
      <c r="D246" s="229" t="s">
        <v>155</v>
      </c>
      <c r="E246" s="253" t="s">
        <v>22</v>
      </c>
      <c r="F246" s="254" t="s">
        <v>84</v>
      </c>
      <c r="G246" s="217"/>
      <c r="H246" s="255">
        <v>2</v>
      </c>
      <c r="I246" s="221"/>
      <c r="J246" s="217"/>
      <c r="K246" s="217"/>
      <c r="L246" s="222"/>
      <c r="M246" s="223"/>
      <c r="N246" s="224"/>
      <c r="O246" s="224"/>
      <c r="P246" s="224"/>
      <c r="Q246" s="224"/>
      <c r="R246" s="224"/>
      <c r="S246" s="224"/>
      <c r="T246" s="225"/>
      <c r="AT246" s="226" t="s">
        <v>155</v>
      </c>
      <c r="AU246" s="226" t="s">
        <v>84</v>
      </c>
      <c r="AV246" s="12" t="s">
        <v>84</v>
      </c>
      <c r="AW246" s="12" t="s">
        <v>39</v>
      </c>
      <c r="AX246" s="12" t="s">
        <v>24</v>
      </c>
      <c r="AY246" s="226" t="s">
        <v>143</v>
      </c>
    </row>
    <row r="247" spans="2:65" s="1" customFormat="1" ht="22.8" customHeight="1">
      <c r="B247" s="40"/>
      <c r="C247" s="201" t="s">
        <v>399</v>
      </c>
      <c r="D247" s="201" t="s">
        <v>146</v>
      </c>
      <c r="E247" s="202" t="s">
        <v>400</v>
      </c>
      <c r="F247" s="203" t="s">
        <v>401</v>
      </c>
      <c r="G247" s="204" t="s">
        <v>259</v>
      </c>
      <c r="H247" s="205">
        <v>0.05</v>
      </c>
      <c r="I247" s="206"/>
      <c r="J247" s="207">
        <f>ROUND(I247*H247,2)</f>
        <v>0</v>
      </c>
      <c r="K247" s="203" t="s">
        <v>150</v>
      </c>
      <c r="L247" s="60"/>
      <c r="M247" s="208" t="s">
        <v>22</v>
      </c>
      <c r="N247" s="209" t="s">
        <v>46</v>
      </c>
      <c r="O247" s="41"/>
      <c r="P247" s="210">
        <f>O247*H247</f>
        <v>0</v>
      </c>
      <c r="Q247" s="210">
        <v>0</v>
      </c>
      <c r="R247" s="210">
        <f>Q247*H247</f>
        <v>0</v>
      </c>
      <c r="S247" s="210">
        <v>0</v>
      </c>
      <c r="T247" s="211">
        <f>S247*H247</f>
        <v>0</v>
      </c>
      <c r="AR247" s="23" t="s">
        <v>244</v>
      </c>
      <c r="AT247" s="23" t="s">
        <v>146</v>
      </c>
      <c r="AU247" s="23" t="s">
        <v>84</v>
      </c>
      <c r="AY247" s="23" t="s">
        <v>143</v>
      </c>
      <c r="BE247" s="212">
        <f>IF(N247="základní",J247,0)</f>
        <v>0</v>
      </c>
      <c r="BF247" s="212">
        <f>IF(N247="snížená",J247,0)</f>
        <v>0</v>
      </c>
      <c r="BG247" s="212">
        <f>IF(N247="zákl. přenesená",J247,0)</f>
        <v>0</v>
      </c>
      <c r="BH247" s="212">
        <f>IF(N247="sníž. přenesená",J247,0)</f>
        <v>0</v>
      </c>
      <c r="BI247" s="212">
        <f>IF(N247="nulová",J247,0)</f>
        <v>0</v>
      </c>
      <c r="BJ247" s="23" t="s">
        <v>24</v>
      </c>
      <c r="BK247" s="212">
        <f>ROUND(I247*H247,2)</f>
        <v>0</v>
      </c>
      <c r="BL247" s="23" t="s">
        <v>244</v>
      </c>
      <c r="BM247" s="23" t="s">
        <v>402</v>
      </c>
    </row>
    <row r="248" spans="2:47" s="1" customFormat="1" ht="36">
      <c r="B248" s="40"/>
      <c r="C248" s="62"/>
      <c r="D248" s="213" t="s">
        <v>153</v>
      </c>
      <c r="E248" s="62"/>
      <c r="F248" s="214" t="s">
        <v>403</v>
      </c>
      <c r="G248" s="62"/>
      <c r="H248" s="62"/>
      <c r="I248" s="171"/>
      <c r="J248" s="62"/>
      <c r="K248" s="62"/>
      <c r="L248" s="60"/>
      <c r="M248" s="215"/>
      <c r="N248" s="41"/>
      <c r="O248" s="41"/>
      <c r="P248" s="41"/>
      <c r="Q248" s="41"/>
      <c r="R248" s="41"/>
      <c r="S248" s="41"/>
      <c r="T248" s="77"/>
      <c r="AT248" s="23" t="s">
        <v>153</v>
      </c>
      <c r="AU248" s="23" t="s">
        <v>84</v>
      </c>
    </row>
    <row r="249" spans="2:63" s="11" customFormat="1" ht="29.85" customHeight="1">
      <c r="B249" s="184"/>
      <c r="C249" s="185"/>
      <c r="D249" s="198" t="s">
        <v>74</v>
      </c>
      <c r="E249" s="199" t="s">
        <v>404</v>
      </c>
      <c r="F249" s="199" t="s">
        <v>405</v>
      </c>
      <c r="G249" s="185"/>
      <c r="H249" s="185"/>
      <c r="I249" s="188"/>
      <c r="J249" s="200">
        <f>BK249</f>
        <v>0</v>
      </c>
      <c r="K249" s="185"/>
      <c r="L249" s="190"/>
      <c r="M249" s="191"/>
      <c r="N249" s="192"/>
      <c r="O249" s="192"/>
      <c r="P249" s="193">
        <f>SUM(P250:P276)</f>
        <v>0</v>
      </c>
      <c r="Q249" s="192"/>
      <c r="R249" s="193">
        <f>SUM(R250:R276)</f>
        <v>2.2807596</v>
      </c>
      <c r="S249" s="192"/>
      <c r="T249" s="194">
        <f>SUM(T250:T276)</f>
        <v>1.22096</v>
      </c>
      <c r="AR249" s="195" t="s">
        <v>84</v>
      </c>
      <c r="AT249" s="196" t="s">
        <v>74</v>
      </c>
      <c r="AU249" s="196" t="s">
        <v>24</v>
      </c>
      <c r="AY249" s="195" t="s">
        <v>143</v>
      </c>
      <c r="BK249" s="197">
        <f>SUM(BK250:BK276)</f>
        <v>0</v>
      </c>
    </row>
    <row r="250" spans="2:65" s="1" customFormat="1" ht="22.8" customHeight="1">
      <c r="B250" s="40"/>
      <c r="C250" s="201" t="s">
        <v>406</v>
      </c>
      <c r="D250" s="201" t="s">
        <v>146</v>
      </c>
      <c r="E250" s="202" t="s">
        <v>407</v>
      </c>
      <c r="F250" s="203" t="s">
        <v>408</v>
      </c>
      <c r="G250" s="204" t="s">
        <v>240</v>
      </c>
      <c r="H250" s="205">
        <v>30.3</v>
      </c>
      <c r="I250" s="206"/>
      <c r="J250" s="207">
        <f>ROUND(I250*H250,2)</f>
        <v>0</v>
      </c>
      <c r="K250" s="203" t="s">
        <v>150</v>
      </c>
      <c r="L250" s="60"/>
      <c r="M250" s="208" t="s">
        <v>22</v>
      </c>
      <c r="N250" s="209" t="s">
        <v>46</v>
      </c>
      <c r="O250" s="41"/>
      <c r="P250" s="210">
        <f>O250*H250</f>
        <v>0</v>
      </c>
      <c r="Q250" s="210">
        <v>0.00638</v>
      </c>
      <c r="R250" s="210">
        <f>Q250*H250</f>
        <v>0.193314</v>
      </c>
      <c r="S250" s="210">
        <v>0</v>
      </c>
      <c r="T250" s="211">
        <f>S250*H250</f>
        <v>0</v>
      </c>
      <c r="AR250" s="23" t="s">
        <v>244</v>
      </c>
      <c r="AT250" s="23" t="s">
        <v>146</v>
      </c>
      <c r="AU250" s="23" t="s">
        <v>84</v>
      </c>
      <c r="AY250" s="23" t="s">
        <v>143</v>
      </c>
      <c r="BE250" s="212">
        <f>IF(N250="základní",J250,0)</f>
        <v>0</v>
      </c>
      <c r="BF250" s="212">
        <f>IF(N250="snížená",J250,0)</f>
        <v>0</v>
      </c>
      <c r="BG250" s="212">
        <f>IF(N250="zákl. přenesená",J250,0)</f>
        <v>0</v>
      </c>
      <c r="BH250" s="212">
        <f>IF(N250="sníž. přenesená",J250,0)</f>
        <v>0</v>
      </c>
      <c r="BI250" s="212">
        <f>IF(N250="nulová",J250,0)</f>
        <v>0</v>
      </c>
      <c r="BJ250" s="23" t="s">
        <v>24</v>
      </c>
      <c r="BK250" s="212">
        <f>ROUND(I250*H250,2)</f>
        <v>0</v>
      </c>
      <c r="BL250" s="23" t="s">
        <v>244</v>
      </c>
      <c r="BM250" s="23" t="s">
        <v>409</v>
      </c>
    </row>
    <row r="251" spans="2:47" s="1" customFormat="1" ht="24">
      <c r="B251" s="40"/>
      <c r="C251" s="62"/>
      <c r="D251" s="213" t="s">
        <v>153</v>
      </c>
      <c r="E251" s="62"/>
      <c r="F251" s="214" t="s">
        <v>410</v>
      </c>
      <c r="G251" s="62"/>
      <c r="H251" s="62"/>
      <c r="I251" s="171"/>
      <c r="J251" s="62"/>
      <c r="K251" s="62"/>
      <c r="L251" s="60"/>
      <c r="M251" s="215"/>
      <c r="N251" s="41"/>
      <c r="O251" s="41"/>
      <c r="P251" s="41"/>
      <c r="Q251" s="41"/>
      <c r="R251" s="41"/>
      <c r="S251" s="41"/>
      <c r="T251" s="77"/>
      <c r="AT251" s="23" t="s">
        <v>153</v>
      </c>
      <c r="AU251" s="23" t="s">
        <v>84</v>
      </c>
    </row>
    <row r="252" spans="2:51" s="12" customFormat="1" ht="13.5">
      <c r="B252" s="216"/>
      <c r="C252" s="217"/>
      <c r="D252" s="213" t="s">
        <v>155</v>
      </c>
      <c r="E252" s="218" t="s">
        <v>22</v>
      </c>
      <c r="F252" s="219" t="s">
        <v>411</v>
      </c>
      <c r="G252" s="217"/>
      <c r="H252" s="220">
        <v>30.3</v>
      </c>
      <c r="I252" s="221"/>
      <c r="J252" s="217"/>
      <c r="K252" s="217"/>
      <c r="L252" s="222"/>
      <c r="M252" s="223"/>
      <c r="N252" s="224"/>
      <c r="O252" s="224"/>
      <c r="P252" s="224"/>
      <c r="Q252" s="224"/>
      <c r="R252" s="224"/>
      <c r="S252" s="224"/>
      <c r="T252" s="225"/>
      <c r="AT252" s="226" t="s">
        <v>155</v>
      </c>
      <c r="AU252" s="226" t="s">
        <v>84</v>
      </c>
      <c r="AV252" s="12" t="s">
        <v>84</v>
      </c>
      <c r="AW252" s="12" t="s">
        <v>39</v>
      </c>
      <c r="AX252" s="12" t="s">
        <v>75</v>
      </c>
      <c r="AY252" s="226" t="s">
        <v>143</v>
      </c>
    </row>
    <row r="253" spans="2:51" s="13" customFormat="1" ht="13.5">
      <c r="B253" s="227"/>
      <c r="C253" s="228"/>
      <c r="D253" s="229" t="s">
        <v>155</v>
      </c>
      <c r="E253" s="230" t="s">
        <v>22</v>
      </c>
      <c r="F253" s="231" t="s">
        <v>158</v>
      </c>
      <c r="G253" s="228"/>
      <c r="H253" s="232">
        <v>30.3</v>
      </c>
      <c r="I253" s="233"/>
      <c r="J253" s="228"/>
      <c r="K253" s="228"/>
      <c r="L253" s="234"/>
      <c r="M253" s="235"/>
      <c r="N253" s="236"/>
      <c r="O253" s="236"/>
      <c r="P253" s="236"/>
      <c r="Q253" s="236"/>
      <c r="R253" s="236"/>
      <c r="S253" s="236"/>
      <c r="T253" s="237"/>
      <c r="AT253" s="238" t="s">
        <v>155</v>
      </c>
      <c r="AU253" s="238" t="s">
        <v>84</v>
      </c>
      <c r="AV253" s="13" t="s">
        <v>151</v>
      </c>
      <c r="AW253" s="13" t="s">
        <v>39</v>
      </c>
      <c r="AX253" s="13" t="s">
        <v>24</v>
      </c>
      <c r="AY253" s="238" t="s">
        <v>143</v>
      </c>
    </row>
    <row r="254" spans="2:65" s="1" customFormat="1" ht="22.8" customHeight="1">
      <c r="B254" s="40"/>
      <c r="C254" s="201" t="s">
        <v>412</v>
      </c>
      <c r="D254" s="201" t="s">
        <v>146</v>
      </c>
      <c r="E254" s="202" t="s">
        <v>413</v>
      </c>
      <c r="F254" s="203" t="s">
        <v>414</v>
      </c>
      <c r="G254" s="204" t="s">
        <v>240</v>
      </c>
      <c r="H254" s="205">
        <v>104</v>
      </c>
      <c r="I254" s="206"/>
      <c r="J254" s="207">
        <f>ROUND(I254*H254,2)</f>
        <v>0</v>
      </c>
      <c r="K254" s="203" t="s">
        <v>150</v>
      </c>
      <c r="L254" s="60"/>
      <c r="M254" s="208" t="s">
        <v>22</v>
      </c>
      <c r="N254" s="209" t="s">
        <v>46</v>
      </c>
      <c r="O254" s="41"/>
      <c r="P254" s="210">
        <f>O254*H254</f>
        <v>0</v>
      </c>
      <c r="Q254" s="210">
        <v>0</v>
      </c>
      <c r="R254" s="210">
        <f>Q254*H254</f>
        <v>0</v>
      </c>
      <c r="S254" s="210">
        <v>0.01174</v>
      </c>
      <c r="T254" s="211">
        <f>S254*H254</f>
        <v>1.22096</v>
      </c>
      <c r="AR254" s="23" t="s">
        <v>244</v>
      </c>
      <c r="AT254" s="23" t="s">
        <v>146</v>
      </c>
      <c r="AU254" s="23" t="s">
        <v>84</v>
      </c>
      <c r="AY254" s="23" t="s">
        <v>143</v>
      </c>
      <c r="BE254" s="212">
        <f>IF(N254="základní",J254,0)</f>
        <v>0</v>
      </c>
      <c r="BF254" s="212">
        <f>IF(N254="snížená",J254,0)</f>
        <v>0</v>
      </c>
      <c r="BG254" s="212">
        <f>IF(N254="zákl. přenesená",J254,0)</f>
        <v>0</v>
      </c>
      <c r="BH254" s="212">
        <f>IF(N254="sníž. přenesená",J254,0)</f>
        <v>0</v>
      </c>
      <c r="BI254" s="212">
        <f>IF(N254="nulová",J254,0)</f>
        <v>0</v>
      </c>
      <c r="BJ254" s="23" t="s">
        <v>24</v>
      </c>
      <c r="BK254" s="212">
        <f>ROUND(I254*H254,2)</f>
        <v>0</v>
      </c>
      <c r="BL254" s="23" t="s">
        <v>244</v>
      </c>
      <c r="BM254" s="23" t="s">
        <v>415</v>
      </c>
    </row>
    <row r="255" spans="2:47" s="1" customFormat="1" ht="13.5">
      <c r="B255" s="40"/>
      <c r="C255" s="62"/>
      <c r="D255" s="213" t="s">
        <v>153</v>
      </c>
      <c r="E255" s="62"/>
      <c r="F255" s="214" t="s">
        <v>414</v>
      </c>
      <c r="G255" s="62"/>
      <c r="H255" s="62"/>
      <c r="I255" s="171"/>
      <c r="J255" s="62"/>
      <c r="K255" s="62"/>
      <c r="L255" s="60"/>
      <c r="M255" s="215"/>
      <c r="N255" s="41"/>
      <c r="O255" s="41"/>
      <c r="P255" s="41"/>
      <c r="Q255" s="41"/>
      <c r="R255" s="41"/>
      <c r="S255" s="41"/>
      <c r="T255" s="77"/>
      <c r="AT255" s="23" t="s">
        <v>153</v>
      </c>
      <c r="AU255" s="23" t="s">
        <v>84</v>
      </c>
    </row>
    <row r="256" spans="2:51" s="12" customFormat="1" ht="13.5">
      <c r="B256" s="216"/>
      <c r="C256" s="217"/>
      <c r="D256" s="213" t="s">
        <v>155</v>
      </c>
      <c r="E256" s="218" t="s">
        <v>22</v>
      </c>
      <c r="F256" s="219" t="s">
        <v>416</v>
      </c>
      <c r="G256" s="217"/>
      <c r="H256" s="220">
        <v>73.54</v>
      </c>
      <c r="I256" s="221"/>
      <c r="J256" s="217"/>
      <c r="K256" s="217"/>
      <c r="L256" s="222"/>
      <c r="M256" s="223"/>
      <c r="N256" s="224"/>
      <c r="O256" s="224"/>
      <c r="P256" s="224"/>
      <c r="Q256" s="224"/>
      <c r="R256" s="224"/>
      <c r="S256" s="224"/>
      <c r="T256" s="225"/>
      <c r="AT256" s="226" t="s">
        <v>155</v>
      </c>
      <c r="AU256" s="226" t="s">
        <v>84</v>
      </c>
      <c r="AV256" s="12" t="s">
        <v>84</v>
      </c>
      <c r="AW256" s="12" t="s">
        <v>39</v>
      </c>
      <c r="AX256" s="12" t="s">
        <v>75</v>
      </c>
      <c r="AY256" s="226" t="s">
        <v>143</v>
      </c>
    </row>
    <row r="257" spans="2:51" s="12" customFormat="1" ht="13.5">
      <c r="B257" s="216"/>
      <c r="C257" s="217"/>
      <c r="D257" s="213" t="s">
        <v>155</v>
      </c>
      <c r="E257" s="218" t="s">
        <v>22</v>
      </c>
      <c r="F257" s="219" t="s">
        <v>417</v>
      </c>
      <c r="G257" s="217"/>
      <c r="H257" s="220">
        <v>30.3</v>
      </c>
      <c r="I257" s="221"/>
      <c r="J257" s="217"/>
      <c r="K257" s="217"/>
      <c r="L257" s="222"/>
      <c r="M257" s="223"/>
      <c r="N257" s="224"/>
      <c r="O257" s="224"/>
      <c r="P257" s="224"/>
      <c r="Q257" s="224"/>
      <c r="R257" s="224"/>
      <c r="S257" s="224"/>
      <c r="T257" s="225"/>
      <c r="AT257" s="226" t="s">
        <v>155</v>
      </c>
      <c r="AU257" s="226" t="s">
        <v>84</v>
      </c>
      <c r="AV257" s="12" t="s">
        <v>84</v>
      </c>
      <c r="AW257" s="12" t="s">
        <v>39</v>
      </c>
      <c r="AX257" s="12" t="s">
        <v>75</v>
      </c>
      <c r="AY257" s="226" t="s">
        <v>143</v>
      </c>
    </row>
    <row r="258" spans="2:51" s="13" customFormat="1" ht="13.5">
      <c r="B258" s="227"/>
      <c r="C258" s="228"/>
      <c r="D258" s="213" t="s">
        <v>155</v>
      </c>
      <c r="E258" s="250" t="s">
        <v>22</v>
      </c>
      <c r="F258" s="251" t="s">
        <v>158</v>
      </c>
      <c r="G258" s="228"/>
      <c r="H258" s="252">
        <v>103.84</v>
      </c>
      <c r="I258" s="233"/>
      <c r="J258" s="228"/>
      <c r="K258" s="228"/>
      <c r="L258" s="234"/>
      <c r="M258" s="235"/>
      <c r="N258" s="236"/>
      <c r="O258" s="236"/>
      <c r="P258" s="236"/>
      <c r="Q258" s="236"/>
      <c r="R258" s="236"/>
      <c r="S258" s="236"/>
      <c r="T258" s="237"/>
      <c r="AT258" s="238" t="s">
        <v>155</v>
      </c>
      <c r="AU258" s="238" t="s">
        <v>84</v>
      </c>
      <c r="AV258" s="13" t="s">
        <v>151</v>
      </c>
      <c r="AW258" s="13" t="s">
        <v>39</v>
      </c>
      <c r="AX258" s="13" t="s">
        <v>75</v>
      </c>
      <c r="AY258" s="238" t="s">
        <v>143</v>
      </c>
    </row>
    <row r="259" spans="2:51" s="12" customFormat="1" ht="13.5">
      <c r="B259" s="216"/>
      <c r="C259" s="217"/>
      <c r="D259" s="229" t="s">
        <v>155</v>
      </c>
      <c r="E259" s="253" t="s">
        <v>22</v>
      </c>
      <c r="F259" s="254" t="s">
        <v>418</v>
      </c>
      <c r="G259" s="217"/>
      <c r="H259" s="255">
        <v>104</v>
      </c>
      <c r="I259" s="221"/>
      <c r="J259" s="217"/>
      <c r="K259" s="217"/>
      <c r="L259" s="222"/>
      <c r="M259" s="223"/>
      <c r="N259" s="224"/>
      <c r="O259" s="224"/>
      <c r="P259" s="224"/>
      <c r="Q259" s="224"/>
      <c r="R259" s="224"/>
      <c r="S259" s="224"/>
      <c r="T259" s="225"/>
      <c r="AT259" s="226" t="s">
        <v>155</v>
      </c>
      <c r="AU259" s="226" t="s">
        <v>84</v>
      </c>
      <c r="AV259" s="12" t="s">
        <v>84</v>
      </c>
      <c r="AW259" s="12" t="s">
        <v>39</v>
      </c>
      <c r="AX259" s="12" t="s">
        <v>24</v>
      </c>
      <c r="AY259" s="226" t="s">
        <v>143</v>
      </c>
    </row>
    <row r="260" spans="2:65" s="1" customFormat="1" ht="22.8" customHeight="1">
      <c r="B260" s="40"/>
      <c r="C260" s="201" t="s">
        <v>419</v>
      </c>
      <c r="D260" s="201" t="s">
        <v>146</v>
      </c>
      <c r="E260" s="202" t="s">
        <v>420</v>
      </c>
      <c r="F260" s="203" t="s">
        <v>421</v>
      </c>
      <c r="G260" s="204" t="s">
        <v>149</v>
      </c>
      <c r="H260" s="205">
        <v>63.18</v>
      </c>
      <c r="I260" s="206"/>
      <c r="J260" s="207">
        <f>ROUND(I260*H260,2)</f>
        <v>0</v>
      </c>
      <c r="K260" s="203" t="s">
        <v>150</v>
      </c>
      <c r="L260" s="60"/>
      <c r="M260" s="208" t="s">
        <v>22</v>
      </c>
      <c r="N260" s="209" t="s">
        <v>46</v>
      </c>
      <c r="O260" s="41"/>
      <c r="P260" s="210">
        <f>O260*H260</f>
        <v>0</v>
      </c>
      <c r="Q260" s="210">
        <v>0.00392</v>
      </c>
      <c r="R260" s="210">
        <f>Q260*H260</f>
        <v>0.24766559999999999</v>
      </c>
      <c r="S260" s="210">
        <v>0</v>
      </c>
      <c r="T260" s="211">
        <f>S260*H260</f>
        <v>0</v>
      </c>
      <c r="AR260" s="23" t="s">
        <v>244</v>
      </c>
      <c r="AT260" s="23" t="s">
        <v>146</v>
      </c>
      <c r="AU260" s="23" t="s">
        <v>84</v>
      </c>
      <c r="AY260" s="23" t="s">
        <v>143</v>
      </c>
      <c r="BE260" s="212">
        <f>IF(N260="základní",J260,0)</f>
        <v>0</v>
      </c>
      <c r="BF260" s="212">
        <f>IF(N260="snížená",J260,0)</f>
        <v>0</v>
      </c>
      <c r="BG260" s="212">
        <f>IF(N260="zákl. přenesená",J260,0)</f>
        <v>0</v>
      </c>
      <c r="BH260" s="212">
        <f>IF(N260="sníž. přenesená",J260,0)</f>
        <v>0</v>
      </c>
      <c r="BI260" s="212">
        <f>IF(N260="nulová",J260,0)</f>
        <v>0</v>
      </c>
      <c r="BJ260" s="23" t="s">
        <v>24</v>
      </c>
      <c r="BK260" s="212">
        <f>ROUND(I260*H260,2)</f>
        <v>0</v>
      </c>
      <c r="BL260" s="23" t="s">
        <v>244</v>
      </c>
      <c r="BM260" s="23" t="s">
        <v>422</v>
      </c>
    </row>
    <row r="261" spans="2:47" s="1" customFormat="1" ht="24">
      <c r="B261" s="40"/>
      <c r="C261" s="62"/>
      <c r="D261" s="213" t="s">
        <v>153</v>
      </c>
      <c r="E261" s="62"/>
      <c r="F261" s="214" t="s">
        <v>423</v>
      </c>
      <c r="G261" s="62"/>
      <c r="H261" s="62"/>
      <c r="I261" s="171"/>
      <c r="J261" s="62"/>
      <c r="K261" s="62"/>
      <c r="L261" s="60"/>
      <c r="M261" s="215"/>
      <c r="N261" s="41"/>
      <c r="O261" s="41"/>
      <c r="P261" s="41"/>
      <c r="Q261" s="41"/>
      <c r="R261" s="41"/>
      <c r="S261" s="41"/>
      <c r="T261" s="77"/>
      <c r="AT261" s="23" t="s">
        <v>153</v>
      </c>
      <c r="AU261" s="23" t="s">
        <v>84</v>
      </c>
    </row>
    <row r="262" spans="2:51" s="12" customFormat="1" ht="13.5">
      <c r="B262" s="216"/>
      <c r="C262" s="217"/>
      <c r="D262" s="229" t="s">
        <v>155</v>
      </c>
      <c r="E262" s="253" t="s">
        <v>22</v>
      </c>
      <c r="F262" s="254" t="s">
        <v>424</v>
      </c>
      <c r="G262" s="217"/>
      <c r="H262" s="255">
        <v>63.18</v>
      </c>
      <c r="I262" s="221"/>
      <c r="J262" s="217"/>
      <c r="K262" s="217"/>
      <c r="L262" s="222"/>
      <c r="M262" s="223"/>
      <c r="N262" s="224"/>
      <c r="O262" s="224"/>
      <c r="P262" s="224"/>
      <c r="Q262" s="224"/>
      <c r="R262" s="224"/>
      <c r="S262" s="224"/>
      <c r="T262" s="225"/>
      <c r="AT262" s="226" t="s">
        <v>155</v>
      </c>
      <c r="AU262" s="226" t="s">
        <v>84</v>
      </c>
      <c r="AV262" s="12" t="s">
        <v>84</v>
      </c>
      <c r="AW262" s="12" t="s">
        <v>39</v>
      </c>
      <c r="AX262" s="12" t="s">
        <v>24</v>
      </c>
      <c r="AY262" s="226" t="s">
        <v>143</v>
      </c>
    </row>
    <row r="263" spans="2:65" s="1" customFormat="1" ht="22.8" customHeight="1">
      <c r="B263" s="40"/>
      <c r="C263" s="257" t="s">
        <v>425</v>
      </c>
      <c r="D263" s="257" t="s">
        <v>327</v>
      </c>
      <c r="E263" s="258" t="s">
        <v>426</v>
      </c>
      <c r="F263" s="259" t="s">
        <v>427</v>
      </c>
      <c r="G263" s="260" t="s">
        <v>149</v>
      </c>
      <c r="H263" s="261">
        <v>74.13</v>
      </c>
      <c r="I263" s="262"/>
      <c r="J263" s="263">
        <f>ROUND(I263*H263,2)</f>
        <v>0</v>
      </c>
      <c r="K263" s="259" t="s">
        <v>22</v>
      </c>
      <c r="L263" s="264"/>
      <c r="M263" s="265" t="s">
        <v>22</v>
      </c>
      <c r="N263" s="266" t="s">
        <v>46</v>
      </c>
      <c r="O263" s="41"/>
      <c r="P263" s="210">
        <f>O263*H263</f>
        <v>0</v>
      </c>
      <c r="Q263" s="210">
        <v>0.018</v>
      </c>
      <c r="R263" s="210">
        <f>Q263*H263</f>
        <v>1.3343399999999999</v>
      </c>
      <c r="S263" s="210">
        <v>0</v>
      </c>
      <c r="T263" s="211">
        <f>S263*H263</f>
        <v>0</v>
      </c>
      <c r="AR263" s="23" t="s">
        <v>331</v>
      </c>
      <c r="AT263" s="23" t="s">
        <v>327</v>
      </c>
      <c r="AU263" s="23" t="s">
        <v>84</v>
      </c>
      <c r="AY263" s="23" t="s">
        <v>143</v>
      </c>
      <c r="BE263" s="212">
        <f>IF(N263="základní",J263,0)</f>
        <v>0</v>
      </c>
      <c r="BF263" s="212">
        <f>IF(N263="snížená",J263,0)</f>
        <v>0</v>
      </c>
      <c r="BG263" s="212">
        <f>IF(N263="zákl. přenesená",J263,0)</f>
        <v>0</v>
      </c>
      <c r="BH263" s="212">
        <f>IF(N263="sníž. přenesená",J263,0)</f>
        <v>0</v>
      </c>
      <c r="BI263" s="212">
        <f>IF(N263="nulová",J263,0)</f>
        <v>0</v>
      </c>
      <c r="BJ263" s="23" t="s">
        <v>24</v>
      </c>
      <c r="BK263" s="212">
        <f>ROUND(I263*H263,2)</f>
        <v>0</v>
      </c>
      <c r="BL263" s="23" t="s">
        <v>244</v>
      </c>
      <c r="BM263" s="23" t="s">
        <v>428</v>
      </c>
    </row>
    <row r="264" spans="2:51" s="12" customFormat="1" ht="13.5">
      <c r="B264" s="216"/>
      <c r="C264" s="217"/>
      <c r="D264" s="213" t="s">
        <v>155</v>
      </c>
      <c r="E264" s="218" t="s">
        <v>22</v>
      </c>
      <c r="F264" s="219" t="s">
        <v>429</v>
      </c>
      <c r="G264" s="217"/>
      <c r="H264" s="220">
        <v>69.498</v>
      </c>
      <c r="I264" s="221"/>
      <c r="J264" s="217"/>
      <c r="K264" s="217"/>
      <c r="L264" s="222"/>
      <c r="M264" s="223"/>
      <c r="N264" s="224"/>
      <c r="O264" s="224"/>
      <c r="P264" s="224"/>
      <c r="Q264" s="224"/>
      <c r="R264" s="224"/>
      <c r="S264" s="224"/>
      <c r="T264" s="225"/>
      <c r="AT264" s="226" t="s">
        <v>155</v>
      </c>
      <c r="AU264" s="226" t="s">
        <v>84</v>
      </c>
      <c r="AV264" s="12" t="s">
        <v>84</v>
      </c>
      <c r="AW264" s="12" t="s">
        <v>39</v>
      </c>
      <c r="AX264" s="12" t="s">
        <v>75</v>
      </c>
      <c r="AY264" s="226" t="s">
        <v>143</v>
      </c>
    </row>
    <row r="265" spans="2:51" s="12" customFormat="1" ht="13.5">
      <c r="B265" s="216"/>
      <c r="C265" s="217"/>
      <c r="D265" s="213" t="s">
        <v>155</v>
      </c>
      <c r="E265" s="218" t="s">
        <v>22</v>
      </c>
      <c r="F265" s="219" t="s">
        <v>430</v>
      </c>
      <c r="G265" s="217"/>
      <c r="H265" s="220">
        <v>4.636</v>
      </c>
      <c r="I265" s="221"/>
      <c r="J265" s="217"/>
      <c r="K265" s="217"/>
      <c r="L265" s="222"/>
      <c r="M265" s="223"/>
      <c r="N265" s="224"/>
      <c r="O265" s="224"/>
      <c r="P265" s="224"/>
      <c r="Q265" s="224"/>
      <c r="R265" s="224"/>
      <c r="S265" s="224"/>
      <c r="T265" s="225"/>
      <c r="AT265" s="226" t="s">
        <v>155</v>
      </c>
      <c r="AU265" s="226" t="s">
        <v>84</v>
      </c>
      <c r="AV265" s="12" t="s">
        <v>84</v>
      </c>
      <c r="AW265" s="12" t="s">
        <v>39</v>
      </c>
      <c r="AX265" s="12" t="s">
        <v>75</v>
      </c>
      <c r="AY265" s="226" t="s">
        <v>143</v>
      </c>
    </row>
    <row r="266" spans="2:51" s="13" customFormat="1" ht="13.5">
      <c r="B266" s="227"/>
      <c r="C266" s="228"/>
      <c r="D266" s="213" t="s">
        <v>155</v>
      </c>
      <c r="E266" s="250" t="s">
        <v>22</v>
      </c>
      <c r="F266" s="251" t="s">
        <v>158</v>
      </c>
      <c r="G266" s="228"/>
      <c r="H266" s="252">
        <v>74.134</v>
      </c>
      <c r="I266" s="233"/>
      <c r="J266" s="228"/>
      <c r="K266" s="228"/>
      <c r="L266" s="234"/>
      <c r="M266" s="235"/>
      <c r="N266" s="236"/>
      <c r="O266" s="236"/>
      <c r="P266" s="236"/>
      <c r="Q266" s="236"/>
      <c r="R266" s="236"/>
      <c r="S266" s="236"/>
      <c r="T266" s="237"/>
      <c r="AT266" s="238" t="s">
        <v>155</v>
      </c>
      <c r="AU266" s="238" t="s">
        <v>84</v>
      </c>
      <c r="AV266" s="13" t="s">
        <v>151</v>
      </c>
      <c r="AW266" s="13" t="s">
        <v>39</v>
      </c>
      <c r="AX266" s="13" t="s">
        <v>75</v>
      </c>
      <c r="AY266" s="238" t="s">
        <v>143</v>
      </c>
    </row>
    <row r="267" spans="2:51" s="12" customFormat="1" ht="13.5">
      <c r="B267" s="216"/>
      <c r="C267" s="217"/>
      <c r="D267" s="229" t="s">
        <v>155</v>
      </c>
      <c r="E267" s="253" t="s">
        <v>22</v>
      </c>
      <c r="F267" s="254" t="s">
        <v>431</v>
      </c>
      <c r="G267" s="217"/>
      <c r="H267" s="255">
        <v>74.13</v>
      </c>
      <c r="I267" s="221"/>
      <c r="J267" s="217"/>
      <c r="K267" s="217"/>
      <c r="L267" s="222"/>
      <c r="M267" s="223"/>
      <c r="N267" s="224"/>
      <c r="O267" s="224"/>
      <c r="P267" s="224"/>
      <c r="Q267" s="224"/>
      <c r="R267" s="224"/>
      <c r="S267" s="224"/>
      <c r="T267" s="225"/>
      <c r="AT267" s="226" t="s">
        <v>155</v>
      </c>
      <c r="AU267" s="226" t="s">
        <v>84</v>
      </c>
      <c r="AV267" s="12" t="s">
        <v>84</v>
      </c>
      <c r="AW267" s="12" t="s">
        <v>39</v>
      </c>
      <c r="AX267" s="12" t="s">
        <v>24</v>
      </c>
      <c r="AY267" s="226" t="s">
        <v>143</v>
      </c>
    </row>
    <row r="268" spans="2:65" s="1" customFormat="1" ht="14.4" customHeight="1">
      <c r="B268" s="40"/>
      <c r="C268" s="201" t="s">
        <v>432</v>
      </c>
      <c r="D268" s="201" t="s">
        <v>146</v>
      </c>
      <c r="E268" s="202" t="s">
        <v>433</v>
      </c>
      <c r="F268" s="203" t="s">
        <v>434</v>
      </c>
      <c r="G268" s="204" t="s">
        <v>149</v>
      </c>
      <c r="H268" s="205">
        <v>63.18</v>
      </c>
      <c r="I268" s="206"/>
      <c r="J268" s="207">
        <f>ROUND(I268*H268,2)</f>
        <v>0</v>
      </c>
      <c r="K268" s="203" t="s">
        <v>150</v>
      </c>
      <c r="L268" s="60"/>
      <c r="M268" s="208" t="s">
        <v>22</v>
      </c>
      <c r="N268" s="209" t="s">
        <v>46</v>
      </c>
      <c r="O268" s="41"/>
      <c r="P268" s="210">
        <f>O268*H268</f>
        <v>0</v>
      </c>
      <c r="Q268" s="210">
        <v>0.0003</v>
      </c>
      <c r="R268" s="210">
        <f>Q268*H268</f>
        <v>0.018954</v>
      </c>
      <c r="S268" s="210">
        <v>0</v>
      </c>
      <c r="T268" s="211">
        <f>S268*H268</f>
        <v>0</v>
      </c>
      <c r="AR268" s="23" t="s">
        <v>244</v>
      </c>
      <c r="AT268" s="23" t="s">
        <v>146</v>
      </c>
      <c r="AU268" s="23" t="s">
        <v>84</v>
      </c>
      <c r="AY268" s="23" t="s">
        <v>143</v>
      </c>
      <c r="BE268" s="212">
        <f>IF(N268="základní",J268,0)</f>
        <v>0</v>
      </c>
      <c r="BF268" s="212">
        <f>IF(N268="snížená",J268,0)</f>
        <v>0</v>
      </c>
      <c r="BG268" s="212">
        <f>IF(N268="zákl. přenesená",J268,0)</f>
        <v>0</v>
      </c>
      <c r="BH268" s="212">
        <f>IF(N268="sníž. přenesená",J268,0)</f>
        <v>0</v>
      </c>
      <c r="BI268" s="212">
        <f>IF(N268="nulová",J268,0)</f>
        <v>0</v>
      </c>
      <c r="BJ268" s="23" t="s">
        <v>24</v>
      </c>
      <c r="BK268" s="212">
        <f>ROUND(I268*H268,2)</f>
        <v>0</v>
      </c>
      <c r="BL268" s="23" t="s">
        <v>244</v>
      </c>
      <c r="BM268" s="23" t="s">
        <v>435</v>
      </c>
    </row>
    <row r="269" spans="2:47" s="1" customFormat="1" ht="13.5">
      <c r="B269" s="40"/>
      <c r="C269" s="62"/>
      <c r="D269" s="213" t="s">
        <v>153</v>
      </c>
      <c r="E269" s="62"/>
      <c r="F269" s="214" t="s">
        <v>436</v>
      </c>
      <c r="G269" s="62"/>
      <c r="H269" s="62"/>
      <c r="I269" s="171"/>
      <c r="J269" s="62"/>
      <c r="K269" s="62"/>
      <c r="L269" s="60"/>
      <c r="M269" s="215"/>
      <c r="N269" s="41"/>
      <c r="O269" s="41"/>
      <c r="P269" s="41"/>
      <c r="Q269" s="41"/>
      <c r="R269" s="41"/>
      <c r="S269" s="41"/>
      <c r="T269" s="77"/>
      <c r="AT269" s="23" t="s">
        <v>153</v>
      </c>
      <c r="AU269" s="23" t="s">
        <v>84</v>
      </c>
    </row>
    <row r="270" spans="2:51" s="12" customFormat="1" ht="13.5">
      <c r="B270" s="216"/>
      <c r="C270" s="217"/>
      <c r="D270" s="213" t="s">
        <v>155</v>
      </c>
      <c r="E270" s="218" t="s">
        <v>22</v>
      </c>
      <c r="F270" s="219" t="s">
        <v>437</v>
      </c>
      <c r="G270" s="217"/>
      <c r="H270" s="220">
        <v>63.18</v>
      </c>
      <c r="I270" s="221"/>
      <c r="J270" s="217"/>
      <c r="K270" s="217"/>
      <c r="L270" s="222"/>
      <c r="M270" s="223"/>
      <c r="N270" s="224"/>
      <c r="O270" s="224"/>
      <c r="P270" s="224"/>
      <c r="Q270" s="224"/>
      <c r="R270" s="224"/>
      <c r="S270" s="224"/>
      <c r="T270" s="225"/>
      <c r="AT270" s="226" t="s">
        <v>155</v>
      </c>
      <c r="AU270" s="226" t="s">
        <v>84</v>
      </c>
      <c r="AV270" s="12" t="s">
        <v>84</v>
      </c>
      <c r="AW270" s="12" t="s">
        <v>39</v>
      </c>
      <c r="AX270" s="12" t="s">
        <v>75</v>
      </c>
      <c r="AY270" s="226" t="s">
        <v>143</v>
      </c>
    </row>
    <row r="271" spans="2:51" s="13" customFormat="1" ht="13.5">
      <c r="B271" s="227"/>
      <c r="C271" s="228"/>
      <c r="D271" s="229" t="s">
        <v>155</v>
      </c>
      <c r="E271" s="230" t="s">
        <v>22</v>
      </c>
      <c r="F271" s="231" t="s">
        <v>158</v>
      </c>
      <c r="G271" s="228"/>
      <c r="H271" s="232">
        <v>63.18</v>
      </c>
      <c r="I271" s="233"/>
      <c r="J271" s="228"/>
      <c r="K271" s="228"/>
      <c r="L271" s="234"/>
      <c r="M271" s="235"/>
      <c r="N271" s="236"/>
      <c r="O271" s="236"/>
      <c r="P271" s="236"/>
      <c r="Q271" s="236"/>
      <c r="R271" s="236"/>
      <c r="S271" s="236"/>
      <c r="T271" s="237"/>
      <c r="AT271" s="238" t="s">
        <v>155</v>
      </c>
      <c r="AU271" s="238" t="s">
        <v>84</v>
      </c>
      <c r="AV271" s="13" t="s">
        <v>151</v>
      </c>
      <c r="AW271" s="13" t="s">
        <v>39</v>
      </c>
      <c r="AX271" s="13" t="s">
        <v>24</v>
      </c>
      <c r="AY271" s="238" t="s">
        <v>143</v>
      </c>
    </row>
    <row r="272" spans="2:65" s="1" customFormat="1" ht="22.8" customHeight="1">
      <c r="B272" s="40"/>
      <c r="C272" s="201" t="s">
        <v>438</v>
      </c>
      <c r="D272" s="201" t="s">
        <v>146</v>
      </c>
      <c r="E272" s="202" t="s">
        <v>439</v>
      </c>
      <c r="F272" s="203" t="s">
        <v>440</v>
      </c>
      <c r="G272" s="204" t="s">
        <v>149</v>
      </c>
      <c r="H272" s="205">
        <v>63.18</v>
      </c>
      <c r="I272" s="206"/>
      <c r="J272" s="207">
        <f>ROUND(I272*H272,2)</f>
        <v>0</v>
      </c>
      <c r="K272" s="203" t="s">
        <v>150</v>
      </c>
      <c r="L272" s="60"/>
      <c r="M272" s="208" t="s">
        <v>22</v>
      </c>
      <c r="N272" s="209" t="s">
        <v>46</v>
      </c>
      <c r="O272" s="41"/>
      <c r="P272" s="210">
        <f>O272*H272</f>
        <v>0</v>
      </c>
      <c r="Q272" s="210">
        <v>0.0077</v>
      </c>
      <c r="R272" s="210">
        <f>Q272*H272</f>
        <v>0.48648600000000003</v>
      </c>
      <c r="S272" s="210">
        <v>0</v>
      </c>
      <c r="T272" s="211">
        <f>S272*H272</f>
        <v>0</v>
      </c>
      <c r="AR272" s="23" t="s">
        <v>244</v>
      </c>
      <c r="AT272" s="23" t="s">
        <v>146</v>
      </c>
      <c r="AU272" s="23" t="s">
        <v>84</v>
      </c>
      <c r="AY272" s="23" t="s">
        <v>143</v>
      </c>
      <c r="BE272" s="212">
        <f>IF(N272="základní",J272,0)</f>
        <v>0</v>
      </c>
      <c r="BF272" s="212">
        <f>IF(N272="snížená",J272,0)</f>
        <v>0</v>
      </c>
      <c r="BG272" s="212">
        <f>IF(N272="zákl. přenesená",J272,0)</f>
        <v>0</v>
      </c>
      <c r="BH272" s="212">
        <f>IF(N272="sníž. přenesená",J272,0)</f>
        <v>0</v>
      </c>
      <c r="BI272" s="212">
        <f>IF(N272="nulová",J272,0)</f>
        <v>0</v>
      </c>
      <c r="BJ272" s="23" t="s">
        <v>24</v>
      </c>
      <c r="BK272" s="212">
        <f>ROUND(I272*H272,2)</f>
        <v>0</v>
      </c>
      <c r="BL272" s="23" t="s">
        <v>244</v>
      </c>
      <c r="BM272" s="23" t="s">
        <v>441</v>
      </c>
    </row>
    <row r="273" spans="2:47" s="1" customFormat="1" ht="24">
      <c r="B273" s="40"/>
      <c r="C273" s="62"/>
      <c r="D273" s="213" t="s">
        <v>153</v>
      </c>
      <c r="E273" s="62"/>
      <c r="F273" s="214" t="s">
        <v>442</v>
      </c>
      <c r="G273" s="62"/>
      <c r="H273" s="62"/>
      <c r="I273" s="171"/>
      <c r="J273" s="62"/>
      <c r="K273" s="62"/>
      <c r="L273" s="60"/>
      <c r="M273" s="215"/>
      <c r="N273" s="41"/>
      <c r="O273" s="41"/>
      <c r="P273" s="41"/>
      <c r="Q273" s="41"/>
      <c r="R273" s="41"/>
      <c r="S273" s="41"/>
      <c r="T273" s="77"/>
      <c r="AT273" s="23" t="s">
        <v>153</v>
      </c>
      <c r="AU273" s="23" t="s">
        <v>84</v>
      </c>
    </row>
    <row r="274" spans="2:51" s="12" customFormat="1" ht="13.5">
      <c r="B274" s="216"/>
      <c r="C274" s="217"/>
      <c r="D274" s="229" t="s">
        <v>155</v>
      </c>
      <c r="E274" s="253" t="s">
        <v>22</v>
      </c>
      <c r="F274" s="254" t="s">
        <v>443</v>
      </c>
      <c r="G274" s="217"/>
      <c r="H274" s="255">
        <v>63.18</v>
      </c>
      <c r="I274" s="221"/>
      <c r="J274" s="217"/>
      <c r="K274" s="217"/>
      <c r="L274" s="222"/>
      <c r="M274" s="223"/>
      <c r="N274" s="224"/>
      <c r="O274" s="224"/>
      <c r="P274" s="224"/>
      <c r="Q274" s="224"/>
      <c r="R274" s="224"/>
      <c r="S274" s="224"/>
      <c r="T274" s="225"/>
      <c r="AT274" s="226" t="s">
        <v>155</v>
      </c>
      <c r="AU274" s="226" t="s">
        <v>84</v>
      </c>
      <c r="AV274" s="12" t="s">
        <v>84</v>
      </c>
      <c r="AW274" s="12" t="s">
        <v>39</v>
      </c>
      <c r="AX274" s="12" t="s">
        <v>24</v>
      </c>
      <c r="AY274" s="226" t="s">
        <v>143</v>
      </c>
    </row>
    <row r="275" spans="2:65" s="1" customFormat="1" ht="22.8" customHeight="1">
      <c r="B275" s="40"/>
      <c r="C275" s="201" t="s">
        <v>444</v>
      </c>
      <c r="D275" s="201" t="s">
        <v>146</v>
      </c>
      <c r="E275" s="202" t="s">
        <v>445</v>
      </c>
      <c r="F275" s="203" t="s">
        <v>446</v>
      </c>
      <c r="G275" s="204" t="s">
        <v>259</v>
      </c>
      <c r="H275" s="205">
        <v>2.281</v>
      </c>
      <c r="I275" s="206"/>
      <c r="J275" s="207">
        <f>ROUND(I275*H275,2)</f>
        <v>0</v>
      </c>
      <c r="K275" s="203" t="s">
        <v>150</v>
      </c>
      <c r="L275" s="60"/>
      <c r="M275" s="208" t="s">
        <v>22</v>
      </c>
      <c r="N275" s="209" t="s">
        <v>46</v>
      </c>
      <c r="O275" s="41"/>
      <c r="P275" s="210">
        <f>O275*H275</f>
        <v>0</v>
      </c>
      <c r="Q275" s="210">
        <v>0</v>
      </c>
      <c r="R275" s="210">
        <f>Q275*H275</f>
        <v>0</v>
      </c>
      <c r="S275" s="210">
        <v>0</v>
      </c>
      <c r="T275" s="211">
        <f>S275*H275</f>
        <v>0</v>
      </c>
      <c r="AR275" s="23" t="s">
        <v>244</v>
      </c>
      <c r="AT275" s="23" t="s">
        <v>146</v>
      </c>
      <c r="AU275" s="23" t="s">
        <v>84</v>
      </c>
      <c r="AY275" s="23" t="s">
        <v>143</v>
      </c>
      <c r="BE275" s="212">
        <f>IF(N275="základní",J275,0)</f>
        <v>0</v>
      </c>
      <c r="BF275" s="212">
        <f>IF(N275="snížená",J275,0)</f>
        <v>0</v>
      </c>
      <c r="BG275" s="212">
        <f>IF(N275="zákl. přenesená",J275,0)</f>
        <v>0</v>
      </c>
      <c r="BH275" s="212">
        <f>IF(N275="sníž. přenesená",J275,0)</f>
        <v>0</v>
      </c>
      <c r="BI275" s="212">
        <f>IF(N275="nulová",J275,0)</f>
        <v>0</v>
      </c>
      <c r="BJ275" s="23" t="s">
        <v>24</v>
      </c>
      <c r="BK275" s="212">
        <f>ROUND(I275*H275,2)</f>
        <v>0</v>
      </c>
      <c r="BL275" s="23" t="s">
        <v>244</v>
      </c>
      <c r="BM275" s="23" t="s">
        <v>447</v>
      </c>
    </row>
    <row r="276" spans="2:47" s="1" customFormat="1" ht="36">
      <c r="B276" s="40"/>
      <c r="C276" s="62"/>
      <c r="D276" s="213" t="s">
        <v>153</v>
      </c>
      <c r="E276" s="62"/>
      <c r="F276" s="214" t="s">
        <v>448</v>
      </c>
      <c r="G276" s="62"/>
      <c r="H276" s="62"/>
      <c r="I276" s="171"/>
      <c r="J276" s="62"/>
      <c r="K276" s="62"/>
      <c r="L276" s="60"/>
      <c r="M276" s="215"/>
      <c r="N276" s="41"/>
      <c r="O276" s="41"/>
      <c r="P276" s="41"/>
      <c r="Q276" s="41"/>
      <c r="R276" s="41"/>
      <c r="S276" s="41"/>
      <c r="T276" s="77"/>
      <c r="AT276" s="23" t="s">
        <v>153</v>
      </c>
      <c r="AU276" s="23" t="s">
        <v>84</v>
      </c>
    </row>
    <row r="277" spans="2:63" s="11" customFormat="1" ht="29.85" customHeight="1">
      <c r="B277" s="184"/>
      <c r="C277" s="185"/>
      <c r="D277" s="198" t="s">
        <v>74</v>
      </c>
      <c r="E277" s="199" t="s">
        <v>449</v>
      </c>
      <c r="F277" s="199" t="s">
        <v>450</v>
      </c>
      <c r="G277" s="185"/>
      <c r="H277" s="185"/>
      <c r="I277" s="188"/>
      <c r="J277" s="200">
        <f>BK277</f>
        <v>0</v>
      </c>
      <c r="K277" s="185"/>
      <c r="L277" s="190"/>
      <c r="M277" s="191"/>
      <c r="N277" s="192"/>
      <c r="O277" s="192"/>
      <c r="P277" s="193">
        <f>SUM(P278:P329)</f>
        <v>0</v>
      </c>
      <c r="Q277" s="192"/>
      <c r="R277" s="193">
        <f>SUM(R278:R329)</f>
        <v>1.2289603999999998</v>
      </c>
      <c r="S277" s="192"/>
      <c r="T277" s="194">
        <f>SUM(T278:T329)</f>
        <v>0.985</v>
      </c>
      <c r="AR277" s="195" t="s">
        <v>84</v>
      </c>
      <c r="AT277" s="196" t="s">
        <v>74</v>
      </c>
      <c r="AU277" s="196" t="s">
        <v>24</v>
      </c>
      <c r="AY277" s="195" t="s">
        <v>143</v>
      </c>
      <c r="BK277" s="197">
        <f>SUM(BK278:BK329)</f>
        <v>0</v>
      </c>
    </row>
    <row r="278" spans="2:65" s="1" customFormat="1" ht="22.8" customHeight="1">
      <c r="B278" s="40"/>
      <c r="C278" s="201" t="s">
        <v>451</v>
      </c>
      <c r="D278" s="201" t="s">
        <v>146</v>
      </c>
      <c r="E278" s="202" t="s">
        <v>452</v>
      </c>
      <c r="F278" s="203" t="s">
        <v>453</v>
      </c>
      <c r="G278" s="204" t="s">
        <v>149</v>
      </c>
      <c r="H278" s="205">
        <v>175</v>
      </c>
      <c r="I278" s="206"/>
      <c r="J278" s="207">
        <f>ROUND(I278*H278,2)</f>
        <v>0</v>
      </c>
      <c r="K278" s="203" t="s">
        <v>150</v>
      </c>
      <c r="L278" s="60"/>
      <c r="M278" s="208" t="s">
        <v>22</v>
      </c>
      <c r="N278" s="209" t="s">
        <v>46</v>
      </c>
      <c r="O278" s="41"/>
      <c r="P278" s="210">
        <f>O278*H278</f>
        <v>0</v>
      </c>
      <c r="Q278" s="210">
        <v>0</v>
      </c>
      <c r="R278" s="210">
        <f>Q278*H278</f>
        <v>0</v>
      </c>
      <c r="S278" s="210">
        <v>0</v>
      </c>
      <c r="T278" s="211">
        <f>S278*H278</f>
        <v>0</v>
      </c>
      <c r="AR278" s="23" t="s">
        <v>244</v>
      </c>
      <c r="AT278" s="23" t="s">
        <v>146</v>
      </c>
      <c r="AU278" s="23" t="s">
        <v>84</v>
      </c>
      <c r="AY278" s="23" t="s">
        <v>143</v>
      </c>
      <c r="BE278" s="212">
        <f>IF(N278="základní",J278,0)</f>
        <v>0</v>
      </c>
      <c r="BF278" s="212">
        <f>IF(N278="snížená",J278,0)</f>
        <v>0</v>
      </c>
      <c r="BG278" s="212">
        <f>IF(N278="zákl. přenesená",J278,0)</f>
        <v>0</v>
      </c>
      <c r="BH278" s="212">
        <f>IF(N278="sníž. přenesená",J278,0)</f>
        <v>0</v>
      </c>
      <c r="BI278" s="212">
        <f>IF(N278="nulová",J278,0)</f>
        <v>0</v>
      </c>
      <c r="BJ278" s="23" t="s">
        <v>24</v>
      </c>
      <c r="BK278" s="212">
        <f>ROUND(I278*H278,2)</f>
        <v>0</v>
      </c>
      <c r="BL278" s="23" t="s">
        <v>244</v>
      </c>
      <c r="BM278" s="23" t="s">
        <v>454</v>
      </c>
    </row>
    <row r="279" spans="2:47" s="1" customFormat="1" ht="24">
      <c r="B279" s="40"/>
      <c r="C279" s="62"/>
      <c r="D279" s="213" t="s">
        <v>153</v>
      </c>
      <c r="E279" s="62"/>
      <c r="F279" s="214" t="s">
        <v>455</v>
      </c>
      <c r="G279" s="62"/>
      <c r="H279" s="62"/>
      <c r="I279" s="171"/>
      <c r="J279" s="62"/>
      <c r="K279" s="62"/>
      <c r="L279" s="60"/>
      <c r="M279" s="215"/>
      <c r="N279" s="41"/>
      <c r="O279" s="41"/>
      <c r="P279" s="41"/>
      <c r="Q279" s="41"/>
      <c r="R279" s="41"/>
      <c r="S279" s="41"/>
      <c r="T279" s="77"/>
      <c r="AT279" s="23" t="s">
        <v>153</v>
      </c>
      <c r="AU279" s="23" t="s">
        <v>84</v>
      </c>
    </row>
    <row r="280" spans="2:51" s="12" customFormat="1" ht="13.5">
      <c r="B280" s="216"/>
      <c r="C280" s="217"/>
      <c r="D280" s="213" t="s">
        <v>155</v>
      </c>
      <c r="E280" s="218" t="s">
        <v>22</v>
      </c>
      <c r="F280" s="219" t="s">
        <v>456</v>
      </c>
      <c r="G280" s="217"/>
      <c r="H280" s="220">
        <v>181.23</v>
      </c>
      <c r="I280" s="221"/>
      <c r="J280" s="217"/>
      <c r="K280" s="217"/>
      <c r="L280" s="222"/>
      <c r="M280" s="223"/>
      <c r="N280" s="224"/>
      <c r="O280" s="224"/>
      <c r="P280" s="224"/>
      <c r="Q280" s="224"/>
      <c r="R280" s="224"/>
      <c r="S280" s="224"/>
      <c r="T280" s="225"/>
      <c r="AT280" s="226" t="s">
        <v>155</v>
      </c>
      <c r="AU280" s="226" t="s">
        <v>84</v>
      </c>
      <c r="AV280" s="12" t="s">
        <v>84</v>
      </c>
      <c r="AW280" s="12" t="s">
        <v>39</v>
      </c>
      <c r="AX280" s="12" t="s">
        <v>75</v>
      </c>
      <c r="AY280" s="226" t="s">
        <v>143</v>
      </c>
    </row>
    <row r="281" spans="2:51" s="12" customFormat="1" ht="13.5">
      <c r="B281" s="216"/>
      <c r="C281" s="217"/>
      <c r="D281" s="213" t="s">
        <v>155</v>
      </c>
      <c r="E281" s="218" t="s">
        <v>22</v>
      </c>
      <c r="F281" s="219" t="s">
        <v>457</v>
      </c>
      <c r="G281" s="217"/>
      <c r="H281" s="220">
        <v>-6.324</v>
      </c>
      <c r="I281" s="221"/>
      <c r="J281" s="217"/>
      <c r="K281" s="217"/>
      <c r="L281" s="222"/>
      <c r="M281" s="223"/>
      <c r="N281" s="224"/>
      <c r="O281" s="224"/>
      <c r="P281" s="224"/>
      <c r="Q281" s="224"/>
      <c r="R281" s="224"/>
      <c r="S281" s="224"/>
      <c r="T281" s="225"/>
      <c r="AT281" s="226" t="s">
        <v>155</v>
      </c>
      <c r="AU281" s="226" t="s">
        <v>84</v>
      </c>
      <c r="AV281" s="12" t="s">
        <v>84</v>
      </c>
      <c r="AW281" s="12" t="s">
        <v>39</v>
      </c>
      <c r="AX281" s="12" t="s">
        <v>75</v>
      </c>
      <c r="AY281" s="226" t="s">
        <v>143</v>
      </c>
    </row>
    <row r="282" spans="2:51" s="13" customFormat="1" ht="13.5">
      <c r="B282" s="227"/>
      <c r="C282" s="228"/>
      <c r="D282" s="213" t="s">
        <v>155</v>
      </c>
      <c r="E282" s="250" t="s">
        <v>22</v>
      </c>
      <c r="F282" s="251" t="s">
        <v>158</v>
      </c>
      <c r="G282" s="228"/>
      <c r="H282" s="252">
        <v>174.906</v>
      </c>
      <c r="I282" s="233"/>
      <c r="J282" s="228"/>
      <c r="K282" s="228"/>
      <c r="L282" s="234"/>
      <c r="M282" s="235"/>
      <c r="N282" s="236"/>
      <c r="O282" s="236"/>
      <c r="P282" s="236"/>
      <c r="Q282" s="236"/>
      <c r="R282" s="236"/>
      <c r="S282" s="236"/>
      <c r="T282" s="237"/>
      <c r="AT282" s="238" t="s">
        <v>155</v>
      </c>
      <c r="AU282" s="238" t="s">
        <v>84</v>
      </c>
      <c r="AV282" s="13" t="s">
        <v>151</v>
      </c>
      <c r="AW282" s="13" t="s">
        <v>39</v>
      </c>
      <c r="AX282" s="13" t="s">
        <v>75</v>
      </c>
      <c r="AY282" s="238" t="s">
        <v>143</v>
      </c>
    </row>
    <row r="283" spans="2:51" s="12" customFormat="1" ht="13.5">
      <c r="B283" s="216"/>
      <c r="C283" s="217"/>
      <c r="D283" s="229" t="s">
        <v>155</v>
      </c>
      <c r="E283" s="253" t="s">
        <v>22</v>
      </c>
      <c r="F283" s="254" t="s">
        <v>458</v>
      </c>
      <c r="G283" s="217"/>
      <c r="H283" s="255">
        <v>175</v>
      </c>
      <c r="I283" s="221"/>
      <c r="J283" s="217"/>
      <c r="K283" s="217"/>
      <c r="L283" s="222"/>
      <c r="M283" s="223"/>
      <c r="N283" s="224"/>
      <c r="O283" s="224"/>
      <c r="P283" s="224"/>
      <c r="Q283" s="224"/>
      <c r="R283" s="224"/>
      <c r="S283" s="224"/>
      <c r="T283" s="225"/>
      <c r="AT283" s="226" t="s">
        <v>155</v>
      </c>
      <c r="AU283" s="226" t="s">
        <v>84</v>
      </c>
      <c r="AV283" s="12" t="s">
        <v>84</v>
      </c>
      <c r="AW283" s="12" t="s">
        <v>39</v>
      </c>
      <c r="AX283" s="12" t="s">
        <v>24</v>
      </c>
      <c r="AY283" s="226" t="s">
        <v>143</v>
      </c>
    </row>
    <row r="284" spans="2:65" s="1" customFormat="1" ht="14.4" customHeight="1">
      <c r="B284" s="40"/>
      <c r="C284" s="201" t="s">
        <v>459</v>
      </c>
      <c r="D284" s="201" t="s">
        <v>146</v>
      </c>
      <c r="E284" s="202" t="s">
        <v>460</v>
      </c>
      <c r="F284" s="203" t="s">
        <v>461</v>
      </c>
      <c r="G284" s="204" t="s">
        <v>149</v>
      </c>
      <c r="H284" s="205">
        <v>175</v>
      </c>
      <c r="I284" s="206"/>
      <c r="J284" s="207">
        <f>ROUND(I284*H284,2)</f>
        <v>0</v>
      </c>
      <c r="K284" s="203" t="s">
        <v>150</v>
      </c>
      <c r="L284" s="60"/>
      <c r="M284" s="208" t="s">
        <v>22</v>
      </c>
      <c r="N284" s="209" t="s">
        <v>46</v>
      </c>
      <c r="O284" s="41"/>
      <c r="P284" s="210">
        <f>O284*H284</f>
        <v>0</v>
      </c>
      <c r="Q284" s="210">
        <v>0</v>
      </c>
      <c r="R284" s="210">
        <f>Q284*H284</f>
        <v>0</v>
      </c>
      <c r="S284" s="210">
        <v>0</v>
      </c>
      <c r="T284" s="211">
        <f>S284*H284</f>
        <v>0</v>
      </c>
      <c r="AR284" s="23" t="s">
        <v>244</v>
      </c>
      <c r="AT284" s="23" t="s">
        <v>146</v>
      </c>
      <c r="AU284" s="23" t="s">
        <v>84</v>
      </c>
      <c r="AY284" s="23" t="s">
        <v>143</v>
      </c>
      <c r="BE284" s="212">
        <f>IF(N284="základní",J284,0)</f>
        <v>0</v>
      </c>
      <c r="BF284" s="212">
        <f>IF(N284="snížená",J284,0)</f>
        <v>0</v>
      </c>
      <c r="BG284" s="212">
        <f>IF(N284="zákl. přenesená",J284,0)</f>
        <v>0</v>
      </c>
      <c r="BH284" s="212">
        <f>IF(N284="sníž. přenesená",J284,0)</f>
        <v>0</v>
      </c>
      <c r="BI284" s="212">
        <f>IF(N284="nulová",J284,0)</f>
        <v>0</v>
      </c>
      <c r="BJ284" s="23" t="s">
        <v>24</v>
      </c>
      <c r="BK284" s="212">
        <f>ROUND(I284*H284,2)</f>
        <v>0</v>
      </c>
      <c r="BL284" s="23" t="s">
        <v>244</v>
      </c>
      <c r="BM284" s="23" t="s">
        <v>462</v>
      </c>
    </row>
    <row r="285" spans="2:47" s="1" customFormat="1" ht="13.5">
      <c r="B285" s="40"/>
      <c r="C285" s="62"/>
      <c r="D285" s="213" t="s">
        <v>153</v>
      </c>
      <c r="E285" s="62"/>
      <c r="F285" s="214" t="s">
        <v>463</v>
      </c>
      <c r="G285" s="62"/>
      <c r="H285" s="62"/>
      <c r="I285" s="171"/>
      <c r="J285" s="62"/>
      <c r="K285" s="62"/>
      <c r="L285" s="60"/>
      <c r="M285" s="215"/>
      <c r="N285" s="41"/>
      <c r="O285" s="41"/>
      <c r="P285" s="41"/>
      <c r="Q285" s="41"/>
      <c r="R285" s="41"/>
      <c r="S285" s="41"/>
      <c r="T285" s="77"/>
      <c r="AT285" s="23" t="s">
        <v>153</v>
      </c>
      <c r="AU285" s="23" t="s">
        <v>84</v>
      </c>
    </row>
    <row r="286" spans="2:51" s="12" customFormat="1" ht="13.5">
      <c r="B286" s="216"/>
      <c r="C286" s="217"/>
      <c r="D286" s="229" t="s">
        <v>155</v>
      </c>
      <c r="E286" s="253" t="s">
        <v>22</v>
      </c>
      <c r="F286" s="254" t="s">
        <v>458</v>
      </c>
      <c r="G286" s="217"/>
      <c r="H286" s="255">
        <v>175</v>
      </c>
      <c r="I286" s="221"/>
      <c r="J286" s="217"/>
      <c r="K286" s="217"/>
      <c r="L286" s="222"/>
      <c r="M286" s="223"/>
      <c r="N286" s="224"/>
      <c r="O286" s="224"/>
      <c r="P286" s="224"/>
      <c r="Q286" s="224"/>
      <c r="R286" s="224"/>
      <c r="S286" s="224"/>
      <c r="T286" s="225"/>
      <c r="AT286" s="226" t="s">
        <v>155</v>
      </c>
      <c r="AU286" s="226" t="s">
        <v>84</v>
      </c>
      <c r="AV286" s="12" t="s">
        <v>84</v>
      </c>
      <c r="AW286" s="12" t="s">
        <v>39</v>
      </c>
      <c r="AX286" s="12" t="s">
        <v>24</v>
      </c>
      <c r="AY286" s="226" t="s">
        <v>143</v>
      </c>
    </row>
    <row r="287" spans="2:65" s="1" customFormat="1" ht="14.4" customHeight="1">
      <c r="B287" s="40"/>
      <c r="C287" s="201" t="s">
        <v>464</v>
      </c>
      <c r="D287" s="201" t="s">
        <v>146</v>
      </c>
      <c r="E287" s="202" t="s">
        <v>465</v>
      </c>
      <c r="F287" s="203" t="s">
        <v>434</v>
      </c>
      <c r="G287" s="204" t="s">
        <v>149</v>
      </c>
      <c r="H287" s="205">
        <v>112</v>
      </c>
      <c r="I287" s="206"/>
      <c r="J287" s="207">
        <f>ROUND(I287*H287,2)</f>
        <v>0</v>
      </c>
      <c r="K287" s="203" t="s">
        <v>22</v>
      </c>
      <c r="L287" s="60"/>
      <c r="M287" s="208" t="s">
        <v>22</v>
      </c>
      <c r="N287" s="209" t="s">
        <v>46</v>
      </c>
      <c r="O287" s="41"/>
      <c r="P287" s="210">
        <f>O287*H287</f>
        <v>0</v>
      </c>
      <c r="Q287" s="210">
        <v>3E-05</v>
      </c>
      <c r="R287" s="210">
        <f>Q287*H287</f>
        <v>0.00336</v>
      </c>
      <c r="S287" s="210">
        <v>0</v>
      </c>
      <c r="T287" s="211">
        <f>S287*H287</f>
        <v>0</v>
      </c>
      <c r="AR287" s="23" t="s">
        <v>244</v>
      </c>
      <c r="AT287" s="23" t="s">
        <v>146</v>
      </c>
      <c r="AU287" s="23" t="s">
        <v>84</v>
      </c>
      <c r="AY287" s="23" t="s">
        <v>143</v>
      </c>
      <c r="BE287" s="212">
        <f>IF(N287="základní",J287,0)</f>
        <v>0</v>
      </c>
      <c r="BF287" s="212">
        <f>IF(N287="snížená",J287,0)</f>
        <v>0</v>
      </c>
      <c r="BG287" s="212">
        <f>IF(N287="zákl. přenesená",J287,0)</f>
        <v>0</v>
      </c>
      <c r="BH287" s="212">
        <f>IF(N287="sníž. přenesená",J287,0)</f>
        <v>0</v>
      </c>
      <c r="BI287" s="212">
        <f>IF(N287="nulová",J287,0)</f>
        <v>0</v>
      </c>
      <c r="BJ287" s="23" t="s">
        <v>24</v>
      </c>
      <c r="BK287" s="212">
        <f>ROUND(I287*H287,2)</f>
        <v>0</v>
      </c>
      <c r="BL287" s="23" t="s">
        <v>244</v>
      </c>
      <c r="BM287" s="23" t="s">
        <v>466</v>
      </c>
    </row>
    <row r="288" spans="2:51" s="12" customFormat="1" ht="13.5">
      <c r="B288" s="216"/>
      <c r="C288" s="217"/>
      <c r="D288" s="213" t="s">
        <v>155</v>
      </c>
      <c r="E288" s="218" t="s">
        <v>22</v>
      </c>
      <c r="F288" s="219" t="s">
        <v>467</v>
      </c>
      <c r="G288" s="217"/>
      <c r="H288" s="220">
        <v>111.726</v>
      </c>
      <c r="I288" s="221"/>
      <c r="J288" s="217"/>
      <c r="K288" s="217"/>
      <c r="L288" s="222"/>
      <c r="M288" s="223"/>
      <c r="N288" s="224"/>
      <c r="O288" s="224"/>
      <c r="P288" s="224"/>
      <c r="Q288" s="224"/>
      <c r="R288" s="224"/>
      <c r="S288" s="224"/>
      <c r="T288" s="225"/>
      <c r="AT288" s="226" t="s">
        <v>155</v>
      </c>
      <c r="AU288" s="226" t="s">
        <v>84</v>
      </c>
      <c r="AV288" s="12" t="s">
        <v>84</v>
      </c>
      <c r="AW288" s="12" t="s">
        <v>39</v>
      </c>
      <c r="AX288" s="12" t="s">
        <v>75</v>
      </c>
      <c r="AY288" s="226" t="s">
        <v>143</v>
      </c>
    </row>
    <row r="289" spans="2:51" s="13" customFormat="1" ht="13.5">
      <c r="B289" s="227"/>
      <c r="C289" s="228"/>
      <c r="D289" s="213" t="s">
        <v>155</v>
      </c>
      <c r="E289" s="250" t="s">
        <v>22</v>
      </c>
      <c r="F289" s="251" t="s">
        <v>158</v>
      </c>
      <c r="G289" s="228"/>
      <c r="H289" s="252">
        <v>111.726</v>
      </c>
      <c r="I289" s="233"/>
      <c r="J289" s="228"/>
      <c r="K289" s="228"/>
      <c r="L289" s="234"/>
      <c r="M289" s="235"/>
      <c r="N289" s="236"/>
      <c r="O289" s="236"/>
      <c r="P289" s="236"/>
      <c r="Q289" s="236"/>
      <c r="R289" s="236"/>
      <c r="S289" s="236"/>
      <c r="T289" s="237"/>
      <c r="AT289" s="238" t="s">
        <v>155</v>
      </c>
      <c r="AU289" s="238" t="s">
        <v>84</v>
      </c>
      <c r="AV289" s="13" t="s">
        <v>151</v>
      </c>
      <c r="AW289" s="13" t="s">
        <v>39</v>
      </c>
      <c r="AX289" s="13" t="s">
        <v>75</v>
      </c>
      <c r="AY289" s="238" t="s">
        <v>143</v>
      </c>
    </row>
    <row r="290" spans="2:51" s="12" customFormat="1" ht="13.5">
      <c r="B290" s="216"/>
      <c r="C290" s="217"/>
      <c r="D290" s="229" t="s">
        <v>155</v>
      </c>
      <c r="E290" s="253" t="s">
        <v>22</v>
      </c>
      <c r="F290" s="254" t="s">
        <v>468</v>
      </c>
      <c r="G290" s="217"/>
      <c r="H290" s="255">
        <v>112</v>
      </c>
      <c r="I290" s="221"/>
      <c r="J290" s="217"/>
      <c r="K290" s="217"/>
      <c r="L290" s="222"/>
      <c r="M290" s="223"/>
      <c r="N290" s="224"/>
      <c r="O290" s="224"/>
      <c r="P290" s="224"/>
      <c r="Q290" s="224"/>
      <c r="R290" s="224"/>
      <c r="S290" s="224"/>
      <c r="T290" s="225"/>
      <c r="AT290" s="226" t="s">
        <v>155</v>
      </c>
      <c r="AU290" s="226" t="s">
        <v>84</v>
      </c>
      <c r="AV290" s="12" t="s">
        <v>84</v>
      </c>
      <c r="AW290" s="12" t="s">
        <v>39</v>
      </c>
      <c r="AX290" s="12" t="s">
        <v>24</v>
      </c>
      <c r="AY290" s="226" t="s">
        <v>143</v>
      </c>
    </row>
    <row r="291" spans="2:65" s="1" customFormat="1" ht="22.8" customHeight="1">
      <c r="B291" s="40"/>
      <c r="C291" s="201" t="s">
        <v>469</v>
      </c>
      <c r="D291" s="201" t="s">
        <v>146</v>
      </c>
      <c r="E291" s="202" t="s">
        <v>470</v>
      </c>
      <c r="F291" s="203" t="s">
        <v>471</v>
      </c>
      <c r="G291" s="204" t="s">
        <v>149</v>
      </c>
      <c r="H291" s="205">
        <v>112</v>
      </c>
      <c r="I291" s="206"/>
      <c r="J291" s="207">
        <f>ROUND(I291*H291,2)</f>
        <v>0</v>
      </c>
      <c r="K291" s="203" t="s">
        <v>150</v>
      </c>
      <c r="L291" s="60"/>
      <c r="M291" s="208" t="s">
        <v>22</v>
      </c>
      <c r="N291" s="209" t="s">
        <v>46</v>
      </c>
      <c r="O291" s="41"/>
      <c r="P291" s="210">
        <f>O291*H291</f>
        <v>0</v>
      </c>
      <c r="Q291" s="210">
        <v>0.0075</v>
      </c>
      <c r="R291" s="210">
        <f>Q291*H291</f>
        <v>0.84</v>
      </c>
      <c r="S291" s="210">
        <v>0</v>
      </c>
      <c r="T291" s="211">
        <f>S291*H291</f>
        <v>0</v>
      </c>
      <c r="AR291" s="23" t="s">
        <v>244</v>
      </c>
      <c r="AT291" s="23" t="s">
        <v>146</v>
      </c>
      <c r="AU291" s="23" t="s">
        <v>84</v>
      </c>
      <c r="AY291" s="23" t="s">
        <v>143</v>
      </c>
      <c r="BE291" s="212">
        <f>IF(N291="základní",J291,0)</f>
        <v>0</v>
      </c>
      <c r="BF291" s="212">
        <f>IF(N291="snížená",J291,0)</f>
        <v>0</v>
      </c>
      <c r="BG291" s="212">
        <f>IF(N291="zákl. přenesená",J291,0)</f>
        <v>0</v>
      </c>
      <c r="BH291" s="212">
        <f>IF(N291="sníž. přenesená",J291,0)</f>
        <v>0</v>
      </c>
      <c r="BI291" s="212">
        <f>IF(N291="nulová",J291,0)</f>
        <v>0</v>
      </c>
      <c r="BJ291" s="23" t="s">
        <v>24</v>
      </c>
      <c r="BK291" s="212">
        <f>ROUND(I291*H291,2)</f>
        <v>0</v>
      </c>
      <c r="BL291" s="23" t="s">
        <v>244</v>
      </c>
      <c r="BM291" s="23" t="s">
        <v>472</v>
      </c>
    </row>
    <row r="292" spans="2:47" s="1" customFormat="1" ht="24">
      <c r="B292" s="40"/>
      <c r="C292" s="62"/>
      <c r="D292" s="213" t="s">
        <v>153</v>
      </c>
      <c r="E292" s="62"/>
      <c r="F292" s="214" t="s">
        <v>473</v>
      </c>
      <c r="G292" s="62"/>
      <c r="H292" s="62"/>
      <c r="I292" s="171"/>
      <c r="J292" s="62"/>
      <c r="K292" s="62"/>
      <c r="L292" s="60"/>
      <c r="M292" s="215"/>
      <c r="N292" s="41"/>
      <c r="O292" s="41"/>
      <c r="P292" s="41"/>
      <c r="Q292" s="41"/>
      <c r="R292" s="41"/>
      <c r="S292" s="41"/>
      <c r="T292" s="77"/>
      <c r="AT292" s="23" t="s">
        <v>153</v>
      </c>
      <c r="AU292" s="23" t="s">
        <v>84</v>
      </c>
    </row>
    <row r="293" spans="2:51" s="12" customFormat="1" ht="13.5">
      <c r="B293" s="216"/>
      <c r="C293" s="217"/>
      <c r="D293" s="229" t="s">
        <v>155</v>
      </c>
      <c r="E293" s="253" t="s">
        <v>22</v>
      </c>
      <c r="F293" s="254" t="s">
        <v>468</v>
      </c>
      <c r="G293" s="217"/>
      <c r="H293" s="255">
        <v>112</v>
      </c>
      <c r="I293" s="221"/>
      <c r="J293" s="217"/>
      <c r="K293" s="217"/>
      <c r="L293" s="222"/>
      <c r="M293" s="223"/>
      <c r="N293" s="224"/>
      <c r="O293" s="224"/>
      <c r="P293" s="224"/>
      <c r="Q293" s="224"/>
      <c r="R293" s="224"/>
      <c r="S293" s="224"/>
      <c r="T293" s="225"/>
      <c r="AT293" s="226" t="s">
        <v>155</v>
      </c>
      <c r="AU293" s="226" t="s">
        <v>84</v>
      </c>
      <c r="AV293" s="12" t="s">
        <v>84</v>
      </c>
      <c r="AW293" s="12" t="s">
        <v>39</v>
      </c>
      <c r="AX293" s="12" t="s">
        <v>24</v>
      </c>
      <c r="AY293" s="226" t="s">
        <v>143</v>
      </c>
    </row>
    <row r="294" spans="2:65" s="1" customFormat="1" ht="14.4" customHeight="1">
      <c r="B294" s="40"/>
      <c r="C294" s="201" t="s">
        <v>474</v>
      </c>
      <c r="D294" s="201" t="s">
        <v>146</v>
      </c>
      <c r="E294" s="202" t="s">
        <v>475</v>
      </c>
      <c r="F294" s="203" t="s">
        <v>476</v>
      </c>
      <c r="G294" s="204" t="s">
        <v>149</v>
      </c>
      <c r="H294" s="205">
        <v>119.3</v>
      </c>
      <c r="I294" s="206"/>
      <c r="J294" s="207">
        <f>ROUND(I294*H294,2)</f>
        <v>0</v>
      </c>
      <c r="K294" s="203" t="s">
        <v>150</v>
      </c>
      <c r="L294" s="60"/>
      <c r="M294" s="208" t="s">
        <v>22</v>
      </c>
      <c r="N294" s="209" t="s">
        <v>46</v>
      </c>
      <c r="O294" s="41"/>
      <c r="P294" s="210">
        <f>O294*H294</f>
        <v>0</v>
      </c>
      <c r="Q294" s="210">
        <v>0.0003</v>
      </c>
      <c r="R294" s="210">
        <f>Q294*H294</f>
        <v>0.035789999999999995</v>
      </c>
      <c r="S294" s="210">
        <v>0</v>
      </c>
      <c r="T294" s="211">
        <f>S294*H294</f>
        <v>0</v>
      </c>
      <c r="AR294" s="23" t="s">
        <v>244</v>
      </c>
      <c r="AT294" s="23" t="s">
        <v>146</v>
      </c>
      <c r="AU294" s="23" t="s">
        <v>84</v>
      </c>
      <c r="AY294" s="23" t="s">
        <v>143</v>
      </c>
      <c r="BE294" s="212">
        <f>IF(N294="základní",J294,0)</f>
        <v>0</v>
      </c>
      <c r="BF294" s="212">
        <f>IF(N294="snížená",J294,0)</f>
        <v>0</v>
      </c>
      <c r="BG294" s="212">
        <f>IF(N294="zákl. přenesená",J294,0)</f>
        <v>0</v>
      </c>
      <c r="BH294" s="212">
        <f>IF(N294="sníž. přenesená",J294,0)</f>
        <v>0</v>
      </c>
      <c r="BI294" s="212">
        <f>IF(N294="nulová",J294,0)</f>
        <v>0</v>
      </c>
      <c r="BJ294" s="23" t="s">
        <v>24</v>
      </c>
      <c r="BK294" s="212">
        <f>ROUND(I294*H294,2)</f>
        <v>0</v>
      </c>
      <c r="BL294" s="23" t="s">
        <v>244</v>
      </c>
      <c r="BM294" s="23" t="s">
        <v>477</v>
      </c>
    </row>
    <row r="295" spans="2:47" s="1" customFormat="1" ht="13.5">
      <c r="B295" s="40"/>
      <c r="C295" s="62"/>
      <c r="D295" s="213" t="s">
        <v>153</v>
      </c>
      <c r="E295" s="62"/>
      <c r="F295" s="214" t="s">
        <v>478</v>
      </c>
      <c r="G295" s="62"/>
      <c r="H295" s="62"/>
      <c r="I295" s="171"/>
      <c r="J295" s="62"/>
      <c r="K295" s="62"/>
      <c r="L295" s="60"/>
      <c r="M295" s="215"/>
      <c r="N295" s="41"/>
      <c r="O295" s="41"/>
      <c r="P295" s="41"/>
      <c r="Q295" s="41"/>
      <c r="R295" s="41"/>
      <c r="S295" s="41"/>
      <c r="T295" s="77"/>
      <c r="AT295" s="23" t="s">
        <v>153</v>
      </c>
      <c r="AU295" s="23" t="s">
        <v>84</v>
      </c>
    </row>
    <row r="296" spans="2:51" s="12" customFormat="1" ht="13.5">
      <c r="B296" s="216"/>
      <c r="C296" s="217"/>
      <c r="D296" s="213" t="s">
        <v>155</v>
      </c>
      <c r="E296" s="218" t="s">
        <v>22</v>
      </c>
      <c r="F296" s="219" t="s">
        <v>479</v>
      </c>
      <c r="G296" s="217"/>
      <c r="H296" s="220">
        <v>118.05</v>
      </c>
      <c r="I296" s="221"/>
      <c r="J296" s="217"/>
      <c r="K296" s="217"/>
      <c r="L296" s="222"/>
      <c r="M296" s="223"/>
      <c r="N296" s="224"/>
      <c r="O296" s="224"/>
      <c r="P296" s="224"/>
      <c r="Q296" s="224"/>
      <c r="R296" s="224"/>
      <c r="S296" s="224"/>
      <c r="T296" s="225"/>
      <c r="AT296" s="226" t="s">
        <v>155</v>
      </c>
      <c r="AU296" s="226" t="s">
        <v>84</v>
      </c>
      <c r="AV296" s="12" t="s">
        <v>84</v>
      </c>
      <c r="AW296" s="12" t="s">
        <v>39</v>
      </c>
      <c r="AX296" s="12" t="s">
        <v>75</v>
      </c>
      <c r="AY296" s="226" t="s">
        <v>143</v>
      </c>
    </row>
    <row r="297" spans="2:51" s="12" customFormat="1" ht="13.5">
      <c r="B297" s="216"/>
      <c r="C297" s="217"/>
      <c r="D297" s="213" t="s">
        <v>155</v>
      </c>
      <c r="E297" s="218" t="s">
        <v>22</v>
      </c>
      <c r="F297" s="219" t="s">
        <v>480</v>
      </c>
      <c r="G297" s="217"/>
      <c r="H297" s="220">
        <v>1.222</v>
      </c>
      <c r="I297" s="221"/>
      <c r="J297" s="217"/>
      <c r="K297" s="217"/>
      <c r="L297" s="222"/>
      <c r="M297" s="223"/>
      <c r="N297" s="224"/>
      <c r="O297" s="224"/>
      <c r="P297" s="224"/>
      <c r="Q297" s="224"/>
      <c r="R297" s="224"/>
      <c r="S297" s="224"/>
      <c r="T297" s="225"/>
      <c r="AT297" s="226" t="s">
        <v>155</v>
      </c>
      <c r="AU297" s="226" t="s">
        <v>84</v>
      </c>
      <c r="AV297" s="12" t="s">
        <v>84</v>
      </c>
      <c r="AW297" s="12" t="s">
        <v>39</v>
      </c>
      <c r="AX297" s="12" t="s">
        <v>75</v>
      </c>
      <c r="AY297" s="226" t="s">
        <v>143</v>
      </c>
    </row>
    <row r="298" spans="2:51" s="13" customFormat="1" ht="13.5">
      <c r="B298" s="227"/>
      <c r="C298" s="228"/>
      <c r="D298" s="213" t="s">
        <v>155</v>
      </c>
      <c r="E298" s="250" t="s">
        <v>22</v>
      </c>
      <c r="F298" s="251" t="s">
        <v>158</v>
      </c>
      <c r="G298" s="228"/>
      <c r="H298" s="252">
        <v>119.272</v>
      </c>
      <c r="I298" s="233"/>
      <c r="J298" s="228"/>
      <c r="K298" s="228"/>
      <c r="L298" s="234"/>
      <c r="M298" s="235"/>
      <c r="N298" s="236"/>
      <c r="O298" s="236"/>
      <c r="P298" s="236"/>
      <c r="Q298" s="236"/>
      <c r="R298" s="236"/>
      <c r="S298" s="236"/>
      <c r="T298" s="237"/>
      <c r="AT298" s="238" t="s">
        <v>155</v>
      </c>
      <c r="AU298" s="238" t="s">
        <v>84</v>
      </c>
      <c r="AV298" s="13" t="s">
        <v>151</v>
      </c>
      <c r="AW298" s="13" t="s">
        <v>39</v>
      </c>
      <c r="AX298" s="13" t="s">
        <v>75</v>
      </c>
      <c r="AY298" s="238" t="s">
        <v>143</v>
      </c>
    </row>
    <row r="299" spans="2:51" s="12" customFormat="1" ht="13.5">
      <c r="B299" s="216"/>
      <c r="C299" s="217"/>
      <c r="D299" s="229" t="s">
        <v>155</v>
      </c>
      <c r="E299" s="253" t="s">
        <v>22</v>
      </c>
      <c r="F299" s="254" t="s">
        <v>481</v>
      </c>
      <c r="G299" s="217"/>
      <c r="H299" s="255">
        <v>119.3</v>
      </c>
      <c r="I299" s="221"/>
      <c r="J299" s="217"/>
      <c r="K299" s="217"/>
      <c r="L299" s="222"/>
      <c r="M299" s="223"/>
      <c r="N299" s="224"/>
      <c r="O299" s="224"/>
      <c r="P299" s="224"/>
      <c r="Q299" s="224"/>
      <c r="R299" s="224"/>
      <c r="S299" s="224"/>
      <c r="T299" s="225"/>
      <c r="AT299" s="226" t="s">
        <v>155</v>
      </c>
      <c r="AU299" s="226" t="s">
        <v>84</v>
      </c>
      <c r="AV299" s="12" t="s">
        <v>84</v>
      </c>
      <c r="AW299" s="12" t="s">
        <v>39</v>
      </c>
      <c r="AX299" s="12" t="s">
        <v>24</v>
      </c>
      <c r="AY299" s="226" t="s">
        <v>143</v>
      </c>
    </row>
    <row r="300" spans="2:65" s="1" customFormat="1" ht="22.8" customHeight="1">
      <c r="B300" s="40"/>
      <c r="C300" s="257" t="s">
        <v>482</v>
      </c>
      <c r="D300" s="257" t="s">
        <v>327</v>
      </c>
      <c r="E300" s="258" t="s">
        <v>483</v>
      </c>
      <c r="F300" s="259" t="s">
        <v>484</v>
      </c>
      <c r="G300" s="260" t="s">
        <v>149</v>
      </c>
      <c r="H300" s="261">
        <v>131.23</v>
      </c>
      <c r="I300" s="262"/>
      <c r="J300" s="263">
        <f>ROUND(I300*H300,2)</f>
        <v>0</v>
      </c>
      <c r="K300" s="259" t="s">
        <v>22</v>
      </c>
      <c r="L300" s="264"/>
      <c r="M300" s="265" t="s">
        <v>22</v>
      </c>
      <c r="N300" s="266" t="s">
        <v>46</v>
      </c>
      <c r="O300" s="41"/>
      <c r="P300" s="210">
        <f>O300*H300</f>
        <v>0</v>
      </c>
      <c r="Q300" s="210">
        <v>0.0025</v>
      </c>
      <c r="R300" s="210">
        <f>Q300*H300</f>
        <v>0.328075</v>
      </c>
      <c r="S300" s="210">
        <v>0</v>
      </c>
      <c r="T300" s="211">
        <f>S300*H300</f>
        <v>0</v>
      </c>
      <c r="AR300" s="23" t="s">
        <v>331</v>
      </c>
      <c r="AT300" s="23" t="s">
        <v>327</v>
      </c>
      <c r="AU300" s="23" t="s">
        <v>84</v>
      </c>
      <c r="AY300" s="23" t="s">
        <v>143</v>
      </c>
      <c r="BE300" s="212">
        <f>IF(N300="základní",J300,0)</f>
        <v>0</v>
      </c>
      <c r="BF300" s="212">
        <f>IF(N300="snížená",J300,0)</f>
        <v>0</v>
      </c>
      <c r="BG300" s="212">
        <f>IF(N300="zákl. přenesená",J300,0)</f>
        <v>0</v>
      </c>
      <c r="BH300" s="212">
        <f>IF(N300="sníž. přenesená",J300,0)</f>
        <v>0</v>
      </c>
      <c r="BI300" s="212">
        <f>IF(N300="nulová",J300,0)</f>
        <v>0</v>
      </c>
      <c r="BJ300" s="23" t="s">
        <v>24</v>
      </c>
      <c r="BK300" s="212">
        <f>ROUND(I300*H300,2)</f>
        <v>0</v>
      </c>
      <c r="BL300" s="23" t="s">
        <v>244</v>
      </c>
      <c r="BM300" s="23" t="s">
        <v>485</v>
      </c>
    </row>
    <row r="301" spans="2:47" s="1" customFormat="1" ht="36">
      <c r="B301" s="40"/>
      <c r="C301" s="62"/>
      <c r="D301" s="213" t="s">
        <v>153</v>
      </c>
      <c r="E301" s="62"/>
      <c r="F301" s="214" t="s">
        <v>486</v>
      </c>
      <c r="G301" s="62"/>
      <c r="H301" s="62"/>
      <c r="I301" s="171"/>
      <c r="J301" s="62"/>
      <c r="K301" s="62"/>
      <c r="L301" s="60"/>
      <c r="M301" s="215"/>
      <c r="N301" s="41"/>
      <c r="O301" s="41"/>
      <c r="P301" s="41"/>
      <c r="Q301" s="41"/>
      <c r="R301" s="41"/>
      <c r="S301" s="41"/>
      <c r="T301" s="77"/>
      <c r="AT301" s="23" t="s">
        <v>153</v>
      </c>
      <c r="AU301" s="23" t="s">
        <v>84</v>
      </c>
    </row>
    <row r="302" spans="2:51" s="12" customFormat="1" ht="13.5">
      <c r="B302" s="216"/>
      <c r="C302" s="217"/>
      <c r="D302" s="213" t="s">
        <v>155</v>
      </c>
      <c r="E302" s="218" t="s">
        <v>22</v>
      </c>
      <c r="F302" s="219" t="s">
        <v>487</v>
      </c>
      <c r="G302" s="217"/>
      <c r="H302" s="220">
        <v>131.23</v>
      </c>
      <c r="I302" s="221"/>
      <c r="J302" s="217"/>
      <c r="K302" s="217"/>
      <c r="L302" s="222"/>
      <c r="M302" s="223"/>
      <c r="N302" s="224"/>
      <c r="O302" s="224"/>
      <c r="P302" s="224"/>
      <c r="Q302" s="224"/>
      <c r="R302" s="224"/>
      <c r="S302" s="224"/>
      <c r="T302" s="225"/>
      <c r="AT302" s="226" t="s">
        <v>155</v>
      </c>
      <c r="AU302" s="226" t="s">
        <v>84</v>
      </c>
      <c r="AV302" s="12" t="s">
        <v>84</v>
      </c>
      <c r="AW302" s="12" t="s">
        <v>39</v>
      </c>
      <c r="AX302" s="12" t="s">
        <v>75</v>
      </c>
      <c r="AY302" s="226" t="s">
        <v>143</v>
      </c>
    </row>
    <row r="303" spans="2:51" s="13" customFormat="1" ht="13.5">
      <c r="B303" s="227"/>
      <c r="C303" s="228"/>
      <c r="D303" s="229" t="s">
        <v>155</v>
      </c>
      <c r="E303" s="230" t="s">
        <v>22</v>
      </c>
      <c r="F303" s="231" t="s">
        <v>158</v>
      </c>
      <c r="G303" s="228"/>
      <c r="H303" s="232">
        <v>131.23</v>
      </c>
      <c r="I303" s="233"/>
      <c r="J303" s="228"/>
      <c r="K303" s="228"/>
      <c r="L303" s="234"/>
      <c r="M303" s="235"/>
      <c r="N303" s="236"/>
      <c r="O303" s="236"/>
      <c r="P303" s="236"/>
      <c r="Q303" s="236"/>
      <c r="R303" s="236"/>
      <c r="S303" s="236"/>
      <c r="T303" s="237"/>
      <c r="AT303" s="238" t="s">
        <v>155</v>
      </c>
      <c r="AU303" s="238" t="s">
        <v>84</v>
      </c>
      <c r="AV303" s="13" t="s">
        <v>151</v>
      </c>
      <c r="AW303" s="13" t="s">
        <v>39</v>
      </c>
      <c r="AX303" s="13" t="s">
        <v>24</v>
      </c>
      <c r="AY303" s="238" t="s">
        <v>143</v>
      </c>
    </row>
    <row r="304" spans="2:65" s="1" customFormat="1" ht="14.4" customHeight="1">
      <c r="B304" s="40"/>
      <c r="C304" s="201" t="s">
        <v>488</v>
      </c>
      <c r="D304" s="201" t="s">
        <v>146</v>
      </c>
      <c r="E304" s="202" t="s">
        <v>489</v>
      </c>
      <c r="F304" s="203" t="s">
        <v>490</v>
      </c>
      <c r="G304" s="204" t="s">
        <v>149</v>
      </c>
      <c r="H304" s="205">
        <v>175</v>
      </c>
      <c r="I304" s="206"/>
      <c r="J304" s="207">
        <f>ROUND(I304*H304,2)</f>
        <v>0</v>
      </c>
      <c r="K304" s="203" t="s">
        <v>150</v>
      </c>
      <c r="L304" s="60"/>
      <c r="M304" s="208" t="s">
        <v>22</v>
      </c>
      <c r="N304" s="209" t="s">
        <v>46</v>
      </c>
      <c r="O304" s="41"/>
      <c r="P304" s="210">
        <f>O304*H304</f>
        <v>0</v>
      </c>
      <c r="Q304" s="210">
        <v>0</v>
      </c>
      <c r="R304" s="210">
        <f>Q304*H304</f>
        <v>0</v>
      </c>
      <c r="S304" s="210">
        <v>0.0025</v>
      </c>
      <c r="T304" s="211">
        <f>S304*H304</f>
        <v>0.4375</v>
      </c>
      <c r="AR304" s="23" t="s">
        <v>244</v>
      </c>
      <c r="AT304" s="23" t="s">
        <v>146</v>
      </c>
      <c r="AU304" s="23" t="s">
        <v>84</v>
      </c>
      <c r="AY304" s="23" t="s">
        <v>143</v>
      </c>
      <c r="BE304" s="212">
        <f>IF(N304="základní",J304,0)</f>
        <v>0</v>
      </c>
      <c r="BF304" s="212">
        <f>IF(N304="snížená",J304,0)</f>
        <v>0</v>
      </c>
      <c r="BG304" s="212">
        <f>IF(N304="zákl. přenesená",J304,0)</f>
        <v>0</v>
      </c>
      <c r="BH304" s="212">
        <f>IF(N304="sníž. přenesená",J304,0)</f>
        <v>0</v>
      </c>
      <c r="BI304" s="212">
        <f>IF(N304="nulová",J304,0)</f>
        <v>0</v>
      </c>
      <c r="BJ304" s="23" t="s">
        <v>24</v>
      </c>
      <c r="BK304" s="212">
        <f>ROUND(I304*H304,2)</f>
        <v>0</v>
      </c>
      <c r="BL304" s="23" t="s">
        <v>244</v>
      </c>
      <c r="BM304" s="23" t="s">
        <v>491</v>
      </c>
    </row>
    <row r="305" spans="2:47" s="1" customFormat="1" ht="13.5">
      <c r="B305" s="40"/>
      <c r="C305" s="62"/>
      <c r="D305" s="213" t="s">
        <v>153</v>
      </c>
      <c r="E305" s="62"/>
      <c r="F305" s="214" t="s">
        <v>492</v>
      </c>
      <c r="G305" s="62"/>
      <c r="H305" s="62"/>
      <c r="I305" s="171"/>
      <c r="J305" s="62"/>
      <c r="K305" s="62"/>
      <c r="L305" s="60"/>
      <c r="M305" s="215"/>
      <c r="N305" s="41"/>
      <c r="O305" s="41"/>
      <c r="P305" s="41"/>
      <c r="Q305" s="41"/>
      <c r="R305" s="41"/>
      <c r="S305" s="41"/>
      <c r="T305" s="77"/>
      <c r="AT305" s="23" t="s">
        <v>153</v>
      </c>
      <c r="AU305" s="23" t="s">
        <v>84</v>
      </c>
    </row>
    <row r="306" spans="2:51" s="12" customFormat="1" ht="13.5">
      <c r="B306" s="216"/>
      <c r="C306" s="217"/>
      <c r="D306" s="229" t="s">
        <v>155</v>
      </c>
      <c r="E306" s="253" t="s">
        <v>22</v>
      </c>
      <c r="F306" s="254" t="s">
        <v>458</v>
      </c>
      <c r="G306" s="217"/>
      <c r="H306" s="255">
        <v>175</v>
      </c>
      <c r="I306" s="221"/>
      <c r="J306" s="217"/>
      <c r="K306" s="217"/>
      <c r="L306" s="222"/>
      <c r="M306" s="223"/>
      <c r="N306" s="224"/>
      <c r="O306" s="224"/>
      <c r="P306" s="224"/>
      <c r="Q306" s="224"/>
      <c r="R306" s="224"/>
      <c r="S306" s="224"/>
      <c r="T306" s="225"/>
      <c r="AT306" s="226" t="s">
        <v>155</v>
      </c>
      <c r="AU306" s="226" t="s">
        <v>84</v>
      </c>
      <c r="AV306" s="12" t="s">
        <v>84</v>
      </c>
      <c r="AW306" s="12" t="s">
        <v>39</v>
      </c>
      <c r="AX306" s="12" t="s">
        <v>24</v>
      </c>
      <c r="AY306" s="226" t="s">
        <v>143</v>
      </c>
    </row>
    <row r="307" spans="2:65" s="1" customFormat="1" ht="22.8" customHeight="1">
      <c r="B307" s="40"/>
      <c r="C307" s="201" t="s">
        <v>493</v>
      </c>
      <c r="D307" s="201" t="s">
        <v>146</v>
      </c>
      <c r="E307" s="202" t="s">
        <v>494</v>
      </c>
      <c r="F307" s="203" t="s">
        <v>495</v>
      </c>
      <c r="G307" s="204" t="s">
        <v>149</v>
      </c>
      <c r="H307" s="205">
        <v>182.5</v>
      </c>
      <c r="I307" s="206"/>
      <c r="J307" s="207">
        <f>ROUND(I307*H307,2)</f>
        <v>0</v>
      </c>
      <c r="K307" s="203" t="s">
        <v>150</v>
      </c>
      <c r="L307" s="60"/>
      <c r="M307" s="208" t="s">
        <v>22</v>
      </c>
      <c r="N307" s="209" t="s">
        <v>46</v>
      </c>
      <c r="O307" s="41"/>
      <c r="P307" s="210">
        <f>O307*H307</f>
        <v>0</v>
      </c>
      <c r="Q307" s="210">
        <v>0</v>
      </c>
      <c r="R307" s="210">
        <f>Q307*H307</f>
        <v>0</v>
      </c>
      <c r="S307" s="210">
        <v>0.003</v>
      </c>
      <c r="T307" s="211">
        <f>S307*H307</f>
        <v>0.5475</v>
      </c>
      <c r="AR307" s="23" t="s">
        <v>244</v>
      </c>
      <c r="AT307" s="23" t="s">
        <v>146</v>
      </c>
      <c r="AU307" s="23" t="s">
        <v>84</v>
      </c>
      <c r="AY307" s="23" t="s">
        <v>143</v>
      </c>
      <c r="BE307" s="212">
        <f>IF(N307="základní",J307,0)</f>
        <v>0</v>
      </c>
      <c r="BF307" s="212">
        <f>IF(N307="snížená",J307,0)</f>
        <v>0</v>
      </c>
      <c r="BG307" s="212">
        <f>IF(N307="zákl. přenesená",J307,0)</f>
        <v>0</v>
      </c>
      <c r="BH307" s="212">
        <f>IF(N307="sníž. přenesená",J307,0)</f>
        <v>0</v>
      </c>
      <c r="BI307" s="212">
        <f>IF(N307="nulová",J307,0)</f>
        <v>0</v>
      </c>
      <c r="BJ307" s="23" t="s">
        <v>24</v>
      </c>
      <c r="BK307" s="212">
        <f>ROUND(I307*H307,2)</f>
        <v>0</v>
      </c>
      <c r="BL307" s="23" t="s">
        <v>244</v>
      </c>
      <c r="BM307" s="23" t="s">
        <v>496</v>
      </c>
    </row>
    <row r="308" spans="2:47" s="1" customFormat="1" ht="13.5">
      <c r="B308" s="40"/>
      <c r="C308" s="62"/>
      <c r="D308" s="213" t="s">
        <v>153</v>
      </c>
      <c r="E308" s="62"/>
      <c r="F308" s="214" t="s">
        <v>495</v>
      </c>
      <c r="G308" s="62"/>
      <c r="H308" s="62"/>
      <c r="I308" s="171"/>
      <c r="J308" s="62"/>
      <c r="K308" s="62"/>
      <c r="L308" s="60"/>
      <c r="M308" s="215"/>
      <c r="N308" s="41"/>
      <c r="O308" s="41"/>
      <c r="P308" s="41"/>
      <c r="Q308" s="41"/>
      <c r="R308" s="41"/>
      <c r="S308" s="41"/>
      <c r="T308" s="77"/>
      <c r="AT308" s="23" t="s">
        <v>153</v>
      </c>
      <c r="AU308" s="23" t="s">
        <v>84</v>
      </c>
    </row>
    <row r="309" spans="2:51" s="12" customFormat="1" ht="13.5">
      <c r="B309" s="216"/>
      <c r="C309" s="217"/>
      <c r="D309" s="213" t="s">
        <v>155</v>
      </c>
      <c r="E309" s="218" t="s">
        <v>22</v>
      </c>
      <c r="F309" s="219" t="s">
        <v>497</v>
      </c>
      <c r="G309" s="217"/>
      <c r="H309" s="220">
        <v>181.23</v>
      </c>
      <c r="I309" s="221"/>
      <c r="J309" s="217"/>
      <c r="K309" s="217"/>
      <c r="L309" s="222"/>
      <c r="M309" s="223"/>
      <c r="N309" s="224"/>
      <c r="O309" s="224"/>
      <c r="P309" s="224"/>
      <c r="Q309" s="224"/>
      <c r="R309" s="224"/>
      <c r="S309" s="224"/>
      <c r="T309" s="225"/>
      <c r="AT309" s="226" t="s">
        <v>155</v>
      </c>
      <c r="AU309" s="226" t="s">
        <v>84</v>
      </c>
      <c r="AV309" s="12" t="s">
        <v>84</v>
      </c>
      <c r="AW309" s="12" t="s">
        <v>39</v>
      </c>
      <c r="AX309" s="12" t="s">
        <v>75</v>
      </c>
      <c r="AY309" s="226" t="s">
        <v>143</v>
      </c>
    </row>
    <row r="310" spans="2:51" s="12" customFormat="1" ht="13.5">
      <c r="B310" s="216"/>
      <c r="C310" s="217"/>
      <c r="D310" s="213" t="s">
        <v>155</v>
      </c>
      <c r="E310" s="218" t="s">
        <v>22</v>
      </c>
      <c r="F310" s="219" t="s">
        <v>480</v>
      </c>
      <c r="G310" s="217"/>
      <c r="H310" s="220">
        <v>1.222</v>
      </c>
      <c r="I310" s="221"/>
      <c r="J310" s="217"/>
      <c r="K310" s="217"/>
      <c r="L310" s="222"/>
      <c r="M310" s="223"/>
      <c r="N310" s="224"/>
      <c r="O310" s="224"/>
      <c r="P310" s="224"/>
      <c r="Q310" s="224"/>
      <c r="R310" s="224"/>
      <c r="S310" s="224"/>
      <c r="T310" s="225"/>
      <c r="AT310" s="226" t="s">
        <v>155</v>
      </c>
      <c r="AU310" s="226" t="s">
        <v>84</v>
      </c>
      <c r="AV310" s="12" t="s">
        <v>84</v>
      </c>
      <c r="AW310" s="12" t="s">
        <v>39</v>
      </c>
      <c r="AX310" s="12" t="s">
        <v>75</v>
      </c>
      <c r="AY310" s="226" t="s">
        <v>143</v>
      </c>
    </row>
    <row r="311" spans="2:51" s="13" customFormat="1" ht="13.5">
      <c r="B311" s="227"/>
      <c r="C311" s="228"/>
      <c r="D311" s="213" t="s">
        <v>155</v>
      </c>
      <c r="E311" s="250" t="s">
        <v>22</v>
      </c>
      <c r="F311" s="251" t="s">
        <v>158</v>
      </c>
      <c r="G311" s="228"/>
      <c r="H311" s="252">
        <v>182.452</v>
      </c>
      <c r="I311" s="233"/>
      <c r="J311" s="228"/>
      <c r="K311" s="228"/>
      <c r="L311" s="234"/>
      <c r="M311" s="235"/>
      <c r="N311" s="236"/>
      <c r="O311" s="236"/>
      <c r="P311" s="236"/>
      <c r="Q311" s="236"/>
      <c r="R311" s="236"/>
      <c r="S311" s="236"/>
      <c r="T311" s="237"/>
      <c r="AT311" s="238" t="s">
        <v>155</v>
      </c>
      <c r="AU311" s="238" t="s">
        <v>84</v>
      </c>
      <c r="AV311" s="13" t="s">
        <v>151</v>
      </c>
      <c r="AW311" s="13" t="s">
        <v>39</v>
      </c>
      <c r="AX311" s="13" t="s">
        <v>75</v>
      </c>
      <c r="AY311" s="238" t="s">
        <v>143</v>
      </c>
    </row>
    <row r="312" spans="2:51" s="12" customFormat="1" ht="13.5">
      <c r="B312" s="216"/>
      <c r="C312" s="217"/>
      <c r="D312" s="229" t="s">
        <v>155</v>
      </c>
      <c r="E312" s="253" t="s">
        <v>22</v>
      </c>
      <c r="F312" s="254" t="s">
        <v>498</v>
      </c>
      <c r="G312" s="217"/>
      <c r="H312" s="255">
        <v>182.5</v>
      </c>
      <c r="I312" s="221"/>
      <c r="J312" s="217"/>
      <c r="K312" s="217"/>
      <c r="L312" s="222"/>
      <c r="M312" s="223"/>
      <c r="N312" s="224"/>
      <c r="O312" s="224"/>
      <c r="P312" s="224"/>
      <c r="Q312" s="224"/>
      <c r="R312" s="224"/>
      <c r="S312" s="224"/>
      <c r="T312" s="225"/>
      <c r="AT312" s="226" t="s">
        <v>155</v>
      </c>
      <c r="AU312" s="226" t="s">
        <v>84</v>
      </c>
      <c r="AV312" s="12" t="s">
        <v>84</v>
      </c>
      <c r="AW312" s="12" t="s">
        <v>39</v>
      </c>
      <c r="AX312" s="12" t="s">
        <v>24</v>
      </c>
      <c r="AY312" s="226" t="s">
        <v>143</v>
      </c>
    </row>
    <row r="313" spans="2:65" s="1" customFormat="1" ht="14.4" customHeight="1">
      <c r="B313" s="40"/>
      <c r="C313" s="201" t="s">
        <v>499</v>
      </c>
      <c r="D313" s="201" t="s">
        <v>146</v>
      </c>
      <c r="E313" s="202" t="s">
        <v>500</v>
      </c>
      <c r="F313" s="203" t="s">
        <v>501</v>
      </c>
      <c r="G313" s="204" t="s">
        <v>240</v>
      </c>
      <c r="H313" s="205">
        <v>73.54</v>
      </c>
      <c r="I313" s="206"/>
      <c r="J313" s="207">
        <f>ROUND(I313*H313,2)</f>
        <v>0</v>
      </c>
      <c r="K313" s="203" t="s">
        <v>150</v>
      </c>
      <c r="L313" s="60"/>
      <c r="M313" s="208" t="s">
        <v>22</v>
      </c>
      <c r="N313" s="209" t="s">
        <v>46</v>
      </c>
      <c r="O313" s="41"/>
      <c r="P313" s="210">
        <f>O313*H313</f>
        <v>0</v>
      </c>
      <c r="Q313" s="210">
        <v>1E-05</v>
      </c>
      <c r="R313" s="210">
        <f>Q313*H313</f>
        <v>0.0007354000000000001</v>
      </c>
      <c r="S313" s="210">
        <v>0</v>
      </c>
      <c r="T313" s="211">
        <f>S313*H313</f>
        <v>0</v>
      </c>
      <c r="AR313" s="23" t="s">
        <v>244</v>
      </c>
      <c r="AT313" s="23" t="s">
        <v>146</v>
      </c>
      <c r="AU313" s="23" t="s">
        <v>84</v>
      </c>
      <c r="AY313" s="23" t="s">
        <v>143</v>
      </c>
      <c r="BE313" s="212">
        <f>IF(N313="základní",J313,0)</f>
        <v>0</v>
      </c>
      <c r="BF313" s="212">
        <f>IF(N313="snížená",J313,0)</f>
        <v>0</v>
      </c>
      <c r="BG313" s="212">
        <f>IF(N313="zákl. přenesená",J313,0)</f>
        <v>0</v>
      </c>
      <c r="BH313" s="212">
        <f>IF(N313="sníž. přenesená",J313,0)</f>
        <v>0</v>
      </c>
      <c r="BI313" s="212">
        <f>IF(N313="nulová",J313,0)</f>
        <v>0</v>
      </c>
      <c r="BJ313" s="23" t="s">
        <v>24</v>
      </c>
      <c r="BK313" s="212">
        <f>ROUND(I313*H313,2)</f>
        <v>0</v>
      </c>
      <c r="BL313" s="23" t="s">
        <v>244</v>
      </c>
      <c r="BM313" s="23" t="s">
        <v>502</v>
      </c>
    </row>
    <row r="314" spans="2:47" s="1" customFormat="1" ht="13.5">
      <c r="B314" s="40"/>
      <c r="C314" s="62"/>
      <c r="D314" s="213" t="s">
        <v>153</v>
      </c>
      <c r="E314" s="62"/>
      <c r="F314" s="214" t="s">
        <v>503</v>
      </c>
      <c r="G314" s="62"/>
      <c r="H314" s="62"/>
      <c r="I314" s="171"/>
      <c r="J314" s="62"/>
      <c r="K314" s="62"/>
      <c r="L314" s="60"/>
      <c r="M314" s="215"/>
      <c r="N314" s="41"/>
      <c r="O314" s="41"/>
      <c r="P314" s="41"/>
      <c r="Q314" s="41"/>
      <c r="R314" s="41"/>
      <c r="S314" s="41"/>
      <c r="T314" s="77"/>
      <c r="AT314" s="23" t="s">
        <v>153</v>
      </c>
      <c r="AU314" s="23" t="s">
        <v>84</v>
      </c>
    </row>
    <row r="315" spans="2:51" s="12" customFormat="1" ht="13.5">
      <c r="B315" s="216"/>
      <c r="C315" s="217"/>
      <c r="D315" s="213" t="s">
        <v>155</v>
      </c>
      <c r="E315" s="218" t="s">
        <v>22</v>
      </c>
      <c r="F315" s="219" t="s">
        <v>504</v>
      </c>
      <c r="G315" s="217"/>
      <c r="H315" s="220">
        <v>73.54</v>
      </c>
      <c r="I315" s="221"/>
      <c r="J315" s="217"/>
      <c r="K315" s="217"/>
      <c r="L315" s="222"/>
      <c r="M315" s="223"/>
      <c r="N315" s="224"/>
      <c r="O315" s="224"/>
      <c r="P315" s="224"/>
      <c r="Q315" s="224"/>
      <c r="R315" s="224"/>
      <c r="S315" s="224"/>
      <c r="T315" s="225"/>
      <c r="AT315" s="226" t="s">
        <v>155</v>
      </c>
      <c r="AU315" s="226" t="s">
        <v>84</v>
      </c>
      <c r="AV315" s="12" t="s">
        <v>84</v>
      </c>
      <c r="AW315" s="12" t="s">
        <v>39</v>
      </c>
      <c r="AX315" s="12" t="s">
        <v>75</v>
      </c>
      <c r="AY315" s="226" t="s">
        <v>143</v>
      </c>
    </row>
    <row r="316" spans="2:51" s="13" customFormat="1" ht="13.5">
      <c r="B316" s="227"/>
      <c r="C316" s="228"/>
      <c r="D316" s="229" t="s">
        <v>155</v>
      </c>
      <c r="E316" s="230" t="s">
        <v>22</v>
      </c>
      <c r="F316" s="231" t="s">
        <v>158</v>
      </c>
      <c r="G316" s="228"/>
      <c r="H316" s="232">
        <v>73.54</v>
      </c>
      <c r="I316" s="233"/>
      <c r="J316" s="228"/>
      <c r="K316" s="228"/>
      <c r="L316" s="234"/>
      <c r="M316" s="235"/>
      <c r="N316" s="236"/>
      <c r="O316" s="236"/>
      <c r="P316" s="236"/>
      <c r="Q316" s="236"/>
      <c r="R316" s="236"/>
      <c r="S316" s="236"/>
      <c r="T316" s="237"/>
      <c r="AT316" s="238" t="s">
        <v>155</v>
      </c>
      <c r="AU316" s="238" t="s">
        <v>84</v>
      </c>
      <c r="AV316" s="13" t="s">
        <v>151</v>
      </c>
      <c r="AW316" s="13" t="s">
        <v>39</v>
      </c>
      <c r="AX316" s="13" t="s">
        <v>24</v>
      </c>
      <c r="AY316" s="238" t="s">
        <v>143</v>
      </c>
    </row>
    <row r="317" spans="2:65" s="1" customFormat="1" ht="22.8" customHeight="1">
      <c r="B317" s="40"/>
      <c r="C317" s="257" t="s">
        <v>505</v>
      </c>
      <c r="D317" s="257" t="s">
        <v>327</v>
      </c>
      <c r="E317" s="258" t="s">
        <v>506</v>
      </c>
      <c r="F317" s="259" t="s">
        <v>507</v>
      </c>
      <c r="G317" s="260" t="s">
        <v>240</v>
      </c>
      <c r="H317" s="261">
        <v>75</v>
      </c>
      <c r="I317" s="262"/>
      <c r="J317" s="263">
        <f>ROUND(I317*H317,2)</f>
        <v>0</v>
      </c>
      <c r="K317" s="259" t="s">
        <v>22</v>
      </c>
      <c r="L317" s="264"/>
      <c r="M317" s="265" t="s">
        <v>22</v>
      </c>
      <c r="N317" s="266" t="s">
        <v>46</v>
      </c>
      <c r="O317" s="41"/>
      <c r="P317" s="210">
        <f>O317*H317</f>
        <v>0</v>
      </c>
      <c r="Q317" s="210">
        <v>0.00028</v>
      </c>
      <c r="R317" s="210">
        <f>Q317*H317</f>
        <v>0.020999999999999998</v>
      </c>
      <c r="S317" s="210">
        <v>0</v>
      </c>
      <c r="T317" s="211">
        <f>S317*H317</f>
        <v>0</v>
      </c>
      <c r="AR317" s="23" t="s">
        <v>331</v>
      </c>
      <c r="AT317" s="23" t="s">
        <v>327</v>
      </c>
      <c r="AU317" s="23" t="s">
        <v>84</v>
      </c>
      <c r="AY317" s="23" t="s">
        <v>143</v>
      </c>
      <c r="BE317" s="212">
        <f>IF(N317="základní",J317,0)</f>
        <v>0</v>
      </c>
      <c r="BF317" s="212">
        <f>IF(N317="snížená",J317,0)</f>
        <v>0</v>
      </c>
      <c r="BG317" s="212">
        <f>IF(N317="zákl. přenesená",J317,0)</f>
        <v>0</v>
      </c>
      <c r="BH317" s="212">
        <f>IF(N317="sníž. přenesená",J317,0)</f>
        <v>0</v>
      </c>
      <c r="BI317" s="212">
        <f>IF(N317="nulová",J317,0)</f>
        <v>0</v>
      </c>
      <c r="BJ317" s="23" t="s">
        <v>24</v>
      </c>
      <c r="BK317" s="212">
        <f>ROUND(I317*H317,2)</f>
        <v>0</v>
      </c>
      <c r="BL317" s="23" t="s">
        <v>244</v>
      </c>
      <c r="BM317" s="23" t="s">
        <v>508</v>
      </c>
    </row>
    <row r="318" spans="2:47" s="1" customFormat="1" ht="24">
      <c r="B318" s="40"/>
      <c r="C318" s="62"/>
      <c r="D318" s="213" t="s">
        <v>153</v>
      </c>
      <c r="E318" s="62"/>
      <c r="F318" s="214" t="s">
        <v>509</v>
      </c>
      <c r="G318" s="62"/>
      <c r="H318" s="62"/>
      <c r="I318" s="171"/>
      <c r="J318" s="62"/>
      <c r="K318" s="62"/>
      <c r="L318" s="60"/>
      <c r="M318" s="215"/>
      <c r="N318" s="41"/>
      <c r="O318" s="41"/>
      <c r="P318" s="41"/>
      <c r="Q318" s="41"/>
      <c r="R318" s="41"/>
      <c r="S318" s="41"/>
      <c r="T318" s="77"/>
      <c r="AT318" s="23" t="s">
        <v>153</v>
      </c>
      <c r="AU318" s="23" t="s">
        <v>84</v>
      </c>
    </row>
    <row r="319" spans="2:51" s="12" customFormat="1" ht="13.5">
      <c r="B319" s="216"/>
      <c r="C319" s="217"/>
      <c r="D319" s="213" t="s">
        <v>155</v>
      </c>
      <c r="E319" s="218" t="s">
        <v>22</v>
      </c>
      <c r="F319" s="219" t="s">
        <v>510</v>
      </c>
      <c r="G319" s="217"/>
      <c r="H319" s="220">
        <v>75.011</v>
      </c>
      <c r="I319" s="221"/>
      <c r="J319" s="217"/>
      <c r="K319" s="217"/>
      <c r="L319" s="222"/>
      <c r="M319" s="223"/>
      <c r="N319" s="224"/>
      <c r="O319" s="224"/>
      <c r="P319" s="224"/>
      <c r="Q319" s="224"/>
      <c r="R319" s="224"/>
      <c r="S319" s="224"/>
      <c r="T319" s="225"/>
      <c r="AT319" s="226" t="s">
        <v>155</v>
      </c>
      <c r="AU319" s="226" t="s">
        <v>84</v>
      </c>
      <c r="AV319" s="12" t="s">
        <v>84</v>
      </c>
      <c r="AW319" s="12" t="s">
        <v>39</v>
      </c>
      <c r="AX319" s="12" t="s">
        <v>75</v>
      </c>
      <c r="AY319" s="226" t="s">
        <v>143</v>
      </c>
    </row>
    <row r="320" spans="2:51" s="13" customFormat="1" ht="13.5">
      <c r="B320" s="227"/>
      <c r="C320" s="228"/>
      <c r="D320" s="213" t="s">
        <v>155</v>
      </c>
      <c r="E320" s="250" t="s">
        <v>22</v>
      </c>
      <c r="F320" s="251" t="s">
        <v>158</v>
      </c>
      <c r="G320" s="228"/>
      <c r="H320" s="252">
        <v>75.011</v>
      </c>
      <c r="I320" s="233"/>
      <c r="J320" s="228"/>
      <c r="K320" s="228"/>
      <c r="L320" s="234"/>
      <c r="M320" s="235"/>
      <c r="N320" s="236"/>
      <c r="O320" s="236"/>
      <c r="P320" s="236"/>
      <c r="Q320" s="236"/>
      <c r="R320" s="236"/>
      <c r="S320" s="236"/>
      <c r="T320" s="237"/>
      <c r="AT320" s="238" t="s">
        <v>155</v>
      </c>
      <c r="AU320" s="238" t="s">
        <v>84</v>
      </c>
      <c r="AV320" s="13" t="s">
        <v>151</v>
      </c>
      <c r="AW320" s="13" t="s">
        <v>39</v>
      </c>
      <c r="AX320" s="13" t="s">
        <v>75</v>
      </c>
      <c r="AY320" s="238" t="s">
        <v>143</v>
      </c>
    </row>
    <row r="321" spans="2:51" s="12" customFormat="1" ht="13.5">
      <c r="B321" s="216"/>
      <c r="C321" s="217"/>
      <c r="D321" s="229" t="s">
        <v>155</v>
      </c>
      <c r="E321" s="253" t="s">
        <v>22</v>
      </c>
      <c r="F321" s="254" t="s">
        <v>511</v>
      </c>
      <c r="G321" s="217"/>
      <c r="H321" s="255">
        <v>75</v>
      </c>
      <c r="I321" s="221"/>
      <c r="J321" s="217"/>
      <c r="K321" s="217"/>
      <c r="L321" s="222"/>
      <c r="M321" s="223"/>
      <c r="N321" s="224"/>
      <c r="O321" s="224"/>
      <c r="P321" s="224"/>
      <c r="Q321" s="224"/>
      <c r="R321" s="224"/>
      <c r="S321" s="224"/>
      <c r="T321" s="225"/>
      <c r="AT321" s="226" t="s">
        <v>155</v>
      </c>
      <c r="AU321" s="226" t="s">
        <v>84</v>
      </c>
      <c r="AV321" s="12" t="s">
        <v>84</v>
      </c>
      <c r="AW321" s="12" t="s">
        <v>39</v>
      </c>
      <c r="AX321" s="12" t="s">
        <v>24</v>
      </c>
      <c r="AY321" s="226" t="s">
        <v>143</v>
      </c>
    </row>
    <row r="322" spans="2:65" s="1" customFormat="1" ht="22.8" customHeight="1">
      <c r="B322" s="40"/>
      <c r="C322" s="201" t="s">
        <v>512</v>
      </c>
      <c r="D322" s="201" t="s">
        <v>146</v>
      </c>
      <c r="E322" s="202" t="s">
        <v>513</v>
      </c>
      <c r="F322" s="203" t="s">
        <v>514</v>
      </c>
      <c r="G322" s="204" t="s">
        <v>240</v>
      </c>
      <c r="H322" s="205">
        <v>15</v>
      </c>
      <c r="I322" s="206"/>
      <c r="J322" s="207">
        <f>ROUND(I322*H322,2)</f>
        <v>0</v>
      </c>
      <c r="K322" s="203" t="s">
        <v>22</v>
      </c>
      <c r="L322" s="60"/>
      <c r="M322" s="208" t="s">
        <v>22</v>
      </c>
      <c r="N322" s="209" t="s">
        <v>46</v>
      </c>
      <c r="O322" s="41"/>
      <c r="P322" s="210">
        <f>O322*H322</f>
        <v>0</v>
      </c>
      <c r="Q322" s="210">
        <v>0</v>
      </c>
      <c r="R322" s="210">
        <f>Q322*H322</f>
        <v>0</v>
      </c>
      <c r="S322" s="210">
        <v>0</v>
      </c>
      <c r="T322" s="211">
        <f>S322*H322</f>
        <v>0</v>
      </c>
      <c r="AR322" s="23" t="s">
        <v>244</v>
      </c>
      <c r="AT322" s="23" t="s">
        <v>146</v>
      </c>
      <c r="AU322" s="23" t="s">
        <v>84</v>
      </c>
      <c r="AY322" s="23" t="s">
        <v>143</v>
      </c>
      <c r="BE322" s="212">
        <f>IF(N322="základní",J322,0)</f>
        <v>0</v>
      </c>
      <c r="BF322" s="212">
        <f>IF(N322="snížená",J322,0)</f>
        <v>0</v>
      </c>
      <c r="BG322" s="212">
        <f>IF(N322="zákl. přenesená",J322,0)</f>
        <v>0</v>
      </c>
      <c r="BH322" s="212">
        <f>IF(N322="sníž. přenesená",J322,0)</f>
        <v>0</v>
      </c>
      <c r="BI322" s="212">
        <f>IF(N322="nulová",J322,0)</f>
        <v>0</v>
      </c>
      <c r="BJ322" s="23" t="s">
        <v>24</v>
      </c>
      <c r="BK322" s="212">
        <f>ROUND(I322*H322,2)</f>
        <v>0</v>
      </c>
      <c r="BL322" s="23" t="s">
        <v>244</v>
      </c>
      <c r="BM322" s="23" t="s">
        <v>515</v>
      </c>
    </row>
    <row r="323" spans="2:51" s="12" customFormat="1" ht="13.5">
      <c r="B323" s="216"/>
      <c r="C323" s="217"/>
      <c r="D323" s="229" t="s">
        <v>155</v>
      </c>
      <c r="E323" s="253" t="s">
        <v>22</v>
      </c>
      <c r="F323" s="254" t="s">
        <v>10</v>
      </c>
      <c r="G323" s="217"/>
      <c r="H323" s="255">
        <v>15</v>
      </c>
      <c r="I323" s="221"/>
      <c r="J323" s="217"/>
      <c r="K323" s="217"/>
      <c r="L323" s="222"/>
      <c r="M323" s="223"/>
      <c r="N323" s="224"/>
      <c r="O323" s="224"/>
      <c r="P323" s="224"/>
      <c r="Q323" s="224"/>
      <c r="R323" s="224"/>
      <c r="S323" s="224"/>
      <c r="T323" s="225"/>
      <c r="AT323" s="226" t="s">
        <v>155</v>
      </c>
      <c r="AU323" s="226" t="s">
        <v>84</v>
      </c>
      <c r="AV323" s="12" t="s">
        <v>84</v>
      </c>
      <c r="AW323" s="12" t="s">
        <v>39</v>
      </c>
      <c r="AX323" s="12" t="s">
        <v>24</v>
      </c>
      <c r="AY323" s="226" t="s">
        <v>143</v>
      </c>
    </row>
    <row r="324" spans="2:65" s="1" customFormat="1" ht="14.4" customHeight="1">
      <c r="B324" s="40"/>
      <c r="C324" s="201" t="s">
        <v>516</v>
      </c>
      <c r="D324" s="201" t="s">
        <v>146</v>
      </c>
      <c r="E324" s="202" t="s">
        <v>517</v>
      </c>
      <c r="F324" s="203" t="s">
        <v>518</v>
      </c>
      <c r="G324" s="204" t="s">
        <v>240</v>
      </c>
      <c r="H324" s="205">
        <v>15</v>
      </c>
      <c r="I324" s="206"/>
      <c r="J324" s="207">
        <f>ROUND(I324*H324,2)</f>
        <v>0</v>
      </c>
      <c r="K324" s="203" t="s">
        <v>150</v>
      </c>
      <c r="L324" s="60"/>
      <c r="M324" s="208" t="s">
        <v>22</v>
      </c>
      <c r="N324" s="209" t="s">
        <v>46</v>
      </c>
      <c r="O324" s="41"/>
      <c r="P324" s="210">
        <f>O324*H324</f>
        <v>0</v>
      </c>
      <c r="Q324" s="210">
        <v>0</v>
      </c>
      <c r="R324" s="210">
        <f>Q324*H324</f>
        <v>0</v>
      </c>
      <c r="S324" s="210">
        <v>0</v>
      </c>
      <c r="T324" s="211">
        <f>S324*H324</f>
        <v>0</v>
      </c>
      <c r="AR324" s="23" t="s">
        <v>244</v>
      </c>
      <c r="AT324" s="23" t="s">
        <v>146</v>
      </c>
      <c r="AU324" s="23" t="s">
        <v>84</v>
      </c>
      <c r="AY324" s="23" t="s">
        <v>143</v>
      </c>
      <c r="BE324" s="212">
        <f>IF(N324="základní",J324,0)</f>
        <v>0</v>
      </c>
      <c r="BF324" s="212">
        <f>IF(N324="snížená",J324,0)</f>
        <v>0</v>
      </c>
      <c r="BG324" s="212">
        <f>IF(N324="zákl. přenesená",J324,0)</f>
        <v>0</v>
      </c>
      <c r="BH324" s="212">
        <f>IF(N324="sníž. přenesená",J324,0)</f>
        <v>0</v>
      </c>
      <c r="BI324" s="212">
        <f>IF(N324="nulová",J324,0)</f>
        <v>0</v>
      </c>
      <c r="BJ324" s="23" t="s">
        <v>24</v>
      </c>
      <c r="BK324" s="212">
        <f>ROUND(I324*H324,2)</f>
        <v>0</v>
      </c>
      <c r="BL324" s="23" t="s">
        <v>244</v>
      </c>
      <c r="BM324" s="23" t="s">
        <v>519</v>
      </c>
    </row>
    <row r="325" spans="2:47" s="1" customFormat="1" ht="13.5">
      <c r="B325" s="40"/>
      <c r="C325" s="62"/>
      <c r="D325" s="213" t="s">
        <v>153</v>
      </c>
      <c r="E325" s="62"/>
      <c r="F325" s="214" t="s">
        <v>520</v>
      </c>
      <c r="G325" s="62"/>
      <c r="H325" s="62"/>
      <c r="I325" s="171"/>
      <c r="J325" s="62"/>
      <c r="K325" s="62"/>
      <c r="L325" s="60"/>
      <c r="M325" s="215"/>
      <c r="N325" s="41"/>
      <c r="O325" s="41"/>
      <c r="P325" s="41"/>
      <c r="Q325" s="41"/>
      <c r="R325" s="41"/>
      <c r="S325" s="41"/>
      <c r="T325" s="77"/>
      <c r="AT325" s="23" t="s">
        <v>153</v>
      </c>
      <c r="AU325" s="23" t="s">
        <v>84</v>
      </c>
    </row>
    <row r="326" spans="2:51" s="12" customFormat="1" ht="13.5">
      <c r="B326" s="216"/>
      <c r="C326" s="217"/>
      <c r="D326" s="213" t="s">
        <v>155</v>
      </c>
      <c r="E326" s="218" t="s">
        <v>22</v>
      </c>
      <c r="F326" s="219" t="s">
        <v>521</v>
      </c>
      <c r="G326" s="217"/>
      <c r="H326" s="220">
        <v>15</v>
      </c>
      <c r="I326" s="221"/>
      <c r="J326" s="217"/>
      <c r="K326" s="217"/>
      <c r="L326" s="222"/>
      <c r="M326" s="223"/>
      <c r="N326" s="224"/>
      <c r="O326" s="224"/>
      <c r="P326" s="224"/>
      <c r="Q326" s="224"/>
      <c r="R326" s="224"/>
      <c r="S326" s="224"/>
      <c r="T326" s="225"/>
      <c r="AT326" s="226" t="s">
        <v>155</v>
      </c>
      <c r="AU326" s="226" t="s">
        <v>84</v>
      </c>
      <c r="AV326" s="12" t="s">
        <v>84</v>
      </c>
      <c r="AW326" s="12" t="s">
        <v>39</v>
      </c>
      <c r="AX326" s="12" t="s">
        <v>75</v>
      </c>
      <c r="AY326" s="226" t="s">
        <v>143</v>
      </c>
    </row>
    <row r="327" spans="2:51" s="13" customFormat="1" ht="13.5">
      <c r="B327" s="227"/>
      <c r="C327" s="228"/>
      <c r="D327" s="229" t="s">
        <v>155</v>
      </c>
      <c r="E327" s="230" t="s">
        <v>22</v>
      </c>
      <c r="F327" s="231" t="s">
        <v>158</v>
      </c>
      <c r="G327" s="228"/>
      <c r="H327" s="232">
        <v>15</v>
      </c>
      <c r="I327" s="233"/>
      <c r="J327" s="228"/>
      <c r="K327" s="228"/>
      <c r="L327" s="234"/>
      <c r="M327" s="235"/>
      <c r="N327" s="236"/>
      <c r="O327" s="236"/>
      <c r="P327" s="236"/>
      <c r="Q327" s="236"/>
      <c r="R327" s="236"/>
      <c r="S327" s="236"/>
      <c r="T327" s="237"/>
      <c r="AT327" s="238" t="s">
        <v>155</v>
      </c>
      <c r="AU327" s="238" t="s">
        <v>84</v>
      </c>
      <c r="AV327" s="13" t="s">
        <v>151</v>
      </c>
      <c r="AW327" s="13" t="s">
        <v>39</v>
      </c>
      <c r="AX327" s="13" t="s">
        <v>24</v>
      </c>
      <c r="AY327" s="238" t="s">
        <v>143</v>
      </c>
    </row>
    <row r="328" spans="2:65" s="1" customFormat="1" ht="22.8" customHeight="1">
      <c r="B328" s="40"/>
      <c r="C328" s="201" t="s">
        <v>522</v>
      </c>
      <c r="D328" s="201" t="s">
        <v>146</v>
      </c>
      <c r="E328" s="202" t="s">
        <v>523</v>
      </c>
      <c r="F328" s="203" t="s">
        <v>524</v>
      </c>
      <c r="G328" s="204" t="s">
        <v>259</v>
      </c>
      <c r="H328" s="205">
        <v>1.229</v>
      </c>
      <c r="I328" s="206"/>
      <c r="J328" s="207">
        <f>ROUND(I328*H328,2)</f>
        <v>0</v>
      </c>
      <c r="K328" s="203" t="s">
        <v>150</v>
      </c>
      <c r="L328" s="60"/>
      <c r="M328" s="208" t="s">
        <v>22</v>
      </c>
      <c r="N328" s="209" t="s">
        <v>46</v>
      </c>
      <c r="O328" s="41"/>
      <c r="P328" s="210">
        <f>O328*H328</f>
        <v>0</v>
      </c>
      <c r="Q328" s="210">
        <v>0</v>
      </c>
      <c r="R328" s="210">
        <f>Q328*H328</f>
        <v>0</v>
      </c>
      <c r="S328" s="210">
        <v>0</v>
      </c>
      <c r="T328" s="211">
        <f>S328*H328</f>
        <v>0</v>
      </c>
      <c r="AR328" s="23" t="s">
        <v>244</v>
      </c>
      <c r="AT328" s="23" t="s">
        <v>146</v>
      </c>
      <c r="AU328" s="23" t="s">
        <v>84</v>
      </c>
      <c r="AY328" s="23" t="s">
        <v>143</v>
      </c>
      <c r="BE328" s="212">
        <f>IF(N328="základní",J328,0)</f>
        <v>0</v>
      </c>
      <c r="BF328" s="212">
        <f>IF(N328="snížená",J328,0)</f>
        <v>0</v>
      </c>
      <c r="BG328" s="212">
        <f>IF(N328="zákl. přenesená",J328,0)</f>
        <v>0</v>
      </c>
      <c r="BH328" s="212">
        <f>IF(N328="sníž. přenesená",J328,0)</f>
        <v>0</v>
      </c>
      <c r="BI328" s="212">
        <f>IF(N328="nulová",J328,0)</f>
        <v>0</v>
      </c>
      <c r="BJ328" s="23" t="s">
        <v>24</v>
      </c>
      <c r="BK328" s="212">
        <f>ROUND(I328*H328,2)</f>
        <v>0</v>
      </c>
      <c r="BL328" s="23" t="s">
        <v>244</v>
      </c>
      <c r="BM328" s="23" t="s">
        <v>525</v>
      </c>
    </row>
    <row r="329" spans="2:47" s="1" customFormat="1" ht="36">
      <c r="B329" s="40"/>
      <c r="C329" s="62"/>
      <c r="D329" s="213" t="s">
        <v>153</v>
      </c>
      <c r="E329" s="62"/>
      <c r="F329" s="214" t="s">
        <v>526</v>
      </c>
      <c r="G329" s="62"/>
      <c r="H329" s="62"/>
      <c r="I329" s="171"/>
      <c r="J329" s="62"/>
      <c r="K329" s="62"/>
      <c r="L329" s="60"/>
      <c r="M329" s="215"/>
      <c r="N329" s="41"/>
      <c r="O329" s="41"/>
      <c r="P329" s="41"/>
      <c r="Q329" s="41"/>
      <c r="R329" s="41"/>
      <c r="S329" s="41"/>
      <c r="T329" s="77"/>
      <c r="AT329" s="23" t="s">
        <v>153</v>
      </c>
      <c r="AU329" s="23" t="s">
        <v>84</v>
      </c>
    </row>
    <row r="330" spans="2:63" s="11" customFormat="1" ht="29.85" customHeight="1">
      <c r="B330" s="184"/>
      <c r="C330" s="185"/>
      <c r="D330" s="198" t="s">
        <v>74</v>
      </c>
      <c r="E330" s="199" t="s">
        <v>527</v>
      </c>
      <c r="F330" s="199" t="s">
        <v>528</v>
      </c>
      <c r="G330" s="185"/>
      <c r="H330" s="185"/>
      <c r="I330" s="188"/>
      <c r="J330" s="200">
        <f>BK330</f>
        <v>0</v>
      </c>
      <c r="K330" s="185"/>
      <c r="L330" s="190"/>
      <c r="M330" s="191"/>
      <c r="N330" s="192"/>
      <c r="O330" s="192"/>
      <c r="P330" s="193">
        <f>SUM(P331:P356)</f>
        <v>0</v>
      </c>
      <c r="Q330" s="192"/>
      <c r="R330" s="193">
        <f>SUM(R331:R356)</f>
        <v>0.23794399999999996</v>
      </c>
      <c r="S330" s="192"/>
      <c r="T330" s="194">
        <f>SUM(T331:T356)</f>
        <v>0</v>
      </c>
      <c r="AR330" s="195" t="s">
        <v>84</v>
      </c>
      <c r="AT330" s="196" t="s">
        <v>74</v>
      </c>
      <c r="AU330" s="196" t="s">
        <v>24</v>
      </c>
      <c r="AY330" s="195" t="s">
        <v>143</v>
      </c>
      <c r="BK330" s="197">
        <f>SUM(BK331:BK356)</f>
        <v>0</v>
      </c>
    </row>
    <row r="331" spans="2:65" s="1" customFormat="1" ht="22.8" customHeight="1">
      <c r="B331" s="40"/>
      <c r="C331" s="201" t="s">
        <v>529</v>
      </c>
      <c r="D331" s="201" t="s">
        <v>146</v>
      </c>
      <c r="E331" s="202" t="s">
        <v>530</v>
      </c>
      <c r="F331" s="203" t="s">
        <v>531</v>
      </c>
      <c r="G331" s="204" t="s">
        <v>149</v>
      </c>
      <c r="H331" s="205">
        <v>16.4</v>
      </c>
      <c r="I331" s="206"/>
      <c r="J331" s="207">
        <f>ROUND(I331*H331,2)</f>
        <v>0</v>
      </c>
      <c r="K331" s="203" t="s">
        <v>150</v>
      </c>
      <c r="L331" s="60"/>
      <c r="M331" s="208" t="s">
        <v>22</v>
      </c>
      <c r="N331" s="209" t="s">
        <v>46</v>
      </c>
      <c r="O331" s="41"/>
      <c r="P331" s="210">
        <f>O331*H331</f>
        <v>0</v>
      </c>
      <c r="Q331" s="210">
        <v>0.0032</v>
      </c>
      <c r="R331" s="210">
        <f>Q331*H331</f>
        <v>0.05248</v>
      </c>
      <c r="S331" s="210">
        <v>0</v>
      </c>
      <c r="T331" s="211">
        <f>S331*H331</f>
        <v>0</v>
      </c>
      <c r="AR331" s="23" t="s">
        <v>244</v>
      </c>
      <c r="AT331" s="23" t="s">
        <v>146</v>
      </c>
      <c r="AU331" s="23" t="s">
        <v>84</v>
      </c>
      <c r="AY331" s="23" t="s">
        <v>143</v>
      </c>
      <c r="BE331" s="212">
        <f>IF(N331="základní",J331,0)</f>
        <v>0</v>
      </c>
      <c r="BF331" s="212">
        <f>IF(N331="snížená",J331,0)</f>
        <v>0</v>
      </c>
      <c r="BG331" s="212">
        <f>IF(N331="zákl. přenesená",J331,0)</f>
        <v>0</v>
      </c>
      <c r="BH331" s="212">
        <f>IF(N331="sníž. přenesená",J331,0)</f>
        <v>0</v>
      </c>
      <c r="BI331" s="212">
        <f>IF(N331="nulová",J331,0)</f>
        <v>0</v>
      </c>
      <c r="BJ331" s="23" t="s">
        <v>24</v>
      </c>
      <c r="BK331" s="212">
        <f>ROUND(I331*H331,2)</f>
        <v>0</v>
      </c>
      <c r="BL331" s="23" t="s">
        <v>244</v>
      </c>
      <c r="BM331" s="23" t="s">
        <v>532</v>
      </c>
    </row>
    <row r="332" spans="2:47" s="1" customFormat="1" ht="24">
      <c r="B332" s="40"/>
      <c r="C332" s="62"/>
      <c r="D332" s="213" t="s">
        <v>153</v>
      </c>
      <c r="E332" s="62"/>
      <c r="F332" s="214" t="s">
        <v>533</v>
      </c>
      <c r="G332" s="62"/>
      <c r="H332" s="62"/>
      <c r="I332" s="171"/>
      <c r="J332" s="62"/>
      <c r="K332" s="62"/>
      <c r="L332" s="60"/>
      <c r="M332" s="215"/>
      <c r="N332" s="41"/>
      <c r="O332" s="41"/>
      <c r="P332" s="41"/>
      <c r="Q332" s="41"/>
      <c r="R332" s="41"/>
      <c r="S332" s="41"/>
      <c r="T332" s="77"/>
      <c r="AT332" s="23" t="s">
        <v>153</v>
      </c>
      <c r="AU332" s="23" t="s">
        <v>84</v>
      </c>
    </row>
    <row r="333" spans="2:51" s="12" customFormat="1" ht="13.5">
      <c r="B333" s="216"/>
      <c r="C333" s="217"/>
      <c r="D333" s="213" t="s">
        <v>155</v>
      </c>
      <c r="E333" s="218" t="s">
        <v>22</v>
      </c>
      <c r="F333" s="219" t="s">
        <v>534</v>
      </c>
      <c r="G333" s="217"/>
      <c r="H333" s="220">
        <v>16.38</v>
      </c>
      <c r="I333" s="221"/>
      <c r="J333" s="217"/>
      <c r="K333" s="217"/>
      <c r="L333" s="222"/>
      <c r="M333" s="223"/>
      <c r="N333" s="224"/>
      <c r="O333" s="224"/>
      <c r="P333" s="224"/>
      <c r="Q333" s="224"/>
      <c r="R333" s="224"/>
      <c r="S333" s="224"/>
      <c r="T333" s="225"/>
      <c r="AT333" s="226" t="s">
        <v>155</v>
      </c>
      <c r="AU333" s="226" t="s">
        <v>84</v>
      </c>
      <c r="AV333" s="12" t="s">
        <v>84</v>
      </c>
      <c r="AW333" s="12" t="s">
        <v>39</v>
      </c>
      <c r="AX333" s="12" t="s">
        <v>75</v>
      </c>
      <c r="AY333" s="226" t="s">
        <v>143</v>
      </c>
    </row>
    <row r="334" spans="2:51" s="13" customFormat="1" ht="13.5">
      <c r="B334" s="227"/>
      <c r="C334" s="228"/>
      <c r="D334" s="213" t="s">
        <v>155</v>
      </c>
      <c r="E334" s="250" t="s">
        <v>22</v>
      </c>
      <c r="F334" s="251" t="s">
        <v>158</v>
      </c>
      <c r="G334" s="228"/>
      <c r="H334" s="252">
        <v>16.38</v>
      </c>
      <c r="I334" s="233"/>
      <c r="J334" s="228"/>
      <c r="K334" s="228"/>
      <c r="L334" s="234"/>
      <c r="M334" s="235"/>
      <c r="N334" s="236"/>
      <c r="O334" s="236"/>
      <c r="P334" s="236"/>
      <c r="Q334" s="236"/>
      <c r="R334" s="236"/>
      <c r="S334" s="236"/>
      <c r="T334" s="237"/>
      <c r="AT334" s="238" t="s">
        <v>155</v>
      </c>
      <c r="AU334" s="238" t="s">
        <v>84</v>
      </c>
      <c r="AV334" s="13" t="s">
        <v>151</v>
      </c>
      <c r="AW334" s="13" t="s">
        <v>39</v>
      </c>
      <c r="AX334" s="13" t="s">
        <v>75</v>
      </c>
      <c r="AY334" s="238" t="s">
        <v>143</v>
      </c>
    </row>
    <row r="335" spans="2:51" s="12" customFormat="1" ht="13.5">
      <c r="B335" s="216"/>
      <c r="C335" s="217"/>
      <c r="D335" s="229" t="s">
        <v>155</v>
      </c>
      <c r="E335" s="253" t="s">
        <v>22</v>
      </c>
      <c r="F335" s="254" t="s">
        <v>194</v>
      </c>
      <c r="G335" s="217"/>
      <c r="H335" s="255">
        <v>16.4</v>
      </c>
      <c r="I335" s="221"/>
      <c r="J335" s="217"/>
      <c r="K335" s="217"/>
      <c r="L335" s="222"/>
      <c r="M335" s="223"/>
      <c r="N335" s="224"/>
      <c r="O335" s="224"/>
      <c r="P335" s="224"/>
      <c r="Q335" s="224"/>
      <c r="R335" s="224"/>
      <c r="S335" s="224"/>
      <c r="T335" s="225"/>
      <c r="AT335" s="226" t="s">
        <v>155</v>
      </c>
      <c r="AU335" s="226" t="s">
        <v>84</v>
      </c>
      <c r="AV335" s="12" t="s">
        <v>84</v>
      </c>
      <c r="AW335" s="12" t="s">
        <v>39</v>
      </c>
      <c r="AX335" s="12" t="s">
        <v>24</v>
      </c>
      <c r="AY335" s="226" t="s">
        <v>143</v>
      </c>
    </row>
    <row r="336" spans="2:65" s="1" customFormat="1" ht="14.4" customHeight="1">
      <c r="B336" s="40"/>
      <c r="C336" s="257" t="s">
        <v>535</v>
      </c>
      <c r="D336" s="257" t="s">
        <v>327</v>
      </c>
      <c r="E336" s="258" t="s">
        <v>536</v>
      </c>
      <c r="F336" s="259" t="s">
        <v>537</v>
      </c>
      <c r="G336" s="260" t="s">
        <v>149</v>
      </c>
      <c r="H336" s="261">
        <v>18.04</v>
      </c>
      <c r="I336" s="262"/>
      <c r="J336" s="263">
        <f>ROUND(I336*H336,2)</f>
        <v>0</v>
      </c>
      <c r="K336" s="259" t="s">
        <v>22</v>
      </c>
      <c r="L336" s="264"/>
      <c r="M336" s="265" t="s">
        <v>22</v>
      </c>
      <c r="N336" s="266" t="s">
        <v>46</v>
      </c>
      <c r="O336" s="41"/>
      <c r="P336" s="210">
        <f>O336*H336</f>
        <v>0</v>
      </c>
      <c r="Q336" s="210">
        <v>0.0098</v>
      </c>
      <c r="R336" s="210">
        <f>Q336*H336</f>
        <v>0.17679199999999998</v>
      </c>
      <c r="S336" s="210">
        <v>0</v>
      </c>
      <c r="T336" s="211">
        <f>S336*H336</f>
        <v>0</v>
      </c>
      <c r="AR336" s="23" t="s">
        <v>331</v>
      </c>
      <c r="AT336" s="23" t="s">
        <v>327</v>
      </c>
      <c r="AU336" s="23" t="s">
        <v>84</v>
      </c>
      <c r="AY336" s="23" t="s">
        <v>143</v>
      </c>
      <c r="BE336" s="212">
        <f>IF(N336="základní",J336,0)</f>
        <v>0</v>
      </c>
      <c r="BF336" s="212">
        <f>IF(N336="snížená",J336,0)</f>
        <v>0</v>
      </c>
      <c r="BG336" s="212">
        <f>IF(N336="zákl. přenesená",J336,0)</f>
        <v>0</v>
      </c>
      <c r="BH336" s="212">
        <f>IF(N336="sníž. přenesená",J336,0)</f>
        <v>0</v>
      </c>
      <c r="BI336" s="212">
        <f>IF(N336="nulová",J336,0)</f>
        <v>0</v>
      </c>
      <c r="BJ336" s="23" t="s">
        <v>24</v>
      </c>
      <c r="BK336" s="212">
        <f>ROUND(I336*H336,2)</f>
        <v>0</v>
      </c>
      <c r="BL336" s="23" t="s">
        <v>244</v>
      </c>
      <c r="BM336" s="23" t="s">
        <v>538</v>
      </c>
    </row>
    <row r="337" spans="2:51" s="12" customFormat="1" ht="13.5">
      <c r="B337" s="216"/>
      <c r="C337" s="217"/>
      <c r="D337" s="213" t="s">
        <v>155</v>
      </c>
      <c r="E337" s="218" t="s">
        <v>22</v>
      </c>
      <c r="F337" s="219" t="s">
        <v>539</v>
      </c>
      <c r="G337" s="217"/>
      <c r="H337" s="220">
        <v>18.04</v>
      </c>
      <c r="I337" s="221"/>
      <c r="J337" s="217"/>
      <c r="K337" s="217"/>
      <c r="L337" s="222"/>
      <c r="M337" s="223"/>
      <c r="N337" s="224"/>
      <c r="O337" s="224"/>
      <c r="P337" s="224"/>
      <c r="Q337" s="224"/>
      <c r="R337" s="224"/>
      <c r="S337" s="224"/>
      <c r="T337" s="225"/>
      <c r="AT337" s="226" t="s">
        <v>155</v>
      </c>
      <c r="AU337" s="226" t="s">
        <v>84</v>
      </c>
      <c r="AV337" s="12" t="s">
        <v>84</v>
      </c>
      <c r="AW337" s="12" t="s">
        <v>39</v>
      </c>
      <c r="AX337" s="12" t="s">
        <v>75</v>
      </c>
      <c r="AY337" s="226" t="s">
        <v>143</v>
      </c>
    </row>
    <row r="338" spans="2:51" s="13" customFormat="1" ht="13.5">
      <c r="B338" s="227"/>
      <c r="C338" s="228"/>
      <c r="D338" s="229" t="s">
        <v>155</v>
      </c>
      <c r="E338" s="230" t="s">
        <v>22</v>
      </c>
      <c r="F338" s="231" t="s">
        <v>158</v>
      </c>
      <c r="G338" s="228"/>
      <c r="H338" s="232">
        <v>18.04</v>
      </c>
      <c r="I338" s="233"/>
      <c r="J338" s="228"/>
      <c r="K338" s="228"/>
      <c r="L338" s="234"/>
      <c r="M338" s="235"/>
      <c r="N338" s="236"/>
      <c r="O338" s="236"/>
      <c r="P338" s="236"/>
      <c r="Q338" s="236"/>
      <c r="R338" s="236"/>
      <c r="S338" s="236"/>
      <c r="T338" s="237"/>
      <c r="AT338" s="238" t="s">
        <v>155</v>
      </c>
      <c r="AU338" s="238" t="s">
        <v>84</v>
      </c>
      <c r="AV338" s="13" t="s">
        <v>151</v>
      </c>
      <c r="AW338" s="13" t="s">
        <v>39</v>
      </c>
      <c r="AX338" s="13" t="s">
        <v>24</v>
      </c>
      <c r="AY338" s="238" t="s">
        <v>143</v>
      </c>
    </row>
    <row r="339" spans="2:65" s="1" customFormat="1" ht="22.8" customHeight="1">
      <c r="B339" s="40"/>
      <c r="C339" s="201" t="s">
        <v>540</v>
      </c>
      <c r="D339" s="201" t="s">
        <v>146</v>
      </c>
      <c r="E339" s="202" t="s">
        <v>541</v>
      </c>
      <c r="F339" s="203" t="s">
        <v>542</v>
      </c>
      <c r="G339" s="204" t="s">
        <v>149</v>
      </c>
      <c r="H339" s="205">
        <v>16.4</v>
      </c>
      <c r="I339" s="206"/>
      <c r="J339" s="207">
        <f>ROUND(I339*H339,2)</f>
        <v>0</v>
      </c>
      <c r="K339" s="203" t="s">
        <v>22</v>
      </c>
      <c r="L339" s="60"/>
      <c r="M339" s="208" t="s">
        <v>22</v>
      </c>
      <c r="N339" s="209" t="s">
        <v>46</v>
      </c>
      <c r="O339" s="41"/>
      <c r="P339" s="210">
        <f>O339*H339</f>
        <v>0</v>
      </c>
      <c r="Q339" s="210">
        <v>0</v>
      </c>
      <c r="R339" s="210">
        <f>Q339*H339</f>
        <v>0</v>
      </c>
      <c r="S339" s="210">
        <v>0</v>
      </c>
      <c r="T339" s="211">
        <f>S339*H339</f>
        <v>0</v>
      </c>
      <c r="AR339" s="23" t="s">
        <v>244</v>
      </c>
      <c r="AT339" s="23" t="s">
        <v>146</v>
      </c>
      <c r="AU339" s="23" t="s">
        <v>84</v>
      </c>
      <c r="AY339" s="23" t="s">
        <v>143</v>
      </c>
      <c r="BE339" s="212">
        <f>IF(N339="základní",J339,0)</f>
        <v>0</v>
      </c>
      <c r="BF339" s="212">
        <f>IF(N339="snížená",J339,0)</f>
        <v>0</v>
      </c>
      <c r="BG339" s="212">
        <f>IF(N339="zákl. přenesená",J339,0)</f>
        <v>0</v>
      </c>
      <c r="BH339" s="212">
        <f>IF(N339="sníž. přenesená",J339,0)</f>
        <v>0</v>
      </c>
      <c r="BI339" s="212">
        <f>IF(N339="nulová",J339,0)</f>
        <v>0</v>
      </c>
      <c r="BJ339" s="23" t="s">
        <v>24</v>
      </c>
      <c r="BK339" s="212">
        <f>ROUND(I339*H339,2)</f>
        <v>0</v>
      </c>
      <c r="BL339" s="23" t="s">
        <v>244</v>
      </c>
      <c r="BM339" s="23" t="s">
        <v>543</v>
      </c>
    </row>
    <row r="340" spans="2:47" s="1" customFormat="1" ht="24">
      <c r="B340" s="40"/>
      <c r="C340" s="62"/>
      <c r="D340" s="213" t="s">
        <v>153</v>
      </c>
      <c r="E340" s="62"/>
      <c r="F340" s="214" t="s">
        <v>544</v>
      </c>
      <c r="G340" s="62"/>
      <c r="H340" s="62"/>
      <c r="I340" s="171"/>
      <c r="J340" s="62"/>
      <c r="K340" s="62"/>
      <c r="L340" s="60"/>
      <c r="M340" s="215"/>
      <c r="N340" s="41"/>
      <c r="O340" s="41"/>
      <c r="P340" s="41"/>
      <c r="Q340" s="41"/>
      <c r="R340" s="41"/>
      <c r="S340" s="41"/>
      <c r="T340" s="77"/>
      <c r="AT340" s="23" t="s">
        <v>153</v>
      </c>
      <c r="AU340" s="23" t="s">
        <v>84</v>
      </c>
    </row>
    <row r="341" spans="2:51" s="12" customFormat="1" ht="13.5">
      <c r="B341" s="216"/>
      <c r="C341" s="217"/>
      <c r="D341" s="229" t="s">
        <v>155</v>
      </c>
      <c r="E341" s="253" t="s">
        <v>22</v>
      </c>
      <c r="F341" s="254" t="s">
        <v>194</v>
      </c>
      <c r="G341" s="217"/>
      <c r="H341" s="255">
        <v>16.4</v>
      </c>
      <c r="I341" s="221"/>
      <c r="J341" s="217"/>
      <c r="K341" s="217"/>
      <c r="L341" s="222"/>
      <c r="M341" s="223"/>
      <c r="N341" s="224"/>
      <c r="O341" s="224"/>
      <c r="P341" s="224"/>
      <c r="Q341" s="224"/>
      <c r="R341" s="224"/>
      <c r="S341" s="224"/>
      <c r="T341" s="225"/>
      <c r="AT341" s="226" t="s">
        <v>155</v>
      </c>
      <c r="AU341" s="226" t="s">
        <v>84</v>
      </c>
      <c r="AV341" s="12" t="s">
        <v>84</v>
      </c>
      <c r="AW341" s="12" t="s">
        <v>39</v>
      </c>
      <c r="AX341" s="12" t="s">
        <v>24</v>
      </c>
      <c r="AY341" s="226" t="s">
        <v>143</v>
      </c>
    </row>
    <row r="342" spans="2:65" s="1" customFormat="1" ht="22.8" customHeight="1">
      <c r="B342" s="40"/>
      <c r="C342" s="201" t="s">
        <v>545</v>
      </c>
      <c r="D342" s="201" t="s">
        <v>146</v>
      </c>
      <c r="E342" s="202" t="s">
        <v>546</v>
      </c>
      <c r="F342" s="203" t="s">
        <v>547</v>
      </c>
      <c r="G342" s="204" t="s">
        <v>149</v>
      </c>
      <c r="H342" s="205">
        <v>16.4</v>
      </c>
      <c r="I342" s="206"/>
      <c r="J342" s="207">
        <f>ROUND(I342*H342,2)</f>
        <v>0</v>
      </c>
      <c r="K342" s="203" t="s">
        <v>22</v>
      </c>
      <c r="L342" s="60"/>
      <c r="M342" s="208" t="s">
        <v>22</v>
      </c>
      <c r="N342" s="209" t="s">
        <v>46</v>
      </c>
      <c r="O342" s="41"/>
      <c r="P342" s="210">
        <f>O342*H342</f>
        <v>0</v>
      </c>
      <c r="Q342" s="210">
        <v>9E-05</v>
      </c>
      <c r="R342" s="210">
        <f>Q342*H342</f>
        <v>0.0014759999999999999</v>
      </c>
      <c r="S342" s="210">
        <v>0</v>
      </c>
      <c r="T342" s="211">
        <f>S342*H342</f>
        <v>0</v>
      </c>
      <c r="AR342" s="23" t="s">
        <v>244</v>
      </c>
      <c r="AT342" s="23" t="s">
        <v>146</v>
      </c>
      <c r="AU342" s="23" t="s">
        <v>84</v>
      </c>
      <c r="AY342" s="23" t="s">
        <v>143</v>
      </c>
      <c r="BE342" s="212">
        <f>IF(N342="základní",J342,0)</f>
        <v>0</v>
      </c>
      <c r="BF342" s="212">
        <f>IF(N342="snížená",J342,0)</f>
        <v>0</v>
      </c>
      <c r="BG342" s="212">
        <f>IF(N342="zákl. přenesená",J342,0)</f>
        <v>0</v>
      </c>
      <c r="BH342" s="212">
        <f>IF(N342="sníž. přenesená",J342,0)</f>
        <v>0</v>
      </c>
      <c r="BI342" s="212">
        <f>IF(N342="nulová",J342,0)</f>
        <v>0</v>
      </c>
      <c r="BJ342" s="23" t="s">
        <v>24</v>
      </c>
      <c r="BK342" s="212">
        <f>ROUND(I342*H342,2)</f>
        <v>0</v>
      </c>
      <c r="BL342" s="23" t="s">
        <v>244</v>
      </c>
      <c r="BM342" s="23" t="s">
        <v>548</v>
      </c>
    </row>
    <row r="343" spans="2:47" s="1" customFormat="1" ht="24">
      <c r="B343" s="40"/>
      <c r="C343" s="62"/>
      <c r="D343" s="213" t="s">
        <v>153</v>
      </c>
      <c r="E343" s="62"/>
      <c r="F343" s="214" t="s">
        <v>549</v>
      </c>
      <c r="G343" s="62"/>
      <c r="H343" s="62"/>
      <c r="I343" s="171"/>
      <c r="J343" s="62"/>
      <c r="K343" s="62"/>
      <c r="L343" s="60"/>
      <c r="M343" s="215"/>
      <c r="N343" s="41"/>
      <c r="O343" s="41"/>
      <c r="P343" s="41"/>
      <c r="Q343" s="41"/>
      <c r="R343" s="41"/>
      <c r="S343" s="41"/>
      <c r="T343" s="77"/>
      <c r="AT343" s="23" t="s">
        <v>153</v>
      </c>
      <c r="AU343" s="23" t="s">
        <v>84</v>
      </c>
    </row>
    <row r="344" spans="2:51" s="12" customFormat="1" ht="13.5">
      <c r="B344" s="216"/>
      <c r="C344" s="217"/>
      <c r="D344" s="229" t="s">
        <v>155</v>
      </c>
      <c r="E344" s="253" t="s">
        <v>22</v>
      </c>
      <c r="F344" s="254" t="s">
        <v>194</v>
      </c>
      <c r="G344" s="217"/>
      <c r="H344" s="255">
        <v>16.4</v>
      </c>
      <c r="I344" s="221"/>
      <c r="J344" s="217"/>
      <c r="K344" s="217"/>
      <c r="L344" s="222"/>
      <c r="M344" s="223"/>
      <c r="N344" s="224"/>
      <c r="O344" s="224"/>
      <c r="P344" s="224"/>
      <c r="Q344" s="224"/>
      <c r="R344" s="224"/>
      <c r="S344" s="224"/>
      <c r="T344" s="225"/>
      <c r="AT344" s="226" t="s">
        <v>155</v>
      </c>
      <c r="AU344" s="226" t="s">
        <v>84</v>
      </c>
      <c r="AV344" s="12" t="s">
        <v>84</v>
      </c>
      <c r="AW344" s="12" t="s">
        <v>39</v>
      </c>
      <c r="AX344" s="12" t="s">
        <v>24</v>
      </c>
      <c r="AY344" s="226" t="s">
        <v>143</v>
      </c>
    </row>
    <row r="345" spans="2:65" s="1" customFormat="1" ht="14.4" customHeight="1">
      <c r="B345" s="40"/>
      <c r="C345" s="201" t="s">
        <v>550</v>
      </c>
      <c r="D345" s="201" t="s">
        <v>146</v>
      </c>
      <c r="E345" s="202" t="s">
        <v>551</v>
      </c>
      <c r="F345" s="203" t="s">
        <v>552</v>
      </c>
      <c r="G345" s="204" t="s">
        <v>240</v>
      </c>
      <c r="H345" s="205">
        <v>3</v>
      </c>
      <c r="I345" s="206"/>
      <c r="J345" s="207">
        <f>ROUND(I345*H345,2)</f>
        <v>0</v>
      </c>
      <c r="K345" s="203" t="s">
        <v>150</v>
      </c>
      <c r="L345" s="60"/>
      <c r="M345" s="208" t="s">
        <v>22</v>
      </c>
      <c r="N345" s="209" t="s">
        <v>46</v>
      </c>
      <c r="O345" s="41"/>
      <c r="P345" s="210">
        <f>O345*H345</f>
        <v>0</v>
      </c>
      <c r="Q345" s="210">
        <v>0.00031</v>
      </c>
      <c r="R345" s="210">
        <f>Q345*H345</f>
        <v>0.00093</v>
      </c>
      <c r="S345" s="210">
        <v>0</v>
      </c>
      <c r="T345" s="211">
        <f>S345*H345</f>
        <v>0</v>
      </c>
      <c r="AR345" s="23" t="s">
        <v>244</v>
      </c>
      <c r="AT345" s="23" t="s">
        <v>146</v>
      </c>
      <c r="AU345" s="23" t="s">
        <v>84</v>
      </c>
      <c r="AY345" s="23" t="s">
        <v>143</v>
      </c>
      <c r="BE345" s="212">
        <f>IF(N345="základní",J345,0)</f>
        <v>0</v>
      </c>
      <c r="BF345" s="212">
        <f>IF(N345="snížená",J345,0)</f>
        <v>0</v>
      </c>
      <c r="BG345" s="212">
        <f>IF(N345="zákl. přenesená",J345,0)</f>
        <v>0</v>
      </c>
      <c r="BH345" s="212">
        <f>IF(N345="sníž. přenesená",J345,0)</f>
        <v>0</v>
      </c>
      <c r="BI345" s="212">
        <f>IF(N345="nulová",J345,0)</f>
        <v>0</v>
      </c>
      <c r="BJ345" s="23" t="s">
        <v>24</v>
      </c>
      <c r="BK345" s="212">
        <f>ROUND(I345*H345,2)</f>
        <v>0</v>
      </c>
      <c r="BL345" s="23" t="s">
        <v>244</v>
      </c>
      <c r="BM345" s="23" t="s">
        <v>553</v>
      </c>
    </row>
    <row r="346" spans="2:47" s="1" customFormat="1" ht="24">
      <c r="B346" s="40"/>
      <c r="C346" s="62"/>
      <c r="D346" s="213" t="s">
        <v>153</v>
      </c>
      <c r="E346" s="62"/>
      <c r="F346" s="214" t="s">
        <v>554</v>
      </c>
      <c r="G346" s="62"/>
      <c r="H346" s="62"/>
      <c r="I346" s="171"/>
      <c r="J346" s="62"/>
      <c r="K346" s="62"/>
      <c r="L346" s="60"/>
      <c r="M346" s="215"/>
      <c r="N346" s="41"/>
      <c r="O346" s="41"/>
      <c r="P346" s="41"/>
      <c r="Q346" s="41"/>
      <c r="R346" s="41"/>
      <c r="S346" s="41"/>
      <c r="T346" s="77"/>
      <c r="AT346" s="23" t="s">
        <v>153</v>
      </c>
      <c r="AU346" s="23" t="s">
        <v>84</v>
      </c>
    </row>
    <row r="347" spans="2:51" s="12" customFormat="1" ht="13.5">
      <c r="B347" s="216"/>
      <c r="C347" s="217"/>
      <c r="D347" s="213" t="s">
        <v>155</v>
      </c>
      <c r="E347" s="218" t="s">
        <v>22</v>
      </c>
      <c r="F347" s="219" t="s">
        <v>555</v>
      </c>
      <c r="G347" s="217"/>
      <c r="H347" s="220">
        <v>2.94</v>
      </c>
      <c r="I347" s="221"/>
      <c r="J347" s="217"/>
      <c r="K347" s="217"/>
      <c r="L347" s="222"/>
      <c r="M347" s="223"/>
      <c r="N347" s="224"/>
      <c r="O347" s="224"/>
      <c r="P347" s="224"/>
      <c r="Q347" s="224"/>
      <c r="R347" s="224"/>
      <c r="S347" s="224"/>
      <c r="T347" s="225"/>
      <c r="AT347" s="226" t="s">
        <v>155</v>
      </c>
      <c r="AU347" s="226" t="s">
        <v>84</v>
      </c>
      <c r="AV347" s="12" t="s">
        <v>84</v>
      </c>
      <c r="AW347" s="12" t="s">
        <v>39</v>
      </c>
      <c r="AX347" s="12" t="s">
        <v>75</v>
      </c>
      <c r="AY347" s="226" t="s">
        <v>143</v>
      </c>
    </row>
    <row r="348" spans="2:51" s="13" customFormat="1" ht="13.5">
      <c r="B348" s="227"/>
      <c r="C348" s="228"/>
      <c r="D348" s="213" t="s">
        <v>155</v>
      </c>
      <c r="E348" s="250" t="s">
        <v>22</v>
      </c>
      <c r="F348" s="251" t="s">
        <v>158</v>
      </c>
      <c r="G348" s="228"/>
      <c r="H348" s="252">
        <v>2.94</v>
      </c>
      <c r="I348" s="233"/>
      <c r="J348" s="228"/>
      <c r="K348" s="228"/>
      <c r="L348" s="234"/>
      <c r="M348" s="235"/>
      <c r="N348" s="236"/>
      <c r="O348" s="236"/>
      <c r="P348" s="236"/>
      <c r="Q348" s="236"/>
      <c r="R348" s="236"/>
      <c r="S348" s="236"/>
      <c r="T348" s="237"/>
      <c r="AT348" s="238" t="s">
        <v>155</v>
      </c>
      <c r="AU348" s="238" t="s">
        <v>84</v>
      </c>
      <c r="AV348" s="13" t="s">
        <v>151</v>
      </c>
      <c r="AW348" s="13" t="s">
        <v>39</v>
      </c>
      <c r="AX348" s="13" t="s">
        <v>75</v>
      </c>
      <c r="AY348" s="238" t="s">
        <v>143</v>
      </c>
    </row>
    <row r="349" spans="2:51" s="12" customFormat="1" ht="13.5">
      <c r="B349" s="216"/>
      <c r="C349" s="217"/>
      <c r="D349" s="229" t="s">
        <v>155</v>
      </c>
      <c r="E349" s="253" t="s">
        <v>22</v>
      </c>
      <c r="F349" s="254" t="s">
        <v>4</v>
      </c>
      <c r="G349" s="217"/>
      <c r="H349" s="255">
        <v>3</v>
      </c>
      <c r="I349" s="221"/>
      <c r="J349" s="217"/>
      <c r="K349" s="217"/>
      <c r="L349" s="222"/>
      <c r="M349" s="223"/>
      <c r="N349" s="224"/>
      <c r="O349" s="224"/>
      <c r="P349" s="224"/>
      <c r="Q349" s="224"/>
      <c r="R349" s="224"/>
      <c r="S349" s="224"/>
      <c r="T349" s="225"/>
      <c r="AT349" s="226" t="s">
        <v>155</v>
      </c>
      <c r="AU349" s="226" t="s">
        <v>84</v>
      </c>
      <c r="AV349" s="12" t="s">
        <v>84</v>
      </c>
      <c r="AW349" s="12" t="s">
        <v>39</v>
      </c>
      <c r="AX349" s="12" t="s">
        <v>24</v>
      </c>
      <c r="AY349" s="226" t="s">
        <v>143</v>
      </c>
    </row>
    <row r="350" spans="2:65" s="1" customFormat="1" ht="14.4" customHeight="1">
      <c r="B350" s="40"/>
      <c r="C350" s="201" t="s">
        <v>556</v>
      </c>
      <c r="D350" s="201" t="s">
        <v>146</v>
      </c>
      <c r="E350" s="202" t="s">
        <v>557</v>
      </c>
      <c r="F350" s="203" t="s">
        <v>558</v>
      </c>
      <c r="G350" s="204" t="s">
        <v>240</v>
      </c>
      <c r="H350" s="205">
        <v>24.1</v>
      </c>
      <c r="I350" s="206"/>
      <c r="J350" s="207">
        <f>ROUND(I350*H350,2)</f>
        <v>0</v>
      </c>
      <c r="K350" s="203" t="s">
        <v>150</v>
      </c>
      <c r="L350" s="60"/>
      <c r="M350" s="208" t="s">
        <v>22</v>
      </c>
      <c r="N350" s="209" t="s">
        <v>46</v>
      </c>
      <c r="O350" s="41"/>
      <c r="P350" s="210">
        <f>O350*H350</f>
        <v>0</v>
      </c>
      <c r="Q350" s="210">
        <v>0.00026</v>
      </c>
      <c r="R350" s="210">
        <f>Q350*H350</f>
        <v>0.006266</v>
      </c>
      <c r="S350" s="210">
        <v>0</v>
      </c>
      <c r="T350" s="211">
        <f>S350*H350</f>
        <v>0</v>
      </c>
      <c r="AR350" s="23" t="s">
        <v>244</v>
      </c>
      <c r="AT350" s="23" t="s">
        <v>146</v>
      </c>
      <c r="AU350" s="23" t="s">
        <v>84</v>
      </c>
      <c r="AY350" s="23" t="s">
        <v>143</v>
      </c>
      <c r="BE350" s="212">
        <f>IF(N350="základní",J350,0)</f>
        <v>0</v>
      </c>
      <c r="BF350" s="212">
        <f>IF(N350="snížená",J350,0)</f>
        <v>0</v>
      </c>
      <c r="BG350" s="212">
        <f>IF(N350="zákl. přenesená",J350,0)</f>
        <v>0</v>
      </c>
      <c r="BH350" s="212">
        <f>IF(N350="sníž. přenesená",J350,0)</f>
        <v>0</v>
      </c>
      <c r="BI350" s="212">
        <f>IF(N350="nulová",J350,0)</f>
        <v>0</v>
      </c>
      <c r="BJ350" s="23" t="s">
        <v>24</v>
      </c>
      <c r="BK350" s="212">
        <f>ROUND(I350*H350,2)</f>
        <v>0</v>
      </c>
      <c r="BL350" s="23" t="s">
        <v>244</v>
      </c>
      <c r="BM350" s="23" t="s">
        <v>559</v>
      </c>
    </row>
    <row r="351" spans="2:47" s="1" customFormat="1" ht="24">
      <c r="B351" s="40"/>
      <c r="C351" s="62"/>
      <c r="D351" s="213" t="s">
        <v>153</v>
      </c>
      <c r="E351" s="62"/>
      <c r="F351" s="214" t="s">
        <v>560</v>
      </c>
      <c r="G351" s="62"/>
      <c r="H351" s="62"/>
      <c r="I351" s="171"/>
      <c r="J351" s="62"/>
      <c r="K351" s="62"/>
      <c r="L351" s="60"/>
      <c r="M351" s="215"/>
      <c r="N351" s="41"/>
      <c r="O351" s="41"/>
      <c r="P351" s="41"/>
      <c r="Q351" s="41"/>
      <c r="R351" s="41"/>
      <c r="S351" s="41"/>
      <c r="T351" s="77"/>
      <c r="AT351" s="23" t="s">
        <v>153</v>
      </c>
      <c r="AU351" s="23" t="s">
        <v>84</v>
      </c>
    </row>
    <row r="352" spans="2:51" s="12" customFormat="1" ht="13.5">
      <c r="B352" s="216"/>
      <c r="C352" s="217"/>
      <c r="D352" s="213" t="s">
        <v>155</v>
      </c>
      <c r="E352" s="218" t="s">
        <v>22</v>
      </c>
      <c r="F352" s="219" t="s">
        <v>561</v>
      </c>
      <c r="G352" s="217"/>
      <c r="H352" s="220">
        <v>24.045</v>
      </c>
      <c r="I352" s="221"/>
      <c r="J352" s="217"/>
      <c r="K352" s="217"/>
      <c r="L352" s="222"/>
      <c r="M352" s="223"/>
      <c r="N352" s="224"/>
      <c r="O352" s="224"/>
      <c r="P352" s="224"/>
      <c r="Q352" s="224"/>
      <c r="R352" s="224"/>
      <c r="S352" s="224"/>
      <c r="T352" s="225"/>
      <c r="AT352" s="226" t="s">
        <v>155</v>
      </c>
      <c r="AU352" s="226" t="s">
        <v>84</v>
      </c>
      <c r="AV352" s="12" t="s">
        <v>84</v>
      </c>
      <c r="AW352" s="12" t="s">
        <v>39</v>
      </c>
      <c r="AX352" s="12" t="s">
        <v>75</v>
      </c>
      <c r="AY352" s="226" t="s">
        <v>143</v>
      </c>
    </row>
    <row r="353" spans="2:51" s="13" customFormat="1" ht="13.5">
      <c r="B353" s="227"/>
      <c r="C353" s="228"/>
      <c r="D353" s="213" t="s">
        <v>155</v>
      </c>
      <c r="E353" s="250" t="s">
        <v>22</v>
      </c>
      <c r="F353" s="251" t="s">
        <v>158</v>
      </c>
      <c r="G353" s="228"/>
      <c r="H353" s="252">
        <v>24.045</v>
      </c>
      <c r="I353" s="233"/>
      <c r="J353" s="228"/>
      <c r="K353" s="228"/>
      <c r="L353" s="234"/>
      <c r="M353" s="235"/>
      <c r="N353" s="236"/>
      <c r="O353" s="236"/>
      <c r="P353" s="236"/>
      <c r="Q353" s="236"/>
      <c r="R353" s="236"/>
      <c r="S353" s="236"/>
      <c r="T353" s="237"/>
      <c r="AT353" s="238" t="s">
        <v>155</v>
      </c>
      <c r="AU353" s="238" t="s">
        <v>84</v>
      </c>
      <c r="AV353" s="13" t="s">
        <v>151</v>
      </c>
      <c r="AW353" s="13" t="s">
        <v>39</v>
      </c>
      <c r="AX353" s="13" t="s">
        <v>75</v>
      </c>
      <c r="AY353" s="238" t="s">
        <v>143</v>
      </c>
    </row>
    <row r="354" spans="2:51" s="12" customFormat="1" ht="13.5">
      <c r="B354" s="216"/>
      <c r="C354" s="217"/>
      <c r="D354" s="229" t="s">
        <v>155</v>
      </c>
      <c r="E354" s="253" t="s">
        <v>22</v>
      </c>
      <c r="F354" s="254" t="s">
        <v>562</v>
      </c>
      <c r="G354" s="217"/>
      <c r="H354" s="255">
        <v>24.1</v>
      </c>
      <c r="I354" s="221"/>
      <c r="J354" s="217"/>
      <c r="K354" s="217"/>
      <c r="L354" s="222"/>
      <c r="M354" s="223"/>
      <c r="N354" s="224"/>
      <c r="O354" s="224"/>
      <c r="P354" s="224"/>
      <c r="Q354" s="224"/>
      <c r="R354" s="224"/>
      <c r="S354" s="224"/>
      <c r="T354" s="225"/>
      <c r="AT354" s="226" t="s">
        <v>155</v>
      </c>
      <c r="AU354" s="226" t="s">
        <v>84</v>
      </c>
      <c r="AV354" s="12" t="s">
        <v>84</v>
      </c>
      <c r="AW354" s="12" t="s">
        <v>39</v>
      </c>
      <c r="AX354" s="12" t="s">
        <v>24</v>
      </c>
      <c r="AY354" s="226" t="s">
        <v>143</v>
      </c>
    </row>
    <row r="355" spans="2:65" s="1" customFormat="1" ht="22.8" customHeight="1">
      <c r="B355" s="40"/>
      <c r="C355" s="201" t="s">
        <v>563</v>
      </c>
      <c r="D355" s="201" t="s">
        <v>146</v>
      </c>
      <c r="E355" s="202" t="s">
        <v>564</v>
      </c>
      <c r="F355" s="203" t="s">
        <v>565</v>
      </c>
      <c r="G355" s="204" t="s">
        <v>259</v>
      </c>
      <c r="H355" s="205">
        <v>0.238</v>
      </c>
      <c r="I355" s="206"/>
      <c r="J355" s="207">
        <f>ROUND(I355*H355,2)</f>
        <v>0</v>
      </c>
      <c r="K355" s="203" t="s">
        <v>150</v>
      </c>
      <c r="L355" s="60"/>
      <c r="M355" s="208" t="s">
        <v>22</v>
      </c>
      <c r="N355" s="209" t="s">
        <v>46</v>
      </c>
      <c r="O355" s="41"/>
      <c r="P355" s="210">
        <f>O355*H355</f>
        <v>0</v>
      </c>
      <c r="Q355" s="210">
        <v>0</v>
      </c>
      <c r="R355" s="210">
        <f>Q355*H355</f>
        <v>0</v>
      </c>
      <c r="S355" s="210">
        <v>0</v>
      </c>
      <c r="T355" s="211">
        <f>S355*H355</f>
        <v>0</v>
      </c>
      <c r="AR355" s="23" t="s">
        <v>244</v>
      </c>
      <c r="AT355" s="23" t="s">
        <v>146</v>
      </c>
      <c r="AU355" s="23" t="s">
        <v>84</v>
      </c>
      <c r="AY355" s="23" t="s">
        <v>143</v>
      </c>
      <c r="BE355" s="212">
        <f>IF(N355="základní",J355,0)</f>
        <v>0</v>
      </c>
      <c r="BF355" s="212">
        <f>IF(N355="snížená",J355,0)</f>
        <v>0</v>
      </c>
      <c r="BG355" s="212">
        <f>IF(N355="zákl. přenesená",J355,0)</f>
        <v>0</v>
      </c>
      <c r="BH355" s="212">
        <f>IF(N355="sníž. přenesená",J355,0)</f>
        <v>0</v>
      </c>
      <c r="BI355" s="212">
        <f>IF(N355="nulová",J355,0)</f>
        <v>0</v>
      </c>
      <c r="BJ355" s="23" t="s">
        <v>24</v>
      </c>
      <c r="BK355" s="212">
        <f>ROUND(I355*H355,2)</f>
        <v>0</v>
      </c>
      <c r="BL355" s="23" t="s">
        <v>244</v>
      </c>
      <c r="BM355" s="23" t="s">
        <v>566</v>
      </c>
    </row>
    <row r="356" spans="2:47" s="1" customFormat="1" ht="36">
      <c r="B356" s="40"/>
      <c r="C356" s="62"/>
      <c r="D356" s="213" t="s">
        <v>153</v>
      </c>
      <c r="E356" s="62"/>
      <c r="F356" s="214" t="s">
        <v>567</v>
      </c>
      <c r="G356" s="62"/>
      <c r="H356" s="62"/>
      <c r="I356" s="171"/>
      <c r="J356" s="62"/>
      <c r="K356" s="62"/>
      <c r="L356" s="60"/>
      <c r="M356" s="215"/>
      <c r="N356" s="41"/>
      <c r="O356" s="41"/>
      <c r="P356" s="41"/>
      <c r="Q356" s="41"/>
      <c r="R356" s="41"/>
      <c r="S356" s="41"/>
      <c r="T356" s="77"/>
      <c r="AT356" s="23" t="s">
        <v>153</v>
      </c>
      <c r="AU356" s="23" t="s">
        <v>84</v>
      </c>
    </row>
    <row r="357" spans="2:63" s="11" customFormat="1" ht="29.85" customHeight="1">
      <c r="B357" s="184"/>
      <c r="C357" s="185"/>
      <c r="D357" s="198" t="s">
        <v>74</v>
      </c>
      <c r="E357" s="199" t="s">
        <v>568</v>
      </c>
      <c r="F357" s="199" t="s">
        <v>569</v>
      </c>
      <c r="G357" s="185"/>
      <c r="H357" s="185"/>
      <c r="I357" s="188"/>
      <c r="J357" s="200">
        <f>BK357</f>
        <v>0</v>
      </c>
      <c r="K357" s="185"/>
      <c r="L357" s="190"/>
      <c r="M357" s="191"/>
      <c r="N357" s="192"/>
      <c r="O357" s="192"/>
      <c r="P357" s="193">
        <f>SUM(P358:P401)</f>
        <v>0</v>
      </c>
      <c r="Q357" s="192"/>
      <c r="R357" s="193">
        <f>SUM(R358:R401)</f>
        <v>0.015776000000000002</v>
      </c>
      <c r="S357" s="192"/>
      <c r="T357" s="194">
        <f>SUM(T358:T401)</f>
        <v>0</v>
      </c>
      <c r="AR357" s="195" t="s">
        <v>84</v>
      </c>
      <c r="AT357" s="196" t="s">
        <v>74</v>
      </c>
      <c r="AU357" s="196" t="s">
        <v>24</v>
      </c>
      <c r="AY357" s="195" t="s">
        <v>143</v>
      </c>
      <c r="BK357" s="197">
        <f>SUM(BK358:BK401)</f>
        <v>0</v>
      </c>
    </row>
    <row r="358" spans="2:65" s="1" customFormat="1" ht="22.8" customHeight="1">
      <c r="B358" s="40"/>
      <c r="C358" s="201" t="s">
        <v>570</v>
      </c>
      <c r="D358" s="201" t="s">
        <v>146</v>
      </c>
      <c r="E358" s="202" t="s">
        <v>571</v>
      </c>
      <c r="F358" s="203" t="s">
        <v>572</v>
      </c>
      <c r="G358" s="204" t="s">
        <v>149</v>
      </c>
      <c r="H358" s="205">
        <v>25.4</v>
      </c>
      <c r="I358" s="206"/>
      <c r="J358" s="207">
        <f>ROUND(I358*H358,2)</f>
        <v>0</v>
      </c>
      <c r="K358" s="203" t="s">
        <v>150</v>
      </c>
      <c r="L358" s="60"/>
      <c r="M358" s="208" t="s">
        <v>22</v>
      </c>
      <c r="N358" s="209" t="s">
        <v>46</v>
      </c>
      <c r="O358" s="41"/>
      <c r="P358" s="210">
        <f>O358*H358</f>
        <v>0</v>
      </c>
      <c r="Q358" s="210">
        <v>0</v>
      </c>
      <c r="R358" s="210">
        <f>Q358*H358</f>
        <v>0</v>
      </c>
      <c r="S358" s="210">
        <v>0</v>
      </c>
      <c r="T358" s="211">
        <f>S358*H358</f>
        <v>0</v>
      </c>
      <c r="AR358" s="23" t="s">
        <v>244</v>
      </c>
      <c r="AT358" s="23" t="s">
        <v>146</v>
      </c>
      <c r="AU358" s="23" t="s">
        <v>84</v>
      </c>
      <c r="AY358" s="23" t="s">
        <v>143</v>
      </c>
      <c r="BE358" s="212">
        <f>IF(N358="základní",J358,0)</f>
        <v>0</v>
      </c>
      <c r="BF358" s="212">
        <f>IF(N358="snížená",J358,0)</f>
        <v>0</v>
      </c>
      <c r="BG358" s="212">
        <f>IF(N358="zákl. přenesená",J358,0)</f>
        <v>0</v>
      </c>
      <c r="BH358" s="212">
        <f>IF(N358="sníž. přenesená",J358,0)</f>
        <v>0</v>
      </c>
      <c r="BI358" s="212">
        <f>IF(N358="nulová",J358,0)</f>
        <v>0</v>
      </c>
      <c r="BJ358" s="23" t="s">
        <v>24</v>
      </c>
      <c r="BK358" s="212">
        <f>ROUND(I358*H358,2)</f>
        <v>0</v>
      </c>
      <c r="BL358" s="23" t="s">
        <v>244</v>
      </c>
      <c r="BM358" s="23" t="s">
        <v>573</v>
      </c>
    </row>
    <row r="359" spans="2:47" s="1" customFormat="1" ht="24">
      <c r="B359" s="40"/>
      <c r="C359" s="62"/>
      <c r="D359" s="213" t="s">
        <v>153</v>
      </c>
      <c r="E359" s="62"/>
      <c r="F359" s="214" t="s">
        <v>574</v>
      </c>
      <c r="G359" s="62"/>
      <c r="H359" s="62"/>
      <c r="I359" s="171"/>
      <c r="J359" s="62"/>
      <c r="K359" s="62"/>
      <c r="L359" s="60"/>
      <c r="M359" s="215"/>
      <c r="N359" s="41"/>
      <c r="O359" s="41"/>
      <c r="P359" s="41"/>
      <c r="Q359" s="41"/>
      <c r="R359" s="41"/>
      <c r="S359" s="41"/>
      <c r="T359" s="77"/>
      <c r="AT359" s="23" t="s">
        <v>153</v>
      </c>
      <c r="AU359" s="23" t="s">
        <v>84</v>
      </c>
    </row>
    <row r="360" spans="2:51" s="12" customFormat="1" ht="13.5">
      <c r="B360" s="216"/>
      <c r="C360" s="217"/>
      <c r="D360" s="213" t="s">
        <v>155</v>
      </c>
      <c r="E360" s="218" t="s">
        <v>22</v>
      </c>
      <c r="F360" s="219" t="s">
        <v>575</v>
      </c>
      <c r="G360" s="217"/>
      <c r="H360" s="220">
        <v>10.2</v>
      </c>
      <c r="I360" s="221"/>
      <c r="J360" s="217"/>
      <c r="K360" s="217"/>
      <c r="L360" s="222"/>
      <c r="M360" s="223"/>
      <c r="N360" s="224"/>
      <c r="O360" s="224"/>
      <c r="P360" s="224"/>
      <c r="Q360" s="224"/>
      <c r="R360" s="224"/>
      <c r="S360" s="224"/>
      <c r="T360" s="225"/>
      <c r="AT360" s="226" t="s">
        <v>155</v>
      </c>
      <c r="AU360" s="226" t="s">
        <v>84</v>
      </c>
      <c r="AV360" s="12" t="s">
        <v>84</v>
      </c>
      <c r="AW360" s="12" t="s">
        <v>39</v>
      </c>
      <c r="AX360" s="12" t="s">
        <v>75</v>
      </c>
      <c r="AY360" s="226" t="s">
        <v>143</v>
      </c>
    </row>
    <row r="361" spans="2:51" s="12" customFormat="1" ht="13.5">
      <c r="B361" s="216"/>
      <c r="C361" s="217"/>
      <c r="D361" s="213" t="s">
        <v>155</v>
      </c>
      <c r="E361" s="218" t="s">
        <v>22</v>
      </c>
      <c r="F361" s="219" t="s">
        <v>576</v>
      </c>
      <c r="G361" s="217"/>
      <c r="H361" s="220">
        <v>15.2</v>
      </c>
      <c r="I361" s="221"/>
      <c r="J361" s="217"/>
      <c r="K361" s="217"/>
      <c r="L361" s="222"/>
      <c r="M361" s="223"/>
      <c r="N361" s="224"/>
      <c r="O361" s="224"/>
      <c r="P361" s="224"/>
      <c r="Q361" s="224"/>
      <c r="R361" s="224"/>
      <c r="S361" s="224"/>
      <c r="T361" s="225"/>
      <c r="AT361" s="226" t="s">
        <v>155</v>
      </c>
      <c r="AU361" s="226" t="s">
        <v>84</v>
      </c>
      <c r="AV361" s="12" t="s">
        <v>84</v>
      </c>
      <c r="AW361" s="12" t="s">
        <v>39</v>
      </c>
      <c r="AX361" s="12" t="s">
        <v>75</v>
      </c>
      <c r="AY361" s="226" t="s">
        <v>143</v>
      </c>
    </row>
    <row r="362" spans="2:51" s="13" customFormat="1" ht="13.5">
      <c r="B362" s="227"/>
      <c r="C362" s="228"/>
      <c r="D362" s="229" t="s">
        <v>155</v>
      </c>
      <c r="E362" s="230" t="s">
        <v>22</v>
      </c>
      <c r="F362" s="231" t="s">
        <v>158</v>
      </c>
      <c r="G362" s="228"/>
      <c r="H362" s="232">
        <v>25.4</v>
      </c>
      <c r="I362" s="233"/>
      <c r="J362" s="228"/>
      <c r="K362" s="228"/>
      <c r="L362" s="234"/>
      <c r="M362" s="235"/>
      <c r="N362" s="236"/>
      <c r="O362" s="236"/>
      <c r="P362" s="236"/>
      <c r="Q362" s="236"/>
      <c r="R362" s="236"/>
      <c r="S362" s="236"/>
      <c r="T362" s="237"/>
      <c r="AT362" s="238" t="s">
        <v>155</v>
      </c>
      <c r="AU362" s="238" t="s">
        <v>84</v>
      </c>
      <c r="AV362" s="13" t="s">
        <v>151</v>
      </c>
      <c r="AW362" s="13" t="s">
        <v>39</v>
      </c>
      <c r="AX362" s="13" t="s">
        <v>24</v>
      </c>
      <c r="AY362" s="238" t="s">
        <v>143</v>
      </c>
    </row>
    <row r="363" spans="2:65" s="1" customFormat="1" ht="14.4" customHeight="1">
      <c r="B363" s="40"/>
      <c r="C363" s="201" t="s">
        <v>577</v>
      </c>
      <c r="D363" s="201" t="s">
        <v>146</v>
      </c>
      <c r="E363" s="202" t="s">
        <v>578</v>
      </c>
      <c r="F363" s="203" t="s">
        <v>579</v>
      </c>
      <c r="G363" s="204" t="s">
        <v>149</v>
      </c>
      <c r="H363" s="205">
        <v>25.4</v>
      </c>
      <c r="I363" s="206"/>
      <c r="J363" s="207">
        <f>ROUND(I363*H363,2)</f>
        <v>0</v>
      </c>
      <c r="K363" s="203" t="s">
        <v>150</v>
      </c>
      <c r="L363" s="60"/>
      <c r="M363" s="208" t="s">
        <v>22</v>
      </c>
      <c r="N363" s="209" t="s">
        <v>46</v>
      </c>
      <c r="O363" s="41"/>
      <c r="P363" s="210">
        <f>O363*H363</f>
        <v>0</v>
      </c>
      <c r="Q363" s="210">
        <v>0.00015</v>
      </c>
      <c r="R363" s="210">
        <f>Q363*H363</f>
        <v>0.0038099999999999996</v>
      </c>
      <c r="S363" s="210">
        <v>0</v>
      </c>
      <c r="T363" s="211">
        <f>S363*H363</f>
        <v>0</v>
      </c>
      <c r="AR363" s="23" t="s">
        <v>244</v>
      </c>
      <c r="AT363" s="23" t="s">
        <v>146</v>
      </c>
      <c r="AU363" s="23" t="s">
        <v>84</v>
      </c>
      <c r="AY363" s="23" t="s">
        <v>143</v>
      </c>
      <c r="BE363" s="212">
        <f>IF(N363="základní",J363,0)</f>
        <v>0</v>
      </c>
      <c r="BF363" s="212">
        <f>IF(N363="snížená",J363,0)</f>
        <v>0</v>
      </c>
      <c r="BG363" s="212">
        <f>IF(N363="zákl. přenesená",J363,0)</f>
        <v>0</v>
      </c>
      <c r="BH363" s="212">
        <f>IF(N363="sníž. přenesená",J363,0)</f>
        <v>0</v>
      </c>
      <c r="BI363" s="212">
        <f>IF(N363="nulová",J363,0)</f>
        <v>0</v>
      </c>
      <c r="BJ363" s="23" t="s">
        <v>24</v>
      </c>
      <c r="BK363" s="212">
        <f>ROUND(I363*H363,2)</f>
        <v>0</v>
      </c>
      <c r="BL363" s="23" t="s">
        <v>244</v>
      </c>
      <c r="BM363" s="23" t="s">
        <v>580</v>
      </c>
    </row>
    <row r="364" spans="2:47" s="1" customFormat="1" ht="13.5">
      <c r="B364" s="40"/>
      <c r="C364" s="62"/>
      <c r="D364" s="213" t="s">
        <v>153</v>
      </c>
      <c r="E364" s="62"/>
      <c r="F364" s="214" t="s">
        <v>581</v>
      </c>
      <c r="G364" s="62"/>
      <c r="H364" s="62"/>
      <c r="I364" s="171"/>
      <c r="J364" s="62"/>
      <c r="K364" s="62"/>
      <c r="L364" s="60"/>
      <c r="M364" s="215"/>
      <c r="N364" s="41"/>
      <c r="O364" s="41"/>
      <c r="P364" s="41"/>
      <c r="Q364" s="41"/>
      <c r="R364" s="41"/>
      <c r="S364" s="41"/>
      <c r="T364" s="77"/>
      <c r="AT364" s="23" t="s">
        <v>153</v>
      </c>
      <c r="AU364" s="23" t="s">
        <v>84</v>
      </c>
    </row>
    <row r="365" spans="2:51" s="12" customFormat="1" ht="13.5">
      <c r="B365" s="216"/>
      <c r="C365" s="217"/>
      <c r="D365" s="229" t="s">
        <v>155</v>
      </c>
      <c r="E365" s="253" t="s">
        <v>22</v>
      </c>
      <c r="F365" s="254" t="s">
        <v>582</v>
      </c>
      <c r="G365" s="217"/>
      <c r="H365" s="255">
        <v>25.4</v>
      </c>
      <c r="I365" s="221"/>
      <c r="J365" s="217"/>
      <c r="K365" s="217"/>
      <c r="L365" s="222"/>
      <c r="M365" s="223"/>
      <c r="N365" s="224"/>
      <c r="O365" s="224"/>
      <c r="P365" s="224"/>
      <c r="Q365" s="224"/>
      <c r="R365" s="224"/>
      <c r="S365" s="224"/>
      <c r="T365" s="225"/>
      <c r="AT365" s="226" t="s">
        <v>155</v>
      </c>
      <c r="AU365" s="226" t="s">
        <v>84</v>
      </c>
      <c r="AV365" s="12" t="s">
        <v>84</v>
      </c>
      <c r="AW365" s="12" t="s">
        <v>39</v>
      </c>
      <c r="AX365" s="12" t="s">
        <v>24</v>
      </c>
      <c r="AY365" s="226" t="s">
        <v>143</v>
      </c>
    </row>
    <row r="366" spans="2:65" s="1" customFormat="1" ht="14.4" customHeight="1">
      <c r="B366" s="40"/>
      <c r="C366" s="201" t="s">
        <v>583</v>
      </c>
      <c r="D366" s="201" t="s">
        <v>146</v>
      </c>
      <c r="E366" s="202" t="s">
        <v>584</v>
      </c>
      <c r="F366" s="203" t="s">
        <v>585</v>
      </c>
      <c r="G366" s="204" t="s">
        <v>149</v>
      </c>
      <c r="H366" s="205">
        <v>50.8</v>
      </c>
      <c r="I366" s="206"/>
      <c r="J366" s="207">
        <f>ROUND(I366*H366,2)</f>
        <v>0</v>
      </c>
      <c r="K366" s="203" t="s">
        <v>150</v>
      </c>
      <c r="L366" s="60"/>
      <c r="M366" s="208" t="s">
        <v>22</v>
      </c>
      <c r="N366" s="209" t="s">
        <v>46</v>
      </c>
      <c r="O366" s="41"/>
      <c r="P366" s="210">
        <f>O366*H366</f>
        <v>0</v>
      </c>
      <c r="Q366" s="210">
        <v>0.00012</v>
      </c>
      <c r="R366" s="210">
        <f>Q366*H366</f>
        <v>0.006096</v>
      </c>
      <c r="S366" s="210">
        <v>0</v>
      </c>
      <c r="T366" s="211">
        <f>S366*H366</f>
        <v>0</v>
      </c>
      <c r="AR366" s="23" t="s">
        <v>244</v>
      </c>
      <c r="AT366" s="23" t="s">
        <v>146</v>
      </c>
      <c r="AU366" s="23" t="s">
        <v>84</v>
      </c>
      <c r="AY366" s="23" t="s">
        <v>143</v>
      </c>
      <c r="BE366" s="212">
        <f>IF(N366="základní",J366,0)</f>
        <v>0</v>
      </c>
      <c r="BF366" s="212">
        <f>IF(N366="snížená",J366,0)</f>
        <v>0</v>
      </c>
      <c r="BG366" s="212">
        <f>IF(N366="zákl. přenesená",J366,0)</f>
        <v>0</v>
      </c>
      <c r="BH366" s="212">
        <f>IF(N366="sníž. přenesená",J366,0)</f>
        <v>0</v>
      </c>
      <c r="BI366" s="212">
        <f>IF(N366="nulová",J366,0)</f>
        <v>0</v>
      </c>
      <c r="BJ366" s="23" t="s">
        <v>24</v>
      </c>
      <c r="BK366" s="212">
        <f>ROUND(I366*H366,2)</f>
        <v>0</v>
      </c>
      <c r="BL366" s="23" t="s">
        <v>244</v>
      </c>
      <c r="BM366" s="23" t="s">
        <v>586</v>
      </c>
    </row>
    <row r="367" spans="2:47" s="1" customFormat="1" ht="13.5">
      <c r="B367" s="40"/>
      <c r="C367" s="62"/>
      <c r="D367" s="213" t="s">
        <v>153</v>
      </c>
      <c r="E367" s="62"/>
      <c r="F367" s="214" t="s">
        <v>587</v>
      </c>
      <c r="G367" s="62"/>
      <c r="H367" s="62"/>
      <c r="I367" s="171"/>
      <c r="J367" s="62"/>
      <c r="K367" s="62"/>
      <c r="L367" s="60"/>
      <c r="M367" s="215"/>
      <c r="N367" s="41"/>
      <c r="O367" s="41"/>
      <c r="P367" s="41"/>
      <c r="Q367" s="41"/>
      <c r="R367" s="41"/>
      <c r="S367" s="41"/>
      <c r="T367" s="77"/>
      <c r="AT367" s="23" t="s">
        <v>153</v>
      </c>
      <c r="AU367" s="23" t="s">
        <v>84</v>
      </c>
    </row>
    <row r="368" spans="2:51" s="12" customFormat="1" ht="13.5">
      <c r="B368" s="216"/>
      <c r="C368" s="217"/>
      <c r="D368" s="213" t="s">
        <v>155</v>
      </c>
      <c r="E368" s="218" t="s">
        <v>22</v>
      </c>
      <c r="F368" s="219" t="s">
        <v>588</v>
      </c>
      <c r="G368" s="217"/>
      <c r="H368" s="220">
        <v>50.8</v>
      </c>
      <c r="I368" s="221"/>
      <c r="J368" s="217"/>
      <c r="K368" s="217"/>
      <c r="L368" s="222"/>
      <c r="M368" s="223"/>
      <c r="N368" s="224"/>
      <c r="O368" s="224"/>
      <c r="P368" s="224"/>
      <c r="Q368" s="224"/>
      <c r="R368" s="224"/>
      <c r="S368" s="224"/>
      <c r="T368" s="225"/>
      <c r="AT368" s="226" t="s">
        <v>155</v>
      </c>
      <c r="AU368" s="226" t="s">
        <v>84</v>
      </c>
      <c r="AV368" s="12" t="s">
        <v>84</v>
      </c>
      <c r="AW368" s="12" t="s">
        <v>39</v>
      </c>
      <c r="AX368" s="12" t="s">
        <v>75</v>
      </c>
      <c r="AY368" s="226" t="s">
        <v>143</v>
      </c>
    </row>
    <row r="369" spans="2:51" s="13" customFormat="1" ht="13.5">
      <c r="B369" s="227"/>
      <c r="C369" s="228"/>
      <c r="D369" s="229" t="s">
        <v>155</v>
      </c>
      <c r="E369" s="230" t="s">
        <v>22</v>
      </c>
      <c r="F369" s="231" t="s">
        <v>158</v>
      </c>
      <c r="G369" s="228"/>
      <c r="H369" s="232">
        <v>50.8</v>
      </c>
      <c r="I369" s="233"/>
      <c r="J369" s="228"/>
      <c r="K369" s="228"/>
      <c r="L369" s="234"/>
      <c r="M369" s="235"/>
      <c r="N369" s="236"/>
      <c r="O369" s="236"/>
      <c r="P369" s="236"/>
      <c r="Q369" s="236"/>
      <c r="R369" s="236"/>
      <c r="S369" s="236"/>
      <c r="T369" s="237"/>
      <c r="AT369" s="238" t="s">
        <v>155</v>
      </c>
      <c r="AU369" s="238" t="s">
        <v>84</v>
      </c>
      <c r="AV369" s="13" t="s">
        <v>151</v>
      </c>
      <c r="AW369" s="13" t="s">
        <v>39</v>
      </c>
      <c r="AX369" s="13" t="s">
        <v>24</v>
      </c>
      <c r="AY369" s="238" t="s">
        <v>143</v>
      </c>
    </row>
    <row r="370" spans="2:65" s="1" customFormat="1" ht="22.8" customHeight="1">
      <c r="B370" s="40"/>
      <c r="C370" s="201" t="s">
        <v>589</v>
      </c>
      <c r="D370" s="201" t="s">
        <v>146</v>
      </c>
      <c r="E370" s="202" t="s">
        <v>590</v>
      </c>
      <c r="F370" s="203" t="s">
        <v>591</v>
      </c>
      <c r="G370" s="204" t="s">
        <v>149</v>
      </c>
      <c r="H370" s="205">
        <v>8.4</v>
      </c>
      <c r="I370" s="206"/>
      <c r="J370" s="207">
        <f>ROUND(I370*H370,2)</f>
        <v>0</v>
      </c>
      <c r="K370" s="203" t="s">
        <v>150</v>
      </c>
      <c r="L370" s="60"/>
      <c r="M370" s="208" t="s">
        <v>22</v>
      </c>
      <c r="N370" s="209" t="s">
        <v>46</v>
      </c>
      <c r="O370" s="41"/>
      <c r="P370" s="210">
        <f>O370*H370</f>
        <v>0</v>
      </c>
      <c r="Q370" s="210">
        <v>8E-05</v>
      </c>
      <c r="R370" s="210">
        <f>Q370*H370</f>
        <v>0.0006720000000000001</v>
      </c>
      <c r="S370" s="210">
        <v>0</v>
      </c>
      <c r="T370" s="211">
        <f>S370*H370</f>
        <v>0</v>
      </c>
      <c r="AR370" s="23" t="s">
        <v>244</v>
      </c>
      <c r="AT370" s="23" t="s">
        <v>146</v>
      </c>
      <c r="AU370" s="23" t="s">
        <v>84</v>
      </c>
      <c r="AY370" s="23" t="s">
        <v>143</v>
      </c>
      <c r="BE370" s="212">
        <f>IF(N370="základní",J370,0)</f>
        <v>0</v>
      </c>
      <c r="BF370" s="212">
        <f>IF(N370="snížená",J370,0)</f>
        <v>0</v>
      </c>
      <c r="BG370" s="212">
        <f>IF(N370="zákl. přenesená",J370,0)</f>
        <v>0</v>
      </c>
      <c r="BH370" s="212">
        <f>IF(N370="sníž. přenesená",J370,0)</f>
        <v>0</v>
      </c>
      <c r="BI370" s="212">
        <f>IF(N370="nulová",J370,0)</f>
        <v>0</v>
      </c>
      <c r="BJ370" s="23" t="s">
        <v>24</v>
      </c>
      <c r="BK370" s="212">
        <f>ROUND(I370*H370,2)</f>
        <v>0</v>
      </c>
      <c r="BL370" s="23" t="s">
        <v>244</v>
      </c>
      <c r="BM370" s="23" t="s">
        <v>592</v>
      </c>
    </row>
    <row r="371" spans="2:47" s="1" customFormat="1" ht="24">
      <c r="B371" s="40"/>
      <c r="C371" s="62"/>
      <c r="D371" s="213" t="s">
        <v>153</v>
      </c>
      <c r="E371" s="62"/>
      <c r="F371" s="214" t="s">
        <v>593</v>
      </c>
      <c r="G371" s="62"/>
      <c r="H371" s="62"/>
      <c r="I371" s="171"/>
      <c r="J371" s="62"/>
      <c r="K371" s="62"/>
      <c r="L371" s="60"/>
      <c r="M371" s="215"/>
      <c r="N371" s="41"/>
      <c r="O371" s="41"/>
      <c r="P371" s="41"/>
      <c r="Q371" s="41"/>
      <c r="R371" s="41"/>
      <c r="S371" s="41"/>
      <c r="T371" s="77"/>
      <c r="AT371" s="23" t="s">
        <v>153</v>
      </c>
      <c r="AU371" s="23" t="s">
        <v>84</v>
      </c>
    </row>
    <row r="372" spans="2:51" s="12" customFormat="1" ht="13.5">
      <c r="B372" s="216"/>
      <c r="C372" s="217"/>
      <c r="D372" s="213" t="s">
        <v>155</v>
      </c>
      <c r="E372" s="218" t="s">
        <v>22</v>
      </c>
      <c r="F372" s="219" t="s">
        <v>594</v>
      </c>
      <c r="G372" s="217"/>
      <c r="H372" s="220">
        <v>3.872</v>
      </c>
      <c r="I372" s="221"/>
      <c r="J372" s="217"/>
      <c r="K372" s="217"/>
      <c r="L372" s="222"/>
      <c r="M372" s="223"/>
      <c r="N372" s="224"/>
      <c r="O372" s="224"/>
      <c r="P372" s="224"/>
      <c r="Q372" s="224"/>
      <c r="R372" s="224"/>
      <c r="S372" s="224"/>
      <c r="T372" s="225"/>
      <c r="AT372" s="226" t="s">
        <v>155</v>
      </c>
      <c r="AU372" s="226" t="s">
        <v>84</v>
      </c>
      <c r="AV372" s="12" t="s">
        <v>84</v>
      </c>
      <c r="AW372" s="12" t="s">
        <v>39</v>
      </c>
      <c r="AX372" s="12" t="s">
        <v>75</v>
      </c>
      <c r="AY372" s="226" t="s">
        <v>143</v>
      </c>
    </row>
    <row r="373" spans="2:51" s="12" customFormat="1" ht="13.5">
      <c r="B373" s="216"/>
      <c r="C373" s="217"/>
      <c r="D373" s="213" t="s">
        <v>155</v>
      </c>
      <c r="E373" s="218" t="s">
        <v>22</v>
      </c>
      <c r="F373" s="219" t="s">
        <v>595</v>
      </c>
      <c r="G373" s="217"/>
      <c r="H373" s="220">
        <v>2.844</v>
      </c>
      <c r="I373" s="221"/>
      <c r="J373" s="217"/>
      <c r="K373" s="217"/>
      <c r="L373" s="222"/>
      <c r="M373" s="223"/>
      <c r="N373" s="224"/>
      <c r="O373" s="224"/>
      <c r="P373" s="224"/>
      <c r="Q373" s="224"/>
      <c r="R373" s="224"/>
      <c r="S373" s="224"/>
      <c r="T373" s="225"/>
      <c r="AT373" s="226" t="s">
        <v>155</v>
      </c>
      <c r="AU373" s="226" t="s">
        <v>84</v>
      </c>
      <c r="AV373" s="12" t="s">
        <v>84</v>
      </c>
      <c r="AW373" s="12" t="s">
        <v>39</v>
      </c>
      <c r="AX373" s="12" t="s">
        <v>75</v>
      </c>
      <c r="AY373" s="226" t="s">
        <v>143</v>
      </c>
    </row>
    <row r="374" spans="2:51" s="14" customFormat="1" ht="13.5">
      <c r="B374" s="239"/>
      <c r="C374" s="240"/>
      <c r="D374" s="213" t="s">
        <v>155</v>
      </c>
      <c r="E374" s="241" t="s">
        <v>22</v>
      </c>
      <c r="F374" s="242" t="s">
        <v>596</v>
      </c>
      <c r="G374" s="240"/>
      <c r="H374" s="243">
        <v>6.716</v>
      </c>
      <c r="I374" s="244"/>
      <c r="J374" s="240"/>
      <c r="K374" s="240"/>
      <c r="L374" s="245"/>
      <c r="M374" s="246"/>
      <c r="N374" s="247"/>
      <c r="O374" s="247"/>
      <c r="P374" s="247"/>
      <c r="Q374" s="247"/>
      <c r="R374" s="247"/>
      <c r="S374" s="247"/>
      <c r="T374" s="248"/>
      <c r="AT374" s="249" t="s">
        <v>155</v>
      </c>
      <c r="AU374" s="249" t="s">
        <v>84</v>
      </c>
      <c r="AV374" s="14" t="s">
        <v>164</v>
      </c>
      <c r="AW374" s="14" t="s">
        <v>39</v>
      </c>
      <c r="AX374" s="14" t="s">
        <v>75</v>
      </c>
      <c r="AY374" s="249" t="s">
        <v>143</v>
      </c>
    </row>
    <row r="375" spans="2:51" s="12" customFormat="1" ht="13.5">
      <c r="B375" s="216"/>
      <c r="C375" s="217"/>
      <c r="D375" s="213" t="s">
        <v>155</v>
      </c>
      <c r="E375" s="218" t="s">
        <v>22</v>
      </c>
      <c r="F375" s="219" t="s">
        <v>597</v>
      </c>
      <c r="G375" s="217"/>
      <c r="H375" s="220">
        <v>1.688</v>
      </c>
      <c r="I375" s="221"/>
      <c r="J375" s="217"/>
      <c r="K375" s="217"/>
      <c r="L375" s="222"/>
      <c r="M375" s="223"/>
      <c r="N375" s="224"/>
      <c r="O375" s="224"/>
      <c r="P375" s="224"/>
      <c r="Q375" s="224"/>
      <c r="R375" s="224"/>
      <c r="S375" s="224"/>
      <c r="T375" s="225"/>
      <c r="AT375" s="226" t="s">
        <v>155</v>
      </c>
      <c r="AU375" s="226" t="s">
        <v>84</v>
      </c>
      <c r="AV375" s="12" t="s">
        <v>84</v>
      </c>
      <c r="AW375" s="12" t="s">
        <v>39</v>
      </c>
      <c r="AX375" s="12" t="s">
        <v>75</v>
      </c>
      <c r="AY375" s="226" t="s">
        <v>143</v>
      </c>
    </row>
    <row r="376" spans="2:51" s="14" customFormat="1" ht="13.5">
      <c r="B376" s="239"/>
      <c r="C376" s="240"/>
      <c r="D376" s="213" t="s">
        <v>155</v>
      </c>
      <c r="E376" s="241" t="s">
        <v>22</v>
      </c>
      <c r="F376" s="242" t="s">
        <v>598</v>
      </c>
      <c r="G376" s="240"/>
      <c r="H376" s="243">
        <v>1.688</v>
      </c>
      <c r="I376" s="244"/>
      <c r="J376" s="240"/>
      <c r="K376" s="240"/>
      <c r="L376" s="245"/>
      <c r="M376" s="246"/>
      <c r="N376" s="247"/>
      <c r="O376" s="247"/>
      <c r="P376" s="247"/>
      <c r="Q376" s="247"/>
      <c r="R376" s="247"/>
      <c r="S376" s="247"/>
      <c r="T376" s="248"/>
      <c r="AT376" s="249" t="s">
        <v>155</v>
      </c>
      <c r="AU376" s="249" t="s">
        <v>84</v>
      </c>
      <c r="AV376" s="14" t="s">
        <v>164</v>
      </c>
      <c r="AW376" s="14" t="s">
        <v>39</v>
      </c>
      <c r="AX376" s="14" t="s">
        <v>75</v>
      </c>
      <c r="AY376" s="249" t="s">
        <v>143</v>
      </c>
    </row>
    <row r="377" spans="2:51" s="13" customFormat="1" ht="13.5">
      <c r="B377" s="227"/>
      <c r="C377" s="228"/>
      <c r="D377" s="213" t="s">
        <v>155</v>
      </c>
      <c r="E377" s="250" t="s">
        <v>22</v>
      </c>
      <c r="F377" s="251" t="s">
        <v>158</v>
      </c>
      <c r="G377" s="228"/>
      <c r="H377" s="252">
        <v>8.404</v>
      </c>
      <c r="I377" s="233"/>
      <c r="J377" s="228"/>
      <c r="K377" s="228"/>
      <c r="L377" s="234"/>
      <c r="M377" s="235"/>
      <c r="N377" s="236"/>
      <c r="O377" s="236"/>
      <c r="P377" s="236"/>
      <c r="Q377" s="236"/>
      <c r="R377" s="236"/>
      <c r="S377" s="236"/>
      <c r="T377" s="237"/>
      <c r="AT377" s="238" t="s">
        <v>155</v>
      </c>
      <c r="AU377" s="238" t="s">
        <v>84</v>
      </c>
      <c r="AV377" s="13" t="s">
        <v>151</v>
      </c>
      <c r="AW377" s="13" t="s">
        <v>39</v>
      </c>
      <c r="AX377" s="13" t="s">
        <v>75</v>
      </c>
      <c r="AY377" s="238" t="s">
        <v>143</v>
      </c>
    </row>
    <row r="378" spans="2:51" s="12" customFormat="1" ht="13.5">
      <c r="B378" s="216"/>
      <c r="C378" s="217"/>
      <c r="D378" s="229" t="s">
        <v>155</v>
      </c>
      <c r="E378" s="253" t="s">
        <v>22</v>
      </c>
      <c r="F378" s="254" t="s">
        <v>599</v>
      </c>
      <c r="G378" s="217"/>
      <c r="H378" s="255">
        <v>8.4</v>
      </c>
      <c r="I378" s="221"/>
      <c r="J378" s="217"/>
      <c r="K378" s="217"/>
      <c r="L378" s="222"/>
      <c r="M378" s="223"/>
      <c r="N378" s="224"/>
      <c r="O378" s="224"/>
      <c r="P378" s="224"/>
      <c r="Q378" s="224"/>
      <c r="R378" s="224"/>
      <c r="S378" s="224"/>
      <c r="T378" s="225"/>
      <c r="AT378" s="226" t="s">
        <v>155</v>
      </c>
      <c r="AU378" s="226" t="s">
        <v>84</v>
      </c>
      <c r="AV378" s="12" t="s">
        <v>84</v>
      </c>
      <c r="AW378" s="12" t="s">
        <v>39</v>
      </c>
      <c r="AX378" s="12" t="s">
        <v>24</v>
      </c>
      <c r="AY378" s="226" t="s">
        <v>143</v>
      </c>
    </row>
    <row r="379" spans="2:65" s="1" customFormat="1" ht="14.4" customHeight="1">
      <c r="B379" s="40"/>
      <c r="C379" s="201" t="s">
        <v>600</v>
      </c>
      <c r="D379" s="201" t="s">
        <v>146</v>
      </c>
      <c r="E379" s="202" t="s">
        <v>601</v>
      </c>
      <c r="F379" s="203" t="s">
        <v>602</v>
      </c>
      <c r="G379" s="204" t="s">
        <v>149</v>
      </c>
      <c r="H379" s="205">
        <v>8.4</v>
      </c>
      <c r="I379" s="206"/>
      <c r="J379" s="207">
        <f>ROUND(I379*H379,2)</f>
        <v>0</v>
      </c>
      <c r="K379" s="203" t="s">
        <v>150</v>
      </c>
      <c r="L379" s="60"/>
      <c r="M379" s="208" t="s">
        <v>22</v>
      </c>
      <c r="N379" s="209" t="s">
        <v>46</v>
      </c>
      <c r="O379" s="41"/>
      <c r="P379" s="210">
        <f>O379*H379</f>
        <v>0</v>
      </c>
      <c r="Q379" s="210">
        <v>0.00017</v>
      </c>
      <c r="R379" s="210">
        <f>Q379*H379</f>
        <v>0.0014280000000000002</v>
      </c>
      <c r="S379" s="210">
        <v>0</v>
      </c>
      <c r="T379" s="211">
        <f>S379*H379</f>
        <v>0</v>
      </c>
      <c r="AR379" s="23" t="s">
        <v>244</v>
      </c>
      <c r="AT379" s="23" t="s">
        <v>146</v>
      </c>
      <c r="AU379" s="23" t="s">
        <v>84</v>
      </c>
      <c r="AY379" s="23" t="s">
        <v>143</v>
      </c>
      <c r="BE379" s="212">
        <f>IF(N379="základní",J379,0)</f>
        <v>0</v>
      </c>
      <c r="BF379" s="212">
        <f>IF(N379="snížená",J379,0)</f>
        <v>0</v>
      </c>
      <c r="BG379" s="212">
        <f>IF(N379="zákl. přenesená",J379,0)</f>
        <v>0</v>
      </c>
      <c r="BH379" s="212">
        <f>IF(N379="sníž. přenesená",J379,0)</f>
        <v>0</v>
      </c>
      <c r="BI379" s="212">
        <f>IF(N379="nulová",J379,0)</f>
        <v>0</v>
      </c>
      <c r="BJ379" s="23" t="s">
        <v>24</v>
      </c>
      <c r="BK379" s="212">
        <f>ROUND(I379*H379,2)</f>
        <v>0</v>
      </c>
      <c r="BL379" s="23" t="s">
        <v>244</v>
      </c>
      <c r="BM379" s="23" t="s">
        <v>603</v>
      </c>
    </row>
    <row r="380" spans="2:47" s="1" customFormat="1" ht="13.5">
      <c r="B380" s="40"/>
      <c r="C380" s="62"/>
      <c r="D380" s="213" t="s">
        <v>153</v>
      </c>
      <c r="E380" s="62"/>
      <c r="F380" s="214" t="s">
        <v>604</v>
      </c>
      <c r="G380" s="62"/>
      <c r="H380" s="62"/>
      <c r="I380" s="171"/>
      <c r="J380" s="62"/>
      <c r="K380" s="62"/>
      <c r="L380" s="60"/>
      <c r="M380" s="215"/>
      <c r="N380" s="41"/>
      <c r="O380" s="41"/>
      <c r="P380" s="41"/>
      <c r="Q380" s="41"/>
      <c r="R380" s="41"/>
      <c r="S380" s="41"/>
      <c r="T380" s="77"/>
      <c r="AT380" s="23" t="s">
        <v>153</v>
      </c>
      <c r="AU380" s="23" t="s">
        <v>84</v>
      </c>
    </row>
    <row r="381" spans="2:51" s="12" customFormat="1" ht="13.5">
      <c r="B381" s="216"/>
      <c r="C381" s="217"/>
      <c r="D381" s="229" t="s">
        <v>155</v>
      </c>
      <c r="E381" s="253" t="s">
        <v>22</v>
      </c>
      <c r="F381" s="254" t="s">
        <v>599</v>
      </c>
      <c r="G381" s="217"/>
      <c r="H381" s="255">
        <v>8.4</v>
      </c>
      <c r="I381" s="221"/>
      <c r="J381" s="217"/>
      <c r="K381" s="217"/>
      <c r="L381" s="222"/>
      <c r="M381" s="223"/>
      <c r="N381" s="224"/>
      <c r="O381" s="224"/>
      <c r="P381" s="224"/>
      <c r="Q381" s="224"/>
      <c r="R381" s="224"/>
      <c r="S381" s="224"/>
      <c r="T381" s="225"/>
      <c r="AT381" s="226" t="s">
        <v>155</v>
      </c>
      <c r="AU381" s="226" t="s">
        <v>84</v>
      </c>
      <c r="AV381" s="12" t="s">
        <v>84</v>
      </c>
      <c r="AW381" s="12" t="s">
        <v>39</v>
      </c>
      <c r="AX381" s="12" t="s">
        <v>24</v>
      </c>
      <c r="AY381" s="226" t="s">
        <v>143</v>
      </c>
    </row>
    <row r="382" spans="2:65" s="1" customFormat="1" ht="22.8" customHeight="1">
      <c r="B382" s="40"/>
      <c r="C382" s="201" t="s">
        <v>511</v>
      </c>
      <c r="D382" s="201" t="s">
        <v>146</v>
      </c>
      <c r="E382" s="202" t="s">
        <v>605</v>
      </c>
      <c r="F382" s="203" t="s">
        <v>606</v>
      </c>
      <c r="G382" s="204" t="s">
        <v>149</v>
      </c>
      <c r="H382" s="205">
        <v>16.8</v>
      </c>
      <c r="I382" s="206"/>
      <c r="J382" s="207">
        <f>ROUND(I382*H382,2)</f>
        <v>0</v>
      </c>
      <c r="K382" s="203" t="s">
        <v>150</v>
      </c>
      <c r="L382" s="60"/>
      <c r="M382" s="208" t="s">
        <v>22</v>
      </c>
      <c r="N382" s="209" t="s">
        <v>46</v>
      </c>
      <c r="O382" s="41"/>
      <c r="P382" s="210">
        <f>O382*H382</f>
        <v>0</v>
      </c>
      <c r="Q382" s="210">
        <v>0.00012</v>
      </c>
      <c r="R382" s="210">
        <f>Q382*H382</f>
        <v>0.002016</v>
      </c>
      <c r="S382" s="210">
        <v>0</v>
      </c>
      <c r="T382" s="211">
        <f>S382*H382</f>
        <v>0</v>
      </c>
      <c r="AR382" s="23" t="s">
        <v>244</v>
      </c>
      <c r="AT382" s="23" t="s">
        <v>146</v>
      </c>
      <c r="AU382" s="23" t="s">
        <v>84</v>
      </c>
      <c r="AY382" s="23" t="s">
        <v>143</v>
      </c>
      <c r="BE382" s="212">
        <f>IF(N382="základní",J382,0)</f>
        <v>0</v>
      </c>
      <c r="BF382" s="212">
        <f>IF(N382="snížená",J382,0)</f>
        <v>0</v>
      </c>
      <c r="BG382" s="212">
        <f>IF(N382="zákl. přenesená",J382,0)</f>
        <v>0</v>
      </c>
      <c r="BH382" s="212">
        <f>IF(N382="sníž. přenesená",J382,0)</f>
        <v>0</v>
      </c>
      <c r="BI382" s="212">
        <f>IF(N382="nulová",J382,0)</f>
        <v>0</v>
      </c>
      <c r="BJ382" s="23" t="s">
        <v>24</v>
      </c>
      <c r="BK382" s="212">
        <f>ROUND(I382*H382,2)</f>
        <v>0</v>
      </c>
      <c r="BL382" s="23" t="s">
        <v>244</v>
      </c>
      <c r="BM382" s="23" t="s">
        <v>607</v>
      </c>
    </row>
    <row r="383" spans="2:47" s="1" customFormat="1" ht="24">
      <c r="B383" s="40"/>
      <c r="C383" s="62"/>
      <c r="D383" s="213" t="s">
        <v>153</v>
      </c>
      <c r="E383" s="62"/>
      <c r="F383" s="214" t="s">
        <v>608</v>
      </c>
      <c r="G383" s="62"/>
      <c r="H383" s="62"/>
      <c r="I383" s="171"/>
      <c r="J383" s="62"/>
      <c r="K383" s="62"/>
      <c r="L383" s="60"/>
      <c r="M383" s="215"/>
      <c r="N383" s="41"/>
      <c r="O383" s="41"/>
      <c r="P383" s="41"/>
      <c r="Q383" s="41"/>
      <c r="R383" s="41"/>
      <c r="S383" s="41"/>
      <c r="T383" s="77"/>
      <c r="AT383" s="23" t="s">
        <v>153</v>
      </c>
      <c r="AU383" s="23" t="s">
        <v>84</v>
      </c>
    </row>
    <row r="384" spans="2:51" s="12" customFormat="1" ht="13.5">
      <c r="B384" s="216"/>
      <c r="C384" s="217"/>
      <c r="D384" s="229" t="s">
        <v>155</v>
      </c>
      <c r="E384" s="253" t="s">
        <v>22</v>
      </c>
      <c r="F384" s="254" t="s">
        <v>609</v>
      </c>
      <c r="G384" s="217"/>
      <c r="H384" s="255">
        <v>16.8</v>
      </c>
      <c r="I384" s="221"/>
      <c r="J384" s="217"/>
      <c r="K384" s="217"/>
      <c r="L384" s="222"/>
      <c r="M384" s="223"/>
      <c r="N384" s="224"/>
      <c r="O384" s="224"/>
      <c r="P384" s="224"/>
      <c r="Q384" s="224"/>
      <c r="R384" s="224"/>
      <c r="S384" s="224"/>
      <c r="T384" s="225"/>
      <c r="AT384" s="226" t="s">
        <v>155</v>
      </c>
      <c r="AU384" s="226" t="s">
        <v>84</v>
      </c>
      <c r="AV384" s="12" t="s">
        <v>84</v>
      </c>
      <c r="AW384" s="12" t="s">
        <v>39</v>
      </c>
      <c r="AX384" s="12" t="s">
        <v>24</v>
      </c>
      <c r="AY384" s="226" t="s">
        <v>143</v>
      </c>
    </row>
    <row r="385" spans="2:65" s="1" customFormat="1" ht="22.8" customHeight="1">
      <c r="B385" s="40"/>
      <c r="C385" s="201" t="s">
        <v>610</v>
      </c>
      <c r="D385" s="201" t="s">
        <v>146</v>
      </c>
      <c r="E385" s="202" t="s">
        <v>611</v>
      </c>
      <c r="F385" s="203" t="s">
        <v>612</v>
      </c>
      <c r="G385" s="204" t="s">
        <v>198</v>
      </c>
      <c r="H385" s="205">
        <v>1</v>
      </c>
      <c r="I385" s="206"/>
      <c r="J385" s="207">
        <f>ROUND(I385*H385,2)</f>
        <v>0</v>
      </c>
      <c r="K385" s="203" t="s">
        <v>22</v>
      </c>
      <c r="L385" s="60"/>
      <c r="M385" s="208" t="s">
        <v>22</v>
      </c>
      <c r="N385" s="209" t="s">
        <v>46</v>
      </c>
      <c r="O385" s="41"/>
      <c r="P385" s="210">
        <f>O385*H385</f>
        <v>0</v>
      </c>
      <c r="Q385" s="210">
        <v>9E-05</v>
      </c>
      <c r="R385" s="210">
        <f>Q385*H385</f>
        <v>9E-05</v>
      </c>
      <c r="S385" s="210">
        <v>0</v>
      </c>
      <c r="T385" s="211">
        <f>S385*H385</f>
        <v>0</v>
      </c>
      <c r="AR385" s="23" t="s">
        <v>244</v>
      </c>
      <c r="AT385" s="23" t="s">
        <v>146</v>
      </c>
      <c r="AU385" s="23" t="s">
        <v>84</v>
      </c>
      <c r="AY385" s="23" t="s">
        <v>143</v>
      </c>
      <c r="BE385" s="212">
        <f>IF(N385="základní",J385,0)</f>
        <v>0</v>
      </c>
      <c r="BF385" s="212">
        <f>IF(N385="snížená",J385,0)</f>
        <v>0</v>
      </c>
      <c r="BG385" s="212">
        <f>IF(N385="zákl. přenesená",J385,0)</f>
        <v>0</v>
      </c>
      <c r="BH385" s="212">
        <f>IF(N385="sníž. přenesená",J385,0)</f>
        <v>0</v>
      </c>
      <c r="BI385" s="212">
        <f>IF(N385="nulová",J385,0)</f>
        <v>0</v>
      </c>
      <c r="BJ385" s="23" t="s">
        <v>24</v>
      </c>
      <c r="BK385" s="212">
        <f>ROUND(I385*H385,2)</f>
        <v>0</v>
      </c>
      <c r="BL385" s="23" t="s">
        <v>244</v>
      </c>
      <c r="BM385" s="23" t="s">
        <v>613</v>
      </c>
    </row>
    <row r="386" spans="2:51" s="12" customFormat="1" ht="13.5">
      <c r="B386" s="216"/>
      <c r="C386" s="217"/>
      <c r="D386" s="229" t="s">
        <v>155</v>
      </c>
      <c r="E386" s="253" t="s">
        <v>22</v>
      </c>
      <c r="F386" s="254" t="s">
        <v>614</v>
      </c>
      <c r="G386" s="217"/>
      <c r="H386" s="255">
        <v>1</v>
      </c>
      <c r="I386" s="221"/>
      <c r="J386" s="217"/>
      <c r="K386" s="217"/>
      <c r="L386" s="222"/>
      <c r="M386" s="223"/>
      <c r="N386" s="224"/>
      <c r="O386" s="224"/>
      <c r="P386" s="224"/>
      <c r="Q386" s="224"/>
      <c r="R386" s="224"/>
      <c r="S386" s="224"/>
      <c r="T386" s="225"/>
      <c r="AT386" s="226" t="s">
        <v>155</v>
      </c>
      <c r="AU386" s="226" t="s">
        <v>84</v>
      </c>
      <c r="AV386" s="12" t="s">
        <v>84</v>
      </c>
      <c r="AW386" s="12" t="s">
        <v>39</v>
      </c>
      <c r="AX386" s="12" t="s">
        <v>24</v>
      </c>
      <c r="AY386" s="226" t="s">
        <v>143</v>
      </c>
    </row>
    <row r="387" spans="2:65" s="1" customFormat="1" ht="22.8" customHeight="1">
      <c r="B387" s="40"/>
      <c r="C387" s="201" t="s">
        <v>615</v>
      </c>
      <c r="D387" s="201" t="s">
        <v>146</v>
      </c>
      <c r="E387" s="202" t="s">
        <v>616</v>
      </c>
      <c r="F387" s="203" t="s">
        <v>617</v>
      </c>
      <c r="G387" s="204" t="s">
        <v>240</v>
      </c>
      <c r="H387" s="205">
        <v>20.8</v>
      </c>
      <c r="I387" s="206"/>
      <c r="J387" s="207">
        <f>ROUND(I387*H387,2)</f>
        <v>0</v>
      </c>
      <c r="K387" s="203" t="s">
        <v>150</v>
      </c>
      <c r="L387" s="60"/>
      <c r="M387" s="208" t="s">
        <v>22</v>
      </c>
      <c r="N387" s="209" t="s">
        <v>46</v>
      </c>
      <c r="O387" s="41"/>
      <c r="P387" s="210">
        <f>O387*H387</f>
        <v>0</v>
      </c>
      <c r="Q387" s="210">
        <v>2E-05</v>
      </c>
      <c r="R387" s="210">
        <f>Q387*H387</f>
        <v>0.00041600000000000003</v>
      </c>
      <c r="S387" s="210">
        <v>0</v>
      </c>
      <c r="T387" s="211">
        <f>S387*H387</f>
        <v>0</v>
      </c>
      <c r="AR387" s="23" t="s">
        <v>244</v>
      </c>
      <c r="AT387" s="23" t="s">
        <v>146</v>
      </c>
      <c r="AU387" s="23" t="s">
        <v>84</v>
      </c>
      <c r="AY387" s="23" t="s">
        <v>143</v>
      </c>
      <c r="BE387" s="212">
        <f>IF(N387="základní",J387,0)</f>
        <v>0</v>
      </c>
      <c r="BF387" s="212">
        <f>IF(N387="snížená",J387,0)</f>
        <v>0</v>
      </c>
      <c r="BG387" s="212">
        <f>IF(N387="zákl. přenesená",J387,0)</f>
        <v>0</v>
      </c>
      <c r="BH387" s="212">
        <f>IF(N387="sníž. přenesená",J387,0)</f>
        <v>0</v>
      </c>
      <c r="BI387" s="212">
        <f>IF(N387="nulová",J387,0)</f>
        <v>0</v>
      </c>
      <c r="BJ387" s="23" t="s">
        <v>24</v>
      </c>
      <c r="BK387" s="212">
        <f>ROUND(I387*H387,2)</f>
        <v>0</v>
      </c>
      <c r="BL387" s="23" t="s">
        <v>244</v>
      </c>
      <c r="BM387" s="23" t="s">
        <v>618</v>
      </c>
    </row>
    <row r="388" spans="2:47" s="1" customFormat="1" ht="24">
      <c r="B388" s="40"/>
      <c r="C388" s="62"/>
      <c r="D388" s="213" t="s">
        <v>153</v>
      </c>
      <c r="E388" s="62"/>
      <c r="F388" s="214" t="s">
        <v>619</v>
      </c>
      <c r="G388" s="62"/>
      <c r="H388" s="62"/>
      <c r="I388" s="171"/>
      <c r="J388" s="62"/>
      <c r="K388" s="62"/>
      <c r="L388" s="60"/>
      <c r="M388" s="215"/>
      <c r="N388" s="41"/>
      <c r="O388" s="41"/>
      <c r="P388" s="41"/>
      <c r="Q388" s="41"/>
      <c r="R388" s="41"/>
      <c r="S388" s="41"/>
      <c r="T388" s="77"/>
      <c r="AT388" s="23" t="s">
        <v>153</v>
      </c>
      <c r="AU388" s="23" t="s">
        <v>84</v>
      </c>
    </row>
    <row r="389" spans="2:51" s="12" customFormat="1" ht="13.5">
      <c r="B389" s="216"/>
      <c r="C389" s="217"/>
      <c r="D389" s="229" t="s">
        <v>155</v>
      </c>
      <c r="E389" s="253" t="s">
        <v>22</v>
      </c>
      <c r="F389" s="254" t="s">
        <v>620</v>
      </c>
      <c r="G389" s="217"/>
      <c r="H389" s="255">
        <v>20.8</v>
      </c>
      <c r="I389" s="221"/>
      <c r="J389" s="217"/>
      <c r="K389" s="217"/>
      <c r="L389" s="222"/>
      <c r="M389" s="223"/>
      <c r="N389" s="224"/>
      <c r="O389" s="224"/>
      <c r="P389" s="224"/>
      <c r="Q389" s="224"/>
      <c r="R389" s="224"/>
      <c r="S389" s="224"/>
      <c r="T389" s="225"/>
      <c r="AT389" s="226" t="s">
        <v>155</v>
      </c>
      <c r="AU389" s="226" t="s">
        <v>84</v>
      </c>
      <c r="AV389" s="12" t="s">
        <v>84</v>
      </c>
      <c r="AW389" s="12" t="s">
        <v>39</v>
      </c>
      <c r="AX389" s="12" t="s">
        <v>24</v>
      </c>
      <c r="AY389" s="226" t="s">
        <v>143</v>
      </c>
    </row>
    <row r="390" spans="2:65" s="1" customFormat="1" ht="14.4" customHeight="1">
      <c r="B390" s="40"/>
      <c r="C390" s="201" t="s">
        <v>621</v>
      </c>
      <c r="D390" s="201" t="s">
        <v>146</v>
      </c>
      <c r="E390" s="202" t="s">
        <v>622</v>
      </c>
      <c r="F390" s="203" t="s">
        <v>623</v>
      </c>
      <c r="G390" s="204" t="s">
        <v>240</v>
      </c>
      <c r="H390" s="205">
        <v>20.8</v>
      </c>
      <c r="I390" s="206"/>
      <c r="J390" s="207">
        <f>ROUND(I390*H390,2)</f>
        <v>0</v>
      </c>
      <c r="K390" s="203" t="s">
        <v>150</v>
      </c>
      <c r="L390" s="60"/>
      <c r="M390" s="208" t="s">
        <v>22</v>
      </c>
      <c r="N390" s="209" t="s">
        <v>46</v>
      </c>
      <c r="O390" s="41"/>
      <c r="P390" s="210">
        <f>O390*H390</f>
        <v>0</v>
      </c>
      <c r="Q390" s="210">
        <v>2E-05</v>
      </c>
      <c r="R390" s="210">
        <f>Q390*H390</f>
        <v>0.00041600000000000003</v>
      </c>
      <c r="S390" s="210">
        <v>0</v>
      </c>
      <c r="T390" s="211">
        <f>S390*H390</f>
        <v>0</v>
      </c>
      <c r="AR390" s="23" t="s">
        <v>244</v>
      </c>
      <c r="AT390" s="23" t="s">
        <v>146</v>
      </c>
      <c r="AU390" s="23" t="s">
        <v>84</v>
      </c>
      <c r="AY390" s="23" t="s">
        <v>143</v>
      </c>
      <c r="BE390" s="212">
        <f>IF(N390="základní",J390,0)</f>
        <v>0</v>
      </c>
      <c r="BF390" s="212">
        <f>IF(N390="snížená",J390,0)</f>
        <v>0</v>
      </c>
      <c r="BG390" s="212">
        <f>IF(N390="zákl. přenesená",J390,0)</f>
        <v>0</v>
      </c>
      <c r="BH390" s="212">
        <f>IF(N390="sníž. přenesená",J390,0)</f>
        <v>0</v>
      </c>
      <c r="BI390" s="212">
        <f>IF(N390="nulová",J390,0)</f>
        <v>0</v>
      </c>
      <c r="BJ390" s="23" t="s">
        <v>24</v>
      </c>
      <c r="BK390" s="212">
        <f>ROUND(I390*H390,2)</f>
        <v>0</v>
      </c>
      <c r="BL390" s="23" t="s">
        <v>244</v>
      </c>
      <c r="BM390" s="23" t="s">
        <v>624</v>
      </c>
    </row>
    <row r="391" spans="2:47" s="1" customFormat="1" ht="24">
      <c r="B391" s="40"/>
      <c r="C391" s="62"/>
      <c r="D391" s="213" t="s">
        <v>153</v>
      </c>
      <c r="E391" s="62"/>
      <c r="F391" s="214" t="s">
        <v>625</v>
      </c>
      <c r="G391" s="62"/>
      <c r="H391" s="62"/>
      <c r="I391" s="171"/>
      <c r="J391" s="62"/>
      <c r="K391" s="62"/>
      <c r="L391" s="60"/>
      <c r="M391" s="215"/>
      <c r="N391" s="41"/>
      <c r="O391" s="41"/>
      <c r="P391" s="41"/>
      <c r="Q391" s="41"/>
      <c r="R391" s="41"/>
      <c r="S391" s="41"/>
      <c r="T391" s="77"/>
      <c r="AT391" s="23" t="s">
        <v>153</v>
      </c>
      <c r="AU391" s="23" t="s">
        <v>84</v>
      </c>
    </row>
    <row r="392" spans="2:51" s="12" customFormat="1" ht="13.5">
      <c r="B392" s="216"/>
      <c r="C392" s="217"/>
      <c r="D392" s="229" t="s">
        <v>155</v>
      </c>
      <c r="E392" s="253" t="s">
        <v>22</v>
      </c>
      <c r="F392" s="254" t="s">
        <v>620</v>
      </c>
      <c r="G392" s="217"/>
      <c r="H392" s="255">
        <v>20.8</v>
      </c>
      <c r="I392" s="221"/>
      <c r="J392" s="217"/>
      <c r="K392" s="217"/>
      <c r="L392" s="222"/>
      <c r="M392" s="223"/>
      <c r="N392" s="224"/>
      <c r="O392" s="224"/>
      <c r="P392" s="224"/>
      <c r="Q392" s="224"/>
      <c r="R392" s="224"/>
      <c r="S392" s="224"/>
      <c r="T392" s="225"/>
      <c r="AT392" s="226" t="s">
        <v>155</v>
      </c>
      <c r="AU392" s="226" t="s">
        <v>84</v>
      </c>
      <c r="AV392" s="12" t="s">
        <v>84</v>
      </c>
      <c r="AW392" s="12" t="s">
        <v>39</v>
      </c>
      <c r="AX392" s="12" t="s">
        <v>24</v>
      </c>
      <c r="AY392" s="226" t="s">
        <v>143</v>
      </c>
    </row>
    <row r="393" spans="2:65" s="1" customFormat="1" ht="14.4" customHeight="1">
      <c r="B393" s="40"/>
      <c r="C393" s="201" t="s">
        <v>626</v>
      </c>
      <c r="D393" s="201" t="s">
        <v>146</v>
      </c>
      <c r="E393" s="202" t="s">
        <v>627</v>
      </c>
      <c r="F393" s="203" t="s">
        <v>628</v>
      </c>
      <c r="G393" s="204" t="s">
        <v>240</v>
      </c>
      <c r="H393" s="205">
        <v>41.6</v>
      </c>
      <c r="I393" s="206"/>
      <c r="J393" s="207">
        <f>ROUND(I393*H393,2)</f>
        <v>0</v>
      </c>
      <c r="K393" s="203" t="s">
        <v>150</v>
      </c>
      <c r="L393" s="60"/>
      <c r="M393" s="208" t="s">
        <v>22</v>
      </c>
      <c r="N393" s="209" t="s">
        <v>46</v>
      </c>
      <c r="O393" s="41"/>
      <c r="P393" s="210">
        <f>O393*H393</f>
        <v>0</v>
      </c>
      <c r="Q393" s="210">
        <v>2E-05</v>
      </c>
      <c r="R393" s="210">
        <f>Q393*H393</f>
        <v>0.0008320000000000001</v>
      </c>
      <c r="S393" s="210">
        <v>0</v>
      </c>
      <c r="T393" s="211">
        <f>S393*H393</f>
        <v>0</v>
      </c>
      <c r="AR393" s="23" t="s">
        <v>244</v>
      </c>
      <c r="AT393" s="23" t="s">
        <v>146</v>
      </c>
      <c r="AU393" s="23" t="s">
        <v>84</v>
      </c>
      <c r="AY393" s="23" t="s">
        <v>143</v>
      </c>
      <c r="BE393" s="212">
        <f>IF(N393="základní",J393,0)</f>
        <v>0</v>
      </c>
      <c r="BF393" s="212">
        <f>IF(N393="snížená",J393,0)</f>
        <v>0</v>
      </c>
      <c r="BG393" s="212">
        <f>IF(N393="zákl. přenesená",J393,0)</f>
        <v>0</v>
      </c>
      <c r="BH393" s="212">
        <f>IF(N393="sníž. přenesená",J393,0)</f>
        <v>0</v>
      </c>
      <c r="BI393" s="212">
        <f>IF(N393="nulová",J393,0)</f>
        <v>0</v>
      </c>
      <c r="BJ393" s="23" t="s">
        <v>24</v>
      </c>
      <c r="BK393" s="212">
        <f>ROUND(I393*H393,2)</f>
        <v>0</v>
      </c>
      <c r="BL393" s="23" t="s">
        <v>244</v>
      </c>
      <c r="BM393" s="23" t="s">
        <v>629</v>
      </c>
    </row>
    <row r="394" spans="2:47" s="1" customFormat="1" ht="24">
      <c r="B394" s="40"/>
      <c r="C394" s="62"/>
      <c r="D394" s="213" t="s">
        <v>153</v>
      </c>
      <c r="E394" s="62"/>
      <c r="F394" s="214" t="s">
        <v>630</v>
      </c>
      <c r="G394" s="62"/>
      <c r="H394" s="62"/>
      <c r="I394" s="171"/>
      <c r="J394" s="62"/>
      <c r="K394" s="62"/>
      <c r="L394" s="60"/>
      <c r="M394" s="215"/>
      <c r="N394" s="41"/>
      <c r="O394" s="41"/>
      <c r="P394" s="41"/>
      <c r="Q394" s="41"/>
      <c r="R394" s="41"/>
      <c r="S394" s="41"/>
      <c r="T394" s="77"/>
      <c r="AT394" s="23" t="s">
        <v>153</v>
      </c>
      <c r="AU394" s="23" t="s">
        <v>84</v>
      </c>
    </row>
    <row r="395" spans="2:51" s="12" customFormat="1" ht="13.5">
      <c r="B395" s="216"/>
      <c r="C395" s="217"/>
      <c r="D395" s="229" t="s">
        <v>155</v>
      </c>
      <c r="E395" s="253" t="s">
        <v>22</v>
      </c>
      <c r="F395" s="254" t="s">
        <v>631</v>
      </c>
      <c r="G395" s="217"/>
      <c r="H395" s="255">
        <v>41.6</v>
      </c>
      <c r="I395" s="221"/>
      <c r="J395" s="217"/>
      <c r="K395" s="217"/>
      <c r="L395" s="222"/>
      <c r="M395" s="223"/>
      <c r="N395" s="224"/>
      <c r="O395" s="224"/>
      <c r="P395" s="224"/>
      <c r="Q395" s="224"/>
      <c r="R395" s="224"/>
      <c r="S395" s="224"/>
      <c r="T395" s="225"/>
      <c r="AT395" s="226" t="s">
        <v>155</v>
      </c>
      <c r="AU395" s="226" t="s">
        <v>84</v>
      </c>
      <c r="AV395" s="12" t="s">
        <v>84</v>
      </c>
      <c r="AW395" s="12" t="s">
        <v>39</v>
      </c>
      <c r="AX395" s="12" t="s">
        <v>24</v>
      </c>
      <c r="AY395" s="226" t="s">
        <v>143</v>
      </c>
    </row>
    <row r="396" spans="2:65" s="1" customFormat="1" ht="14.4" customHeight="1">
      <c r="B396" s="40"/>
      <c r="C396" s="201" t="s">
        <v>632</v>
      </c>
      <c r="D396" s="201" t="s">
        <v>146</v>
      </c>
      <c r="E396" s="202" t="s">
        <v>633</v>
      </c>
      <c r="F396" s="203" t="s">
        <v>634</v>
      </c>
      <c r="G396" s="204" t="s">
        <v>149</v>
      </c>
      <c r="H396" s="205">
        <v>67.13</v>
      </c>
      <c r="I396" s="206"/>
      <c r="J396" s="207">
        <f>ROUND(I396*H396,2)</f>
        <v>0</v>
      </c>
      <c r="K396" s="203" t="s">
        <v>150</v>
      </c>
      <c r="L396" s="60"/>
      <c r="M396" s="208" t="s">
        <v>22</v>
      </c>
      <c r="N396" s="209" t="s">
        <v>46</v>
      </c>
      <c r="O396" s="41"/>
      <c r="P396" s="210">
        <f>O396*H396</f>
        <v>0</v>
      </c>
      <c r="Q396" s="210">
        <v>0</v>
      </c>
      <c r="R396" s="210">
        <f>Q396*H396</f>
        <v>0</v>
      </c>
      <c r="S396" s="210">
        <v>0</v>
      </c>
      <c r="T396" s="211">
        <f>S396*H396</f>
        <v>0</v>
      </c>
      <c r="AR396" s="23" t="s">
        <v>244</v>
      </c>
      <c r="AT396" s="23" t="s">
        <v>146</v>
      </c>
      <c r="AU396" s="23" t="s">
        <v>84</v>
      </c>
      <c r="AY396" s="23" t="s">
        <v>143</v>
      </c>
      <c r="BE396" s="212">
        <f>IF(N396="základní",J396,0)</f>
        <v>0</v>
      </c>
      <c r="BF396" s="212">
        <f>IF(N396="snížená",J396,0)</f>
        <v>0</v>
      </c>
      <c r="BG396" s="212">
        <f>IF(N396="zákl. přenesená",J396,0)</f>
        <v>0</v>
      </c>
      <c r="BH396" s="212">
        <f>IF(N396="sníž. přenesená",J396,0)</f>
        <v>0</v>
      </c>
      <c r="BI396" s="212">
        <f>IF(N396="nulová",J396,0)</f>
        <v>0</v>
      </c>
      <c r="BJ396" s="23" t="s">
        <v>24</v>
      </c>
      <c r="BK396" s="212">
        <f>ROUND(I396*H396,2)</f>
        <v>0</v>
      </c>
      <c r="BL396" s="23" t="s">
        <v>244</v>
      </c>
      <c r="BM396" s="23" t="s">
        <v>635</v>
      </c>
    </row>
    <row r="397" spans="2:47" s="1" customFormat="1" ht="13.5">
      <c r="B397" s="40"/>
      <c r="C397" s="62"/>
      <c r="D397" s="213" t="s">
        <v>153</v>
      </c>
      <c r="E397" s="62"/>
      <c r="F397" s="214" t="s">
        <v>636</v>
      </c>
      <c r="G397" s="62"/>
      <c r="H397" s="62"/>
      <c r="I397" s="171"/>
      <c r="J397" s="62"/>
      <c r="K397" s="62"/>
      <c r="L397" s="60"/>
      <c r="M397" s="215"/>
      <c r="N397" s="41"/>
      <c r="O397" s="41"/>
      <c r="P397" s="41"/>
      <c r="Q397" s="41"/>
      <c r="R397" s="41"/>
      <c r="S397" s="41"/>
      <c r="T397" s="77"/>
      <c r="AT397" s="23" t="s">
        <v>153</v>
      </c>
      <c r="AU397" s="23" t="s">
        <v>84</v>
      </c>
    </row>
    <row r="398" spans="2:51" s="12" customFormat="1" ht="13.5">
      <c r="B398" s="216"/>
      <c r="C398" s="217"/>
      <c r="D398" s="213" t="s">
        <v>155</v>
      </c>
      <c r="E398" s="218" t="s">
        <v>22</v>
      </c>
      <c r="F398" s="219" t="s">
        <v>637</v>
      </c>
      <c r="G398" s="217"/>
      <c r="H398" s="220">
        <v>26.29</v>
      </c>
      <c r="I398" s="221"/>
      <c r="J398" s="217"/>
      <c r="K398" s="217"/>
      <c r="L398" s="222"/>
      <c r="M398" s="223"/>
      <c r="N398" s="224"/>
      <c r="O398" s="224"/>
      <c r="P398" s="224"/>
      <c r="Q398" s="224"/>
      <c r="R398" s="224"/>
      <c r="S398" s="224"/>
      <c r="T398" s="225"/>
      <c r="AT398" s="226" t="s">
        <v>155</v>
      </c>
      <c r="AU398" s="226" t="s">
        <v>84</v>
      </c>
      <c r="AV398" s="12" t="s">
        <v>84</v>
      </c>
      <c r="AW398" s="12" t="s">
        <v>39</v>
      </c>
      <c r="AX398" s="12" t="s">
        <v>75</v>
      </c>
      <c r="AY398" s="226" t="s">
        <v>143</v>
      </c>
    </row>
    <row r="399" spans="2:51" s="12" customFormat="1" ht="13.5">
      <c r="B399" s="216"/>
      <c r="C399" s="217"/>
      <c r="D399" s="213" t="s">
        <v>155</v>
      </c>
      <c r="E399" s="218" t="s">
        <v>22</v>
      </c>
      <c r="F399" s="219" t="s">
        <v>638</v>
      </c>
      <c r="G399" s="217"/>
      <c r="H399" s="220">
        <v>40.839</v>
      </c>
      <c r="I399" s="221"/>
      <c r="J399" s="217"/>
      <c r="K399" s="217"/>
      <c r="L399" s="222"/>
      <c r="M399" s="223"/>
      <c r="N399" s="224"/>
      <c r="O399" s="224"/>
      <c r="P399" s="224"/>
      <c r="Q399" s="224"/>
      <c r="R399" s="224"/>
      <c r="S399" s="224"/>
      <c r="T399" s="225"/>
      <c r="AT399" s="226" t="s">
        <v>155</v>
      </c>
      <c r="AU399" s="226" t="s">
        <v>84</v>
      </c>
      <c r="AV399" s="12" t="s">
        <v>84</v>
      </c>
      <c r="AW399" s="12" t="s">
        <v>39</v>
      </c>
      <c r="AX399" s="12" t="s">
        <v>75</v>
      </c>
      <c r="AY399" s="226" t="s">
        <v>143</v>
      </c>
    </row>
    <row r="400" spans="2:51" s="13" customFormat="1" ht="13.5">
      <c r="B400" s="227"/>
      <c r="C400" s="228"/>
      <c r="D400" s="213" t="s">
        <v>155</v>
      </c>
      <c r="E400" s="250" t="s">
        <v>22</v>
      </c>
      <c r="F400" s="251" t="s">
        <v>158</v>
      </c>
      <c r="G400" s="228"/>
      <c r="H400" s="252">
        <v>67.129</v>
      </c>
      <c r="I400" s="233"/>
      <c r="J400" s="228"/>
      <c r="K400" s="228"/>
      <c r="L400" s="234"/>
      <c r="M400" s="235"/>
      <c r="N400" s="236"/>
      <c r="O400" s="236"/>
      <c r="P400" s="236"/>
      <c r="Q400" s="236"/>
      <c r="R400" s="236"/>
      <c r="S400" s="236"/>
      <c r="T400" s="237"/>
      <c r="AT400" s="238" t="s">
        <v>155</v>
      </c>
      <c r="AU400" s="238" t="s">
        <v>84</v>
      </c>
      <c r="AV400" s="13" t="s">
        <v>151</v>
      </c>
      <c r="AW400" s="13" t="s">
        <v>39</v>
      </c>
      <c r="AX400" s="13" t="s">
        <v>75</v>
      </c>
      <c r="AY400" s="238" t="s">
        <v>143</v>
      </c>
    </row>
    <row r="401" spans="2:51" s="12" customFormat="1" ht="13.5">
      <c r="B401" s="216"/>
      <c r="C401" s="217"/>
      <c r="D401" s="213" t="s">
        <v>155</v>
      </c>
      <c r="E401" s="218" t="s">
        <v>22</v>
      </c>
      <c r="F401" s="219" t="s">
        <v>639</v>
      </c>
      <c r="G401" s="217"/>
      <c r="H401" s="220">
        <v>67.13</v>
      </c>
      <c r="I401" s="221"/>
      <c r="J401" s="217"/>
      <c r="K401" s="217"/>
      <c r="L401" s="222"/>
      <c r="M401" s="223"/>
      <c r="N401" s="224"/>
      <c r="O401" s="224"/>
      <c r="P401" s="224"/>
      <c r="Q401" s="224"/>
      <c r="R401" s="224"/>
      <c r="S401" s="224"/>
      <c r="T401" s="225"/>
      <c r="AT401" s="226" t="s">
        <v>155</v>
      </c>
      <c r="AU401" s="226" t="s">
        <v>84</v>
      </c>
      <c r="AV401" s="12" t="s">
        <v>84</v>
      </c>
      <c r="AW401" s="12" t="s">
        <v>39</v>
      </c>
      <c r="AX401" s="12" t="s">
        <v>24</v>
      </c>
      <c r="AY401" s="226" t="s">
        <v>143</v>
      </c>
    </row>
    <row r="402" spans="2:63" s="11" customFormat="1" ht="29.85" customHeight="1">
      <c r="B402" s="184"/>
      <c r="C402" s="185"/>
      <c r="D402" s="198" t="s">
        <v>74</v>
      </c>
      <c r="E402" s="199" t="s">
        <v>640</v>
      </c>
      <c r="F402" s="199" t="s">
        <v>641</v>
      </c>
      <c r="G402" s="185"/>
      <c r="H402" s="185"/>
      <c r="I402" s="188"/>
      <c r="J402" s="200">
        <f>BK402</f>
        <v>0</v>
      </c>
      <c r="K402" s="185"/>
      <c r="L402" s="190"/>
      <c r="M402" s="191"/>
      <c r="N402" s="192"/>
      <c r="O402" s="192"/>
      <c r="P402" s="193">
        <f>SUM(P403:P443)</f>
        <v>0</v>
      </c>
      <c r="Q402" s="192"/>
      <c r="R402" s="193">
        <f>SUM(R403:R443)</f>
        <v>0.7195381000000001</v>
      </c>
      <c r="S402" s="192"/>
      <c r="T402" s="194">
        <f>SUM(T403:T443)</f>
        <v>0.2500873</v>
      </c>
      <c r="AR402" s="195" t="s">
        <v>84</v>
      </c>
      <c r="AT402" s="196" t="s">
        <v>74</v>
      </c>
      <c r="AU402" s="196" t="s">
        <v>24</v>
      </c>
      <c r="AY402" s="195" t="s">
        <v>143</v>
      </c>
      <c r="BK402" s="197">
        <f>SUM(BK403:BK443)</f>
        <v>0</v>
      </c>
    </row>
    <row r="403" spans="2:65" s="1" customFormat="1" ht="14.4" customHeight="1">
      <c r="B403" s="40"/>
      <c r="C403" s="201" t="s">
        <v>642</v>
      </c>
      <c r="D403" s="201" t="s">
        <v>146</v>
      </c>
      <c r="E403" s="202" t="s">
        <v>643</v>
      </c>
      <c r="F403" s="203" t="s">
        <v>644</v>
      </c>
      <c r="G403" s="204" t="s">
        <v>149</v>
      </c>
      <c r="H403" s="205">
        <v>546.33</v>
      </c>
      <c r="I403" s="206"/>
      <c r="J403" s="207">
        <f>ROUND(I403*H403,2)</f>
        <v>0</v>
      </c>
      <c r="K403" s="203" t="s">
        <v>150</v>
      </c>
      <c r="L403" s="60"/>
      <c r="M403" s="208" t="s">
        <v>22</v>
      </c>
      <c r="N403" s="209" t="s">
        <v>46</v>
      </c>
      <c r="O403" s="41"/>
      <c r="P403" s="210">
        <f>O403*H403</f>
        <v>0</v>
      </c>
      <c r="Q403" s="210">
        <v>0</v>
      </c>
      <c r="R403" s="210">
        <f>Q403*H403</f>
        <v>0</v>
      </c>
      <c r="S403" s="210">
        <v>0.00015</v>
      </c>
      <c r="T403" s="211">
        <f>S403*H403</f>
        <v>0.0819495</v>
      </c>
      <c r="AR403" s="23" t="s">
        <v>244</v>
      </c>
      <c r="AT403" s="23" t="s">
        <v>146</v>
      </c>
      <c r="AU403" s="23" t="s">
        <v>84</v>
      </c>
      <c r="AY403" s="23" t="s">
        <v>143</v>
      </c>
      <c r="BE403" s="212">
        <f>IF(N403="základní",J403,0)</f>
        <v>0</v>
      </c>
      <c r="BF403" s="212">
        <f>IF(N403="snížená",J403,0)</f>
        <v>0</v>
      </c>
      <c r="BG403" s="212">
        <f>IF(N403="zákl. přenesená",J403,0)</f>
        <v>0</v>
      </c>
      <c r="BH403" s="212">
        <f>IF(N403="sníž. přenesená",J403,0)</f>
        <v>0</v>
      </c>
      <c r="BI403" s="212">
        <f>IF(N403="nulová",J403,0)</f>
        <v>0</v>
      </c>
      <c r="BJ403" s="23" t="s">
        <v>24</v>
      </c>
      <c r="BK403" s="212">
        <f>ROUND(I403*H403,2)</f>
        <v>0</v>
      </c>
      <c r="BL403" s="23" t="s">
        <v>244</v>
      </c>
      <c r="BM403" s="23" t="s">
        <v>645</v>
      </c>
    </row>
    <row r="404" spans="2:47" s="1" customFormat="1" ht="13.5">
      <c r="B404" s="40"/>
      <c r="C404" s="62"/>
      <c r="D404" s="213" t="s">
        <v>153</v>
      </c>
      <c r="E404" s="62"/>
      <c r="F404" s="214" t="s">
        <v>646</v>
      </c>
      <c r="G404" s="62"/>
      <c r="H404" s="62"/>
      <c r="I404" s="171"/>
      <c r="J404" s="62"/>
      <c r="K404" s="62"/>
      <c r="L404" s="60"/>
      <c r="M404" s="215"/>
      <c r="N404" s="41"/>
      <c r="O404" s="41"/>
      <c r="P404" s="41"/>
      <c r="Q404" s="41"/>
      <c r="R404" s="41"/>
      <c r="S404" s="41"/>
      <c r="T404" s="77"/>
      <c r="AT404" s="23" t="s">
        <v>153</v>
      </c>
      <c r="AU404" s="23" t="s">
        <v>84</v>
      </c>
    </row>
    <row r="405" spans="2:51" s="12" customFormat="1" ht="13.5">
      <c r="B405" s="216"/>
      <c r="C405" s="217"/>
      <c r="D405" s="213" t="s">
        <v>155</v>
      </c>
      <c r="E405" s="218" t="s">
        <v>22</v>
      </c>
      <c r="F405" s="219" t="s">
        <v>647</v>
      </c>
      <c r="G405" s="217"/>
      <c r="H405" s="220">
        <v>365.1</v>
      </c>
      <c r="I405" s="221"/>
      <c r="J405" s="217"/>
      <c r="K405" s="217"/>
      <c r="L405" s="222"/>
      <c r="M405" s="223"/>
      <c r="N405" s="224"/>
      <c r="O405" s="224"/>
      <c r="P405" s="224"/>
      <c r="Q405" s="224"/>
      <c r="R405" s="224"/>
      <c r="S405" s="224"/>
      <c r="T405" s="225"/>
      <c r="AT405" s="226" t="s">
        <v>155</v>
      </c>
      <c r="AU405" s="226" t="s">
        <v>84</v>
      </c>
      <c r="AV405" s="12" t="s">
        <v>84</v>
      </c>
      <c r="AW405" s="12" t="s">
        <v>39</v>
      </c>
      <c r="AX405" s="12" t="s">
        <v>75</v>
      </c>
      <c r="AY405" s="226" t="s">
        <v>143</v>
      </c>
    </row>
    <row r="406" spans="2:51" s="12" customFormat="1" ht="13.5">
      <c r="B406" s="216"/>
      <c r="C406" s="217"/>
      <c r="D406" s="213" t="s">
        <v>155</v>
      </c>
      <c r="E406" s="218" t="s">
        <v>22</v>
      </c>
      <c r="F406" s="219" t="s">
        <v>648</v>
      </c>
      <c r="G406" s="217"/>
      <c r="H406" s="220">
        <v>181.23</v>
      </c>
      <c r="I406" s="221"/>
      <c r="J406" s="217"/>
      <c r="K406" s="217"/>
      <c r="L406" s="222"/>
      <c r="M406" s="223"/>
      <c r="N406" s="224"/>
      <c r="O406" s="224"/>
      <c r="P406" s="224"/>
      <c r="Q406" s="224"/>
      <c r="R406" s="224"/>
      <c r="S406" s="224"/>
      <c r="T406" s="225"/>
      <c r="AT406" s="226" t="s">
        <v>155</v>
      </c>
      <c r="AU406" s="226" t="s">
        <v>84</v>
      </c>
      <c r="AV406" s="12" t="s">
        <v>84</v>
      </c>
      <c r="AW406" s="12" t="s">
        <v>39</v>
      </c>
      <c r="AX406" s="12" t="s">
        <v>75</v>
      </c>
      <c r="AY406" s="226" t="s">
        <v>143</v>
      </c>
    </row>
    <row r="407" spans="2:51" s="13" customFormat="1" ht="13.5">
      <c r="B407" s="227"/>
      <c r="C407" s="228"/>
      <c r="D407" s="229" t="s">
        <v>155</v>
      </c>
      <c r="E407" s="230" t="s">
        <v>22</v>
      </c>
      <c r="F407" s="231" t="s">
        <v>158</v>
      </c>
      <c r="G407" s="228"/>
      <c r="H407" s="232">
        <v>546.33</v>
      </c>
      <c r="I407" s="233"/>
      <c r="J407" s="228"/>
      <c r="K407" s="228"/>
      <c r="L407" s="234"/>
      <c r="M407" s="235"/>
      <c r="N407" s="236"/>
      <c r="O407" s="236"/>
      <c r="P407" s="236"/>
      <c r="Q407" s="236"/>
      <c r="R407" s="236"/>
      <c r="S407" s="236"/>
      <c r="T407" s="237"/>
      <c r="AT407" s="238" t="s">
        <v>155</v>
      </c>
      <c r="AU407" s="238" t="s">
        <v>84</v>
      </c>
      <c r="AV407" s="13" t="s">
        <v>151</v>
      </c>
      <c r="AW407" s="13" t="s">
        <v>39</v>
      </c>
      <c r="AX407" s="13" t="s">
        <v>24</v>
      </c>
      <c r="AY407" s="238" t="s">
        <v>143</v>
      </c>
    </row>
    <row r="408" spans="2:65" s="1" customFormat="1" ht="14.4" customHeight="1">
      <c r="B408" s="40"/>
      <c r="C408" s="201" t="s">
        <v>649</v>
      </c>
      <c r="D408" s="201" t="s">
        <v>146</v>
      </c>
      <c r="E408" s="202" t="s">
        <v>650</v>
      </c>
      <c r="F408" s="203" t="s">
        <v>651</v>
      </c>
      <c r="G408" s="204" t="s">
        <v>149</v>
      </c>
      <c r="H408" s="205">
        <v>542.38</v>
      </c>
      <c r="I408" s="206"/>
      <c r="J408" s="207">
        <f>ROUND(I408*H408,2)</f>
        <v>0</v>
      </c>
      <c r="K408" s="203" t="s">
        <v>150</v>
      </c>
      <c r="L408" s="60"/>
      <c r="M408" s="208" t="s">
        <v>22</v>
      </c>
      <c r="N408" s="209" t="s">
        <v>46</v>
      </c>
      <c r="O408" s="41"/>
      <c r="P408" s="210">
        <f>O408*H408</f>
        <v>0</v>
      </c>
      <c r="Q408" s="210">
        <v>0.001</v>
      </c>
      <c r="R408" s="210">
        <f>Q408*H408</f>
        <v>0.54238</v>
      </c>
      <c r="S408" s="210">
        <v>0.00031</v>
      </c>
      <c r="T408" s="211">
        <f>S408*H408</f>
        <v>0.1681378</v>
      </c>
      <c r="AR408" s="23" t="s">
        <v>244</v>
      </c>
      <c r="AT408" s="23" t="s">
        <v>146</v>
      </c>
      <c r="AU408" s="23" t="s">
        <v>84</v>
      </c>
      <c r="AY408" s="23" t="s">
        <v>143</v>
      </c>
      <c r="BE408" s="212">
        <f>IF(N408="základní",J408,0)</f>
        <v>0</v>
      </c>
      <c r="BF408" s="212">
        <f>IF(N408="snížená",J408,0)</f>
        <v>0</v>
      </c>
      <c r="BG408" s="212">
        <f>IF(N408="zákl. přenesená",J408,0)</f>
        <v>0</v>
      </c>
      <c r="BH408" s="212">
        <f>IF(N408="sníž. přenesená",J408,0)</f>
        <v>0</v>
      </c>
      <c r="BI408" s="212">
        <f>IF(N408="nulová",J408,0)</f>
        <v>0</v>
      </c>
      <c r="BJ408" s="23" t="s">
        <v>24</v>
      </c>
      <c r="BK408" s="212">
        <f>ROUND(I408*H408,2)</f>
        <v>0</v>
      </c>
      <c r="BL408" s="23" t="s">
        <v>244</v>
      </c>
      <c r="BM408" s="23" t="s">
        <v>652</v>
      </c>
    </row>
    <row r="409" spans="2:47" s="1" customFormat="1" ht="13.5">
      <c r="B409" s="40"/>
      <c r="C409" s="62"/>
      <c r="D409" s="213" t="s">
        <v>153</v>
      </c>
      <c r="E409" s="62"/>
      <c r="F409" s="214" t="s">
        <v>653</v>
      </c>
      <c r="G409" s="62"/>
      <c r="H409" s="62"/>
      <c r="I409" s="171"/>
      <c r="J409" s="62"/>
      <c r="K409" s="62"/>
      <c r="L409" s="60"/>
      <c r="M409" s="215"/>
      <c r="N409" s="41"/>
      <c r="O409" s="41"/>
      <c r="P409" s="41"/>
      <c r="Q409" s="41"/>
      <c r="R409" s="41"/>
      <c r="S409" s="41"/>
      <c r="T409" s="77"/>
      <c r="AT409" s="23" t="s">
        <v>153</v>
      </c>
      <c r="AU409" s="23" t="s">
        <v>84</v>
      </c>
    </row>
    <row r="410" spans="2:51" s="12" customFormat="1" ht="13.5">
      <c r="B410" s="216"/>
      <c r="C410" s="217"/>
      <c r="D410" s="213" t="s">
        <v>155</v>
      </c>
      <c r="E410" s="218" t="s">
        <v>22</v>
      </c>
      <c r="F410" s="219" t="s">
        <v>648</v>
      </c>
      <c r="G410" s="217"/>
      <c r="H410" s="220">
        <v>181.23</v>
      </c>
      <c r="I410" s="221"/>
      <c r="J410" s="217"/>
      <c r="K410" s="217"/>
      <c r="L410" s="222"/>
      <c r="M410" s="223"/>
      <c r="N410" s="224"/>
      <c r="O410" s="224"/>
      <c r="P410" s="224"/>
      <c r="Q410" s="224"/>
      <c r="R410" s="224"/>
      <c r="S410" s="224"/>
      <c r="T410" s="225"/>
      <c r="AT410" s="226" t="s">
        <v>155</v>
      </c>
      <c r="AU410" s="226" t="s">
        <v>84</v>
      </c>
      <c r="AV410" s="12" t="s">
        <v>84</v>
      </c>
      <c r="AW410" s="12" t="s">
        <v>39</v>
      </c>
      <c r="AX410" s="12" t="s">
        <v>75</v>
      </c>
      <c r="AY410" s="226" t="s">
        <v>143</v>
      </c>
    </row>
    <row r="411" spans="2:51" s="12" customFormat="1" ht="13.5">
      <c r="B411" s="216"/>
      <c r="C411" s="217"/>
      <c r="D411" s="213" t="s">
        <v>155</v>
      </c>
      <c r="E411" s="218" t="s">
        <v>22</v>
      </c>
      <c r="F411" s="219" t="s">
        <v>654</v>
      </c>
      <c r="G411" s="217"/>
      <c r="H411" s="220">
        <v>63.18</v>
      </c>
      <c r="I411" s="221"/>
      <c r="J411" s="217"/>
      <c r="K411" s="217"/>
      <c r="L411" s="222"/>
      <c r="M411" s="223"/>
      <c r="N411" s="224"/>
      <c r="O411" s="224"/>
      <c r="P411" s="224"/>
      <c r="Q411" s="224"/>
      <c r="R411" s="224"/>
      <c r="S411" s="224"/>
      <c r="T411" s="225"/>
      <c r="AT411" s="226" t="s">
        <v>155</v>
      </c>
      <c r="AU411" s="226" t="s">
        <v>84</v>
      </c>
      <c r="AV411" s="12" t="s">
        <v>84</v>
      </c>
      <c r="AW411" s="12" t="s">
        <v>39</v>
      </c>
      <c r="AX411" s="12" t="s">
        <v>75</v>
      </c>
      <c r="AY411" s="226" t="s">
        <v>143</v>
      </c>
    </row>
    <row r="412" spans="2:51" s="14" customFormat="1" ht="13.5">
      <c r="B412" s="239"/>
      <c r="C412" s="240"/>
      <c r="D412" s="213" t="s">
        <v>155</v>
      </c>
      <c r="E412" s="241" t="s">
        <v>22</v>
      </c>
      <c r="F412" s="242" t="s">
        <v>179</v>
      </c>
      <c r="G412" s="240"/>
      <c r="H412" s="243">
        <v>244.41</v>
      </c>
      <c r="I412" s="244"/>
      <c r="J412" s="240"/>
      <c r="K412" s="240"/>
      <c r="L412" s="245"/>
      <c r="M412" s="246"/>
      <c r="N412" s="247"/>
      <c r="O412" s="247"/>
      <c r="P412" s="247"/>
      <c r="Q412" s="247"/>
      <c r="R412" s="247"/>
      <c r="S412" s="247"/>
      <c r="T412" s="248"/>
      <c r="AT412" s="249" t="s">
        <v>155</v>
      </c>
      <c r="AU412" s="249" t="s">
        <v>84</v>
      </c>
      <c r="AV412" s="14" t="s">
        <v>164</v>
      </c>
      <c r="AW412" s="14" t="s">
        <v>39</v>
      </c>
      <c r="AX412" s="14" t="s">
        <v>75</v>
      </c>
      <c r="AY412" s="249" t="s">
        <v>143</v>
      </c>
    </row>
    <row r="413" spans="2:51" s="12" customFormat="1" ht="13.5">
      <c r="B413" s="216"/>
      <c r="C413" s="217"/>
      <c r="D413" s="213" t="s">
        <v>155</v>
      </c>
      <c r="E413" s="218" t="s">
        <v>22</v>
      </c>
      <c r="F413" s="219" t="s">
        <v>655</v>
      </c>
      <c r="G413" s="217"/>
      <c r="H413" s="220">
        <v>94.341</v>
      </c>
      <c r="I413" s="221"/>
      <c r="J413" s="217"/>
      <c r="K413" s="217"/>
      <c r="L413" s="222"/>
      <c r="M413" s="223"/>
      <c r="N413" s="224"/>
      <c r="O413" s="224"/>
      <c r="P413" s="224"/>
      <c r="Q413" s="224"/>
      <c r="R413" s="224"/>
      <c r="S413" s="224"/>
      <c r="T413" s="225"/>
      <c r="AT413" s="226" t="s">
        <v>155</v>
      </c>
      <c r="AU413" s="226" t="s">
        <v>84</v>
      </c>
      <c r="AV413" s="12" t="s">
        <v>84</v>
      </c>
      <c r="AW413" s="12" t="s">
        <v>39</v>
      </c>
      <c r="AX413" s="12" t="s">
        <v>75</v>
      </c>
      <c r="AY413" s="226" t="s">
        <v>143</v>
      </c>
    </row>
    <row r="414" spans="2:51" s="12" customFormat="1" ht="13.5">
      <c r="B414" s="216"/>
      <c r="C414" s="217"/>
      <c r="D414" s="213" t="s">
        <v>155</v>
      </c>
      <c r="E414" s="218" t="s">
        <v>22</v>
      </c>
      <c r="F414" s="219" t="s">
        <v>656</v>
      </c>
      <c r="G414" s="217"/>
      <c r="H414" s="220">
        <v>82.13</v>
      </c>
      <c r="I414" s="221"/>
      <c r="J414" s="217"/>
      <c r="K414" s="217"/>
      <c r="L414" s="222"/>
      <c r="M414" s="223"/>
      <c r="N414" s="224"/>
      <c r="O414" s="224"/>
      <c r="P414" s="224"/>
      <c r="Q414" s="224"/>
      <c r="R414" s="224"/>
      <c r="S414" s="224"/>
      <c r="T414" s="225"/>
      <c r="AT414" s="226" t="s">
        <v>155</v>
      </c>
      <c r="AU414" s="226" t="s">
        <v>84</v>
      </c>
      <c r="AV414" s="12" t="s">
        <v>84</v>
      </c>
      <c r="AW414" s="12" t="s">
        <v>39</v>
      </c>
      <c r="AX414" s="12" t="s">
        <v>75</v>
      </c>
      <c r="AY414" s="226" t="s">
        <v>143</v>
      </c>
    </row>
    <row r="415" spans="2:51" s="12" customFormat="1" ht="13.5">
      <c r="B415" s="216"/>
      <c r="C415" s="217"/>
      <c r="D415" s="213" t="s">
        <v>155</v>
      </c>
      <c r="E415" s="218" t="s">
        <v>22</v>
      </c>
      <c r="F415" s="219" t="s">
        <v>657</v>
      </c>
      <c r="G415" s="217"/>
      <c r="H415" s="220">
        <v>126.824</v>
      </c>
      <c r="I415" s="221"/>
      <c r="J415" s="217"/>
      <c r="K415" s="217"/>
      <c r="L415" s="222"/>
      <c r="M415" s="223"/>
      <c r="N415" s="224"/>
      <c r="O415" s="224"/>
      <c r="P415" s="224"/>
      <c r="Q415" s="224"/>
      <c r="R415" s="224"/>
      <c r="S415" s="224"/>
      <c r="T415" s="225"/>
      <c r="AT415" s="226" t="s">
        <v>155</v>
      </c>
      <c r="AU415" s="226" t="s">
        <v>84</v>
      </c>
      <c r="AV415" s="12" t="s">
        <v>84</v>
      </c>
      <c r="AW415" s="12" t="s">
        <v>39</v>
      </c>
      <c r="AX415" s="12" t="s">
        <v>75</v>
      </c>
      <c r="AY415" s="226" t="s">
        <v>143</v>
      </c>
    </row>
    <row r="416" spans="2:51" s="12" customFormat="1" ht="13.5">
      <c r="B416" s="216"/>
      <c r="C416" s="217"/>
      <c r="D416" s="213" t="s">
        <v>155</v>
      </c>
      <c r="E416" s="218" t="s">
        <v>22</v>
      </c>
      <c r="F416" s="219" t="s">
        <v>658</v>
      </c>
      <c r="G416" s="217"/>
      <c r="H416" s="220">
        <v>128.161</v>
      </c>
      <c r="I416" s="221"/>
      <c r="J416" s="217"/>
      <c r="K416" s="217"/>
      <c r="L416" s="222"/>
      <c r="M416" s="223"/>
      <c r="N416" s="224"/>
      <c r="O416" s="224"/>
      <c r="P416" s="224"/>
      <c r="Q416" s="224"/>
      <c r="R416" s="224"/>
      <c r="S416" s="224"/>
      <c r="T416" s="225"/>
      <c r="AT416" s="226" t="s">
        <v>155</v>
      </c>
      <c r="AU416" s="226" t="s">
        <v>84</v>
      </c>
      <c r="AV416" s="12" t="s">
        <v>84</v>
      </c>
      <c r="AW416" s="12" t="s">
        <v>39</v>
      </c>
      <c r="AX416" s="12" t="s">
        <v>75</v>
      </c>
      <c r="AY416" s="226" t="s">
        <v>143</v>
      </c>
    </row>
    <row r="417" spans="2:51" s="12" customFormat="1" ht="13.5">
      <c r="B417" s="216"/>
      <c r="C417" s="217"/>
      <c r="D417" s="213" t="s">
        <v>155</v>
      </c>
      <c r="E417" s="218" t="s">
        <v>22</v>
      </c>
      <c r="F417" s="219" t="s">
        <v>178</v>
      </c>
      <c r="G417" s="217"/>
      <c r="H417" s="220">
        <v>-66.36</v>
      </c>
      <c r="I417" s="221"/>
      <c r="J417" s="217"/>
      <c r="K417" s="217"/>
      <c r="L417" s="222"/>
      <c r="M417" s="223"/>
      <c r="N417" s="224"/>
      <c r="O417" s="224"/>
      <c r="P417" s="224"/>
      <c r="Q417" s="224"/>
      <c r="R417" s="224"/>
      <c r="S417" s="224"/>
      <c r="T417" s="225"/>
      <c r="AT417" s="226" t="s">
        <v>155</v>
      </c>
      <c r="AU417" s="226" t="s">
        <v>84</v>
      </c>
      <c r="AV417" s="12" t="s">
        <v>84</v>
      </c>
      <c r="AW417" s="12" t="s">
        <v>39</v>
      </c>
      <c r="AX417" s="12" t="s">
        <v>75</v>
      </c>
      <c r="AY417" s="226" t="s">
        <v>143</v>
      </c>
    </row>
    <row r="418" spans="2:51" s="14" customFormat="1" ht="13.5">
      <c r="B418" s="239"/>
      <c r="C418" s="240"/>
      <c r="D418" s="213" t="s">
        <v>155</v>
      </c>
      <c r="E418" s="241" t="s">
        <v>22</v>
      </c>
      <c r="F418" s="242" t="s">
        <v>179</v>
      </c>
      <c r="G418" s="240"/>
      <c r="H418" s="243">
        <v>365.096</v>
      </c>
      <c r="I418" s="244"/>
      <c r="J418" s="240"/>
      <c r="K418" s="240"/>
      <c r="L418" s="245"/>
      <c r="M418" s="246"/>
      <c r="N418" s="247"/>
      <c r="O418" s="247"/>
      <c r="P418" s="247"/>
      <c r="Q418" s="247"/>
      <c r="R418" s="247"/>
      <c r="S418" s="247"/>
      <c r="T418" s="248"/>
      <c r="AT418" s="249" t="s">
        <v>155</v>
      </c>
      <c r="AU418" s="249" t="s">
        <v>84</v>
      </c>
      <c r="AV418" s="14" t="s">
        <v>164</v>
      </c>
      <c r="AW418" s="14" t="s">
        <v>39</v>
      </c>
      <c r="AX418" s="14" t="s">
        <v>75</v>
      </c>
      <c r="AY418" s="249" t="s">
        <v>143</v>
      </c>
    </row>
    <row r="419" spans="2:51" s="12" customFormat="1" ht="13.5">
      <c r="B419" s="216"/>
      <c r="C419" s="217"/>
      <c r="D419" s="213" t="s">
        <v>155</v>
      </c>
      <c r="E419" s="218" t="s">
        <v>22</v>
      </c>
      <c r="F419" s="219" t="s">
        <v>659</v>
      </c>
      <c r="G419" s="217"/>
      <c r="H419" s="220">
        <v>-67.13</v>
      </c>
      <c r="I419" s="221"/>
      <c r="J419" s="217"/>
      <c r="K419" s="217"/>
      <c r="L419" s="222"/>
      <c r="M419" s="223"/>
      <c r="N419" s="224"/>
      <c r="O419" s="224"/>
      <c r="P419" s="224"/>
      <c r="Q419" s="224"/>
      <c r="R419" s="224"/>
      <c r="S419" s="224"/>
      <c r="T419" s="225"/>
      <c r="AT419" s="226" t="s">
        <v>155</v>
      </c>
      <c r="AU419" s="226" t="s">
        <v>84</v>
      </c>
      <c r="AV419" s="12" t="s">
        <v>84</v>
      </c>
      <c r="AW419" s="12" t="s">
        <v>39</v>
      </c>
      <c r="AX419" s="12" t="s">
        <v>75</v>
      </c>
      <c r="AY419" s="226" t="s">
        <v>143</v>
      </c>
    </row>
    <row r="420" spans="2:51" s="13" customFormat="1" ht="13.5">
      <c r="B420" s="227"/>
      <c r="C420" s="228"/>
      <c r="D420" s="213" t="s">
        <v>155</v>
      </c>
      <c r="E420" s="250" t="s">
        <v>22</v>
      </c>
      <c r="F420" s="251" t="s">
        <v>158</v>
      </c>
      <c r="G420" s="228"/>
      <c r="H420" s="252">
        <v>542.376</v>
      </c>
      <c r="I420" s="233"/>
      <c r="J420" s="228"/>
      <c r="K420" s="228"/>
      <c r="L420" s="234"/>
      <c r="M420" s="235"/>
      <c r="N420" s="236"/>
      <c r="O420" s="236"/>
      <c r="P420" s="236"/>
      <c r="Q420" s="236"/>
      <c r="R420" s="236"/>
      <c r="S420" s="236"/>
      <c r="T420" s="237"/>
      <c r="AT420" s="238" t="s">
        <v>155</v>
      </c>
      <c r="AU420" s="238" t="s">
        <v>84</v>
      </c>
      <c r="AV420" s="13" t="s">
        <v>151</v>
      </c>
      <c r="AW420" s="13" t="s">
        <v>39</v>
      </c>
      <c r="AX420" s="13" t="s">
        <v>75</v>
      </c>
      <c r="AY420" s="238" t="s">
        <v>143</v>
      </c>
    </row>
    <row r="421" spans="2:51" s="12" customFormat="1" ht="13.5">
      <c r="B421" s="216"/>
      <c r="C421" s="217"/>
      <c r="D421" s="229" t="s">
        <v>155</v>
      </c>
      <c r="E421" s="253" t="s">
        <v>22</v>
      </c>
      <c r="F421" s="254" t="s">
        <v>660</v>
      </c>
      <c r="G421" s="217"/>
      <c r="H421" s="255">
        <v>542.38</v>
      </c>
      <c r="I421" s="221"/>
      <c r="J421" s="217"/>
      <c r="K421" s="217"/>
      <c r="L421" s="222"/>
      <c r="M421" s="223"/>
      <c r="N421" s="224"/>
      <c r="O421" s="224"/>
      <c r="P421" s="224"/>
      <c r="Q421" s="224"/>
      <c r="R421" s="224"/>
      <c r="S421" s="224"/>
      <c r="T421" s="225"/>
      <c r="AT421" s="226" t="s">
        <v>155</v>
      </c>
      <c r="AU421" s="226" t="s">
        <v>84</v>
      </c>
      <c r="AV421" s="12" t="s">
        <v>84</v>
      </c>
      <c r="AW421" s="12" t="s">
        <v>39</v>
      </c>
      <c r="AX421" s="12" t="s">
        <v>24</v>
      </c>
      <c r="AY421" s="226" t="s">
        <v>143</v>
      </c>
    </row>
    <row r="422" spans="2:65" s="1" customFormat="1" ht="22.8" customHeight="1">
      <c r="B422" s="40"/>
      <c r="C422" s="201" t="s">
        <v>661</v>
      </c>
      <c r="D422" s="201" t="s">
        <v>146</v>
      </c>
      <c r="E422" s="202" t="s">
        <v>662</v>
      </c>
      <c r="F422" s="203" t="s">
        <v>663</v>
      </c>
      <c r="G422" s="204" t="s">
        <v>149</v>
      </c>
      <c r="H422" s="205">
        <v>475.17</v>
      </c>
      <c r="I422" s="206"/>
      <c r="J422" s="207">
        <f>ROUND(I422*H422,2)</f>
        <v>0</v>
      </c>
      <c r="K422" s="203" t="s">
        <v>150</v>
      </c>
      <c r="L422" s="60"/>
      <c r="M422" s="208" t="s">
        <v>22</v>
      </c>
      <c r="N422" s="209" t="s">
        <v>46</v>
      </c>
      <c r="O422" s="41"/>
      <c r="P422" s="210">
        <f>O422*H422</f>
        <v>0</v>
      </c>
      <c r="Q422" s="210">
        <v>0.00029</v>
      </c>
      <c r="R422" s="210">
        <f>Q422*H422</f>
        <v>0.1377993</v>
      </c>
      <c r="S422" s="210">
        <v>0</v>
      </c>
      <c r="T422" s="211">
        <f>S422*H422</f>
        <v>0</v>
      </c>
      <c r="AR422" s="23" t="s">
        <v>244</v>
      </c>
      <c r="AT422" s="23" t="s">
        <v>146</v>
      </c>
      <c r="AU422" s="23" t="s">
        <v>84</v>
      </c>
      <c r="AY422" s="23" t="s">
        <v>143</v>
      </c>
      <c r="BE422" s="212">
        <f>IF(N422="základní",J422,0)</f>
        <v>0</v>
      </c>
      <c r="BF422" s="212">
        <f>IF(N422="snížená",J422,0)</f>
        <v>0</v>
      </c>
      <c r="BG422" s="212">
        <f>IF(N422="zákl. přenesená",J422,0)</f>
        <v>0</v>
      </c>
      <c r="BH422" s="212">
        <f>IF(N422="sníž. přenesená",J422,0)</f>
        <v>0</v>
      </c>
      <c r="BI422" s="212">
        <f>IF(N422="nulová",J422,0)</f>
        <v>0</v>
      </c>
      <c r="BJ422" s="23" t="s">
        <v>24</v>
      </c>
      <c r="BK422" s="212">
        <f>ROUND(I422*H422,2)</f>
        <v>0</v>
      </c>
      <c r="BL422" s="23" t="s">
        <v>244</v>
      </c>
      <c r="BM422" s="23" t="s">
        <v>664</v>
      </c>
    </row>
    <row r="423" spans="2:47" s="1" customFormat="1" ht="24">
      <c r="B423" s="40"/>
      <c r="C423" s="62"/>
      <c r="D423" s="213" t="s">
        <v>153</v>
      </c>
      <c r="E423" s="62"/>
      <c r="F423" s="214" t="s">
        <v>665</v>
      </c>
      <c r="G423" s="62"/>
      <c r="H423" s="62"/>
      <c r="I423" s="171"/>
      <c r="J423" s="62"/>
      <c r="K423" s="62"/>
      <c r="L423" s="60"/>
      <c r="M423" s="215"/>
      <c r="N423" s="41"/>
      <c r="O423" s="41"/>
      <c r="P423" s="41"/>
      <c r="Q423" s="41"/>
      <c r="R423" s="41"/>
      <c r="S423" s="41"/>
      <c r="T423" s="77"/>
      <c r="AT423" s="23" t="s">
        <v>153</v>
      </c>
      <c r="AU423" s="23" t="s">
        <v>84</v>
      </c>
    </row>
    <row r="424" spans="2:51" s="12" customFormat="1" ht="13.5">
      <c r="B424" s="216"/>
      <c r="C424" s="217"/>
      <c r="D424" s="213" t="s">
        <v>155</v>
      </c>
      <c r="E424" s="218" t="s">
        <v>22</v>
      </c>
      <c r="F424" s="219" t="s">
        <v>648</v>
      </c>
      <c r="G424" s="217"/>
      <c r="H424" s="220">
        <v>181.23</v>
      </c>
      <c r="I424" s="221"/>
      <c r="J424" s="217"/>
      <c r="K424" s="217"/>
      <c r="L424" s="222"/>
      <c r="M424" s="223"/>
      <c r="N424" s="224"/>
      <c r="O424" s="224"/>
      <c r="P424" s="224"/>
      <c r="Q424" s="224"/>
      <c r="R424" s="224"/>
      <c r="S424" s="224"/>
      <c r="T424" s="225"/>
      <c r="AT424" s="226" t="s">
        <v>155</v>
      </c>
      <c r="AU424" s="226" t="s">
        <v>84</v>
      </c>
      <c r="AV424" s="12" t="s">
        <v>84</v>
      </c>
      <c r="AW424" s="12" t="s">
        <v>39</v>
      </c>
      <c r="AX424" s="12" t="s">
        <v>75</v>
      </c>
      <c r="AY424" s="226" t="s">
        <v>143</v>
      </c>
    </row>
    <row r="425" spans="2:51" s="12" customFormat="1" ht="13.5">
      <c r="B425" s="216"/>
      <c r="C425" s="217"/>
      <c r="D425" s="213" t="s">
        <v>155</v>
      </c>
      <c r="E425" s="218" t="s">
        <v>22</v>
      </c>
      <c r="F425" s="219" t="s">
        <v>666</v>
      </c>
      <c r="G425" s="217"/>
      <c r="H425" s="220">
        <v>63.18</v>
      </c>
      <c r="I425" s="221"/>
      <c r="J425" s="217"/>
      <c r="K425" s="217"/>
      <c r="L425" s="222"/>
      <c r="M425" s="223"/>
      <c r="N425" s="224"/>
      <c r="O425" s="224"/>
      <c r="P425" s="224"/>
      <c r="Q425" s="224"/>
      <c r="R425" s="224"/>
      <c r="S425" s="224"/>
      <c r="T425" s="225"/>
      <c r="AT425" s="226" t="s">
        <v>155</v>
      </c>
      <c r="AU425" s="226" t="s">
        <v>84</v>
      </c>
      <c r="AV425" s="12" t="s">
        <v>84</v>
      </c>
      <c r="AW425" s="12" t="s">
        <v>39</v>
      </c>
      <c r="AX425" s="12" t="s">
        <v>75</v>
      </c>
      <c r="AY425" s="226" t="s">
        <v>143</v>
      </c>
    </row>
    <row r="426" spans="2:51" s="14" customFormat="1" ht="13.5">
      <c r="B426" s="239"/>
      <c r="C426" s="240"/>
      <c r="D426" s="213" t="s">
        <v>155</v>
      </c>
      <c r="E426" s="241" t="s">
        <v>22</v>
      </c>
      <c r="F426" s="242" t="s">
        <v>179</v>
      </c>
      <c r="G426" s="240"/>
      <c r="H426" s="243">
        <v>244.41</v>
      </c>
      <c r="I426" s="244"/>
      <c r="J426" s="240"/>
      <c r="K426" s="240"/>
      <c r="L426" s="245"/>
      <c r="M426" s="246"/>
      <c r="N426" s="247"/>
      <c r="O426" s="247"/>
      <c r="P426" s="247"/>
      <c r="Q426" s="247"/>
      <c r="R426" s="247"/>
      <c r="S426" s="247"/>
      <c r="T426" s="248"/>
      <c r="AT426" s="249" t="s">
        <v>155</v>
      </c>
      <c r="AU426" s="249" t="s">
        <v>84</v>
      </c>
      <c r="AV426" s="14" t="s">
        <v>164</v>
      </c>
      <c r="AW426" s="14" t="s">
        <v>39</v>
      </c>
      <c r="AX426" s="14" t="s">
        <v>75</v>
      </c>
      <c r="AY426" s="249" t="s">
        <v>143</v>
      </c>
    </row>
    <row r="427" spans="2:51" s="12" customFormat="1" ht="13.5">
      <c r="B427" s="216"/>
      <c r="C427" s="217"/>
      <c r="D427" s="213" t="s">
        <v>155</v>
      </c>
      <c r="E427" s="218" t="s">
        <v>22</v>
      </c>
      <c r="F427" s="219" t="s">
        <v>667</v>
      </c>
      <c r="G427" s="217"/>
      <c r="H427" s="220">
        <v>60.475</v>
      </c>
      <c r="I427" s="221"/>
      <c r="J427" s="217"/>
      <c r="K427" s="217"/>
      <c r="L427" s="222"/>
      <c r="M427" s="223"/>
      <c r="N427" s="224"/>
      <c r="O427" s="224"/>
      <c r="P427" s="224"/>
      <c r="Q427" s="224"/>
      <c r="R427" s="224"/>
      <c r="S427" s="224"/>
      <c r="T427" s="225"/>
      <c r="AT427" s="226" t="s">
        <v>155</v>
      </c>
      <c r="AU427" s="226" t="s">
        <v>84</v>
      </c>
      <c r="AV427" s="12" t="s">
        <v>84</v>
      </c>
      <c r="AW427" s="12" t="s">
        <v>39</v>
      </c>
      <c r="AX427" s="12" t="s">
        <v>75</v>
      </c>
      <c r="AY427" s="226" t="s">
        <v>143</v>
      </c>
    </row>
    <row r="428" spans="2:51" s="12" customFormat="1" ht="13.5">
      <c r="B428" s="216"/>
      <c r="C428" s="217"/>
      <c r="D428" s="213" t="s">
        <v>155</v>
      </c>
      <c r="E428" s="218" t="s">
        <v>22</v>
      </c>
      <c r="F428" s="219" t="s">
        <v>668</v>
      </c>
      <c r="G428" s="217"/>
      <c r="H428" s="220">
        <v>52.03</v>
      </c>
      <c r="I428" s="221"/>
      <c r="J428" s="217"/>
      <c r="K428" s="217"/>
      <c r="L428" s="222"/>
      <c r="M428" s="223"/>
      <c r="N428" s="224"/>
      <c r="O428" s="224"/>
      <c r="P428" s="224"/>
      <c r="Q428" s="224"/>
      <c r="R428" s="224"/>
      <c r="S428" s="224"/>
      <c r="T428" s="225"/>
      <c r="AT428" s="226" t="s">
        <v>155</v>
      </c>
      <c r="AU428" s="226" t="s">
        <v>84</v>
      </c>
      <c r="AV428" s="12" t="s">
        <v>84</v>
      </c>
      <c r="AW428" s="12" t="s">
        <v>39</v>
      </c>
      <c r="AX428" s="12" t="s">
        <v>75</v>
      </c>
      <c r="AY428" s="226" t="s">
        <v>143</v>
      </c>
    </row>
    <row r="429" spans="2:51" s="12" customFormat="1" ht="13.5">
      <c r="B429" s="216"/>
      <c r="C429" s="217"/>
      <c r="D429" s="213" t="s">
        <v>155</v>
      </c>
      <c r="E429" s="218" t="s">
        <v>22</v>
      </c>
      <c r="F429" s="219" t="s">
        <v>669</v>
      </c>
      <c r="G429" s="217"/>
      <c r="H429" s="220">
        <v>80.344</v>
      </c>
      <c r="I429" s="221"/>
      <c r="J429" s="217"/>
      <c r="K429" s="217"/>
      <c r="L429" s="222"/>
      <c r="M429" s="223"/>
      <c r="N429" s="224"/>
      <c r="O429" s="224"/>
      <c r="P429" s="224"/>
      <c r="Q429" s="224"/>
      <c r="R429" s="224"/>
      <c r="S429" s="224"/>
      <c r="T429" s="225"/>
      <c r="AT429" s="226" t="s">
        <v>155</v>
      </c>
      <c r="AU429" s="226" t="s">
        <v>84</v>
      </c>
      <c r="AV429" s="12" t="s">
        <v>84</v>
      </c>
      <c r="AW429" s="12" t="s">
        <v>39</v>
      </c>
      <c r="AX429" s="12" t="s">
        <v>75</v>
      </c>
      <c r="AY429" s="226" t="s">
        <v>143</v>
      </c>
    </row>
    <row r="430" spans="2:51" s="12" customFormat="1" ht="13.5">
      <c r="B430" s="216"/>
      <c r="C430" s="217"/>
      <c r="D430" s="213" t="s">
        <v>155</v>
      </c>
      <c r="E430" s="218" t="s">
        <v>22</v>
      </c>
      <c r="F430" s="219" t="s">
        <v>670</v>
      </c>
      <c r="G430" s="217"/>
      <c r="H430" s="220">
        <v>81.191</v>
      </c>
      <c r="I430" s="221"/>
      <c r="J430" s="217"/>
      <c r="K430" s="217"/>
      <c r="L430" s="222"/>
      <c r="M430" s="223"/>
      <c r="N430" s="224"/>
      <c r="O430" s="224"/>
      <c r="P430" s="224"/>
      <c r="Q430" s="224"/>
      <c r="R430" s="224"/>
      <c r="S430" s="224"/>
      <c r="T430" s="225"/>
      <c r="AT430" s="226" t="s">
        <v>155</v>
      </c>
      <c r="AU430" s="226" t="s">
        <v>84</v>
      </c>
      <c r="AV430" s="12" t="s">
        <v>84</v>
      </c>
      <c r="AW430" s="12" t="s">
        <v>39</v>
      </c>
      <c r="AX430" s="12" t="s">
        <v>75</v>
      </c>
      <c r="AY430" s="226" t="s">
        <v>143</v>
      </c>
    </row>
    <row r="431" spans="2:51" s="12" customFormat="1" ht="13.5">
      <c r="B431" s="216"/>
      <c r="C431" s="217"/>
      <c r="D431" s="213" t="s">
        <v>155</v>
      </c>
      <c r="E431" s="218" t="s">
        <v>22</v>
      </c>
      <c r="F431" s="219" t="s">
        <v>671</v>
      </c>
      <c r="G431" s="217"/>
      <c r="H431" s="220">
        <v>-57.117</v>
      </c>
      <c r="I431" s="221"/>
      <c r="J431" s="217"/>
      <c r="K431" s="217"/>
      <c r="L431" s="222"/>
      <c r="M431" s="223"/>
      <c r="N431" s="224"/>
      <c r="O431" s="224"/>
      <c r="P431" s="224"/>
      <c r="Q431" s="224"/>
      <c r="R431" s="224"/>
      <c r="S431" s="224"/>
      <c r="T431" s="225"/>
      <c r="AT431" s="226" t="s">
        <v>155</v>
      </c>
      <c r="AU431" s="226" t="s">
        <v>84</v>
      </c>
      <c r="AV431" s="12" t="s">
        <v>84</v>
      </c>
      <c r="AW431" s="12" t="s">
        <v>39</v>
      </c>
      <c r="AX431" s="12" t="s">
        <v>75</v>
      </c>
      <c r="AY431" s="226" t="s">
        <v>143</v>
      </c>
    </row>
    <row r="432" spans="2:51" s="14" customFormat="1" ht="13.5">
      <c r="B432" s="239"/>
      <c r="C432" s="240"/>
      <c r="D432" s="213" t="s">
        <v>155</v>
      </c>
      <c r="E432" s="241" t="s">
        <v>22</v>
      </c>
      <c r="F432" s="242" t="s">
        <v>179</v>
      </c>
      <c r="G432" s="240"/>
      <c r="H432" s="243">
        <v>216.923</v>
      </c>
      <c r="I432" s="244"/>
      <c r="J432" s="240"/>
      <c r="K432" s="240"/>
      <c r="L432" s="245"/>
      <c r="M432" s="246"/>
      <c r="N432" s="247"/>
      <c r="O432" s="247"/>
      <c r="P432" s="247"/>
      <c r="Q432" s="247"/>
      <c r="R432" s="247"/>
      <c r="S432" s="247"/>
      <c r="T432" s="248"/>
      <c r="AT432" s="249" t="s">
        <v>155</v>
      </c>
      <c r="AU432" s="249" t="s">
        <v>84</v>
      </c>
      <c r="AV432" s="14" t="s">
        <v>164</v>
      </c>
      <c r="AW432" s="14" t="s">
        <v>39</v>
      </c>
      <c r="AX432" s="14" t="s">
        <v>75</v>
      </c>
      <c r="AY432" s="249" t="s">
        <v>143</v>
      </c>
    </row>
    <row r="433" spans="2:51" s="13" customFormat="1" ht="13.5">
      <c r="B433" s="227"/>
      <c r="C433" s="228"/>
      <c r="D433" s="213" t="s">
        <v>155</v>
      </c>
      <c r="E433" s="250" t="s">
        <v>22</v>
      </c>
      <c r="F433" s="251" t="s">
        <v>158</v>
      </c>
      <c r="G433" s="228"/>
      <c r="H433" s="252">
        <v>461.333</v>
      </c>
      <c r="I433" s="233"/>
      <c r="J433" s="228"/>
      <c r="K433" s="228"/>
      <c r="L433" s="234"/>
      <c r="M433" s="235"/>
      <c r="N433" s="236"/>
      <c r="O433" s="236"/>
      <c r="P433" s="236"/>
      <c r="Q433" s="236"/>
      <c r="R433" s="236"/>
      <c r="S433" s="236"/>
      <c r="T433" s="237"/>
      <c r="AT433" s="238" t="s">
        <v>155</v>
      </c>
      <c r="AU433" s="238" t="s">
        <v>84</v>
      </c>
      <c r="AV433" s="13" t="s">
        <v>151</v>
      </c>
      <c r="AW433" s="13" t="s">
        <v>39</v>
      </c>
      <c r="AX433" s="13" t="s">
        <v>75</v>
      </c>
      <c r="AY433" s="238" t="s">
        <v>143</v>
      </c>
    </row>
    <row r="434" spans="2:51" s="12" customFormat="1" ht="13.5">
      <c r="B434" s="216"/>
      <c r="C434" s="217"/>
      <c r="D434" s="229" t="s">
        <v>155</v>
      </c>
      <c r="E434" s="253" t="s">
        <v>22</v>
      </c>
      <c r="F434" s="254" t="s">
        <v>672</v>
      </c>
      <c r="G434" s="217"/>
      <c r="H434" s="255">
        <v>475.17</v>
      </c>
      <c r="I434" s="221"/>
      <c r="J434" s="217"/>
      <c r="K434" s="217"/>
      <c r="L434" s="222"/>
      <c r="M434" s="223"/>
      <c r="N434" s="224"/>
      <c r="O434" s="224"/>
      <c r="P434" s="224"/>
      <c r="Q434" s="224"/>
      <c r="R434" s="224"/>
      <c r="S434" s="224"/>
      <c r="T434" s="225"/>
      <c r="AT434" s="226" t="s">
        <v>155</v>
      </c>
      <c r="AU434" s="226" t="s">
        <v>84</v>
      </c>
      <c r="AV434" s="12" t="s">
        <v>84</v>
      </c>
      <c r="AW434" s="12" t="s">
        <v>39</v>
      </c>
      <c r="AX434" s="12" t="s">
        <v>24</v>
      </c>
      <c r="AY434" s="226" t="s">
        <v>143</v>
      </c>
    </row>
    <row r="435" spans="2:65" s="1" customFormat="1" ht="22.8" customHeight="1">
      <c r="B435" s="40"/>
      <c r="C435" s="201" t="s">
        <v>673</v>
      </c>
      <c r="D435" s="201" t="s">
        <v>146</v>
      </c>
      <c r="E435" s="202" t="s">
        <v>674</v>
      </c>
      <c r="F435" s="203" t="s">
        <v>675</v>
      </c>
      <c r="G435" s="204" t="s">
        <v>149</v>
      </c>
      <c r="H435" s="205">
        <v>135.72</v>
      </c>
      <c r="I435" s="206"/>
      <c r="J435" s="207">
        <f>ROUND(I435*H435,2)</f>
        <v>0</v>
      </c>
      <c r="K435" s="203" t="s">
        <v>22</v>
      </c>
      <c r="L435" s="60"/>
      <c r="M435" s="208" t="s">
        <v>22</v>
      </c>
      <c r="N435" s="209" t="s">
        <v>46</v>
      </c>
      <c r="O435" s="41"/>
      <c r="P435" s="210">
        <f>O435*H435</f>
        <v>0</v>
      </c>
      <c r="Q435" s="210">
        <v>0.00029</v>
      </c>
      <c r="R435" s="210">
        <f>Q435*H435</f>
        <v>0.0393588</v>
      </c>
      <c r="S435" s="210">
        <v>0</v>
      </c>
      <c r="T435" s="211">
        <f>S435*H435</f>
        <v>0</v>
      </c>
      <c r="AR435" s="23" t="s">
        <v>244</v>
      </c>
      <c r="AT435" s="23" t="s">
        <v>146</v>
      </c>
      <c r="AU435" s="23" t="s">
        <v>84</v>
      </c>
      <c r="AY435" s="23" t="s">
        <v>143</v>
      </c>
      <c r="BE435" s="212">
        <f>IF(N435="základní",J435,0)</f>
        <v>0</v>
      </c>
      <c r="BF435" s="212">
        <f>IF(N435="snížená",J435,0)</f>
        <v>0</v>
      </c>
      <c r="BG435" s="212">
        <f>IF(N435="zákl. přenesená",J435,0)</f>
        <v>0</v>
      </c>
      <c r="BH435" s="212">
        <f>IF(N435="sníž. přenesená",J435,0)</f>
        <v>0</v>
      </c>
      <c r="BI435" s="212">
        <f>IF(N435="nulová",J435,0)</f>
        <v>0</v>
      </c>
      <c r="BJ435" s="23" t="s">
        <v>24</v>
      </c>
      <c r="BK435" s="212">
        <f>ROUND(I435*H435,2)</f>
        <v>0</v>
      </c>
      <c r="BL435" s="23" t="s">
        <v>244</v>
      </c>
      <c r="BM435" s="23" t="s">
        <v>676</v>
      </c>
    </row>
    <row r="436" spans="2:47" s="1" customFormat="1" ht="24">
      <c r="B436" s="40"/>
      <c r="C436" s="62"/>
      <c r="D436" s="213" t="s">
        <v>153</v>
      </c>
      <c r="E436" s="62"/>
      <c r="F436" s="214" t="s">
        <v>677</v>
      </c>
      <c r="G436" s="62"/>
      <c r="H436" s="62"/>
      <c r="I436" s="171"/>
      <c r="J436" s="62"/>
      <c r="K436" s="62"/>
      <c r="L436" s="60"/>
      <c r="M436" s="215"/>
      <c r="N436" s="41"/>
      <c r="O436" s="41"/>
      <c r="P436" s="41"/>
      <c r="Q436" s="41"/>
      <c r="R436" s="41"/>
      <c r="S436" s="41"/>
      <c r="T436" s="77"/>
      <c r="AT436" s="23" t="s">
        <v>153</v>
      </c>
      <c r="AU436" s="23" t="s">
        <v>84</v>
      </c>
    </row>
    <row r="437" spans="2:51" s="12" customFormat="1" ht="13.5">
      <c r="B437" s="216"/>
      <c r="C437" s="217"/>
      <c r="D437" s="213" t="s">
        <v>155</v>
      </c>
      <c r="E437" s="218" t="s">
        <v>22</v>
      </c>
      <c r="F437" s="219" t="s">
        <v>678</v>
      </c>
      <c r="G437" s="217"/>
      <c r="H437" s="220">
        <v>157.416</v>
      </c>
      <c r="I437" s="221"/>
      <c r="J437" s="217"/>
      <c r="K437" s="217"/>
      <c r="L437" s="222"/>
      <c r="M437" s="223"/>
      <c r="N437" s="224"/>
      <c r="O437" s="224"/>
      <c r="P437" s="224"/>
      <c r="Q437" s="224"/>
      <c r="R437" s="224"/>
      <c r="S437" s="224"/>
      <c r="T437" s="225"/>
      <c r="AT437" s="226" t="s">
        <v>155</v>
      </c>
      <c r="AU437" s="226" t="s">
        <v>84</v>
      </c>
      <c r="AV437" s="12" t="s">
        <v>84</v>
      </c>
      <c r="AW437" s="12" t="s">
        <v>39</v>
      </c>
      <c r="AX437" s="12" t="s">
        <v>75</v>
      </c>
      <c r="AY437" s="226" t="s">
        <v>143</v>
      </c>
    </row>
    <row r="438" spans="2:51" s="12" customFormat="1" ht="13.5">
      <c r="B438" s="216"/>
      <c r="C438" s="217"/>
      <c r="D438" s="213" t="s">
        <v>155</v>
      </c>
      <c r="E438" s="218" t="s">
        <v>22</v>
      </c>
      <c r="F438" s="219" t="s">
        <v>679</v>
      </c>
      <c r="G438" s="217"/>
      <c r="H438" s="220">
        <v>-9.243</v>
      </c>
      <c r="I438" s="221"/>
      <c r="J438" s="217"/>
      <c r="K438" s="217"/>
      <c r="L438" s="222"/>
      <c r="M438" s="223"/>
      <c r="N438" s="224"/>
      <c r="O438" s="224"/>
      <c r="P438" s="224"/>
      <c r="Q438" s="224"/>
      <c r="R438" s="224"/>
      <c r="S438" s="224"/>
      <c r="T438" s="225"/>
      <c r="AT438" s="226" t="s">
        <v>155</v>
      </c>
      <c r="AU438" s="226" t="s">
        <v>84</v>
      </c>
      <c r="AV438" s="12" t="s">
        <v>84</v>
      </c>
      <c r="AW438" s="12" t="s">
        <v>39</v>
      </c>
      <c r="AX438" s="12" t="s">
        <v>75</v>
      </c>
      <c r="AY438" s="226" t="s">
        <v>143</v>
      </c>
    </row>
    <row r="439" spans="2:51" s="14" customFormat="1" ht="13.5">
      <c r="B439" s="239"/>
      <c r="C439" s="240"/>
      <c r="D439" s="213" t="s">
        <v>155</v>
      </c>
      <c r="E439" s="241" t="s">
        <v>22</v>
      </c>
      <c r="F439" s="242" t="s">
        <v>179</v>
      </c>
      <c r="G439" s="240"/>
      <c r="H439" s="243">
        <v>148.173</v>
      </c>
      <c r="I439" s="244"/>
      <c r="J439" s="240"/>
      <c r="K439" s="240"/>
      <c r="L439" s="245"/>
      <c r="M439" s="246"/>
      <c r="N439" s="247"/>
      <c r="O439" s="247"/>
      <c r="P439" s="247"/>
      <c r="Q439" s="247"/>
      <c r="R439" s="247"/>
      <c r="S439" s="247"/>
      <c r="T439" s="248"/>
      <c r="AT439" s="249" t="s">
        <v>155</v>
      </c>
      <c r="AU439" s="249" t="s">
        <v>84</v>
      </c>
      <c r="AV439" s="14" t="s">
        <v>164</v>
      </c>
      <c r="AW439" s="14" t="s">
        <v>39</v>
      </c>
      <c r="AX439" s="14" t="s">
        <v>75</v>
      </c>
      <c r="AY439" s="249" t="s">
        <v>143</v>
      </c>
    </row>
    <row r="440" spans="2:51" s="12" customFormat="1" ht="13.5">
      <c r="B440" s="216"/>
      <c r="C440" s="217"/>
      <c r="D440" s="213" t="s">
        <v>155</v>
      </c>
      <c r="E440" s="218" t="s">
        <v>22</v>
      </c>
      <c r="F440" s="219" t="s">
        <v>680</v>
      </c>
      <c r="G440" s="217"/>
      <c r="H440" s="220">
        <v>-16.4</v>
      </c>
      <c r="I440" s="221"/>
      <c r="J440" s="217"/>
      <c r="K440" s="217"/>
      <c r="L440" s="222"/>
      <c r="M440" s="223"/>
      <c r="N440" s="224"/>
      <c r="O440" s="224"/>
      <c r="P440" s="224"/>
      <c r="Q440" s="224"/>
      <c r="R440" s="224"/>
      <c r="S440" s="224"/>
      <c r="T440" s="225"/>
      <c r="AT440" s="226" t="s">
        <v>155</v>
      </c>
      <c r="AU440" s="226" t="s">
        <v>84</v>
      </c>
      <c r="AV440" s="12" t="s">
        <v>84</v>
      </c>
      <c r="AW440" s="12" t="s">
        <v>39</v>
      </c>
      <c r="AX440" s="12" t="s">
        <v>75</v>
      </c>
      <c r="AY440" s="226" t="s">
        <v>143</v>
      </c>
    </row>
    <row r="441" spans="2:51" s="13" customFormat="1" ht="13.5">
      <c r="B441" s="227"/>
      <c r="C441" s="228"/>
      <c r="D441" s="213" t="s">
        <v>155</v>
      </c>
      <c r="E441" s="250" t="s">
        <v>22</v>
      </c>
      <c r="F441" s="251" t="s">
        <v>158</v>
      </c>
      <c r="G441" s="228"/>
      <c r="H441" s="252">
        <v>131.773</v>
      </c>
      <c r="I441" s="233"/>
      <c r="J441" s="228"/>
      <c r="K441" s="228"/>
      <c r="L441" s="234"/>
      <c r="M441" s="235"/>
      <c r="N441" s="236"/>
      <c r="O441" s="236"/>
      <c r="P441" s="236"/>
      <c r="Q441" s="236"/>
      <c r="R441" s="236"/>
      <c r="S441" s="236"/>
      <c r="T441" s="237"/>
      <c r="AT441" s="238" t="s">
        <v>155</v>
      </c>
      <c r="AU441" s="238" t="s">
        <v>84</v>
      </c>
      <c r="AV441" s="13" t="s">
        <v>151</v>
      </c>
      <c r="AW441" s="13" t="s">
        <v>39</v>
      </c>
      <c r="AX441" s="13" t="s">
        <v>75</v>
      </c>
      <c r="AY441" s="238" t="s">
        <v>143</v>
      </c>
    </row>
    <row r="442" spans="2:51" s="12" customFormat="1" ht="13.5">
      <c r="B442" s="216"/>
      <c r="C442" s="217"/>
      <c r="D442" s="213" t="s">
        <v>155</v>
      </c>
      <c r="E442" s="218" t="s">
        <v>22</v>
      </c>
      <c r="F442" s="219" t="s">
        <v>681</v>
      </c>
      <c r="G442" s="217"/>
      <c r="H442" s="220">
        <v>135.723</v>
      </c>
      <c r="I442" s="221"/>
      <c r="J442" s="217"/>
      <c r="K442" s="217"/>
      <c r="L442" s="222"/>
      <c r="M442" s="223"/>
      <c r="N442" s="224"/>
      <c r="O442" s="224"/>
      <c r="P442" s="224"/>
      <c r="Q442" s="224"/>
      <c r="R442" s="224"/>
      <c r="S442" s="224"/>
      <c r="T442" s="225"/>
      <c r="AT442" s="226" t="s">
        <v>155</v>
      </c>
      <c r="AU442" s="226" t="s">
        <v>84</v>
      </c>
      <c r="AV442" s="12" t="s">
        <v>84</v>
      </c>
      <c r="AW442" s="12" t="s">
        <v>39</v>
      </c>
      <c r="AX442" s="12" t="s">
        <v>75</v>
      </c>
      <c r="AY442" s="226" t="s">
        <v>143</v>
      </c>
    </row>
    <row r="443" spans="2:51" s="12" customFormat="1" ht="13.5">
      <c r="B443" s="216"/>
      <c r="C443" s="217"/>
      <c r="D443" s="213" t="s">
        <v>155</v>
      </c>
      <c r="E443" s="218" t="s">
        <v>22</v>
      </c>
      <c r="F443" s="219" t="s">
        <v>682</v>
      </c>
      <c r="G443" s="217"/>
      <c r="H443" s="220">
        <v>135.72</v>
      </c>
      <c r="I443" s="221"/>
      <c r="J443" s="217"/>
      <c r="K443" s="217"/>
      <c r="L443" s="222"/>
      <c r="M443" s="267"/>
      <c r="N443" s="268"/>
      <c r="O443" s="268"/>
      <c r="P443" s="268"/>
      <c r="Q443" s="268"/>
      <c r="R443" s="268"/>
      <c r="S443" s="268"/>
      <c r="T443" s="269"/>
      <c r="AT443" s="226" t="s">
        <v>155</v>
      </c>
      <c r="AU443" s="226" t="s">
        <v>84</v>
      </c>
      <c r="AV443" s="12" t="s">
        <v>84</v>
      </c>
      <c r="AW443" s="12" t="s">
        <v>39</v>
      </c>
      <c r="AX443" s="12" t="s">
        <v>24</v>
      </c>
      <c r="AY443" s="226" t="s">
        <v>143</v>
      </c>
    </row>
    <row r="444" spans="2:12" s="1" customFormat="1" ht="6.9" customHeight="1">
      <c r="B444" s="55"/>
      <c r="C444" s="56"/>
      <c r="D444" s="56"/>
      <c r="E444" s="56"/>
      <c r="F444" s="56"/>
      <c r="G444" s="56"/>
      <c r="H444" s="56"/>
      <c r="I444" s="147"/>
      <c r="J444" s="56"/>
      <c r="K444" s="56"/>
      <c r="L444" s="60"/>
    </row>
  </sheetData>
  <sheetProtection password="CC35" sheet="1" objects="1" scenarios="1" formatCells="0" formatColumns="0" formatRows="0" sort="0" autoFilter="0"/>
  <autoFilter ref="C89:K443"/>
  <mergeCells count="10">
    <mergeCell ref="J51:J52"/>
    <mergeCell ref="E80:H80"/>
    <mergeCell ref="E82:H8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scale="82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3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19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20"/>
      <c r="B1" s="120"/>
      <c r="C1" s="120"/>
      <c r="D1" s="121" t="s">
        <v>1</v>
      </c>
      <c r="E1" s="120"/>
      <c r="F1" s="122" t="s">
        <v>100</v>
      </c>
      <c r="G1" s="323" t="s">
        <v>101</v>
      </c>
      <c r="H1" s="323"/>
      <c r="I1" s="123"/>
      <c r="J1" s="122" t="s">
        <v>102</v>
      </c>
      <c r="K1" s="121" t="s">
        <v>103</v>
      </c>
      <c r="L1" s="122" t="s">
        <v>104</v>
      </c>
      <c r="M1" s="122"/>
      <c r="N1" s="122"/>
      <c r="O1" s="122"/>
      <c r="P1" s="122"/>
      <c r="Q1" s="122"/>
      <c r="R1" s="122"/>
      <c r="S1" s="122"/>
      <c r="T1" s="122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" customHeight="1"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AT2" s="23" t="s">
        <v>88</v>
      </c>
    </row>
    <row r="3" spans="2:46" ht="6.9" customHeight="1">
      <c r="B3" s="24"/>
      <c r="C3" s="25"/>
      <c r="D3" s="25"/>
      <c r="E3" s="25"/>
      <c r="F3" s="25"/>
      <c r="G3" s="25"/>
      <c r="H3" s="25"/>
      <c r="I3" s="124"/>
      <c r="J3" s="25"/>
      <c r="K3" s="26"/>
      <c r="AT3" s="23" t="s">
        <v>84</v>
      </c>
    </row>
    <row r="4" spans="2:46" ht="36.9" customHeight="1">
      <c r="B4" s="27"/>
      <c r="C4" s="28"/>
      <c r="D4" s="29" t="s">
        <v>105</v>
      </c>
      <c r="E4" s="28"/>
      <c r="F4" s="28"/>
      <c r="G4" s="28"/>
      <c r="H4" s="28"/>
      <c r="I4" s="125"/>
      <c r="J4" s="28"/>
      <c r="K4" s="30"/>
      <c r="M4" s="31" t="s">
        <v>12</v>
      </c>
      <c r="AT4" s="23" t="s">
        <v>6</v>
      </c>
    </row>
    <row r="5" spans="2:11" ht="6.9" customHeight="1">
      <c r="B5" s="27"/>
      <c r="C5" s="28"/>
      <c r="D5" s="28"/>
      <c r="E5" s="28"/>
      <c r="F5" s="28"/>
      <c r="G5" s="28"/>
      <c r="H5" s="28"/>
      <c r="I5" s="125"/>
      <c r="J5" s="28"/>
      <c r="K5" s="30"/>
    </row>
    <row r="6" spans="2:11" ht="13.2">
      <c r="B6" s="27"/>
      <c r="C6" s="28"/>
      <c r="D6" s="36" t="s">
        <v>18</v>
      </c>
      <c r="E6" s="28"/>
      <c r="F6" s="28"/>
      <c r="G6" s="28"/>
      <c r="H6" s="28"/>
      <c r="I6" s="125"/>
      <c r="J6" s="28"/>
      <c r="K6" s="30"/>
    </row>
    <row r="7" spans="2:11" ht="14.4" customHeight="1">
      <c r="B7" s="27"/>
      <c r="C7" s="28"/>
      <c r="D7" s="28"/>
      <c r="E7" s="324" t="str">
        <f>'Rekapitulace stavby'!K6</f>
        <v>Gymnázium Ludka Píka Plzeň</v>
      </c>
      <c r="F7" s="325"/>
      <c r="G7" s="325"/>
      <c r="H7" s="325"/>
      <c r="I7" s="125"/>
      <c r="J7" s="28"/>
      <c r="K7" s="30"/>
    </row>
    <row r="8" spans="2:11" ht="13.2">
      <c r="B8" s="27"/>
      <c r="C8" s="28"/>
      <c r="D8" s="36" t="s">
        <v>106</v>
      </c>
      <c r="E8" s="28"/>
      <c r="F8" s="28"/>
      <c r="G8" s="28"/>
      <c r="H8" s="28"/>
      <c r="I8" s="125"/>
      <c r="J8" s="28"/>
      <c r="K8" s="30"/>
    </row>
    <row r="9" spans="2:11" s="1" customFormat="1" ht="14.4" customHeight="1">
      <c r="B9" s="40"/>
      <c r="C9" s="41"/>
      <c r="D9" s="41"/>
      <c r="E9" s="324" t="s">
        <v>107</v>
      </c>
      <c r="F9" s="327"/>
      <c r="G9" s="327"/>
      <c r="H9" s="327"/>
      <c r="I9" s="126"/>
      <c r="J9" s="41"/>
      <c r="K9" s="44"/>
    </row>
    <row r="10" spans="2:11" s="1" customFormat="1" ht="13.2">
      <c r="B10" s="40"/>
      <c r="C10" s="41"/>
      <c r="D10" s="36" t="s">
        <v>683</v>
      </c>
      <c r="E10" s="41"/>
      <c r="F10" s="41"/>
      <c r="G10" s="41"/>
      <c r="H10" s="41"/>
      <c r="I10" s="126"/>
      <c r="J10" s="41"/>
      <c r="K10" s="44"/>
    </row>
    <row r="11" spans="2:11" s="1" customFormat="1" ht="36.9" customHeight="1">
      <c r="B11" s="40"/>
      <c r="C11" s="41"/>
      <c r="D11" s="41"/>
      <c r="E11" s="326" t="s">
        <v>684</v>
      </c>
      <c r="F11" s="327"/>
      <c r="G11" s="327"/>
      <c r="H11" s="327"/>
      <c r="I11" s="126"/>
      <c r="J11" s="41"/>
      <c r="K11" s="44"/>
    </row>
    <row r="12" spans="2:11" s="1" customFormat="1" ht="13.5">
      <c r="B12" s="40"/>
      <c r="C12" s="41"/>
      <c r="D12" s="41"/>
      <c r="E12" s="41"/>
      <c r="F12" s="41"/>
      <c r="G12" s="41"/>
      <c r="H12" s="41"/>
      <c r="I12" s="126"/>
      <c r="J12" s="41"/>
      <c r="K12" s="44"/>
    </row>
    <row r="13" spans="2:11" s="1" customFormat="1" ht="14.4" customHeight="1">
      <c r="B13" s="40"/>
      <c r="C13" s="41"/>
      <c r="D13" s="36" t="s">
        <v>21</v>
      </c>
      <c r="E13" s="41"/>
      <c r="F13" s="34" t="s">
        <v>22</v>
      </c>
      <c r="G13" s="41"/>
      <c r="H13" s="41"/>
      <c r="I13" s="127" t="s">
        <v>23</v>
      </c>
      <c r="J13" s="34" t="s">
        <v>22</v>
      </c>
      <c r="K13" s="44"/>
    </row>
    <row r="14" spans="2:11" s="1" customFormat="1" ht="14.4" customHeight="1">
      <c r="B14" s="40"/>
      <c r="C14" s="41"/>
      <c r="D14" s="36" t="s">
        <v>25</v>
      </c>
      <c r="E14" s="41"/>
      <c r="F14" s="34" t="s">
        <v>26</v>
      </c>
      <c r="G14" s="41"/>
      <c r="H14" s="41"/>
      <c r="I14" s="127" t="s">
        <v>27</v>
      </c>
      <c r="J14" s="128" t="str">
        <f>'Rekapitulace stavby'!AN8</f>
        <v>13. 2. 2017</v>
      </c>
      <c r="K14" s="44"/>
    </row>
    <row r="15" spans="2:11" s="1" customFormat="1" ht="10.8" customHeight="1">
      <c r="B15" s="40"/>
      <c r="C15" s="41"/>
      <c r="D15" s="41"/>
      <c r="E15" s="41"/>
      <c r="F15" s="41"/>
      <c r="G15" s="41"/>
      <c r="H15" s="41"/>
      <c r="I15" s="126"/>
      <c r="J15" s="41"/>
      <c r="K15" s="44"/>
    </row>
    <row r="16" spans="2:11" s="1" customFormat="1" ht="14.4" customHeight="1">
      <c r="B16" s="40"/>
      <c r="C16" s="41"/>
      <c r="D16" s="36" t="s">
        <v>31</v>
      </c>
      <c r="E16" s="41"/>
      <c r="F16" s="41"/>
      <c r="G16" s="41"/>
      <c r="H16" s="41"/>
      <c r="I16" s="127" t="s">
        <v>32</v>
      </c>
      <c r="J16" s="34" t="s">
        <v>22</v>
      </c>
      <c r="K16" s="44"/>
    </row>
    <row r="17" spans="2:11" s="1" customFormat="1" ht="18" customHeight="1">
      <c r="B17" s="40"/>
      <c r="C17" s="41"/>
      <c r="D17" s="41"/>
      <c r="E17" s="34" t="s">
        <v>33</v>
      </c>
      <c r="F17" s="41"/>
      <c r="G17" s="41"/>
      <c r="H17" s="41"/>
      <c r="I17" s="127" t="s">
        <v>34</v>
      </c>
      <c r="J17" s="34" t="s">
        <v>22</v>
      </c>
      <c r="K17" s="44"/>
    </row>
    <row r="18" spans="2:11" s="1" customFormat="1" ht="6.9" customHeight="1">
      <c r="B18" s="40"/>
      <c r="C18" s="41"/>
      <c r="D18" s="41"/>
      <c r="E18" s="41"/>
      <c r="F18" s="41"/>
      <c r="G18" s="41"/>
      <c r="H18" s="41"/>
      <c r="I18" s="126"/>
      <c r="J18" s="41"/>
      <c r="K18" s="44"/>
    </row>
    <row r="19" spans="2:11" s="1" customFormat="1" ht="14.4" customHeight="1">
      <c r="B19" s="40"/>
      <c r="C19" s="41"/>
      <c r="D19" s="36" t="s">
        <v>35</v>
      </c>
      <c r="E19" s="41"/>
      <c r="F19" s="41"/>
      <c r="G19" s="41"/>
      <c r="H19" s="41"/>
      <c r="I19" s="127" t="s">
        <v>32</v>
      </c>
      <c r="J19" s="34" t="str">
        <f>IF('Rekapitulace stavby'!AN13="Vyplň údaj","",IF('Rekapitulace stavby'!AN13="","",'Rekapitulace stavby'!AN13))</f>
        <v/>
      </c>
      <c r="K19" s="44"/>
    </row>
    <row r="20" spans="2:11" s="1" customFormat="1" ht="18" customHeight="1">
      <c r="B20" s="40"/>
      <c r="C20" s="41"/>
      <c r="D20" s="41"/>
      <c r="E20" s="34" t="str">
        <f>IF('Rekapitulace stavby'!E14="Vyplň údaj","",IF('Rekapitulace stavby'!E14="","",'Rekapitulace stavby'!E14))</f>
        <v/>
      </c>
      <c r="F20" s="41"/>
      <c r="G20" s="41"/>
      <c r="H20" s="41"/>
      <c r="I20" s="127" t="s">
        <v>34</v>
      </c>
      <c r="J20" s="34" t="str">
        <f>IF('Rekapitulace stavby'!AN14="Vyplň údaj","",IF('Rekapitulace stavby'!AN14="","",'Rekapitulace stavby'!AN14))</f>
        <v/>
      </c>
      <c r="K20" s="44"/>
    </row>
    <row r="21" spans="2:11" s="1" customFormat="1" ht="6.9" customHeight="1">
      <c r="B21" s="40"/>
      <c r="C21" s="41"/>
      <c r="D21" s="41"/>
      <c r="E21" s="41"/>
      <c r="F21" s="41"/>
      <c r="G21" s="41"/>
      <c r="H21" s="41"/>
      <c r="I21" s="126"/>
      <c r="J21" s="41"/>
      <c r="K21" s="44"/>
    </row>
    <row r="22" spans="2:11" s="1" customFormat="1" ht="14.4" customHeight="1">
      <c r="B22" s="40"/>
      <c r="C22" s="41"/>
      <c r="D22" s="36" t="s">
        <v>37</v>
      </c>
      <c r="E22" s="41"/>
      <c r="F22" s="41"/>
      <c r="G22" s="41"/>
      <c r="H22" s="41"/>
      <c r="I22" s="127" t="s">
        <v>32</v>
      </c>
      <c r="J22" s="34" t="s">
        <v>22</v>
      </c>
      <c r="K22" s="44"/>
    </row>
    <row r="23" spans="2:11" s="1" customFormat="1" ht="18" customHeight="1">
      <c r="B23" s="40"/>
      <c r="C23" s="41"/>
      <c r="D23" s="41"/>
      <c r="E23" s="34" t="s">
        <v>38</v>
      </c>
      <c r="F23" s="41"/>
      <c r="G23" s="41"/>
      <c r="H23" s="41"/>
      <c r="I23" s="127" t="s">
        <v>34</v>
      </c>
      <c r="J23" s="34" t="s">
        <v>22</v>
      </c>
      <c r="K23" s="44"/>
    </row>
    <row r="24" spans="2:11" s="1" customFormat="1" ht="6.9" customHeight="1">
      <c r="B24" s="40"/>
      <c r="C24" s="41"/>
      <c r="D24" s="41"/>
      <c r="E24" s="41"/>
      <c r="F24" s="41"/>
      <c r="G24" s="41"/>
      <c r="H24" s="41"/>
      <c r="I24" s="126"/>
      <c r="J24" s="41"/>
      <c r="K24" s="44"/>
    </row>
    <row r="25" spans="2:11" s="1" customFormat="1" ht="14.4" customHeight="1">
      <c r="B25" s="40"/>
      <c r="C25" s="41"/>
      <c r="D25" s="36" t="s">
        <v>40</v>
      </c>
      <c r="E25" s="41"/>
      <c r="F25" s="41"/>
      <c r="G25" s="41"/>
      <c r="H25" s="41"/>
      <c r="I25" s="126"/>
      <c r="J25" s="41"/>
      <c r="K25" s="44"/>
    </row>
    <row r="26" spans="2:11" s="7" customFormat="1" ht="14.4" customHeight="1">
      <c r="B26" s="129"/>
      <c r="C26" s="130"/>
      <c r="D26" s="130"/>
      <c r="E26" s="315" t="s">
        <v>22</v>
      </c>
      <c r="F26" s="315"/>
      <c r="G26" s="315"/>
      <c r="H26" s="315"/>
      <c r="I26" s="131"/>
      <c r="J26" s="130"/>
      <c r="K26" s="132"/>
    </row>
    <row r="27" spans="2:11" s="1" customFormat="1" ht="6.9" customHeight="1">
      <c r="B27" s="40"/>
      <c r="C27" s="41"/>
      <c r="D27" s="41"/>
      <c r="E27" s="41"/>
      <c r="F27" s="41"/>
      <c r="G27" s="41"/>
      <c r="H27" s="41"/>
      <c r="I27" s="126"/>
      <c r="J27" s="41"/>
      <c r="K27" s="44"/>
    </row>
    <row r="28" spans="2:11" s="1" customFormat="1" ht="6.9" customHeight="1">
      <c r="B28" s="40"/>
      <c r="C28" s="41"/>
      <c r="D28" s="84"/>
      <c r="E28" s="84"/>
      <c r="F28" s="84"/>
      <c r="G28" s="84"/>
      <c r="H28" s="84"/>
      <c r="I28" s="133"/>
      <c r="J28" s="84"/>
      <c r="K28" s="134"/>
    </row>
    <row r="29" spans="2:11" s="1" customFormat="1" ht="25.35" customHeight="1">
      <c r="B29" s="40"/>
      <c r="C29" s="41"/>
      <c r="D29" s="135" t="s">
        <v>41</v>
      </c>
      <c r="E29" s="41"/>
      <c r="F29" s="41"/>
      <c r="G29" s="41"/>
      <c r="H29" s="41"/>
      <c r="I29" s="126"/>
      <c r="J29" s="136">
        <f>ROUND(J90,2)</f>
        <v>0</v>
      </c>
      <c r="K29" s="44"/>
    </row>
    <row r="30" spans="2:11" s="1" customFormat="1" ht="6.9" customHeight="1">
      <c r="B30" s="40"/>
      <c r="C30" s="41"/>
      <c r="D30" s="84"/>
      <c r="E30" s="84"/>
      <c r="F30" s="84"/>
      <c r="G30" s="84"/>
      <c r="H30" s="84"/>
      <c r="I30" s="133"/>
      <c r="J30" s="84"/>
      <c r="K30" s="134"/>
    </row>
    <row r="31" spans="2:11" s="1" customFormat="1" ht="14.4" customHeight="1">
      <c r="B31" s="40"/>
      <c r="C31" s="41"/>
      <c r="D31" s="41"/>
      <c r="E31" s="41"/>
      <c r="F31" s="45" t="s">
        <v>43</v>
      </c>
      <c r="G31" s="41"/>
      <c r="H31" s="41"/>
      <c r="I31" s="137" t="s">
        <v>42</v>
      </c>
      <c r="J31" s="45" t="s">
        <v>44</v>
      </c>
      <c r="K31" s="44"/>
    </row>
    <row r="32" spans="2:11" s="1" customFormat="1" ht="14.4" customHeight="1">
      <c r="B32" s="40"/>
      <c r="C32" s="41"/>
      <c r="D32" s="48" t="s">
        <v>45</v>
      </c>
      <c r="E32" s="48" t="s">
        <v>46</v>
      </c>
      <c r="F32" s="138">
        <f>ROUND(SUM(BE90:BE232),2)</f>
        <v>0</v>
      </c>
      <c r="G32" s="41"/>
      <c r="H32" s="41"/>
      <c r="I32" s="139">
        <v>0.21</v>
      </c>
      <c r="J32" s="138">
        <f>ROUND(ROUND((SUM(BE90:BE232)),2)*I32,2)</f>
        <v>0</v>
      </c>
      <c r="K32" s="44"/>
    </row>
    <row r="33" spans="2:11" s="1" customFormat="1" ht="14.4" customHeight="1">
      <c r="B33" s="40"/>
      <c r="C33" s="41"/>
      <c r="D33" s="41"/>
      <c r="E33" s="48" t="s">
        <v>47</v>
      </c>
      <c r="F33" s="138">
        <f>ROUND(SUM(BF90:BF232),2)</f>
        <v>0</v>
      </c>
      <c r="G33" s="41"/>
      <c r="H33" s="41"/>
      <c r="I33" s="139">
        <v>0.15</v>
      </c>
      <c r="J33" s="138">
        <f>ROUND(ROUND((SUM(BF90:BF232)),2)*I33,2)</f>
        <v>0</v>
      </c>
      <c r="K33" s="44"/>
    </row>
    <row r="34" spans="2:11" s="1" customFormat="1" ht="14.4" customHeight="1" hidden="1">
      <c r="B34" s="40"/>
      <c r="C34" s="41"/>
      <c r="D34" s="41"/>
      <c r="E34" s="48" t="s">
        <v>48</v>
      </c>
      <c r="F34" s="138">
        <f>ROUND(SUM(BG90:BG232),2)</f>
        <v>0</v>
      </c>
      <c r="G34" s="41"/>
      <c r="H34" s="41"/>
      <c r="I34" s="139">
        <v>0.21</v>
      </c>
      <c r="J34" s="138">
        <v>0</v>
      </c>
      <c r="K34" s="44"/>
    </row>
    <row r="35" spans="2:11" s="1" customFormat="1" ht="14.4" customHeight="1" hidden="1">
      <c r="B35" s="40"/>
      <c r="C35" s="41"/>
      <c r="D35" s="41"/>
      <c r="E35" s="48" t="s">
        <v>49</v>
      </c>
      <c r="F35" s="138">
        <f>ROUND(SUM(BH90:BH232),2)</f>
        <v>0</v>
      </c>
      <c r="G35" s="41"/>
      <c r="H35" s="41"/>
      <c r="I35" s="139">
        <v>0.15</v>
      </c>
      <c r="J35" s="138">
        <v>0</v>
      </c>
      <c r="K35" s="44"/>
    </row>
    <row r="36" spans="2:11" s="1" customFormat="1" ht="14.4" customHeight="1" hidden="1">
      <c r="B36" s="40"/>
      <c r="C36" s="41"/>
      <c r="D36" s="41"/>
      <c r="E36" s="48" t="s">
        <v>50</v>
      </c>
      <c r="F36" s="138">
        <f>ROUND(SUM(BI90:BI232),2)</f>
        <v>0</v>
      </c>
      <c r="G36" s="41"/>
      <c r="H36" s="41"/>
      <c r="I36" s="139">
        <v>0</v>
      </c>
      <c r="J36" s="138">
        <v>0</v>
      </c>
      <c r="K36" s="44"/>
    </row>
    <row r="37" spans="2:11" s="1" customFormat="1" ht="6.9" customHeight="1">
      <c r="B37" s="40"/>
      <c r="C37" s="41"/>
      <c r="D37" s="41"/>
      <c r="E37" s="41"/>
      <c r="F37" s="41"/>
      <c r="G37" s="41"/>
      <c r="H37" s="41"/>
      <c r="I37" s="126"/>
      <c r="J37" s="41"/>
      <c r="K37" s="44"/>
    </row>
    <row r="38" spans="2:11" s="1" customFormat="1" ht="25.35" customHeight="1">
      <c r="B38" s="40"/>
      <c r="C38" s="140"/>
      <c r="D38" s="141" t="s">
        <v>51</v>
      </c>
      <c r="E38" s="78"/>
      <c r="F38" s="78"/>
      <c r="G38" s="142" t="s">
        <v>52</v>
      </c>
      <c r="H38" s="143" t="s">
        <v>53</v>
      </c>
      <c r="I38" s="144"/>
      <c r="J38" s="145">
        <f>SUM(J29:J36)</f>
        <v>0</v>
      </c>
      <c r="K38" s="146"/>
    </row>
    <row r="39" spans="2:11" s="1" customFormat="1" ht="14.4" customHeight="1">
      <c r="B39" s="55"/>
      <c r="C39" s="56"/>
      <c r="D39" s="56"/>
      <c r="E39" s="56"/>
      <c r="F39" s="56"/>
      <c r="G39" s="56"/>
      <c r="H39" s="56"/>
      <c r="I39" s="147"/>
      <c r="J39" s="56"/>
      <c r="K39" s="57"/>
    </row>
    <row r="43" spans="2:11" s="1" customFormat="1" ht="6.9" customHeight="1">
      <c r="B43" s="148"/>
      <c r="C43" s="149"/>
      <c r="D43" s="149"/>
      <c r="E43" s="149"/>
      <c r="F43" s="149"/>
      <c r="G43" s="149"/>
      <c r="H43" s="149"/>
      <c r="I43" s="150"/>
      <c r="J43" s="149"/>
      <c r="K43" s="151"/>
    </row>
    <row r="44" spans="2:11" s="1" customFormat="1" ht="36.9" customHeight="1">
      <c r="B44" s="40"/>
      <c r="C44" s="29" t="s">
        <v>108</v>
      </c>
      <c r="D44" s="41"/>
      <c r="E44" s="41"/>
      <c r="F44" s="41"/>
      <c r="G44" s="41"/>
      <c r="H44" s="41"/>
      <c r="I44" s="126"/>
      <c r="J44" s="41"/>
      <c r="K44" s="44"/>
    </row>
    <row r="45" spans="2:11" s="1" customFormat="1" ht="6.9" customHeight="1">
      <c r="B45" s="40"/>
      <c r="C45" s="41"/>
      <c r="D45" s="41"/>
      <c r="E45" s="41"/>
      <c r="F45" s="41"/>
      <c r="G45" s="41"/>
      <c r="H45" s="41"/>
      <c r="I45" s="126"/>
      <c r="J45" s="41"/>
      <c r="K45" s="44"/>
    </row>
    <row r="46" spans="2:11" s="1" customFormat="1" ht="14.4" customHeight="1">
      <c r="B46" s="40"/>
      <c r="C46" s="36" t="s">
        <v>18</v>
      </c>
      <c r="D46" s="41"/>
      <c r="E46" s="41"/>
      <c r="F46" s="41"/>
      <c r="G46" s="41"/>
      <c r="H46" s="41"/>
      <c r="I46" s="126"/>
      <c r="J46" s="41"/>
      <c r="K46" s="44"/>
    </row>
    <row r="47" spans="2:11" s="1" customFormat="1" ht="14.4" customHeight="1">
      <c r="B47" s="40"/>
      <c r="C47" s="41"/>
      <c r="D47" s="41"/>
      <c r="E47" s="324" t="str">
        <f>E7</f>
        <v>Gymnázium Ludka Píka Plzeň</v>
      </c>
      <c r="F47" s="325"/>
      <c r="G47" s="325"/>
      <c r="H47" s="325"/>
      <c r="I47" s="126"/>
      <c r="J47" s="41"/>
      <c r="K47" s="44"/>
    </row>
    <row r="48" spans="2:11" ht="13.2">
      <c r="B48" s="27"/>
      <c r="C48" s="36" t="s">
        <v>106</v>
      </c>
      <c r="D48" s="28"/>
      <c r="E48" s="28"/>
      <c r="F48" s="28"/>
      <c r="G48" s="28"/>
      <c r="H48" s="28"/>
      <c r="I48" s="125"/>
      <c r="J48" s="28"/>
      <c r="K48" s="30"/>
    </row>
    <row r="49" spans="2:11" s="1" customFormat="1" ht="14.4" customHeight="1">
      <c r="B49" s="40"/>
      <c r="C49" s="41"/>
      <c r="D49" s="41"/>
      <c r="E49" s="324" t="s">
        <v>107</v>
      </c>
      <c r="F49" s="327"/>
      <c r="G49" s="327"/>
      <c r="H49" s="327"/>
      <c r="I49" s="126"/>
      <c r="J49" s="41"/>
      <c r="K49" s="44"/>
    </row>
    <row r="50" spans="2:11" s="1" customFormat="1" ht="14.4" customHeight="1">
      <c r="B50" s="40"/>
      <c r="C50" s="36" t="s">
        <v>683</v>
      </c>
      <c r="D50" s="41"/>
      <c r="E50" s="41"/>
      <c r="F50" s="41"/>
      <c r="G50" s="41"/>
      <c r="H50" s="41"/>
      <c r="I50" s="126"/>
      <c r="J50" s="41"/>
      <c r="K50" s="44"/>
    </row>
    <row r="51" spans="2:11" s="1" customFormat="1" ht="16.2" customHeight="1">
      <c r="B51" s="40"/>
      <c r="C51" s="41"/>
      <c r="D51" s="41"/>
      <c r="E51" s="326" t="str">
        <f>E11</f>
        <v xml:space="preserve">a - ZTI -zdravotně tech.instalace </v>
      </c>
      <c r="F51" s="327"/>
      <c r="G51" s="327"/>
      <c r="H51" s="327"/>
      <c r="I51" s="126"/>
      <c r="J51" s="41"/>
      <c r="K51" s="44"/>
    </row>
    <row r="52" spans="2:11" s="1" customFormat="1" ht="6.9" customHeight="1">
      <c r="B52" s="40"/>
      <c r="C52" s="41"/>
      <c r="D52" s="41"/>
      <c r="E52" s="41"/>
      <c r="F52" s="41"/>
      <c r="G52" s="41"/>
      <c r="H52" s="41"/>
      <c r="I52" s="126"/>
      <c r="J52" s="41"/>
      <c r="K52" s="44"/>
    </row>
    <row r="53" spans="2:11" s="1" customFormat="1" ht="18" customHeight="1">
      <c r="B53" s="40"/>
      <c r="C53" s="36" t="s">
        <v>25</v>
      </c>
      <c r="D53" s="41"/>
      <c r="E53" s="41"/>
      <c r="F53" s="34" t="str">
        <f>F14</f>
        <v>Plzeń ,Opavská 823/1</v>
      </c>
      <c r="G53" s="41"/>
      <c r="H53" s="41"/>
      <c r="I53" s="127" t="s">
        <v>27</v>
      </c>
      <c r="J53" s="128" t="str">
        <f>IF(J14="","",J14)</f>
        <v>13. 2. 2017</v>
      </c>
      <c r="K53" s="44"/>
    </row>
    <row r="54" spans="2:11" s="1" customFormat="1" ht="6.9" customHeight="1">
      <c r="B54" s="40"/>
      <c r="C54" s="41"/>
      <c r="D54" s="41"/>
      <c r="E54" s="41"/>
      <c r="F54" s="41"/>
      <c r="G54" s="41"/>
      <c r="H54" s="41"/>
      <c r="I54" s="126"/>
      <c r="J54" s="41"/>
      <c r="K54" s="44"/>
    </row>
    <row r="55" spans="2:11" s="1" customFormat="1" ht="13.2">
      <c r="B55" s="40"/>
      <c r="C55" s="36" t="s">
        <v>31</v>
      </c>
      <c r="D55" s="41"/>
      <c r="E55" s="41"/>
      <c r="F55" s="34" t="str">
        <f>E17</f>
        <v>Gymnázium Ludka Píky Plzeň</v>
      </c>
      <c r="G55" s="41"/>
      <c r="H55" s="41"/>
      <c r="I55" s="127" t="s">
        <v>37</v>
      </c>
      <c r="J55" s="315" t="str">
        <f>E23</f>
        <v>Ing.V.Řezníčková</v>
      </c>
      <c r="K55" s="44"/>
    </row>
    <row r="56" spans="2:11" s="1" customFormat="1" ht="14.4" customHeight="1">
      <c r="B56" s="40"/>
      <c r="C56" s="36" t="s">
        <v>35</v>
      </c>
      <c r="D56" s="41"/>
      <c r="E56" s="41"/>
      <c r="F56" s="34" t="str">
        <f>IF(E20="","",E20)</f>
        <v/>
      </c>
      <c r="G56" s="41"/>
      <c r="H56" s="41"/>
      <c r="I56" s="126"/>
      <c r="J56" s="319"/>
      <c r="K56" s="44"/>
    </row>
    <row r="57" spans="2:11" s="1" customFormat="1" ht="10.35" customHeight="1">
      <c r="B57" s="40"/>
      <c r="C57" s="41"/>
      <c r="D57" s="41"/>
      <c r="E57" s="41"/>
      <c r="F57" s="41"/>
      <c r="G57" s="41"/>
      <c r="H57" s="41"/>
      <c r="I57" s="126"/>
      <c r="J57" s="41"/>
      <c r="K57" s="44"/>
    </row>
    <row r="58" spans="2:11" s="1" customFormat="1" ht="29.25" customHeight="1">
      <c r="B58" s="40"/>
      <c r="C58" s="152" t="s">
        <v>109</v>
      </c>
      <c r="D58" s="140"/>
      <c r="E58" s="140"/>
      <c r="F58" s="140"/>
      <c r="G58" s="140"/>
      <c r="H58" s="140"/>
      <c r="I58" s="153"/>
      <c r="J58" s="154" t="s">
        <v>110</v>
      </c>
      <c r="K58" s="155"/>
    </row>
    <row r="59" spans="2:11" s="1" customFormat="1" ht="10.35" customHeight="1">
      <c r="B59" s="40"/>
      <c r="C59" s="41"/>
      <c r="D59" s="41"/>
      <c r="E59" s="41"/>
      <c r="F59" s="41"/>
      <c r="G59" s="41"/>
      <c r="H59" s="41"/>
      <c r="I59" s="126"/>
      <c r="J59" s="41"/>
      <c r="K59" s="44"/>
    </row>
    <row r="60" spans="2:47" s="1" customFormat="1" ht="29.25" customHeight="1">
      <c r="B60" s="40"/>
      <c r="C60" s="156" t="s">
        <v>111</v>
      </c>
      <c r="D60" s="41"/>
      <c r="E60" s="41"/>
      <c r="F60" s="41"/>
      <c r="G60" s="41"/>
      <c r="H60" s="41"/>
      <c r="I60" s="126"/>
      <c r="J60" s="136">
        <f>J90</f>
        <v>0</v>
      </c>
      <c r="K60" s="44"/>
      <c r="AU60" s="23" t="s">
        <v>112</v>
      </c>
    </row>
    <row r="61" spans="2:11" s="8" customFormat="1" ht="24.9" customHeight="1">
      <c r="B61" s="157"/>
      <c r="C61" s="158"/>
      <c r="D61" s="159" t="s">
        <v>113</v>
      </c>
      <c r="E61" s="160"/>
      <c r="F61" s="160"/>
      <c r="G61" s="160"/>
      <c r="H61" s="160"/>
      <c r="I61" s="161"/>
      <c r="J61" s="162">
        <f>J91</f>
        <v>0</v>
      </c>
      <c r="K61" s="163"/>
    </row>
    <row r="62" spans="2:11" s="9" customFormat="1" ht="19.95" customHeight="1">
      <c r="B62" s="164"/>
      <c r="C62" s="165"/>
      <c r="D62" s="166" t="s">
        <v>685</v>
      </c>
      <c r="E62" s="167"/>
      <c r="F62" s="167"/>
      <c r="G62" s="167"/>
      <c r="H62" s="167"/>
      <c r="I62" s="168"/>
      <c r="J62" s="169">
        <f>J92</f>
        <v>0</v>
      </c>
      <c r="K62" s="170"/>
    </row>
    <row r="63" spans="2:11" s="9" customFormat="1" ht="19.95" customHeight="1">
      <c r="B63" s="164"/>
      <c r="C63" s="165"/>
      <c r="D63" s="166" t="s">
        <v>686</v>
      </c>
      <c r="E63" s="167"/>
      <c r="F63" s="167"/>
      <c r="G63" s="167"/>
      <c r="H63" s="167"/>
      <c r="I63" s="168"/>
      <c r="J63" s="169">
        <f>J95</f>
        <v>0</v>
      </c>
      <c r="K63" s="170"/>
    </row>
    <row r="64" spans="2:11" s="8" customFormat="1" ht="24.9" customHeight="1">
      <c r="B64" s="157"/>
      <c r="C64" s="158"/>
      <c r="D64" s="159" t="s">
        <v>117</v>
      </c>
      <c r="E64" s="160"/>
      <c r="F64" s="160"/>
      <c r="G64" s="160"/>
      <c r="H64" s="160"/>
      <c r="I64" s="161"/>
      <c r="J64" s="162">
        <f>J103</f>
        <v>0</v>
      </c>
      <c r="K64" s="163"/>
    </row>
    <row r="65" spans="2:11" s="9" customFormat="1" ht="19.95" customHeight="1">
      <c r="B65" s="164"/>
      <c r="C65" s="165"/>
      <c r="D65" s="166" t="s">
        <v>687</v>
      </c>
      <c r="E65" s="167"/>
      <c r="F65" s="167"/>
      <c r="G65" s="167"/>
      <c r="H65" s="167"/>
      <c r="I65" s="168"/>
      <c r="J65" s="169">
        <f>J104</f>
        <v>0</v>
      </c>
      <c r="K65" s="170"/>
    </row>
    <row r="66" spans="2:11" s="9" customFormat="1" ht="19.95" customHeight="1">
      <c r="B66" s="164"/>
      <c r="C66" s="165"/>
      <c r="D66" s="166" t="s">
        <v>688</v>
      </c>
      <c r="E66" s="167"/>
      <c r="F66" s="167"/>
      <c r="G66" s="167"/>
      <c r="H66" s="167"/>
      <c r="I66" s="168"/>
      <c r="J66" s="169">
        <f>J137</f>
        <v>0</v>
      </c>
      <c r="K66" s="170"/>
    </row>
    <row r="67" spans="2:11" s="9" customFormat="1" ht="19.95" customHeight="1">
      <c r="B67" s="164"/>
      <c r="C67" s="165"/>
      <c r="D67" s="166" t="s">
        <v>118</v>
      </c>
      <c r="E67" s="167"/>
      <c r="F67" s="167"/>
      <c r="G67" s="167"/>
      <c r="H67" s="167"/>
      <c r="I67" s="168"/>
      <c r="J67" s="169">
        <f>J183</f>
        <v>0</v>
      </c>
      <c r="K67" s="170"/>
    </row>
    <row r="68" spans="2:11" s="9" customFormat="1" ht="19.95" customHeight="1">
      <c r="B68" s="164"/>
      <c r="C68" s="165"/>
      <c r="D68" s="166" t="s">
        <v>689</v>
      </c>
      <c r="E68" s="167"/>
      <c r="F68" s="167"/>
      <c r="G68" s="167"/>
      <c r="H68" s="167"/>
      <c r="I68" s="168"/>
      <c r="J68" s="169">
        <f>J216</f>
        <v>0</v>
      </c>
      <c r="K68" s="170"/>
    </row>
    <row r="69" spans="2:11" s="1" customFormat="1" ht="21.75" customHeight="1">
      <c r="B69" s="40"/>
      <c r="C69" s="41"/>
      <c r="D69" s="41"/>
      <c r="E69" s="41"/>
      <c r="F69" s="41"/>
      <c r="G69" s="41"/>
      <c r="H69" s="41"/>
      <c r="I69" s="126"/>
      <c r="J69" s="41"/>
      <c r="K69" s="44"/>
    </row>
    <row r="70" spans="2:11" s="1" customFormat="1" ht="6.9" customHeight="1">
      <c r="B70" s="55"/>
      <c r="C70" s="56"/>
      <c r="D70" s="56"/>
      <c r="E70" s="56"/>
      <c r="F70" s="56"/>
      <c r="G70" s="56"/>
      <c r="H70" s="56"/>
      <c r="I70" s="147"/>
      <c r="J70" s="56"/>
      <c r="K70" s="57"/>
    </row>
    <row r="74" spans="2:12" s="1" customFormat="1" ht="6.9" customHeight="1">
      <c r="B74" s="58"/>
      <c r="C74" s="59"/>
      <c r="D74" s="59"/>
      <c r="E74" s="59"/>
      <c r="F74" s="59"/>
      <c r="G74" s="59"/>
      <c r="H74" s="59"/>
      <c r="I74" s="150"/>
      <c r="J74" s="59"/>
      <c r="K74" s="59"/>
      <c r="L74" s="60"/>
    </row>
    <row r="75" spans="2:12" s="1" customFormat="1" ht="36.9" customHeight="1">
      <c r="B75" s="40"/>
      <c r="C75" s="61" t="s">
        <v>127</v>
      </c>
      <c r="D75" s="62"/>
      <c r="E75" s="62"/>
      <c r="F75" s="62"/>
      <c r="G75" s="62"/>
      <c r="H75" s="62"/>
      <c r="I75" s="171"/>
      <c r="J75" s="62"/>
      <c r="K75" s="62"/>
      <c r="L75" s="60"/>
    </row>
    <row r="76" spans="2:12" s="1" customFormat="1" ht="6.9" customHeight="1">
      <c r="B76" s="40"/>
      <c r="C76" s="62"/>
      <c r="D76" s="62"/>
      <c r="E76" s="62"/>
      <c r="F76" s="62"/>
      <c r="G76" s="62"/>
      <c r="H76" s="62"/>
      <c r="I76" s="171"/>
      <c r="J76" s="62"/>
      <c r="K76" s="62"/>
      <c r="L76" s="60"/>
    </row>
    <row r="77" spans="2:12" s="1" customFormat="1" ht="14.4" customHeight="1">
      <c r="B77" s="40"/>
      <c r="C77" s="64" t="s">
        <v>18</v>
      </c>
      <c r="D77" s="62"/>
      <c r="E77" s="62"/>
      <c r="F77" s="62"/>
      <c r="G77" s="62"/>
      <c r="H77" s="62"/>
      <c r="I77" s="171"/>
      <c r="J77" s="62"/>
      <c r="K77" s="62"/>
      <c r="L77" s="60"/>
    </row>
    <row r="78" spans="2:12" s="1" customFormat="1" ht="14.4" customHeight="1">
      <c r="B78" s="40"/>
      <c r="C78" s="62"/>
      <c r="D78" s="62"/>
      <c r="E78" s="320" t="str">
        <f>E7</f>
        <v>Gymnázium Ludka Píka Plzeň</v>
      </c>
      <c r="F78" s="321"/>
      <c r="G78" s="321"/>
      <c r="H78" s="321"/>
      <c r="I78" s="171"/>
      <c r="J78" s="62"/>
      <c r="K78" s="62"/>
      <c r="L78" s="60"/>
    </row>
    <row r="79" spans="2:12" ht="13.2">
      <c r="B79" s="27"/>
      <c r="C79" s="64" t="s">
        <v>106</v>
      </c>
      <c r="D79" s="270"/>
      <c r="E79" s="270"/>
      <c r="F79" s="270"/>
      <c r="G79" s="270"/>
      <c r="H79" s="270"/>
      <c r="J79" s="270"/>
      <c r="K79" s="270"/>
      <c r="L79" s="271"/>
    </row>
    <row r="80" spans="2:12" s="1" customFormat="1" ht="14.4" customHeight="1">
      <c r="B80" s="40"/>
      <c r="C80" s="62"/>
      <c r="D80" s="62"/>
      <c r="E80" s="320" t="s">
        <v>107</v>
      </c>
      <c r="F80" s="322"/>
      <c r="G80" s="322"/>
      <c r="H80" s="322"/>
      <c r="I80" s="171"/>
      <c r="J80" s="62"/>
      <c r="K80" s="62"/>
      <c r="L80" s="60"/>
    </row>
    <row r="81" spans="2:12" s="1" customFormat="1" ht="14.4" customHeight="1">
      <c r="B81" s="40"/>
      <c r="C81" s="64" t="s">
        <v>683</v>
      </c>
      <c r="D81" s="62"/>
      <c r="E81" s="62"/>
      <c r="F81" s="62"/>
      <c r="G81" s="62"/>
      <c r="H81" s="62"/>
      <c r="I81" s="171"/>
      <c r="J81" s="62"/>
      <c r="K81" s="62"/>
      <c r="L81" s="60"/>
    </row>
    <row r="82" spans="2:12" s="1" customFormat="1" ht="16.2" customHeight="1">
      <c r="B82" s="40"/>
      <c r="C82" s="62"/>
      <c r="D82" s="62"/>
      <c r="E82" s="287" t="str">
        <f>E11</f>
        <v xml:space="preserve">a - ZTI -zdravotně tech.instalace </v>
      </c>
      <c r="F82" s="322"/>
      <c r="G82" s="322"/>
      <c r="H82" s="322"/>
      <c r="I82" s="171"/>
      <c r="J82" s="62"/>
      <c r="K82" s="62"/>
      <c r="L82" s="60"/>
    </row>
    <row r="83" spans="2:12" s="1" customFormat="1" ht="6.9" customHeight="1">
      <c r="B83" s="40"/>
      <c r="C83" s="62"/>
      <c r="D83" s="62"/>
      <c r="E83" s="62"/>
      <c r="F83" s="62"/>
      <c r="G83" s="62"/>
      <c r="H83" s="62"/>
      <c r="I83" s="171"/>
      <c r="J83" s="62"/>
      <c r="K83" s="62"/>
      <c r="L83" s="60"/>
    </row>
    <row r="84" spans="2:12" s="1" customFormat="1" ht="18" customHeight="1">
      <c r="B84" s="40"/>
      <c r="C84" s="64" t="s">
        <v>25</v>
      </c>
      <c r="D84" s="62"/>
      <c r="E84" s="62"/>
      <c r="F84" s="172" t="str">
        <f>F14</f>
        <v>Plzeń ,Opavská 823/1</v>
      </c>
      <c r="G84" s="62"/>
      <c r="H84" s="62"/>
      <c r="I84" s="173" t="s">
        <v>27</v>
      </c>
      <c r="J84" s="72" t="str">
        <f>IF(J14="","",J14)</f>
        <v>13. 2. 2017</v>
      </c>
      <c r="K84" s="62"/>
      <c r="L84" s="60"/>
    </row>
    <row r="85" spans="2:12" s="1" customFormat="1" ht="6.9" customHeight="1">
      <c r="B85" s="40"/>
      <c r="C85" s="62"/>
      <c r="D85" s="62"/>
      <c r="E85" s="62"/>
      <c r="F85" s="62"/>
      <c r="G85" s="62"/>
      <c r="H85" s="62"/>
      <c r="I85" s="171"/>
      <c r="J85" s="62"/>
      <c r="K85" s="62"/>
      <c r="L85" s="60"/>
    </row>
    <row r="86" spans="2:12" s="1" customFormat="1" ht="13.2">
      <c r="B86" s="40"/>
      <c r="C86" s="64" t="s">
        <v>31</v>
      </c>
      <c r="D86" s="62"/>
      <c r="E86" s="62"/>
      <c r="F86" s="172" t="str">
        <f>E17</f>
        <v>Gymnázium Ludka Píky Plzeň</v>
      </c>
      <c r="G86" s="62"/>
      <c r="H86" s="62"/>
      <c r="I86" s="173" t="s">
        <v>37</v>
      </c>
      <c r="J86" s="172" t="str">
        <f>E23</f>
        <v>Ing.V.Řezníčková</v>
      </c>
      <c r="K86" s="62"/>
      <c r="L86" s="60"/>
    </row>
    <row r="87" spans="2:12" s="1" customFormat="1" ht="14.4" customHeight="1">
      <c r="B87" s="40"/>
      <c r="C87" s="64" t="s">
        <v>35</v>
      </c>
      <c r="D87" s="62"/>
      <c r="E87" s="62"/>
      <c r="F87" s="172" t="str">
        <f>IF(E20="","",E20)</f>
        <v/>
      </c>
      <c r="G87" s="62"/>
      <c r="H87" s="62"/>
      <c r="I87" s="171"/>
      <c r="J87" s="62"/>
      <c r="K87" s="62"/>
      <c r="L87" s="60"/>
    </row>
    <row r="88" spans="2:12" s="1" customFormat="1" ht="10.35" customHeight="1">
      <c r="B88" s="40"/>
      <c r="C88" s="62"/>
      <c r="D88" s="62"/>
      <c r="E88" s="62"/>
      <c r="F88" s="62"/>
      <c r="G88" s="62"/>
      <c r="H88" s="62"/>
      <c r="I88" s="171"/>
      <c r="J88" s="62"/>
      <c r="K88" s="62"/>
      <c r="L88" s="60"/>
    </row>
    <row r="89" spans="2:20" s="10" customFormat="1" ht="29.25" customHeight="1">
      <c r="B89" s="174"/>
      <c r="C89" s="175" t="s">
        <v>128</v>
      </c>
      <c r="D89" s="176" t="s">
        <v>60</v>
      </c>
      <c r="E89" s="176" t="s">
        <v>56</v>
      </c>
      <c r="F89" s="176" t="s">
        <v>129</v>
      </c>
      <c r="G89" s="176" t="s">
        <v>130</v>
      </c>
      <c r="H89" s="176" t="s">
        <v>131</v>
      </c>
      <c r="I89" s="177" t="s">
        <v>132</v>
      </c>
      <c r="J89" s="176" t="s">
        <v>110</v>
      </c>
      <c r="K89" s="178" t="s">
        <v>133</v>
      </c>
      <c r="L89" s="179"/>
      <c r="M89" s="80" t="s">
        <v>134</v>
      </c>
      <c r="N89" s="81" t="s">
        <v>45</v>
      </c>
      <c r="O89" s="81" t="s">
        <v>135</v>
      </c>
      <c r="P89" s="81" t="s">
        <v>136</v>
      </c>
      <c r="Q89" s="81" t="s">
        <v>137</v>
      </c>
      <c r="R89" s="81" t="s">
        <v>138</v>
      </c>
      <c r="S89" s="81" t="s">
        <v>139</v>
      </c>
      <c r="T89" s="82" t="s">
        <v>140</v>
      </c>
    </row>
    <row r="90" spans="2:63" s="1" customFormat="1" ht="29.25" customHeight="1">
      <c r="B90" s="40"/>
      <c r="C90" s="86" t="s">
        <v>111</v>
      </c>
      <c r="D90" s="62"/>
      <c r="E90" s="62"/>
      <c r="F90" s="62"/>
      <c r="G90" s="62"/>
      <c r="H90" s="62"/>
      <c r="I90" s="171"/>
      <c r="J90" s="180">
        <f>BK90</f>
        <v>0</v>
      </c>
      <c r="K90" s="62"/>
      <c r="L90" s="60"/>
      <c r="M90" s="83"/>
      <c r="N90" s="84"/>
      <c r="O90" s="84"/>
      <c r="P90" s="181">
        <f>P91+P103</f>
        <v>0</v>
      </c>
      <c r="Q90" s="84"/>
      <c r="R90" s="181">
        <f>R91+R103</f>
        <v>0.13604</v>
      </c>
      <c r="S90" s="84"/>
      <c r="T90" s="182">
        <f>T91+T103</f>
        <v>0.5608599999999999</v>
      </c>
      <c r="AT90" s="23" t="s">
        <v>74</v>
      </c>
      <c r="AU90" s="23" t="s">
        <v>112</v>
      </c>
      <c r="BK90" s="183">
        <f>BK91+BK103</f>
        <v>0</v>
      </c>
    </row>
    <row r="91" spans="2:63" s="11" customFormat="1" ht="37.35" customHeight="1">
      <c r="B91" s="184"/>
      <c r="C91" s="185"/>
      <c r="D91" s="186" t="s">
        <v>74</v>
      </c>
      <c r="E91" s="187" t="s">
        <v>141</v>
      </c>
      <c r="F91" s="187" t="s">
        <v>142</v>
      </c>
      <c r="G91" s="185"/>
      <c r="H91" s="185"/>
      <c r="I91" s="188"/>
      <c r="J91" s="189">
        <f>BK91</f>
        <v>0</v>
      </c>
      <c r="K91" s="185"/>
      <c r="L91" s="190"/>
      <c r="M91" s="191"/>
      <c r="N91" s="192"/>
      <c r="O91" s="192"/>
      <c r="P91" s="193">
        <f>P92+P95</f>
        <v>0</v>
      </c>
      <c r="Q91" s="192"/>
      <c r="R91" s="193">
        <f>R92+R95</f>
        <v>0</v>
      </c>
      <c r="S91" s="192"/>
      <c r="T91" s="194">
        <f>T92+T95</f>
        <v>0.3</v>
      </c>
      <c r="AR91" s="195" t="s">
        <v>24</v>
      </c>
      <c r="AT91" s="196" t="s">
        <v>74</v>
      </c>
      <c r="AU91" s="196" t="s">
        <v>75</v>
      </c>
      <c r="AY91" s="195" t="s">
        <v>143</v>
      </c>
      <c r="BK91" s="197">
        <f>BK92+BK95</f>
        <v>0</v>
      </c>
    </row>
    <row r="92" spans="2:63" s="11" customFormat="1" ht="19.95" customHeight="1">
      <c r="B92" s="184"/>
      <c r="C92" s="185"/>
      <c r="D92" s="198" t="s">
        <v>74</v>
      </c>
      <c r="E92" s="199" t="s">
        <v>210</v>
      </c>
      <c r="F92" s="199" t="s">
        <v>690</v>
      </c>
      <c r="G92" s="185"/>
      <c r="H92" s="185"/>
      <c r="I92" s="188"/>
      <c r="J92" s="200">
        <f>BK92</f>
        <v>0</v>
      </c>
      <c r="K92" s="185"/>
      <c r="L92" s="190"/>
      <c r="M92" s="191"/>
      <c r="N92" s="192"/>
      <c r="O92" s="192"/>
      <c r="P92" s="193">
        <f>SUM(P93:P94)</f>
        <v>0</v>
      </c>
      <c r="Q92" s="192"/>
      <c r="R92" s="193">
        <f>SUM(R93:R94)</f>
        <v>0</v>
      </c>
      <c r="S92" s="192"/>
      <c r="T92" s="194">
        <f>SUM(T93:T94)</f>
        <v>0.3</v>
      </c>
      <c r="AR92" s="195" t="s">
        <v>24</v>
      </c>
      <c r="AT92" s="196" t="s">
        <v>74</v>
      </c>
      <c r="AU92" s="196" t="s">
        <v>24</v>
      </c>
      <c r="AY92" s="195" t="s">
        <v>143</v>
      </c>
      <c r="BK92" s="197">
        <f>SUM(BK93:BK94)</f>
        <v>0</v>
      </c>
    </row>
    <row r="93" spans="2:65" s="1" customFormat="1" ht="22.8" customHeight="1">
      <c r="B93" s="40"/>
      <c r="C93" s="201" t="s">
        <v>24</v>
      </c>
      <c r="D93" s="201" t="s">
        <v>146</v>
      </c>
      <c r="E93" s="202" t="s">
        <v>691</v>
      </c>
      <c r="F93" s="203" t="s">
        <v>692</v>
      </c>
      <c r="G93" s="204" t="s">
        <v>198</v>
      </c>
      <c r="H93" s="205">
        <v>1</v>
      </c>
      <c r="I93" s="206"/>
      <c r="J93" s="207">
        <f>ROUND(I93*H93,2)</f>
        <v>0</v>
      </c>
      <c r="K93" s="203" t="s">
        <v>22</v>
      </c>
      <c r="L93" s="60"/>
      <c r="M93" s="208" t="s">
        <v>22</v>
      </c>
      <c r="N93" s="209" t="s">
        <v>46</v>
      </c>
      <c r="O93" s="41"/>
      <c r="P93" s="210">
        <f>O93*H93</f>
        <v>0</v>
      </c>
      <c r="Q93" s="210">
        <v>0</v>
      </c>
      <c r="R93" s="210">
        <f>Q93*H93</f>
        <v>0</v>
      </c>
      <c r="S93" s="210">
        <v>0.3</v>
      </c>
      <c r="T93" s="211">
        <f>S93*H93</f>
        <v>0.3</v>
      </c>
      <c r="AR93" s="23" t="s">
        <v>151</v>
      </c>
      <c r="AT93" s="23" t="s">
        <v>146</v>
      </c>
      <c r="AU93" s="23" t="s">
        <v>84</v>
      </c>
      <c r="AY93" s="23" t="s">
        <v>143</v>
      </c>
      <c r="BE93" s="212">
        <f>IF(N93="základní",J93,0)</f>
        <v>0</v>
      </c>
      <c r="BF93" s="212">
        <f>IF(N93="snížená",J93,0)</f>
        <v>0</v>
      </c>
      <c r="BG93" s="212">
        <f>IF(N93="zákl. přenesená",J93,0)</f>
        <v>0</v>
      </c>
      <c r="BH93" s="212">
        <f>IF(N93="sníž. přenesená",J93,0)</f>
        <v>0</v>
      </c>
      <c r="BI93" s="212">
        <f>IF(N93="nulová",J93,0)</f>
        <v>0</v>
      </c>
      <c r="BJ93" s="23" t="s">
        <v>24</v>
      </c>
      <c r="BK93" s="212">
        <f>ROUND(I93*H93,2)</f>
        <v>0</v>
      </c>
      <c r="BL93" s="23" t="s">
        <v>151</v>
      </c>
      <c r="BM93" s="23" t="s">
        <v>693</v>
      </c>
    </row>
    <row r="94" spans="2:47" s="1" customFormat="1" ht="24">
      <c r="B94" s="40"/>
      <c r="C94" s="62"/>
      <c r="D94" s="213" t="s">
        <v>153</v>
      </c>
      <c r="E94" s="62"/>
      <c r="F94" s="214" t="s">
        <v>694</v>
      </c>
      <c r="G94" s="62"/>
      <c r="H94" s="62"/>
      <c r="I94" s="171"/>
      <c r="J94" s="62"/>
      <c r="K94" s="62"/>
      <c r="L94" s="60"/>
      <c r="M94" s="215"/>
      <c r="N94" s="41"/>
      <c r="O94" s="41"/>
      <c r="P94" s="41"/>
      <c r="Q94" s="41"/>
      <c r="R94" s="41"/>
      <c r="S94" s="41"/>
      <c r="T94" s="77"/>
      <c r="AT94" s="23" t="s">
        <v>153</v>
      </c>
      <c r="AU94" s="23" t="s">
        <v>84</v>
      </c>
    </row>
    <row r="95" spans="2:63" s="11" customFormat="1" ht="29.85" customHeight="1">
      <c r="B95" s="184"/>
      <c r="C95" s="185"/>
      <c r="D95" s="198" t="s">
        <v>74</v>
      </c>
      <c r="E95" s="199" t="s">
        <v>695</v>
      </c>
      <c r="F95" s="199" t="s">
        <v>696</v>
      </c>
      <c r="G95" s="185"/>
      <c r="H95" s="185"/>
      <c r="I95" s="188"/>
      <c r="J95" s="200">
        <f>BK95</f>
        <v>0</v>
      </c>
      <c r="K95" s="185"/>
      <c r="L95" s="190"/>
      <c r="M95" s="191"/>
      <c r="N95" s="192"/>
      <c r="O95" s="192"/>
      <c r="P95" s="193">
        <f>SUM(P96:P102)</f>
        <v>0</v>
      </c>
      <c r="Q95" s="192"/>
      <c r="R95" s="193">
        <f>SUM(R96:R102)</f>
        <v>0</v>
      </c>
      <c r="S95" s="192"/>
      <c r="T95" s="194">
        <f>SUM(T96:T102)</f>
        <v>0</v>
      </c>
      <c r="AR95" s="195" t="s">
        <v>24</v>
      </c>
      <c r="AT95" s="196" t="s">
        <v>74</v>
      </c>
      <c r="AU95" s="196" t="s">
        <v>24</v>
      </c>
      <c r="AY95" s="195" t="s">
        <v>143</v>
      </c>
      <c r="BK95" s="197">
        <f>SUM(BK96:BK102)</f>
        <v>0</v>
      </c>
    </row>
    <row r="96" spans="2:65" s="1" customFormat="1" ht="22.8" customHeight="1">
      <c r="B96" s="40"/>
      <c r="C96" s="201" t="s">
        <v>84</v>
      </c>
      <c r="D96" s="201" t="s">
        <v>146</v>
      </c>
      <c r="E96" s="202" t="s">
        <v>263</v>
      </c>
      <c r="F96" s="203" t="s">
        <v>264</v>
      </c>
      <c r="G96" s="204" t="s">
        <v>259</v>
      </c>
      <c r="H96" s="205">
        <v>0.561</v>
      </c>
      <c r="I96" s="206"/>
      <c r="J96" s="207">
        <f>ROUND(I96*H96,2)</f>
        <v>0</v>
      </c>
      <c r="K96" s="203" t="s">
        <v>150</v>
      </c>
      <c r="L96" s="60"/>
      <c r="M96" s="208" t="s">
        <v>22</v>
      </c>
      <c r="N96" s="209" t="s">
        <v>46</v>
      </c>
      <c r="O96" s="41"/>
      <c r="P96" s="210">
        <f>O96*H96</f>
        <v>0</v>
      </c>
      <c r="Q96" s="210">
        <v>0</v>
      </c>
      <c r="R96" s="210">
        <f>Q96*H96</f>
        <v>0</v>
      </c>
      <c r="S96" s="210">
        <v>0</v>
      </c>
      <c r="T96" s="211">
        <f>S96*H96</f>
        <v>0</v>
      </c>
      <c r="AR96" s="23" t="s">
        <v>151</v>
      </c>
      <c r="AT96" s="23" t="s">
        <v>146</v>
      </c>
      <c r="AU96" s="23" t="s">
        <v>84</v>
      </c>
      <c r="AY96" s="23" t="s">
        <v>143</v>
      </c>
      <c r="BE96" s="212">
        <f>IF(N96="základní",J96,0)</f>
        <v>0</v>
      </c>
      <c r="BF96" s="212">
        <f>IF(N96="snížená",J96,0)</f>
        <v>0</v>
      </c>
      <c r="BG96" s="212">
        <f>IF(N96="zákl. přenesená",J96,0)</f>
        <v>0</v>
      </c>
      <c r="BH96" s="212">
        <f>IF(N96="sníž. přenesená",J96,0)</f>
        <v>0</v>
      </c>
      <c r="BI96" s="212">
        <f>IF(N96="nulová",J96,0)</f>
        <v>0</v>
      </c>
      <c r="BJ96" s="23" t="s">
        <v>24</v>
      </c>
      <c r="BK96" s="212">
        <f>ROUND(I96*H96,2)</f>
        <v>0</v>
      </c>
      <c r="BL96" s="23" t="s">
        <v>151</v>
      </c>
      <c r="BM96" s="23" t="s">
        <v>697</v>
      </c>
    </row>
    <row r="97" spans="2:47" s="1" customFormat="1" ht="24">
      <c r="B97" s="40"/>
      <c r="C97" s="62"/>
      <c r="D97" s="229" t="s">
        <v>153</v>
      </c>
      <c r="E97" s="62"/>
      <c r="F97" s="256" t="s">
        <v>266</v>
      </c>
      <c r="G97" s="62"/>
      <c r="H97" s="62"/>
      <c r="I97" s="171"/>
      <c r="J97" s="62"/>
      <c r="K97" s="62"/>
      <c r="L97" s="60"/>
      <c r="M97" s="215"/>
      <c r="N97" s="41"/>
      <c r="O97" s="41"/>
      <c r="P97" s="41"/>
      <c r="Q97" s="41"/>
      <c r="R97" s="41"/>
      <c r="S97" s="41"/>
      <c r="T97" s="77"/>
      <c r="AT97" s="23" t="s">
        <v>153</v>
      </c>
      <c r="AU97" s="23" t="s">
        <v>84</v>
      </c>
    </row>
    <row r="98" spans="2:65" s="1" customFormat="1" ht="22.8" customHeight="1">
      <c r="B98" s="40"/>
      <c r="C98" s="201" t="s">
        <v>164</v>
      </c>
      <c r="D98" s="201" t="s">
        <v>146</v>
      </c>
      <c r="E98" s="202" t="s">
        <v>268</v>
      </c>
      <c r="F98" s="203" t="s">
        <v>269</v>
      </c>
      <c r="G98" s="204" t="s">
        <v>259</v>
      </c>
      <c r="H98" s="205">
        <v>7.854</v>
      </c>
      <c r="I98" s="206"/>
      <c r="J98" s="207">
        <f>ROUND(I98*H98,2)</f>
        <v>0</v>
      </c>
      <c r="K98" s="203" t="s">
        <v>150</v>
      </c>
      <c r="L98" s="60"/>
      <c r="M98" s="208" t="s">
        <v>22</v>
      </c>
      <c r="N98" s="209" t="s">
        <v>46</v>
      </c>
      <c r="O98" s="41"/>
      <c r="P98" s="210">
        <f>O98*H98</f>
        <v>0</v>
      </c>
      <c r="Q98" s="210">
        <v>0</v>
      </c>
      <c r="R98" s="210">
        <f>Q98*H98</f>
        <v>0</v>
      </c>
      <c r="S98" s="210">
        <v>0</v>
      </c>
      <c r="T98" s="211">
        <f>S98*H98</f>
        <v>0</v>
      </c>
      <c r="AR98" s="23" t="s">
        <v>151</v>
      </c>
      <c r="AT98" s="23" t="s">
        <v>146</v>
      </c>
      <c r="AU98" s="23" t="s">
        <v>84</v>
      </c>
      <c r="AY98" s="23" t="s">
        <v>143</v>
      </c>
      <c r="BE98" s="212">
        <f>IF(N98="základní",J98,0)</f>
        <v>0</v>
      </c>
      <c r="BF98" s="212">
        <f>IF(N98="snížená",J98,0)</f>
        <v>0</v>
      </c>
      <c r="BG98" s="212">
        <f>IF(N98="zákl. přenesená",J98,0)</f>
        <v>0</v>
      </c>
      <c r="BH98" s="212">
        <f>IF(N98="sníž. přenesená",J98,0)</f>
        <v>0</v>
      </c>
      <c r="BI98" s="212">
        <f>IF(N98="nulová",J98,0)</f>
        <v>0</v>
      </c>
      <c r="BJ98" s="23" t="s">
        <v>24</v>
      </c>
      <c r="BK98" s="212">
        <f>ROUND(I98*H98,2)</f>
        <v>0</v>
      </c>
      <c r="BL98" s="23" t="s">
        <v>151</v>
      </c>
      <c r="BM98" s="23" t="s">
        <v>698</v>
      </c>
    </row>
    <row r="99" spans="2:47" s="1" customFormat="1" ht="24">
      <c r="B99" s="40"/>
      <c r="C99" s="62"/>
      <c r="D99" s="213" t="s">
        <v>153</v>
      </c>
      <c r="E99" s="62"/>
      <c r="F99" s="214" t="s">
        <v>271</v>
      </c>
      <c r="G99" s="62"/>
      <c r="H99" s="62"/>
      <c r="I99" s="171"/>
      <c r="J99" s="62"/>
      <c r="K99" s="62"/>
      <c r="L99" s="60"/>
      <c r="M99" s="215"/>
      <c r="N99" s="41"/>
      <c r="O99" s="41"/>
      <c r="P99" s="41"/>
      <c r="Q99" s="41"/>
      <c r="R99" s="41"/>
      <c r="S99" s="41"/>
      <c r="T99" s="77"/>
      <c r="AT99" s="23" t="s">
        <v>153</v>
      </c>
      <c r="AU99" s="23" t="s">
        <v>84</v>
      </c>
    </row>
    <row r="100" spans="2:51" s="12" customFormat="1" ht="13.5">
      <c r="B100" s="216"/>
      <c r="C100" s="217"/>
      <c r="D100" s="229" t="s">
        <v>155</v>
      </c>
      <c r="E100" s="253" t="s">
        <v>22</v>
      </c>
      <c r="F100" s="254" t="s">
        <v>699</v>
      </c>
      <c r="G100" s="217"/>
      <c r="H100" s="255">
        <v>7.854</v>
      </c>
      <c r="I100" s="221"/>
      <c r="J100" s="217"/>
      <c r="K100" s="217"/>
      <c r="L100" s="222"/>
      <c r="M100" s="223"/>
      <c r="N100" s="224"/>
      <c r="O100" s="224"/>
      <c r="P100" s="224"/>
      <c r="Q100" s="224"/>
      <c r="R100" s="224"/>
      <c r="S100" s="224"/>
      <c r="T100" s="225"/>
      <c r="AT100" s="226" t="s">
        <v>155</v>
      </c>
      <c r="AU100" s="226" t="s">
        <v>84</v>
      </c>
      <c r="AV100" s="12" t="s">
        <v>84</v>
      </c>
      <c r="AW100" s="12" t="s">
        <v>39</v>
      </c>
      <c r="AX100" s="12" t="s">
        <v>24</v>
      </c>
      <c r="AY100" s="226" t="s">
        <v>143</v>
      </c>
    </row>
    <row r="101" spans="2:65" s="1" customFormat="1" ht="22.8" customHeight="1">
      <c r="B101" s="40"/>
      <c r="C101" s="201" t="s">
        <v>151</v>
      </c>
      <c r="D101" s="201" t="s">
        <v>146</v>
      </c>
      <c r="E101" s="202" t="s">
        <v>273</v>
      </c>
      <c r="F101" s="203" t="s">
        <v>274</v>
      </c>
      <c r="G101" s="204" t="s">
        <v>259</v>
      </c>
      <c r="H101" s="205">
        <v>0.561</v>
      </c>
      <c r="I101" s="206"/>
      <c r="J101" s="207">
        <f>ROUND(I101*H101,2)</f>
        <v>0</v>
      </c>
      <c r="K101" s="203" t="s">
        <v>150</v>
      </c>
      <c r="L101" s="60"/>
      <c r="M101" s="208" t="s">
        <v>22</v>
      </c>
      <c r="N101" s="209" t="s">
        <v>46</v>
      </c>
      <c r="O101" s="41"/>
      <c r="P101" s="210">
        <f>O101*H101</f>
        <v>0</v>
      </c>
      <c r="Q101" s="210">
        <v>0</v>
      </c>
      <c r="R101" s="210">
        <f>Q101*H101</f>
        <v>0</v>
      </c>
      <c r="S101" s="210">
        <v>0</v>
      </c>
      <c r="T101" s="211">
        <f>S101*H101</f>
        <v>0</v>
      </c>
      <c r="AR101" s="23" t="s">
        <v>151</v>
      </c>
      <c r="AT101" s="23" t="s">
        <v>146</v>
      </c>
      <c r="AU101" s="23" t="s">
        <v>84</v>
      </c>
      <c r="AY101" s="23" t="s">
        <v>143</v>
      </c>
      <c r="BE101" s="212">
        <f>IF(N101="základní",J101,0)</f>
        <v>0</v>
      </c>
      <c r="BF101" s="212">
        <f>IF(N101="snížená",J101,0)</f>
        <v>0</v>
      </c>
      <c r="BG101" s="212">
        <f>IF(N101="zákl. přenesená",J101,0)</f>
        <v>0</v>
      </c>
      <c r="BH101" s="212">
        <f>IF(N101="sníž. přenesená",J101,0)</f>
        <v>0</v>
      </c>
      <c r="BI101" s="212">
        <f>IF(N101="nulová",J101,0)</f>
        <v>0</v>
      </c>
      <c r="BJ101" s="23" t="s">
        <v>24</v>
      </c>
      <c r="BK101" s="212">
        <f>ROUND(I101*H101,2)</f>
        <v>0</v>
      </c>
      <c r="BL101" s="23" t="s">
        <v>151</v>
      </c>
      <c r="BM101" s="23" t="s">
        <v>700</v>
      </c>
    </row>
    <row r="102" spans="2:47" s="1" customFormat="1" ht="13.5">
      <c r="B102" s="40"/>
      <c r="C102" s="62"/>
      <c r="D102" s="213" t="s">
        <v>153</v>
      </c>
      <c r="E102" s="62"/>
      <c r="F102" s="214" t="s">
        <v>276</v>
      </c>
      <c r="G102" s="62"/>
      <c r="H102" s="62"/>
      <c r="I102" s="171"/>
      <c r="J102" s="62"/>
      <c r="K102" s="62"/>
      <c r="L102" s="60"/>
      <c r="M102" s="215"/>
      <c r="N102" s="41"/>
      <c r="O102" s="41"/>
      <c r="P102" s="41"/>
      <c r="Q102" s="41"/>
      <c r="R102" s="41"/>
      <c r="S102" s="41"/>
      <c r="T102" s="77"/>
      <c r="AT102" s="23" t="s">
        <v>153</v>
      </c>
      <c r="AU102" s="23" t="s">
        <v>84</v>
      </c>
    </row>
    <row r="103" spans="2:63" s="11" customFormat="1" ht="37.35" customHeight="1">
      <c r="B103" s="184"/>
      <c r="C103" s="185"/>
      <c r="D103" s="186" t="s">
        <v>74</v>
      </c>
      <c r="E103" s="187" t="s">
        <v>291</v>
      </c>
      <c r="F103" s="187" t="s">
        <v>292</v>
      </c>
      <c r="G103" s="185"/>
      <c r="H103" s="185"/>
      <c r="I103" s="188"/>
      <c r="J103" s="189">
        <f>BK103</f>
        <v>0</v>
      </c>
      <c r="K103" s="185"/>
      <c r="L103" s="190"/>
      <c r="M103" s="191"/>
      <c r="N103" s="192"/>
      <c r="O103" s="192"/>
      <c r="P103" s="193">
        <f>P104+P137+P183+P216</f>
        <v>0</v>
      </c>
      <c r="Q103" s="192"/>
      <c r="R103" s="193">
        <f>R104+R137+R183+R216</f>
        <v>0.13604</v>
      </c>
      <c r="S103" s="192"/>
      <c r="T103" s="194">
        <f>T104+T137+T183+T216</f>
        <v>0.26086</v>
      </c>
      <c r="AR103" s="195" t="s">
        <v>84</v>
      </c>
      <c r="AT103" s="196" t="s">
        <v>74</v>
      </c>
      <c r="AU103" s="196" t="s">
        <v>75</v>
      </c>
      <c r="AY103" s="195" t="s">
        <v>143</v>
      </c>
      <c r="BK103" s="197">
        <f>BK104+BK137+BK183+BK216</f>
        <v>0</v>
      </c>
    </row>
    <row r="104" spans="2:63" s="11" customFormat="1" ht="19.95" customHeight="1">
      <c r="B104" s="184"/>
      <c r="C104" s="185"/>
      <c r="D104" s="198" t="s">
        <v>74</v>
      </c>
      <c r="E104" s="199" t="s">
        <v>701</v>
      </c>
      <c r="F104" s="199" t="s">
        <v>702</v>
      </c>
      <c r="G104" s="185"/>
      <c r="H104" s="185"/>
      <c r="I104" s="188"/>
      <c r="J104" s="200">
        <f>BK104</f>
        <v>0</v>
      </c>
      <c r="K104" s="185"/>
      <c r="L104" s="190"/>
      <c r="M104" s="191"/>
      <c r="N104" s="192"/>
      <c r="O104" s="192"/>
      <c r="P104" s="193">
        <f>SUM(P105:P136)</f>
        <v>0</v>
      </c>
      <c r="Q104" s="192"/>
      <c r="R104" s="193">
        <f>SUM(R105:R136)</f>
        <v>0.028860000000000004</v>
      </c>
      <c r="S104" s="192"/>
      <c r="T104" s="194">
        <f>SUM(T105:T136)</f>
        <v>0.10001999999999998</v>
      </c>
      <c r="AR104" s="195" t="s">
        <v>84</v>
      </c>
      <c r="AT104" s="196" t="s">
        <v>74</v>
      </c>
      <c r="AU104" s="196" t="s">
        <v>24</v>
      </c>
      <c r="AY104" s="195" t="s">
        <v>143</v>
      </c>
      <c r="BK104" s="197">
        <f>SUM(BK105:BK136)</f>
        <v>0</v>
      </c>
    </row>
    <row r="105" spans="2:65" s="1" customFormat="1" ht="14.4" customHeight="1">
      <c r="B105" s="40"/>
      <c r="C105" s="201" t="s">
        <v>183</v>
      </c>
      <c r="D105" s="201" t="s">
        <v>146</v>
      </c>
      <c r="E105" s="202" t="s">
        <v>703</v>
      </c>
      <c r="F105" s="203" t="s">
        <v>704</v>
      </c>
      <c r="G105" s="204" t="s">
        <v>240</v>
      </c>
      <c r="H105" s="205">
        <v>6</v>
      </c>
      <c r="I105" s="206"/>
      <c r="J105" s="207">
        <f>ROUND(I105*H105,2)</f>
        <v>0</v>
      </c>
      <c r="K105" s="203" t="s">
        <v>150</v>
      </c>
      <c r="L105" s="60"/>
      <c r="M105" s="208" t="s">
        <v>22</v>
      </c>
      <c r="N105" s="209" t="s">
        <v>46</v>
      </c>
      <c r="O105" s="41"/>
      <c r="P105" s="210">
        <f>O105*H105</f>
        <v>0</v>
      </c>
      <c r="Q105" s="210">
        <v>0</v>
      </c>
      <c r="R105" s="210">
        <f>Q105*H105</f>
        <v>0</v>
      </c>
      <c r="S105" s="210">
        <v>0.01492</v>
      </c>
      <c r="T105" s="211">
        <f>S105*H105</f>
        <v>0.08951999999999999</v>
      </c>
      <c r="AR105" s="23" t="s">
        <v>244</v>
      </c>
      <c r="AT105" s="23" t="s">
        <v>146</v>
      </c>
      <c r="AU105" s="23" t="s">
        <v>84</v>
      </c>
      <c r="AY105" s="23" t="s">
        <v>143</v>
      </c>
      <c r="BE105" s="212">
        <f>IF(N105="základní",J105,0)</f>
        <v>0</v>
      </c>
      <c r="BF105" s="212">
        <f>IF(N105="snížená",J105,0)</f>
        <v>0</v>
      </c>
      <c r="BG105" s="212">
        <f>IF(N105="zákl. přenesená",J105,0)</f>
        <v>0</v>
      </c>
      <c r="BH105" s="212">
        <f>IF(N105="sníž. přenesená",J105,0)</f>
        <v>0</v>
      </c>
      <c r="BI105" s="212">
        <f>IF(N105="nulová",J105,0)</f>
        <v>0</v>
      </c>
      <c r="BJ105" s="23" t="s">
        <v>24</v>
      </c>
      <c r="BK105" s="212">
        <f>ROUND(I105*H105,2)</f>
        <v>0</v>
      </c>
      <c r="BL105" s="23" t="s">
        <v>244</v>
      </c>
      <c r="BM105" s="23" t="s">
        <v>705</v>
      </c>
    </row>
    <row r="106" spans="2:47" s="1" customFormat="1" ht="13.5">
      <c r="B106" s="40"/>
      <c r="C106" s="62"/>
      <c r="D106" s="229" t="s">
        <v>153</v>
      </c>
      <c r="E106" s="62"/>
      <c r="F106" s="256" t="s">
        <v>706</v>
      </c>
      <c r="G106" s="62"/>
      <c r="H106" s="62"/>
      <c r="I106" s="171"/>
      <c r="J106" s="62"/>
      <c r="K106" s="62"/>
      <c r="L106" s="60"/>
      <c r="M106" s="215"/>
      <c r="N106" s="41"/>
      <c r="O106" s="41"/>
      <c r="P106" s="41"/>
      <c r="Q106" s="41"/>
      <c r="R106" s="41"/>
      <c r="S106" s="41"/>
      <c r="T106" s="77"/>
      <c r="AT106" s="23" t="s">
        <v>153</v>
      </c>
      <c r="AU106" s="23" t="s">
        <v>84</v>
      </c>
    </row>
    <row r="107" spans="2:65" s="1" customFormat="1" ht="14.4" customHeight="1">
      <c r="B107" s="40"/>
      <c r="C107" s="201" t="s">
        <v>144</v>
      </c>
      <c r="D107" s="201" t="s">
        <v>146</v>
      </c>
      <c r="E107" s="202" t="s">
        <v>707</v>
      </c>
      <c r="F107" s="203" t="s">
        <v>708</v>
      </c>
      <c r="G107" s="204" t="s">
        <v>225</v>
      </c>
      <c r="H107" s="205">
        <v>1</v>
      </c>
      <c r="I107" s="206"/>
      <c r="J107" s="207">
        <f>ROUND(I107*H107,2)</f>
        <v>0</v>
      </c>
      <c r="K107" s="203" t="s">
        <v>150</v>
      </c>
      <c r="L107" s="60"/>
      <c r="M107" s="208" t="s">
        <v>22</v>
      </c>
      <c r="N107" s="209" t="s">
        <v>46</v>
      </c>
      <c r="O107" s="41"/>
      <c r="P107" s="210">
        <f>O107*H107</f>
        <v>0</v>
      </c>
      <c r="Q107" s="210">
        <v>0.01064</v>
      </c>
      <c r="R107" s="210">
        <f>Q107*H107</f>
        <v>0.01064</v>
      </c>
      <c r="S107" s="210">
        <v>0</v>
      </c>
      <c r="T107" s="211">
        <f>S107*H107</f>
        <v>0</v>
      </c>
      <c r="AR107" s="23" t="s">
        <v>244</v>
      </c>
      <c r="AT107" s="23" t="s">
        <v>146</v>
      </c>
      <c r="AU107" s="23" t="s">
        <v>84</v>
      </c>
      <c r="AY107" s="23" t="s">
        <v>143</v>
      </c>
      <c r="BE107" s="212">
        <f>IF(N107="základní",J107,0)</f>
        <v>0</v>
      </c>
      <c r="BF107" s="212">
        <f>IF(N107="snížená",J107,0)</f>
        <v>0</v>
      </c>
      <c r="BG107" s="212">
        <f>IF(N107="zákl. přenesená",J107,0)</f>
        <v>0</v>
      </c>
      <c r="BH107" s="212">
        <f>IF(N107="sníž. přenesená",J107,0)</f>
        <v>0</v>
      </c>
      <c r="BI107" s="212">
        <f>IF(N107="nulová",J107,0)</f>
        <v>0</v>
      </c>
      <c r="BJ107" s="23" t="s">
        <v>24</v>
      </c>
      <c r="BK107" s="212">
        <f>ROUND(I107*H107,2)</f>
        <v>0</v>
      </c>
      <c r="BL107" s="23" t="s">
        <v>244</v>
      </c>
      <c r="BM107" s="23" t="s">
        <v>709</v>
      </c>
    </row>
    <row r="108" spans="2:47" s="1" customFormat="1" ht="13.5">
      <c r="B108" s="40"/>
      <c r="C108" s="62"/>
      <c r="D108" s="229" t="s">
        <v>153</v>
      </c>
      <c r="E108" s="62"/>
      <c r="F108" s="256" t="s">
        <v>710</v>
      </c>
      <c r="G108" s="62"/>
      <c r="H108" s="62"/>
      <c r="I108" s="171"/>
      <c r="J108" s="62"/>
      <c r="K108" s="62"/>
      <c r="L108" s="60"/>
      <c r="M108" s="215"/>
      <c r="N108" s="41"/>
      <c r="O108" s="41"/>
      <c r="P108" s="41"/>
      <c r="Q108" s="41"/>
      <c r="R108" s="41"/>
      <c r="S108" s="41"/>
      <c r="T108" s="77"/>
      <c r="AT108" s="23" t="s">
        <v>153</v>
      </c>
      <c r="AU108" s="23" t="s">
        <v>84</v>
      </c>
    </row>
    <row r="109" spans="2:65" s="1" customFormat="1" ht="14.4" customHeight="1">
      <c r="B109" s="40"/>
      <c r="C109" s="201" t="s">
        <v>195</v>
      </c>
      <c r="D109" s="201" t="s">
        <v>146</v>
      </c>
      <c r="E109" s="202" t="s">
        <v>711</v>
      </c>
      <c r="F109" s="203" t="s">
        <v>712</v>
      </c>
      <c r="G109" s="204" t="s">
        <v>225</v>
      </c>
      <c r="H109" s="205">
        <v>2</v>
      </c>
      <c r="I109" s="206"/>
      <c r="J109" s="207">
        <f>ROUND(I109*H109,2)</f>
        <v>0</v>
      </c>
      <c r="K109" s="203" t="s">
        <v>150</v>
      </c>
      <c r="L109" s="60"/>
      <c r="M109" s="208" t="s">
        <v>22</v>
      </c>
      <c r="N109" s="209" t="s">
        <v>46</v>
      </c>
      <c r="O109" s="41"/>
      <c r="P109" s="210">
        <f>O109*H109</f>
        <v>0</v>
      </c>
      <c r="Q109" s="210">
        <v>0.00127</v>
      </c>
      <c r="R109" s="210">
        <f>Q109*H109</f>
        <v>0.00254</v>
      </c>
      <c r="S109" s="210">
        <v>0</v>
      </c>
      <c r="T109" s="211">
        <f>S109*H109</f>
        <v>0</v>
      </c>
      <c r="AR109" s="23" t="s">
        <v>244</v>
      </c>
      <c r="AT109" s="23" t="s">
        <v>146</v>
      </c>
      <c r="AU109" s="23" t="s">
        <v>84</v>
      </c>
      <c r="AY109" s="23" t="s">
        <v>143</v>
      </c>
      <c r="BE109" s="212">
        <f>IF(N109="základní",J109,0)</f>
        <v>0</v>
      </c>
      <c r="BF109" s="212">
        <f>IF(N109="snížená",J109,0)</f>
        <v>0</v>
      </c>
      <c r="BG109" s="212">
        <f>IF(N109="zákl. přenesená",J109,0)</f>
        <v>0</v>
      </c>
      <c r="BH109" s="212">
        <f>IF(N109="sníž. přenesená",J109,0)</f>
        <v>0</v>
      </c>
      <c r="BI109" s="212">
        <f>IF(N109="nulová",J109,0)</f>
        <v>0</v>
      </c>
      <c r="BJ109" s="23" t="s">
        <v>24</v>
      </c>
      <c r="BK109" s="212">
        <f>ROUND(I109*H109,2)</f>
        <v>0</v>
      </c>
      <c r="BL109" s="23" t="s">
        <v>244</v>
      </c>
      <c r="BM109" s="23" t="s">
        <v>713</v>
      </c>
    </row>
    <row r="110" spans="2:47" s="1" customFormat="1" ht="13.5">
      <c r="B110" s="40"/>
      <c r="C110" s="62"/>
      <c r="D110" s="229" t="s">
        <v>153</v>
      </c>
      <c r="E110" s="62"/>
      <c r="F110" s="256" t="s">
        <v>714</v>
      </c>
      <c r="G110" s="62"/>
      <c r="H110" s="62"/>
      <c r="I110" s="171"/>
      <c r="J110" s="62"/>
      <c r="K110" s="62"/>
      <c r="L110" s="60"/>
      <c r="M110" s="215"/>
      <c r="N110" s="41"/>
      <c r="O110" s="41"/>
      <c r="P110" s="41"/>
      <c r="Q110" s="41"/>
      <c r="R110" s="41"/>
      <c r="S110" s="41"/>
      <c r="T110" s="77"/>
      <c r="AT110" s="23" t="s">
        <v>153</v>
      </c>
      <c r="AU110" s="23" t="s">
        <v>84</v>
      </c>
    </row>
    <row r="111" spans="2:65" s="1" customFormat="1" ht="14.4" customHeight="1">
      <c r="B111" s="40"/>
      <c r="C111" s="201" t="s">
        <v>201</v>
      </c>
      <c r="D111" s="201" t="s">
        <v>146</v>
      </c>
      <c r="E111" s="202" t="s">
        <v>715</v>
      </c>
      <c r="F111" s="203" t="s">
        <v>716</v>
      </c>
      <c r="G111" s="204" t="s">
        <v>225</v>
      </c>
      <c r="H111" s="205">
        <v>2</v>
      </c>
      <c r="I111" s="206"/>
      <c r="J111" s="207">
        <f>ROUND(I111*H111,2)</f>
        <v>0</v>
      </c>
      <c r="K111" s="203" t="s">
        <v>150</v>
      </c>
      <c r="L111" s="60"/>
      <c r="M111" s="208" t="s">
        <v>22</v>
      </c>
      <c r="N111" s="209" t="s">
        <v>46</v>
      </c>
      <c r="O111" s="41"/>
      <c r="P111" s="210">
        <f>O111*H111</f>
        <v>0</v>
      </c>
      <c r="Q111" s="210">
        <v>0.00157</v>
      </c>
      <c r="R111" s="210">
        <f>Q111*H111</f>
        <v>0.00314</v>
      </c>
      <c r="S111" s="210">
        <v>0</v>
      </c>
      <c r="T111" s="211">
        <f>S111*H111</f>
        <v>0</v>
      </c>
      <c r="AR111" s="23" t="s">
        <v>244</v>
      </c>
      <c r="AT111" s="23" t="s">
        <v>146</v>
      </c>
      <c r="AU111" s="23" t="s">
        <v>84</v>
      </c>
      <c r="AY111" s="23" t="s">
        <v>143</v>
      </c>
      <c r="BE111" s="212">
        <f>IF(N111="základní",J111,0)</f>
        <v>0</v>
      </c>
      <c r="BF111" s="212">
        <f>IF(N111="snížená",J111,0)</f>
        <v>0</v>
      </c>
      <c r="BG111" s="212">
        <f>IF(N111="zákl. přenesená",J111,0)</f>
        <v>0</v>
      </c>
      <c r="BH111" s="212">
        <f>IF(N111="sníž. přenesená",J111,0)</f>
        <v>0</v>
      </c>
      <c r="BI111" s="212">
        <f>IF(N111="nulová",J111,0)</f>
        <v>0</v>
      </c>
      <c r="BJ111" s="23" t="s">
        <v>24</v>
      </c>
      <c r="BK111" s="212">
        <f>ROUND(I111*H111,2)</f>
        <v>0</v>
      </c>
      <c r="BL111" s="23" t="s">
        <v>244</v>
      </c>
      <c r="BM111" s="23" t="s">
        <v>717</v>
      </c>
    </row>
    <row r="112" spans="2:47" s="1" customFormat="1" ht="13.5">
      <c r="B112" s="40"/>
      <c r="C112" s="62"/>
      <c r="D112" s="229" t="s">
        <v>153</v>
      </c>
      <c r="E112" s="62"/>
      <c r="F112" s="256" t="s">
        <v>718</v>
      </c>
      <c r="G112" s="62"/>
      <c r="H112" s="62"/>
      <c r="I112" s="171"/>
      <c r="J112" s="62"/>
      <c r="K112" s="62"/>
      <c r="L112" s="60"/>
      <c r="M112" s="215"/>
      <c r="N112" s="41"/>
      <c r="O112" s="41"/>
      <c r="P112" s="41"/>
      <c r="Q112" s="41"/>
      <c r="R112" s="41"/>
      <c r="S112" s="41"/>
      <c r="T112" s="77"/>
      <c r="AT112" s="23" t="s">
        <v>153</v>
      </c>
      <c r="AU112" s="23" t="s">
        <v>84</v>
      </c>
    </row>
    <row r="113" spans="2:65" s="1" customFormat="1" ht="14.4" customHeight="1">
      <c r="B113" s="40"/>
      <c r="C113" s="201" t="s">
        <v>210</v>
      </c>
      <c r="D113" s="201" t="s">
        <v>146</v>
      </c>
      <c r="E113" s="202" t="s">
        <v>719</v>
      </c>
      <c r="F113" s="203" t="s">
        <v>720</v>
      </c>
      <c r="G113" s="204" t="s">
        <v>240</v>
      </c>
      <c r="H113" s="205">
        <v>5</v>
      </c>
      <c r="I113" s="206"/>
      <c r="J113" s="207">
        <f>ROUND(I113*H113,2)</f>
        <v>0</v>
      </c>
      <c r="K113" s="203" t="s">
        <v>150</v>
      </c>
      <c r="L113" s="60"/>
      <c r="M113" s="208" t="s">
        <v>22</v>
      </c>
      <c r="N113" s="209" t="s">
        <v>46</v>
      </c>
      <c r="O113" s="41"/>
      <c r="P113" s="210">
        <f>O113*H113</f>
        <v>0</v>
      </c>
      <c r="Q113" s="210">
        <v>0</v>
      </c>
      <c r="R113" s="210">
        <f>Q113*H113</f>
        <v>0</v>
      </c>
      <c r="S113" s="210">
        <v>0.0021</v>
      </c>
      <c r="T113" s="211">
        <f>S113*H113</f>
        <v>0.010499999999999999</v>
      </c>
      <c r="AR113" s="23" t="s">
        <v>244</v>
      </c>
      <c r="AT113" s="23" t="s">
        <v>146</v>
      </c>
      <c r="AU113" s="23" t="s">
        <v>84</v>
      </c>
      <c r="AY113" s="23" t="s">
        <v>143</v>
      </c>
      <c r="BE113" s="212">
        <f>IF(N113="základní",J113,0)</f>
        <v>0</v>
      </c>
      <c r="BF113" s="212">
        <f>IF(N113="snížená",J113,0)</f>
        <v>0</v>
      </c>
      <c r="BG113" s="212">
        <f>IF(N113="zákl. přenesená",J113,0)</f>
        <v>0</v>
      </c>
      <c r="BH113" s="212">
        <f>IF(N113="sníž. přenesená",J113,0)</f>
        <v>0</v>
      </c>
      <c r="BI113" s="212">
        <f>IF(N113="nulová",J113,0)</f>
        <v>0</v>
      </c>
      <c r="BJ113" s="23" t="s">
        <v>24</v>
      </c>
      <c r="BK113" s="212">
        <f>ROUND(I113*H113,2)</f>
        <v>0</v>
      </c>
      <c r="BL113" s="23" t="s">
        <v>244</v>
      </c>
      <c r="BM113" s="23" t="s">
        <v>721</v>
      </c>
    </row>
    <row r="114" spans="2:47" s="1" customFormat="1" ht="24">
      <c r="B114" s="40"/>
      <c r="C114" s="62"/>
      <c r="D114" s="229" t="s">
        <v>153</v>
      </c>
      <c r="E114" s="62"/>
      <c r="F114" s="256" t="s">
        <v>722</v>
      </c>
      <c r="G114" s="62"/>
      <c r="H114" s="62"/>
      <c r="I114" s="171"/>
      <c r="J114" s="62"/>
      <c r="K114" s="62"/>
      <c r="L114" s="60"/>
      <c r="M114" s="215"/>
      <c r="N114" s="41"/>
      <c r="O114" s="41"/>
      <c r="P114" s="41"/>
      <c r="Q114" s="41"/>
      <c r="R114" s="41"/>
      <c r="S114" s="41"/>
      <c r="T114" s="77"/>
      <c r="AT114" s="23" t="s">
        <v>153</v>
      </c>
      <c r="AU114" s="23" t="s">
        <v>84</v>
      </c>
    </row>
    <row r="115" spans="2:65" s="1" customFormat="1" ht="14.4" customHeight="1">
      <c r="B115" s="40"/>
      <c r="C115" s="201" t="s">
        <v>29</v>
      </c>
      <c r="D115" s="201" t="s">
        <v>146</v>
      </c>
      <c r="E115" s="202" t="s">
        <v>723</v>
      </c>
      <c r="F115" s="203" t="s">
        <v>724</v>
      </c>
      <c r="G115" s="204" t="s">
        <v>240</v>
      </c>
      <c r="H115" s="205">
        <v>7</v>
      </c>
      <c r="I115" s="206"/>
      <c r="J115" s="207">
        <f>ROUND(I115*H115,2)</f>
        <v>0</v>
      </c>
      <c r="K115" s="203" t="s">
        <v>150</v>
      </c>
      <c r="L115" s="60"/>
      <c r="M115" s="208" t="s">
        <v>22</v>
      </c>
      <c r="N115" s="209" t="s">
        <v>46</v>
      </c>
      <c r="O115" s="41"/>
      <c r="P115" s="210">
        <f>O115*H115</f>
        <v>0</v>
      </c>
      <c r="Q115" s="210">
        <v>0.00056</v>
      </c>
      <c r="R115" s="210">
        <f>Q115*H115</f>
        <v>0.00392</v>
      </c>
      <c r="S115" s="210">
        <v>0</v>
      </c>
      <c r="T115" s="211">
        <f>S115*H115</f>
        <v>0</v>
      </c>
      <c r="AR115" s="23" t="s">
        <v>244</v>
      </c>
      <c r="AT115" s="23" t="s">
        <v>146</v>
      </c>
      <c r="AU115" s="23" t="s">
        <v>84</v>
      </c>
      <c r="AY115" s="23" t="s">
        <v>143</v>
      </c>
      <c r="BE115" s="212">
        <f>IF(N115="základní",J115,0)</f>
        <v>0</v>
      </c>
      <c r="BF115" s="212">
        <f>IF(N115="snížená",J115,0)</f>
        <v>0</v>
      </c>
      <c r="BG115" s="212">
        <f>IF(N115="zákl. přenesená",J115,0)</f>
        <v>0</v>
      </c>
      <c r="BH115" s="212">
        <f>IF(N115="sníž. přenesená",J115,0)</f>
        <v>0</v>
      </c>
      <c r="BI115" s="212">
        <f>IF(N115="nulová",J115,0)</f>
        <v>0</v>
      </c>
      <c r="BJ115" s="23" t="s">
        <v>24</v>
      </c>
      <c r="BK115" s="212">
        <f>ROUND(I115*H115,2)</f>
        <v>0</v>
      </c>
      <c r="BL115" s="23" t="s">
        <v>244</v>
      </c>
      <c r="BM115" s="23" t="s">
        <v>725</v>
      </c>
    </row>
    <row r="116" spans="2:47" s="1" customFormat="1" ht="13.5">
      <c r="B116" s="40"/>
      <c r="C116" s="62"/>
      <c r="D116" s="229" t="s">
        <v>153</v>
      </c>
      <c r="E116" s="62"/>
      <c r="F116" s="256" t="s">
        <v>726</v>
      </c>
      <c r="G116" s="62"/>
      <c r="H116" s="62"/>
      <c r="I116" s="171"/>
      <c r="J116" s="62"/>
      <c r="K116" s="62"/>
      <c r="L116" s="60"/>
      <c r="M116" s="215"/>
      <c r="N116" s="41"/>
      <c r="O116" s="41"/>
      <c r="P116" s="41"/>
      <c r="Q116" s="41"/>
      <c r="R116" s="41"/>
      <c r="S116" s="41"/>
      <c r="T116" s="77"/>
      <c r="AT116" s="23" t="s">
        <v>153</v>
      </c>
      <c r="AU116" s="23" t="s">
        <v>84</v>
      </c>
    </row>
    <row r="117" spans="2:65" s="1" customFormat="1" ht="14.4" customHeight="1">
      <c r="B117" s="40"/>
      <c r="C117" s="201" t="s">
        <v>222</v>
      </c>
      <c r="D117" s="201" t="s">
        <v>146</v>
      </c>
      <c r="E117" s="202" t="s">
        <v>727</v>
      </c>
      <c r="F117" s="203" t="s">
        <v>728</v>
      </c>
      <c r="G117" s="204" t="s">
        <v>240</v>
      </c>
      <c r="H117" s="205">
        <v>6</v>
      </c>
      <c r="I117" s="206"/>
      <c r="J117" s="207">
        <f>ROUND(I117*H117,2)</f>
        <v>0</v>
      </c>
      <c r="K117" s="203" t="s">
        <v>150</v>
      </c>
      <c r="L117" s="60"/>
      <c r="M117" s="208" t="s">
        <v>22</v>
      </c>
      <c r="N117" s="209" t="s">
        <v>46</v>
      </c>
      <c r="O117" s="41"/>
      <c r="P117" s="210">
        <f>O117*H117</f>
        <v>0</v>
      </c>
      <c r="Q117" s="210">
        <v>0.00059</v>
      </c>
      <c r="R117" s="210">
        <f>Q117*H117</f>
        <v>0.00354</v>
      </c>
      <c r="S117" s="210">
        <v>0</v>
      </c>
      <c r="T117" s="211">
        <f>S117*H117</f>
        <v>0</v>
      </c>
      <c r="AR117" s="23" t="s">
        <v>244</v>
      </c>
      <c r="AT117" s="23" t="s">
        <v>146</v>
      </c>
      <c r="AU117" s="23" t="s">
        <v>84</v>
      </c>
      <c r="AY117" s="23" t="s">
        <v>143</v>
      </c>
      <c r="BE117" s="212">
        <f>IF(N117="základní",J117,0)</f>
        <v>0</v>
      </c>
      <c r="BF117" s="212">
        <f>IF(N117="snížená",J117,0)</f>
        <v>0</v>
      </c>
      <c r="BG117" s="212">
        <f>IF(N117="zákl. přenesená",J117,0)</f>
        <v>0</v>
      </c>
      <c r="BH117" s="212">
        <f>IF(N117="sníž. přenesená",J117,0)</f>
        <v>0</v>
      </c>
      <c r="BI117" s="212">
        <f>IF(N117="nulová",J117,0)</f>
        <v>0</v>
      </c>
      <c r="BJ117" s="23" t="s">
        <v>24</v>
      </c>
      <c r="BK117" s="212">
        <f>ROUND(I117*H117,2)</f>
        <v>0</v>
      </c>
      <c r="BL117" s="23" t="s">
        <v>244</v>
      </c>
      <c r="BM117" s="23" t="s">
        <v>729</v>
      </c>
    </row>
    <row r="118" spans="2:47" s="1" customFormat="1" ht="13.5">
      <c r="B118" s="40"/>
      <c r="C118" s="62"/>
      <c r="D118" s="229" t="s">
        <v>153</v>
      </c>
      <c r="E118" s="62"/>
      <c r="F118" s="256" t="s">
        <v>730</v>
      </c>
      <c r="G118" s="62"/>
      <c r="H118" s="62"/>
      <c r="I118" s="171"/>
      <c r="J118" s="62"/>
      <c r="K118" s="62"/>
      <c r="L118" s="60"/>
      <c r="M118" s="215"/>
      <c r="N118" s="41"/>
      <c r="O118" s="41"/>
      <c r="P118" s="41"/>
      <c r="Q118" s="41"/>
      <c r="R118" s="41"/>
      <c r="S118" s="41"/>
      <c r="T118" s="77"/>
      <c r="AT118" s="23" t="s">
        <v>153</v>
      </c>
      <c r="AU118" s="23" t="s">
        <v>84</v>
      </c>
    </row>
    <row r="119" spans="2:65" s="1" customFormat="1" ht="14.4" customHeight="1">
      <c r="B119" s="40"/>
      <c r="C119" s="201" t="s">
        <v>227</v>
      </c>
      <c r="D119" s="201" t="s">
        <v>146</v>
      </c>
      <c r="E119" s="202" t="s">
        <v>731</v>
      </c>
      <c r="F119" s="203" t="s">
        <v>732</v>
      </c>
      <c r="G119" s="204" t="s">
        <v>240</v>
      </c>
      <c r="H119" s="205">
        <v>8</v>
      </c>
      <c r="I119" s="206"/>
      <c r="J119" s="207">
        <f>ROUND(I119*H119,2)</f>
        <v>0</v>
      </c>
      <c r="K119" s="203" t="s">
        <v>150</v>
      </c>
      <c r="L119" s="60"/>
      <c r="M119" s="208" t="s">
        <v>22</v>
      </c>
      <c r="N119" s="209" t="s">
        <v>46</v>
      </c>
      <c r="O119" s="41"/>
      <c r="P119" s="210">
        <f>O119*H119</f>
        <v>0</v>
      </c>
      <c r="Q119" s="210">
        <v>0.00035</v>
      </c>
      <c r="R119" s="210">
        <f>Q119*H119</f>
        <v>0.0028</v>
      </c>
      <c r="S119" s="210">
        <v>0</v>
      </c>
      <c r="T119" s="211">
        <f>S119*H119</f>
        <v>0</v>
      </c>
      <c r="AR119" s="23" t="s">
        <v>244</v>
      </c>
      <c r="AT119" s="23" t="s">
        <v>146</v>
      </c>
      <c r="AU119" s="23" t="s">
        <v>84</v>
      </c>
      <c r="AY119" s="23" t="s">
        <v>143</v>
      </c>
      <c r="BE119" s="212">
        <f>IF(N119="základní",J119,0)</f>
        <v>0</v>
      </c>
      <c r="BF119" s="212">
        <f>IF(N119="snížená",J119,0)</f>
        <v>0</v>
      </c>
      <c r="BG119" s="212">
        <f>IF(N119="zákl. přenesená",J119,0)</f>
        <v>0</v>
      </c>
      <c r="BH119" s="212">
        <f>IF(N119="sníž. přenesená",J119,0)</f>
        <v>0</v>
      </c>
      <c r="BI119" s="212">
        <f>IF(N119="nulová",J119,0)</f>
        <v>0</v>
      </c>
      <c r="BJ119" s="23" t="s">
        <v>24</v>
      </c>
      <c r="BK119" s="212">
        <f>ROUND(I119*H119,2)</f>
        <v>0</v>
      </c>
      <c r="BL119" s="23" t="s">
        <v>244</v>
      </c>
      <c r="BM119" s="23" t="s">
        <v>733</v>
      </c>
    </row>
    <row r="120" spans="2:47" s="1" customFormat="1" ht="13.5">
      <c r="B120" s="40"/>
      <c r="C120" s="62"/>
      <c r="D120" s="229" t="s">
        <v>153</v>
      </c>
      <c r="E120" s="62"/>
      <c r="F120" s="256" t="s">
        <v>734</v>
      </c>
      <c r="G120" s="62"/>
      <c r="H120" s="62"/>
      <c r="I120" s="171"/>
      <c r="J120" s="62"/>
      <c r="K120" s="62"/>
      <c r="L120" s="60"/>
      <c r="M120" s="215"/>
      <c r="N120" s="41"/>
      <c r="O120" s="41"/>
      <c r="P120" s="41"/>
      <c r="Q120" s="41"/>
      <c r="R120" s="41"/>
      <c r="S120" s="41"/>
      <c r="T120" s="77"/>
      <c r="AT120" s="23" t="s">
        <v>153</v>
      </c>
      <c r="AU120" s="23" t="s">
        <v>84</v>
      </c>
    </row>
    <row r="121" spans="2:65" s="1" customFormat="1" ht="14.4" customHeight="1">
      <c r="B121" s="40"/>
      <c r="C121" s="201" t="s">
        <v>231</v>
      </c>
      <c r="D121" s="201" t="s">
        <v>146</v>
      </c>
      <c r="E121" s="202" t="s">
        <v>735</v>
      </c>
      <c r="F121" s="203" t="s">
        <v>736</v>
      </c>
      <c r="G121" s="204" t="s">
        <v>240</v>
      </c>
      <c r="H121" s="205">
        <v>4</v>
      </c>
      <c r="I121" s="206"/>
      <c r="J121" s="207">
        <f>ROUND(I121*H121,2)</f>
        <v>0</v>
      </c>
      <c r="K121" s="203" t="s">
        <v>150</v>
      </c>
      <c r="L121" s="60"/>
      <c r="M121" s="208" t="s">
        <v>22</v>
      </c>
      <c r="N121" s="209" t="s">
        <v>46</v>
      </c>
      <c r="O121" s="41"/>
      <c r="P121" s="210">
        <f>O121*H121</f>
        <v>0</v>
      </c>
      <c r="Q121" s="210">
        <v>0.00057</v>
      </c>
      <c r="R121" s="210">
        <f>Q121*H121</f>
        <v>0.00228</v>
      </c>
      <c r="S121" s="210">
        <v>0</v>
      </c>
      <c r="T121" s="211">
        <f>S121*H121</f>
        <v>0</v>
      </c>
      <c r="AR121" s="23" t="s">
        <v>244</v>
      </c>
      <c r="AT121" s="23" t="s">
        <v>146</v>
      </c>
      <c r="AU121" s="23" t="s">
        <v>84</v>
      </c>
      <c r="AY121" s="23" t="s">
        <v>143</v>
      </c>
      <c r="BE121" s="212">
        <f>IF(N121="základní",J121,0)</f>
        <v>0</v>
      </c>
      <c r="BF121" s="212">
        <f>IF(N121="snížená",J121,0)</f>
        <v>0</v>
      </c>
      <c r="BG121" s="212">
        <f>IF(N121="zákl. přenesená",J121,0)</f>
        <v>0</v>
      </c>
      <c r="BH121" s="212">
        <f>IF(N121="sníž. přenesená",J121,0)</f>
        <v>0</v>
      </c>
      <c r="BI121" s="212">
        <f>IF(N121="nulová",J121,0)</f>
        <v>0</v>
      </c>
      <c r="BJ121" s="23" t="s">
        <v>24</v>
      </c>
      <c r="BK121" s="212">
        <f>ROUND(I121*H121,2)</f>
        <v>0</v>
      </c>
      <c r="BL121" s="23" t="s">
        <v>244</v>
      </c>
      <c r="BM121" s="23" t="s">
        <v>737</v>
      </c>
    </row>
    <row r="122" spans="2:47" s="1" customFormat="1" ht="13.5">
      <c r="B122" s="40"/>
      <c r="C122" s="62"/>
      <c r="D122" s="229" t="s">
        <v>153</v>
      </c>
      <c r="E122" s="62"/>
      <c r="F122" s="256" t="s">
        <v>738</v>
      </c>
      <c r="G122" s="62"/>
      <c r="H122" s="62"/>
      <c r="I122" s="171"/>
      <c r="J122" s="62"/>
      <c r="K122" s="62"/>
      <c r="L122" s="60"/>
      <c r="M122" s="215"/>
      <c r="N122" s="41"/>
      <c r="O122" s="41"/>
      <c r="P122" s="41"/>
      <c r="Q122" s="41"/>
      <c r="R122" s="41"/>
      <c r="S122" s="41"/>
      <c r="T122" s="77"/>
      <c r="AT122" s="23" t="s">
        <v>153</v>
      </c>
      <c r="AU122" s="23" t="s">
        <v>84</v>
      </c>
    </row>
    <row r="123" spans="2:65" s="1" customFormat="1" ht="14.4" customHeight="1">
      <c r="B123" s="40"/>
      <c r="C123" s="201" t="s">
        <v>189</v>
      </c>
      <c r="D123" s="201" t="s">
        <v>146</v>
      </c>
      <c r="E123" s="202" t="s">
        <v>739</v>
      </c>
      <c r="F123" s="203" t="s">
        <v>740</v>
      </c>
      <c r="G123" s="204" t="s">
        <v>225</v>
      </c>
      <c r="H123" s="205">
        <v>7</v>
      </c>
      <c r="I123" s="206"/>
      <c r="J123" s="207">
        <f>ROUND(I123*H123,2)</f>
        <v>0</v>
      </c>
      <c r="K123" s="203" t="s">
        <v>150</v>
      </c>
      <c r="L123" s="60"/>
      <c r="M123" s="208" t="s">
        <v>22</v>
      </c>
      <c r="N123" s="209" t="s">
        <v>46</v>
      </c>
      <c r="O123" s="41"/>
      <c r="P123" s="210">
        <f>O123*H123</f>
        <v>0</v>
      </c>
      <c r="Q123" s="210">
        <v>0</v>
      </c>
      <c r="R123" s="210">
        <f>Q123*H123</f>
        <v>0</v>
      </c>
      <c r="S123" s="210">
        <v>0</v>
      </c>
      <c r="T123" s="211">
        <f>S123*H123</f>
        <v>0</v>
      </c>
      <c r="AR123" s="23" t="s">
        <v>244</v>
      </c>
      <c r="AT123" s="23" t="s">
        <v>146</v>
      </c>
      <c r="AU123" s="23" t="s">
        <v>84</v>
      </c>
      <c r="AY123" s="23" t="s">
        <v>143</v>
      </c>
      <c r="BE123" s="212">
        <f>IF(N123="základní",J123,0)</f>
        <v>0</v>
      </c>
      <c r="BF123" s="212">
        <f>IF(N123="snížená",J123,0)</f>
        <v>0</v>
      </c>
      <c r="BG123" s="212">
        <f>IF(N123="zákl. přenesená",J123,0)</f>
        <v>0</v>
      </c>
      <c r="BH123" s="212">
        <f>IF(N123="sníž. přenesená",J123,0)</f>
        <v>0</v>
      </c>
      <c r="BI123" s="212">
        <f>IF(N123="nulová",J123,0)</f>
        <v>0</v>
      </c>
      <c r="BJ123" s="23" t="s">
        <v>24</v>
      </c>
      <c r="BK123" s="212">
        <f>ROUND(I123*H123,2)</f>
        <v>0</v>
      </c>
      <c r="BL123" s="23" t="s">
        <v>244</v>
      </c>
      <c r="BM123" s="23" t="s">
        <v>741</v>
      </c>
    </row>
    <row r="124" spans="2:47" s="1" customFormat="1" ht="13.5">
      <c r="B124" s="40"/>
      <c r="C124" s="62"/>
      <c r="D124" s="229" t="s">
        <v>153</v>
      </c>
      <c r="E124" s="62"/>
      <c r="F124" s="256" t="s">
        <v>742</v>
      </c>
      <c r="G124" s="62"/>
      <c r="H124" s="62"/>
      <c r="I124" s="171"/>
      <c r="J124" s="62"/>
      <c r="K124" s="62"/>
      <c r="L124" s="60"/>
      <c r="M124" s="215"/>
      <c r="N124" s="41"/>
      <c r="O124" s="41"/>
      <c r="P124" s="41"/>
      <c r="Q124" s="41"/>
      <c r="R124" s="41"/>
      <c r="S124" s="41"/>
      <c r="T124" s="77"/>
      <c r="AT124" s="23" t="s">
        <v>153</v>
      </c>
      <c r="AU124" s="23" t="s">
        <v>84</v>
      </c>
    </row>
    <row r="125" spans="2:65" s="1" customFormat="1" ht="14.4" customHeight="1">
      <c r="B125" s="40"/>
      <c r="C125" s="201" t="s">
        <v>10</v>
      </c>
      <c r="D125" s="201" t="s">
        <v>146</v>
      </c>
      <c r="E125" s="202" t="s">
        <v>743</v>
      </c>
      <c r="F125" s="203" t="s">
        <v>744</v>
      </c>
      <c r="G125" s="204" t="s">
        <v>240</v>
      </c>
      <c r="H125" s="205">
        <v>25</v>
      </c>
      <c r="I125" s="206"/>
      <c r="J125" s="207">
        <f>ROUND(I125*H125,2)</f>
        <v>0</v>
      </c>
      <c r="K125" s="203" t="s">
        <v>150</v>
      </c>
      <c r="L125" s="60"/>
      <c r="M125" s="208" t="s">
        <v>22</v>
      </c>
      <c r="N125" s="209" t="s">
        <v>46</v>
      </c>
      <c r="O125" s="41"/>
      <c r="P125" s="210">
        <f>O125*H125</f>
        <v>0</v>
      </c>
      <c r="Q125" s="210">
        <v>0</v>
      </c>
      <c r="R125" s="210">
        <f>Q125*H125</f>
        <v>0</v>
      </c>
      <c r="S125" s="210">
        <v>0</v>
      </c>
      <c r="T125" s="211">
        <f>S125*H125</f>
        <v>0</v>
      </c>
      <c r="AR125" s="23" t="s">
        <v>244</v>
      </c>
      <c r="AT125" s="23" t="s">
        <v>146</v>
      </c>
      <c r="AU125" s="23" t="s">
        <v>84</v>
      </c>
      <c r="AY125" s="23" t="s">
        <v>143</v>
      </c>
      <c r="BE125" s="212">
        <f>IF(N125="základní",J125,0)</f>
        <v>0</v>
      </c>
      <c r="BF125" s="212">
        <f>IF(N125="snížená",J125,0)</f>
        <v>0</v>
      </c>
      <c r="BG125" s="212">
        <f>IF(N125="zákl. přenesená",J125,0)</f>
        <v>0</v>
      </c>
      <c r="BH125" s="212">
        <f>IF(N125="sníž. přenesená",J125,0)</f>
        <v>0</v>
      </c>
      <c r="BI125" s="212">
        <f>IF(N125="nulová",J125,0)</f>
        <v>0</v>
      </c>
      <c r="BJ125" s="23" t="s">
        <v>24</v>
      </c>
      <c r="BK125" s="212">
        <f>ROUND(I125*H125,2)</f>
        <v>0</v>
      </c>
      <c r="BL125" s="23" t="s">
        <v>244</v>
      </c>
      <c r="BM125" s="23" t="s">
        <v>745</v>
      </c>
    </row>
    <row r="126" spans="2:47" s="1" customFormat="1" ht="13.5">
      <c r="B126" s="40"/>
      <c r="C126" s="62"/>
      <c r="D126" s="229" t="s">
        <v>153</v>
      </c>
      <c r="E126" s="62"/>
      <c r="F126" s="256" t="s">
        <v>746</v>
      </c>
      <c r="G126" s="62"/>
      <c r="H126" s="62"/>
      <c r="I126" s="171"/>
      <c r="J126" s="62"/>
      <c r="K126" s="62"/>
      <c r="L126" s="60"/>
      <c r="M126" s="215"/>
      <c r="N126" s="41"/>
      <c r="O126" s="41"/>
      <c r="P126" s="41"/>
      <c r="Q126" s="41"/>
      <c r="R126" s="41"/>
      <c r="S126" s="41"/>
      <c r="T126" s="77"/>
      <c r="AT126" s="23" t="s">
        <v>153</v>
      </c>
      <c r="AU126" s="23" t="s">
        <v>84</v>
      </c>
    </row>
    <row r="127" spans="2:65" s="1" customFormat="1" ht="14.4" customHeight="1">
      <c r="B127" s="40"/>
      <c r="C127" s="201" t="s">
        <v>244</v>
      </c>
      <c r="D127" s="201" t="s">
        <v>146</v>
      </c>
      <c r="E127" s="202" t="s">
        <v>747</v>
      </c>
      <c r="F127" s="203" t="s">
        <v>748</v>
      </c>
      <c r="G127" s="204" t="s">
        <v>225</v>
      </c>
      <c r="H127" s="205">
        <v>1</v>
      </c>
      <c r="I127" s="206"/>
      <c r="J127" s="207">
        <f>ROUND(I127*H127,2)</f>
        <v>0</v>
      </c>
      <c r="K127" s="203" t="s">
        <v>150</v>
      </c>
      <c r="L127" s="60"/>
      <c r="M127" s="208" t="s">
        <v>22</v>
      </c>
      <c r="N127" s="209" t="s">
        <v>46</v>
      </c>
      <c r="O127" s="41"/>
      <c r="P127" s="210">
        <f>O127*H127</f>
        <v>0</v>
      </c>
      <c r="Q127" s="210">
        <v>0</v>
      </c>
      <c r="R127" s="210">
        <f>Q127*H127</f>
        <v>0</v>
      </c>
      <c r="S127" s="210">
        <v>0</v>
      </c>
      <c r="T127" s="211">
        <f>S127*H127</f>
        <v>0</v>
      </c>
      <c r="AR127" s="23" t="s">
        <v>244</v>
      </c>
      <c r="AT127" s="23" t="s">
        <v>146</v>
      </c>
      <c r="AU127" s="23" t="s">
        <v>84</v>
      </c>
      <c r="AY127" s="23" t="s">
        <v>143</v>
      </c>
      <c r="BE127" s="212">
        <f>IF(N127="základní",J127,0)</f>
        <v>0</v>
      </c>
      <c r="BF127" s="212">
        <f>IF(N127="snížená",J127,0)</f>
        <v>0</v>
      </c>
      <c r="BG127" s="212">
        <f>IF(N127="zákl. přenesená",J127,0)</f>
        <v>0</v>
      </c>
      <c r="BH127" s="212">
        <f>IF(N127="sníž. přenesená",J127,0)</f>
        <v>0</v>
      </c>
      <c r="BI127" s="212">
        <f>IF(N127="nulová",J127,0)</f>
        <v>0</v>
      </c>
      <c r="BJ127" s="23" t="s">
        <v>24</v>
      </c>
      <c r="BK127" s="212">
        <f>ROUND(I127*H127,2)</f>
        <v>0</v>
      </c>
      <c r="BL127" s="23" t="s">
        <v>244</v>
      </c>
      <c r="BM127" s="23" t="s">
        <v>749</v>
      </c>
    </row>
    <row r="128" spans="2:47" s="1" customFormat="1" ht="13.5">
      <c r="B128" s="40"/>
      <c r="C128" s="62"/>
      <c r="D128" s="229" t="s">
        <v>153</v>
      </c>
      <c r="E128" s="62"/>
      <c r="F128" s="256" t="s">
        <v>750</v>
      </c>
      <c r="G128" s="62"/>
      <c r="H128" s="62"/>
      <c r="I128" s="171"/>
      <c r="J128" s="62"/>
      <c r="K128" s="62"/>
      <c r="L128" s="60"/>
      <c r="M128" s="215"/>
      <c r="N128" s="41"/>
      <c r="O128" s="41"/>
      <c r="P128" s="41"/>
      <c r="Q128" s="41"/>
      <c r="R128" s="41"/>
      <c r="S128" s="41"/>
      <c r="T128" s="77"/>
      <c r="AT128" s="23" t="s">
        <v>153</v>
      </c>
      <c r="AU128" s="23" t="s">
        <v>84</v>
      </c>
    </row>
    <row r="129" spans="2:65" s="1" customFormat="1" ht="22.8" customHeight="1">
      <c r="B129" s="40"/>
      <c r="C129" s="201" t="s">
        <v>250</v>
      </c>
      <c r="D129" s="201" t="s">
        <v>146</v>
      </c>
      <c r="E129" s="202" t="s">
        <v>751</v>
      </c>
      <c r="F129" s="203" t="s">
        <v>752</v>
      </c>
      <c r="G129" s="204" t="s">
        <v>259</v>
      </c>
      <c r="H129" s="205">
        <v>0.029</v>
      </c>
      <c r="I129" s="206"/>
      <c r="J129" s="207">
        <f>ROUND(I129*H129,2)</f>
        <v>0</v>
      </c>
      <c r="K129" s="203" t="s">
        <v>150</v>
      </c>
      <c r="L129" s="60"/>
      <c r="M129" s="208" t="s">
        <v>22</v>
      </c>
      <c r="N129" s="209" t="s">
        <v>46</v>
      </c>
      <c r="O129" s="41"/>
      <c r="P129" s="210">
        <f>O129*H129</f>
        <v>0</v>
      </c>
      <c r="Q129" s="210">
        <v>0</v>
      </c>
      <c r="R129" s="210">
        <f>Q129*H129</f>
        <v>0</v>
      </c>
      <c r="S129" s="210">
        <v>0</v>
      </c>
      <c r="T129" s="211">
        <f>S129*H129</f>
        <v>0</v>
      </c>
      <c r="AR129" s="23" t="s">
        <v>244</v>
      </c>
      <c r="AT129" s="23" t="s">
        <v>146</v>
      </c>
      <c r="AU129" s="23" t="s">
        <v>84</v>
      </c>
      <c r="AY129" s="23" t="s">
        <v>143</v>
      </c>
      <c r="BE129" s="212">
        <f>IF(N129="základní",J129,0)</f>
        <v>0</v>
      </c>
      <c r="BF129" s="212">
        <f>IF(N129="snížená",J129,0)</f>
        <v>0</v>
      </c>
      <c r="BG129" s="212">
        <f>IF(N129="zákl. přenesená",J129,0)</f>
        <v>0</v>
      </c>
      <c r="BH129" s="212">
        <f>IF(N129="sníž. přenesená",J129,0)</f>
        <v>0</v>
      </c>
      <c r="BI129" s="212">
        <f>IF(N129="nulová",J129,0)</f>
        <v>0</v>
      </c>
      <c r="BJ129" s="23" t="s">
        <v>24</v>
      </c>
      <c r="BK129" s="212">
        <f>ROUND(I129*H129,2)</f>
        <v>0</v>
      </c>
      <c r="BL129" s="23" t="s">
        <v>244</v>
      </c>
      <c r="BM129" s="23" t="s">
        <v>753</v>
      </c>
    </row>
    <row r="130" spans="2:47" s="1" customFormat="1" ht="36">
      <c r="B130" s="40"/>
      <c r="C130" s="62"/>
      <c r="D130" s="229" t="s">
        <v>153</v>
      </c>
      <c r="E130" s="62"/>
      <c r="F130" s="256" t="s">
        <v>754</v>
      </c>
      <c r="G130" s="62"/>
      <c r="H130" s="62"/>
      <c r="I130" s="171"/>
      <c r="J130" s="62"/>
      <c r="K130" s="62"/>
      <c r="L130" s="60"/>
      <c r="M130" s="215"/>
      <c r="N130" s="41"/>
      <c r="O130" s="41"/>
      <c r="P130" s="41"/>
      <c r="Q130" s="41"/>
      <c r="R130" s="41"/>
      <c r="S130" s="41"/>
      <c r="T130" s="77"/>
      <c r="AT130" s="23" t="s">
        <v>153</v>
      </c>
      <c r="AU130" s="23" t="s">
        <v>84</v>
      </c>
    </row>
    <row r="131" spans="2:65" s="1" customFormat="1" ht="22.8" customHeight="1">
      <c r="B131" s="40"/>
      <c r="C131" s="201" t="s">
        <v>256</v>
      </c>
      <c r="D131" s="201" t="s">
        <v>146</v>
      </c>
      <c r="E131" s="202" t="s">
        <v>755</v>
      </c>
      <c r="F131" s="203" t="s">
        <v>756</v>
      </c>
      <c r="G131" s="204" t="s">
        <v>259</v>
      </c>
      <c r="H131" s="205">
        <v>0.029</v>
      </c>
      <c r="I131" s="206"/>
      <c r="J131" s="207">
        <f>ROUND(I131*H131,2)</f>
        <v>0</v>
      </c>
      <c r="K131" s="203" t="s">
        <v>150</v>
      </c>
      <c r="L131" s="60"/>
      <c r="M131" s="208" t="s">
        <v>22</v>
      </c>
      <c r="N131" s="209" t="s">
        <v>46</v>
      </c>
      <c r="O131" s="41"/>
      <c r="P131" s="210">
        <f>O131*H131</f>
        <v>0</v>
      </c>
      <c r="Q131" s="210">
        <v>0</v>
      </c>
      <c r="R131" s="210">
        <f>Q131*H131</f>
        <v>0</v>
      </c>
      <c r="S131" s="210">
        <v>0</v>
      </c>
      <c r="T131" s="211">
        <f>S131*H131</f>
        <v>0</v>
      </c>
      <c r="AR131" s="23" t="s">
        <v>244</v>
      </c>
      <c r="AT131" s="23" t="s">
        <v>146</v>
      </c>
      <c r="AU131" s="23" t="s">
        <v>84</v>
      </c>
      <c r="AY131" s="23" t="s">
        <v>143</v>
      </c>
      <c r="BE131" s="212">
        <f>IF(N131="základní",J131,0)</f>
        <v>0</v>
      </c>
      <c r="BF131" s="212">
        <f>IF(N131="snížená",J131,0)</f>
        <v>0</v>
      </c>
      <c r="BG131" s="212">
        <f>IF(N131="zákl. přenesená",J131,0)</f>
        <v>0</v>
      </c>
      <c r="BH131" s="212">
        <f>IF(N131="sníž. přenesená",J131,0)</f>
        <v>0</v>
      </c>
      <c r="BI131" s="212">
        <f>IF(N131="nulová",J131,0)</f>
        <v>0</v>
      </c>
      <c r="BJ131" s="23" t="s">
        <v>24</v>
      </c>
      <c r="BK131" s="212">
        <f>ROUND(I131*H131,2)</f>
        <v>0</v>
      </c>
      <c r="BL131" s="23" t="s">
        <v>244</v>
      </c>
      <c r="BM131" s="23" t="s">
        <v>757</v>
      </c>
    </row>
    <row r="132" spans="2:47" s="1" customFormat="1" ht="36">
      <c r="B132" s="40"/>
      <c r="C132" s="62"/>
      <c r="D132" s="229" t="s">
        <v>153</v>
      </c>
      <c r="E132" s="62"/>
      <c r="F132" s="256" t="s">
        <v>758</v>
      </c>
      <c r="G132" s="62"/>
      <c r="H132" s="62"/>
      <c r="I132" s="171"/>
      <c r="J132" s="62"/>
      <c r="K132" s="62"/>
      <c r="L132" s="60"/>
      <c r="M132" s="215"/>
      <c r="N132" s="41"/>
      <c r="O132" s="41"/>
      <c r="P132" s="41"/>
      <c r="Q132" s="41"/>
      <c r="R132" s="41"/>
      <c r="S132" s="41"/>
      <c r="T132" s="77"/>
      <c r="AT132" s="23" t="s">
        <v>153</v>
      </c>
      <c r="AU132" s="23" t="s">
        <v>84</v>
      </c>
    </row>
    <row r="133" spans="2:65" s="1" customFormat="1" ht="14.4" customHeight="1">
      <c r="B133" s="40"/>
      <c r="C133" s="201" t="s">
        <v>262</v>
      </c>
      <c r="D133" s="201" t="s">
        <v>146</v>
      </c>
      <c r="E133" s="202" t="s">
        <v>759</v>
      </c>
      <c r="F133" s="203" t="s">
        <v>760</v>
      </c>
      <c r="G133" s="204" t="s">
        <v>761</v>
      </c>
      <c r="H133" s="205">
        <v>4</v>
      </c>
      <c r="I133" s="206"/>
      <c r="J133" s="207">
        <f>ROUND(I133*H133,2)</f>
        <v>0</v>
      </c>
      <c r="K133" s="203" t="s">
        <v>22</v>
      </c>
      <c r="L133" s="60"/>
      <c r="M133" s="208" t="s">
        <v>22</v>
      </c>
      <c r="N133" s="209" t="s">
        <v>46</v>
      </c>
      <c r="O133" s="41"/>
      <c r="P133" s="210">
        <f>O133*H133</f>
        <v>0</v>
      </c>
      <c r="Q133" s="210">
        <v>0</v>
      </c>
      <c r="R133" s="210">
        <f>Q133*H133</f>
        <v>0</v>
      </c>
      <c r="S133" s="210">
        <v>0</v>
      </c>
      <c r="T133" s="211">
        <f>S133*H133</f>
        <v>0</v>
      </c>
      <c r="AR133" s="23" t="s">
        <v>244</v>
      </c>
      <c r="AT133" s="23" t="s">
        <v>146</v>
      </c>
      <c r="AU133" s="23" t="s">
        <v>84</v>
      </c>
      <c r="AY133" s="23" t="s">
        <v>143</v>
      </c>
      <c r="BE133" s="212">
        <f>IF(N133="základní",J133,0)</f>
        <v>0</v>
      </c>
      <c r="BF133" s="212">
        <f>IF(N133="snížená",J133,0)</f>
        <v>0</v>
      </c>
      <c r="BG133" s="212">
        <f>IF(N133="zákl. přenesená",J133,0)</f>
        <v>0</v>
      </c>
      <c r="BH133" s="212">
        <f>IF(N133="sníž. přenesená",J133,0)</f>
        <v>0</v>
      </c>
      <c r="BI133" s="212">
        <f>IF(N133="nulová",J133,0)</f>
        <v>0</v>
      </c>
      <c r="BJ133" s="23" t="s">
        <v>24</v>
      </c>
      <c r="BK133" s="212">
        <f>ROUND(I133*H133,2)</f>
        <v>0</v>
      </c>
      <c r="BL133" s="23" t="s">
        <v>244</v>
      </c>
      <c r="BM133" s="23" t="s">
        <v>762</v>
      </c>
    </row>
    <row r="134" spans="2:47" s="1" customFormat="1" ht="13.5">
      <c r="B134" s="40"/>
      <c r="C134" s="62"/>
      <c r="D134" s="229" t="s">
        <v>153</v>
      </c>
      <c r="E134" s="62"/>
      <c r="F134" s="256" t="s">
        <v>760</v>
      </c>
      <c r="G134" s="62"/>
      <c r="H134" s="62"/>
      <c r="I134" s="171"/>
      <c r="J134" s="62"/>
      <c r="K134" s="62"/>
      <c r="L134" s="60"/>
      <c r="M134" s="215"/>
      <c r="N134" s="41"/>
      <c r="O134" s="41"/>
      <c r="P134" s="41"/>
      <c r="Q134" s="41"/>
      <c r="R134" s="41"/>
      <c r="S134" s="41"/>
      <c r="T134" s="77"/>
      <c r="AT134" s="23" t="s">
        <v>153</v>
      </c>
      <c r="AU134" s="23" t="s">
        <v>84</v>
      </c>
    </row>
    <row r="135" spans="2:65" s="1" customFormat="1" ht="22.8" customHeight="1">
      <c r="B135" s="40"/>
      <c r="C135" s="201" t="s">
        <v>267</v>
      </c>
      <c r="D135" s="201" t="s">
        <v>146</v>
      </c>
      <c r="E135" s="202" t="s">
        <v>763</v>
      </c>
      <c r="F135" s="203" t="s">
        <v>764</v>
      </c>
      <c r="G135" s="204" t="s">
        <v>259</v>
      </c>
      <c r="H135" s="205">
        <v>0.1</v>
      </c>
      <c r="I135" s="206"/>
      <c r="J135" s="207">
        <f>ROUND(I135*H135,2)</f>
        <v>0</v>
      </c>
      <c r="K135" s="203" t="s">
        <v>150</v>
      </c>
      <c r="L135" s="60"/>
      <c r="M135" s="208" t="s">
        <v>22</v>
      </c>
      <c r="N135" s="209" t="s">
        <v>46</v>
      </c>
      <c r="O135" s="41"/>
      <c r="P135" s="210">
        <f>O135*H135</f>
        <v>0</v>
      </c>
      <c r="Q135" s="210">
        <v>0</v>
      </c>
      <c r="R135" s="210">
        <f>Q135*H135</f>
        <v>0</v>
      </c>
      <c r="S135" s="210">
        <v>0</v>
      </c>
      <c r="T135" s="211">
        <f>S135*H135</f>
        <v>0</v>
      </c>
      <c r="AR135" s="23" t="s">
        <v>244</v>
      </c>
      <c r="AT135" s="23" t="s">
        <v>146</v>
      </c>
      <c r="AU135" s="23" t="s">
        <v>84</v>
      </c>
      <c r="AY135" s="23" t="s">
        <v>143</v>
      </c>
      <c r="BE135" s="212">
        <f>IF(N135="základní",J135,0)</f>
        <v>0</v>
      </c>
      <c r="BF135" s="212">
        <f>IF(N135="snížená",J135,0)</f>
        <v>0</v>
      </c>
      <c r="BG135" s="212">
        <f>IF(N135="zákl. přenesená",J135,0)</f>
        <v>0</v>
      </c>
      <c r="BH135" s="212">
        <f>IF(N135="sníž. přenesená",J135,0)</f>
        <v>0</v>
      </c>
      <c r="BI135" s="212">
        <f>IF(N135="nulová",J135,0)</f>
        <v>0</v>
      </c>
      <c r="BJ135" s="23" t="s">
        <v>24</v>
      </c>
      <c r="BK135" s="212">
        <f>ROUND(I135*H135,2)</f>
        <v>0</v>
      </c>
      <c r="BL135" s="23" t="s">
        <v>244</v>
      </c>
      <c r="BM135" s="23" t="s">
        <v>765</v>
      </c>
    </row>
    <row r="136" spans="2:47" s="1" customFormat="1" ht="24">
      <c r="B136" s="40"/>
      <c r="C136" s="62"/>
      <c r="D136" s="213" t="s">
        <v>153</v>
      </c>
      <c r="E136" s="62"/>
      <c r="F136" s="214" t="s">
        <v>766</v>
      </c>
      <c r="G136" s="62"/>
      <c r="H136" s="62"/>
      <c r="I136" s="171"/>
      <c r="J136" s="62"/>
      <c r="K136" s="62"/>
      <c r="L136" s="60"/>
      <c r="M136" s="215"/>
      <c r="N136" s="41"/>
      <c r="O136" s="41"/>
      <c r="P136" s="41"/>
      <c r="Q136" s="41"/>
      <c r="R136" s="41"/>
      <c r="S136" s="41"/>
      <c r="T136" s="77"/>
      <c r="AT136" s="23" t="s">
        <v>153</v>
      </c>
      <c r="AU136" s="23" t="s">
        <v>84</v>
      </c>
    </row>
    <row r="137" spans="2:63" s="11" customFormat="1" ht="29.85" customHeight="1">
      <c r="B137" s="184"/>
      <c r="C137" s="185"/>
      <c r="D137" s="198" t="s">
        <v>74</v>
      </c>
      <c r="E137" s="199" t="s">
        <v>767</v>
      </c>
      <c r="F137" s="199" t="s">
        <v>768</v>
      </c>
      <c r="G137" s="185"/>
      <c r="H137" s="185"/>
      <c r="I137" s="188"/>
      <c r="J137" s="200">
        <f>BK137</f>
        <v>0</v>
      </c>
      <c r="K137" s="185"/>
      <c r="L137" s="190"/>
      <c r="M137" s="191"/>
      <c r="N137" s="192"/>
      <c r="O137" s="192"/>
      <c r="P137" s="193">
        <f>SUM(P138:P182)</f>
        <v>0</v>
      </c>
      <c r="Q137" s="192"/>
      <c r="R137" s="193">
        <f>SUM(R138:R182)</f>
        <v>0.05021</v>
      </c>
      <c r="S137" s="192"/>
      <c r="T137" s="194">
        <f>SUM(T138:T182)</f>
        <v>0.045399999999999996</v>
      </c>
      <c r="AR137" s="195" t="s">
        <v>84</v>
      </c>
      <c r="AT137" s="196" t="s">
        <v>74</v>
      </c>
      <c r="AU137" s="196" t="s">
        <v>24</v>
      </c>
      <c r="AY137" s="195" t="s">
        <v>143</v>
      </c>
      <c r="BK137" s="197">
        <f>SUM(BK138:BK182)</f>
        <v>0</v>
      </c>
    </row>
    <row r="138" spans="2:65" s="1" customFormat="1" ht="14.4" customHeight="1">
      <c r="B138" s="40"/>
      <c r="C138" s="201" t="s">
        <v>9</v>
      </c>
      <c r="D138" s="201" t="s">
        <v>146</v>
      </c>
      <c r="E138" s="202" t="s">
        <v>769</v>
      </c>
      <c r="F138" s="203" t="s">
        <v>770</v>
      </c>
      <c r="G138" s="204" t="s">
        <v>240</v>
      </c>
      <c r="H138" s="205">
        <v>20</v>
      </c>
      <c r="I138" s="206"/>
      <c r="J138" s="207">
        <f>ROUND(I138*H138,2)</f>
        <v>0</v>
      </c>
      <c r="K138" s="203" t="s">
        <v>150</v>
      </c>
      <c r="L138" s="60"/>
      <c r="M138" s="208" t="s">
        <v>22</v>
      </c>
      <c r="N138" s="209" t="s">
        <v>46</v>
      </c>
      <c r="O138" s="41"/>
      <c r="P138" s="210">
        <f>O138*H138</f>
        <v>0</v>
      </c>
      <c r="Q138" s="210">
        <v>0</v>
      </c>
      <c r="R138" s="210">
        <f>Q138*H138</f>
        <v>0</v>
      </c>
      <c r="S138" s="210">
        <v>0.00213</v>
      </c>
      <c r="T138" s="211">
        <f>S138*H138</f>
        <v>0.0426</v>
      </c>
      <c r="AR138" s="23" t="s">
        <v>244</v>
      </c>
      <c r="AT138" s="23" t="s">
        <v>146</v>
      </c>
      <c r="AU138" s="23" t="s">
        <v>84</v>
      </c>
      <c r="AY138" s="23" t="s">
        <v>143</v>
      </c>
      <c r="BE138" s="212">
        <f>IF(N138="základní",J138,0)</f>
        <v>0</v>
      </c>
      <c r="BF138" s="212">
        <f>IF(N138="snížená",J138,0)</f>
        <v>0</v>
      </c>
      <c r="BG138" s="212">
        <f>IF(N138="zákl. přenesená",J138,0)</f>
        <v>0</v>
      </c>
      <c r="BH138" s="212">
        <f>IF(N138="sníž. přenesená",J138,0)</f>
        <v>0</v>
      </c>
      <c r="BI138" s="212">
        <f>IF(N138="nulová",J138,0)</f>
        <v>0</v>
      </c>
      <c r="BJ138" s="23" t="s">
        <v>24</v>
      </c>
      <c r="BK138" s="212">
        <f>ROUND(I138*H138,2)</f>
        <v>0</v>
      </c>
      <c r="BL138" s="23" t="s">
        <v>244</v>
      </c>
      <c r="BM138" s="23" t="s">
        <v>771</v>
      </c>
    </row>
    <row r="139" spans="2:47" s="1" customFormat="1" ht="13.5">
      <c r="B139" s="40"/>
      <c r="C139" s="62"/>
      <c r="D139" s="229" t="s">
        <v>153</v>
      </c>
      <c r="E139" s="62"/>
      <c r="F139" s="256" t="s">
        <v>772</v>
      </c>
      <c r="G139" s="62"/>
      <c r="H139" s="62"/>
      <c r="I139" s="171"/>
      <c r="J139" s="62"/>
      <c r="K139" s="62"/>
      <c r="L139" s="60"/>
      <c r="M139" s="215"/>
      <c r="N139" s="41"/>
      <c r="O139" s="41"/>
      <c r="P139" s="41"/>
      <c r="Q139" s="41"/>
      <c r="R139" s="41"/>
      <c r="S139" s="41"/>
      <c r="T139" s="77"/>
      <c r="AT139" s="23" t="s">
        <v>153</v>
      </c>
      <c r="AU139" s="23" t="s">
        <v>84</v>
      </c>
    </row>
    <row r="140" spans="2:65" s="1" customFormat="1" ht="14.4" customHeight="1">
      <c r="B140" s="40"/>
      <c r="C140" s="201" t="s">
        <v>278</v>
      </c>
      <c r="D140" s="201" t="s">
        <v>146</v>
      </c>
      <c r="E140" s="202" t="s">
        <v>773</v>
      </c>
      <c r="F140" s="203" t="s">
        <v>774</v>
      </c>
      <c r="G140" s="204" t="s">
        <v>225</v>
      </c>
      <c r="H140" s="205">
        <v>1</v>
      </c>
      <c r="I140" s="206"/>
      <c r="J140" s="207">
        <f>ROUND(I140*H140,2)</f>
        <v>0</v>
      </c>
      <c r="K140" s="203" t="s">
        <v>150</v>
      </c>
      <c r="L140" s="60"/>
      <c r="M140" s="208" t="s">
        <v>22</v>
      </c>
      <c r="N140" s="209" t="s">
        <v>46</v>
      </c>
      <c r="O140" s="41"/>
      <c r="P140" s="210">
        <f>O140*H140</f>
        <v>0</v>
      </c>
      <c r="Q140" s="210">
        <v>0.0012</v>
      </c>
      <c r="R140" s="210">
        <f>Q140*H140</f>
        <v>0.0012</v>
      </c>
      <c r="S140" s="210">
        <v>0</v>
      </c>
      <c r="T140" s="211">
        <f>S140*H140</f>
        <v>0</v>
      </c>
      <c r="AR140" s="23" t="s">
        <v>244</v>
      </c>
      <c r="AT140" s="23" t="s">
        <v>146</v>
      </c>
      <c r="AU140" s="23" t="s">
        <v>84</v>
      </c>
      <c r="AY140" s="23" t="s">
        <v>143</v>
      </c>
      <c r="BE140" s="212">
        <f>IF(N140="základní",J140,0)</f>
        <v>0</v>
      </c>
      <c r="BF140" s="212">
        <f>IF(N140="snížená",J140,0)</f>
        <v>0</v>
      </c>
      <c r="BG140" s="212">
        <f>IF(N140="zákl. přenesená",J140,0)</f>
        <v>0</v>
      </c>
      <c r="BH140" s="212">
        <f>IF(N140="sníž. přenesená",J140,0)</f>
        <v>0</v>
      </c>
      <c r="BI140" s="212">
        <f>IF(N140="nulová",J140,0)</f>
        <v>0</v>
      </c>
      <c r="BJ140" s="23" t="s">
        <v>24</v>
      </c>
      <c r="BK140" s="212">
        <f>ROUND(I140*H140,2)</f>
        <v>0</v>
      </c>
      <c r="BL140" s="23" t="s">
        <v>244</v>
      </c>
      <c r="BM140" s="23" t="s">
        <v>775</v>
      </c>
    </row>
    <row r="141" spans="2:47" s="1" customFormat="1" ht="13.5">
      <c r="B141" s="40"/>
      <c r="C141" s="62"/>
      <c r="D141" s="229" t="s">
        <v>153</v>
      </c>
      <c r="E141" s="62"/>
      <c r="F141" s="256" t="s">
        <v>774</v>
      </c>
      <c r="G141" s="62"/>
      <c r="H141" s="62"/>
      <c r="I141" s="171"/>
      <c r="J141" s="62"/>
      <c r="K141" s="62"/>
      <c r="L141" s="60"/>
      <c r="M141" s="215"/>
      <c r="N141" s="41"/>
      <c r="O141" s="41"/>
      <c r="P141" s="41"/>
      <c r="Q141" s="41"/>
      <c r="R141" s="41"/>
      <c r="S141" s="41"/>
      <c r="T141" s="77"/>
      <c r="AT141" s="23" t="s">
        <v>153</v>
      </c>
      <c r="AU141" s="23" t="s">
        <v>84</v>
      </c>
    </row>
    <row r="142" spans="2:65" s="1" customFormat="1" ht="22.8" customHeight="1">
      <c r="B142" s="40"/>
      <c r="C142" s="201" t="s">
        <v>286</v>
      </c>
      <c r="D142" s="201" t="s">
        <v>146</v>
      </c>
      <c r="E142" s="202" t="s">
        <v>776</v>
      </c>
      <c r="F142" s="203" t="s">
        <v>777</v>
      </c>
      <c r="G142" s="204" t="s">
        <v>225</v>
      </c>
      <c r="H142" s="205">
        <v>6</v>
      </c>
      <c r="I142" s="206"/>
      <c r="J142" s="207">
        <f>ROUND(I142*H142,2)</f>
        <v>0</v>
      </c>
      <c r="K142" s="203" t="s">
        <v>150</v>
      </c>
      <c r="L142" s="60"/>
      <c r="M142" s="208" t="s">
        <v>22</v>
      </c>
      <c r="N142" s="209" t="s">
        <v>46</v>
      </c>
      <c r="O142" s="41"/>
      <c r="P142" s="210">
        <f>O142*H142</f>
        <v>0</v>
      </c>
      <c r="Q142" s="210">
        <v>0.0003</v>
      </c>
      <c r="R142" s="210">
        <f>Q142*H142</f>
        <v>0.0018</v>
      </c>
      <c r="S142" s="210">
        <v>0</v>
      </c>
      <c r="T142" s="211">
        <f>S142*H142</f>
        <v>0</v>
      </c>
      <c r="AR142" s="23" t="s">
        <v>244</v>
      </c>
      <c r="AT142" s="23" t="s">
        <v>146</v>
      </c>
      <c r="AU142" s="23" t="s">
        <v>84</v>
      </c>
      <c r="AY142" s="23" t="s">
        <v>143</v>
      </c>
      <c r="BE142" s="212">
        <f>IF(N142="základní",J142,0)</f>
        <v>0</v>
      </c>
      <c r="BF142" s="212">
        <f>IF(N142="snížená",J142,0)</f>
        <v>0</v>
      </c>
      <c r="BG142" s="212">
        <f>IF(N142="zákl. přenesená",J142,0)</f>
        <v>0</v>
      </c>
      <c r="BH142" s="212">
        <f>IF(N142="sníž. přenesená",J142,0)</f>
        <v>0</v>
      </c>
      <c r="BI142" s="212">
        <f>IF(N142="nulová",J142,0)</f>
        <v>0</v>
      </c>
      <c r="BJ142" s="23" t="s">
        <v>24</v>
      </c>
      <c r="BK142" s="212">
        <f>ROUND(I142*H142,2)</f>
        <v>0</v>
      </c>
      <c r="BL142" s="23" t="s">
        <v>244</v>
      </c>
      <c r="BM142" s="23" t="s">
        <v>778</v>
      </c>
    </row>
    <row r="143" spans="2:47" s="1" customFormat="1" ht="36">
      <c r="B143" s="40"/>
      <c r="C143" s="62"/>
      <c r="D143" s="229" t="s">
        <v>153</v>
      </c>
      <c r="E143" s="62"/>
      <c r="F143" s="256" t="s">
        <v>779</v>
      </c>
      <c r="G143" s="62"/>
      <c r="H143" s="62"/>
      <c r="I143" s="171"/>
      <c r="J143" s="62"/>
      <c r="K143" s="62"/>
      <c r="L143" s="60"/>
      <c r="M143" s="215"/>
      <c r="N143" s="41"/>
      <c r="O143" s="41"/>
      <c r="P143" s="41"/>
      <c r="Q143" s="41"/>
      <c r="R143" s="41"/>
      <c r="S143" s="41"/>
      <c r="T143" s="77"/>
      <c r="AT143" s="23" t="s">
        <v>153</v>
      </c>
      <c r="AU143" s="23" t="s">
        <v>84</v>
      </c>
    </row>
    <row r="144" spans="2:65" s="1" customFormat="1" ht="14.4" customHeight="1">
      <c r="B144" s="40"/>
      <c r="C144" s="201" t="s">
        <v>295</v>
      </c>
      <c r="D144" s="201" t="s">
        <v>146</v>
      </c>
      <c r="E144" s="202" t="s">
        <v>780</v>
      </c>
      <c r="F144" s="203" t="s">
        <v>781</v>
      </c>
      <c r="G144" s="204" t="s">
        <v>240</v>
      </c>
      <c r="H144" s="205">
        <v>10</v>
      </c>
      <c r="I144" s="206"/>
      <c r="J144" s="207">
        <f>ROUND(I144*H144,2)</f>
        <v>0</v>
      </c>
      <c r="K144" s="203" t="s">
        <v>150</v>
      </c>
      <c r="L144" s="60"/>
      <c r="M144" s="208" t="s">
        <v>22</v>
      </c>
      <c r="N144" s="209" t="s">
        <v>46</v>
      </c>
      <c r="O144" s="41"/>
      <c r="P144" s="210">
        <f>O144*H144</f>
        <v>0</v>
      </c>
      <c r="Q144" s="210">
        <v>0</v>
      </c>
      <c r="R144" s="210">
        <f>Q144*H144</f>
        <v>0</v>
      </c>
      <c r="S144" s="210">
        <v>0.00028</v>
      </c>
      <c r="T144" s="211">
        <f>S144*H144</f>
        <v>0.0027999999999999995</v>
      </c>
      <c r="AR144" s="23" t="s">
        <v>244</v>
      </c>
      <c r="AT144" s="23" t="s">
        <v>146</v>
      </c>
      <c r="AU144" s="23" t="s">
        <v>84</v>
      </c>
      <c r="AY144" s="23" t="s">
        <v>143</v>
      </c>
      <c r="BE144" s="212">
        <f>IF(N144="základní",J144,0)</f>
        <v>0</v>
      </c>
      <c r="BF144" s="212">
        <f>IF(N144="snížená",J144,0)</f>
        <v>0</v>
      </c>
      <c r="BG144" s="212">
        <f>IF(N144="zákl. přenesená",J144,0)</f>
        <v>0</v>
      </c>
      <c r="BH144" s="212">
        <f>IF(N144="sníž. přenesená",J144,0)</f>
        <v>0</v>
      </c>
      <c r="BI144" s="212">
        <f>IF(N144="nulová",J144,0)</f>
        <v>0</v>
      </c>
      <c r="BJ144" s="23" t="s">
        <v>24</v>
      </c>
      <c r="BK144" s="212">
        <f>ROUND(I144*H144,2)</f>
        <v>0</v>
      </c>
      <c r="BL144" s="23" t="s">
        <v>244</v>
      </c>
      <c r="BM144" s="23" t="s">
        <v>782</v>
      </c>
    </row>
    <row r="145" spans="2:47" s="1" customFormat="1" ht="13.5">
      <c r="B145" s="40"/>
      <c r="C145" s="62"/>
      <c r="D145" s="229" t="s">
        <v>153</v>
      </c>
      <c r="E145" s="62"/>
      <c r="F145" s="256" t="s">
        <v>783</v>
      </c>
      <c r="G145" s="62"/>
      <c r="H145" s="62"/>
      <c r="I145" s="171"/>
      <c r="J145" s="62"/>
      <c r="K145" s="62"/>
      <c r="L145" s="60"/>
      <c r="M145" s="215"/>
      <c r="N145" s="41"/>
      <c r="O145" s="41"/>
      <c r="P145" s="41"/>
      <c r="Q145" s="41"/>
      <c r="R145" s="41"/>
      <c r="S145" s="41"/>
      <c r="T145" s="77"/>
      <c r="AT145" s="23" t="s">
        <v>153</v>
      </c>
      <c r="AU145" s="23" t="s">
        <v>84</v>
      </c>
    </row>
    <row r="146" spans="2:65" s="1" customFormat="1" ht="22.8" customHeight="1">
      <c r="B146" s="40"/>
      <c r="C146" s="201" t="s">
        <v>302</v>
      </c>
      <c r="D146" s="201" t="s">
        <v>146</v>
      </c>
      <c r="E146" s="202" t="s">
        <v>784</v>
      </c>
      <c r="F146" s="203" t="s">
        <v>785</v>
      </c>
      <c r="G146" s="204" t="s">
        <v>225</v>
      </c>
      <c r="H146" s="205">
        <v>7</v>
      </c>
      <c r="I146" s="206"/>
      <c r="J146" s="207">
        <f>ROUND(I146*H146,2)</f>
        <v>0</v>
      </c>
      <c r="K146" s="203" t="s">
        <v>150</v>
      </c>
      <c r="L146" s="60"/>
      <c r="M146" s="208" t="s">
        <v>22</v>
      </c>
      <c r="N146" s="209" t="s">
        <v>46</v>
      </c>
      <c r="O146" s="41"/>
      <c r="P146" s="210">
        <f>O146*H146</f>
        <v>0</v>
      </c>
      <c r="Q146" s="210">
        <v>0</v>
      </c>
      <c r="R146" s="210">
        <f>Q146*H146</f>
        <v>0</v>
      </c>
      <c r="S146" s="210">
        <v>0</v>
      </c>
      <c r="T146" s="211">
        <f>S146*H146</f>
        <v>0</v>
      </c>
      <c r="AR146" s="23" t="s">
        <v>244</v>
      </c>
      <c r="AT146" s="23" t="s">
        <v>146</v>
      </c>
      <c r="AU146" s="23" t="s">
        <v>84</v>
      </c>
      <c r="AY146" s="23" t="s">
        <v>143</v>
      </c>
      <c r="BE146" s="212">
        <f>IF(N146="základní",J146,0)</f>
        <v>0</v>
      </c>
      <c r="BF146" s="212">
        <f>IF(N146="snížená",J146,0)</f>
        <v>0</v>
      </c>
      <c r="BG146" s="212">
        <f>IF(N146="zákl. přenesená",J146,0)</f>
        <v>0</v>
      </c>
      <c r="BH146" s="212">
        <f>IF(N146="sníž. přenesená",J146,0)</f>
        <v>0</v>
      </c>
      <c r="BI146" s="212">
        <f>IF(N146="nulová",J146,0)</f>
        <v>0</v>
      </c>
      <c r="BJ146" s="23" t="s">
        <v>24</v>
      </c>
      <c r="BK146" s="212">
        <f>ROUND(I146*H146,2)</f>
        <v>0</v>
      </c>
      <c r="BL146" s="23" t="s">
        <v>244</v>
      </c>
      <c r="BM146" s="23" t="s">
        <v>786</v>
      </c>
    </row>
    <row r="147" spans="2:47" s="1" customFormat="1" ht="13.5">
      <c r="B147" s="40"/>
      <c r="C147" s="62"/>
      <c r="D147" s="229" t="s">
        <v>153</v>
      </c>
      <c r="E147" s="62"/>
      <c r="F147" s="256" t="s">
        <v>785</v>
      </c>
      <c r="G147" s="62"/>
      <c r="H147" s="62"/>
      <c r="I147" s="171"/>
      <c r="J147" s="62"/>
      <c r="K147" s="62"/>
      <c r="L147" s="60"/>
      <c r="M147" s="215"/>
      <c r="N147" s="41"/>
      <c r="O147" s="41"/>
      <c r="P147" s="41"/>
      <c r="Q147" s="41"/>
      <c r="R147" s="41"/>
      <c r="S147" s="41"/>
      <c r="T147" s="77"/>
      <c r="AT147" s="23" t="s">
        <v>153</v>
      </c>
      <c r="AU147" s="23" t="s">
        <v>84</v>
      </c>
    </row>
    <row r="148" spans="2:65" s="1" customFormat="1" ht="22.8" customHeight="1">
      <c r="B148" s="40"/>
      <c r="C148" s="201" t="s">
        <v>307</v>
      </c>
      <c r="D148" s="201" t="s">
        <v>146</v>
      </c>
      <c r="E148" s="202" t="s">
        <v>787</v>
      </c>
      <c r="F148" s="203" t="s">
        <v>788</v>
      </c>
      <c r="G148" s="204" t="s">
        <v>225</v>
      </c>
      <c r="H148" s="205">
        <v>1</v>
      </c>
      <c r="I148" s="206"/>
      <c r="J148" s="207">
        <f>ROUND(I148*H148,2)</f>
        <v>0</v>
      </c>
      <c r="K148" s="203" t="s">
        <v>150</v>
      </c>
      <c r="L148" s="60"/>
      <c r="M148" s="208" t="s">
        <v>22</v>
      </c>
      <c r="N148" s="209" t="s">
        <v>46</v>
      </c>
      <c r="O148" s="41"/>
      <c r="P148" s="210">
        <f>O148*H148</f>
        <v>0</v>
      </c>
      <c r="Q148" s="210">
        <v>0</v>
      </c>
      <c r="R148" s="210">
        <f>Q148*H148</f>
        <v>0</v>
      </c>
      <c r="S148" s="210">
        <v>0</v>
      </c>
      <c r="T148" s="211">
        <f>S148*H148</f>
        <v>0</v>
      </c>
      <c r="AR148" s="23" t="s">
        <v>244</v>
      </c>
      <c r="AT148" s="23" t="s">
        <v>146</v>
      </c>
      <c r="AU148" s="23" t="s">
        <v>84</v>
      </c>
      <c r="AY148" s="23" t="s">
        <v>143</v>
      </c>
      <c r="BE148" s="212">
        <f>IF(N148="základní",J148,0)</f>
        <v>0</v>
      </c>
      <c r="BF148" s="212">
        <f>IF(N148="snížená",J148,0)</f>
        <v>0</v>
      </c>
      <c r="BG148" s="212">
        <f>IF(N148="zákl. přenesená",J148,0)</f>
        <v>0</v>
      </c>
      <c r="BH148" s="212">
        <f>IF(N148="sníž. přenesená",J148,0)</f>
        <v>0</v>
      </c>
      <c r="BI148" s="212">
        <f>IF(N148="nulová",J148,0)</f>
        <v>0</v>
      </c>
      <c r="BJ148" s="23" t="s">
        <v>24</v>
      </c>
      <c r="BK148" s="212">
        <f>ROUND(I148*H148,2)</f>
        <v>0</v>
      </c>
      <c r="BL148" s="23" t="s">
        <v>244</v>
      </c>
      <c r="BM148" s="23" t="s">
        <v>789</v>
      </c>
    </row>
    <row r="149" spans="2:47" s="1" customFormat="1" ht="13.5">
      <c r="B149" s="40"/>
      <c r="C149" s="62"/>
      <c r="D149" s="229" t="s">
        <v>153</v>
      </c>
      <c r="E149" s="62"/>
      <c r="F149" s="256" t="s">
        <v>788</v>
      </c>
      <c r="G149" s="62"/>
      <c r="H149" s="62"/>
      <c r="I149" s="171"/>
      <c r="J149" s="62"/>
      <c r="K149" s="62"/>
      <c r="L149" s="60"/>
      <c r="M149" s="215"/>
      <c r="N149" s="41"/>
      <c r="O149" s="41"/>
      <c r="P149" s="41"/>
      <c r="Q149" s="41"/>
      <c r="R149" s="41"/>
      <c r="S149" s="41"/>
      <c r="T149" s="77"/>
      <c r="AT149" s="23" t="s">
        <v>153</v>
      </c>
      <c r="AU149" s="23" t="s">
        <v>84</v>
      </c>
    </row>
    <row r="150" spans="2:65" s="1" customFormat="1" ht="22.8" customHeight="1">
      <c r="B150" s="40"/>
      <c r="C150" s="201" t="s">
        <v>314</v>
      </c>
      <c r="D150" s="201" t="s">
        <v>146</v>
      </c>
      <c r="E150" s="202" t="s">
        <v>790</v>
      </c>
      <c r="F150" s="203" t="s">
        <v>791</v>
      </c>
      <c r="G150" s="204" t="s">
        <v>240</v>
      </c>
      <c r="H150" s="205">
        <v>31</v>
      </c>
      <c r="I150" s="206"/>
      <c r="J150" s="207">
        <f>ROUND(I150*H150,2)</f>
        <v>0</v>
      </c>
      <c r="K150" s="203" t="s">
        <v>150</v>
      </c>
      <c r="L150" s="60"/>
      <c r="M150" s="208" t="s">
        <v>22</v>
      </c>
      <c r="N150" s="209" t="s">
        <v>46</v>
      </c>
      <c r="O150" s="41"/>
      <c r="P150" s="210">
        <f>O150*H150</f>
        <v>0</v>
      </c>
      <c r="Q150" s="210">
        <v>0.00078</v>
      </c>
      <c r="R150" s="210">
        <f>Q150*H150</f>
        <v>0.02418</v>
      </c>
      <c r="S150" s="210">
        <v>0</v>
      </c>
      <c r="T150" s="211">
        <f>S150*H150</f>
        <v>0</v>
      </c>
      <c r="AR150" s="23" t="s">
        <v>244</v>
      </c>
      <c r="AT150" s="23" t="s">
        <v>146</v>
      </c>
      <c r="AU150" s="23" t="s">
        <v>84</v>
      </c>
      <c r="AY150" s="23" t="s">
        <v>143</v>
      </c>
      <c r="BE150" s="212">
        <f>IF(N150="základní",J150,0)</f>
        <v>0</v>
      </c>
      <c r="BF150" s="212">
        <f>IF(N150="snížená",J150,0)</f>
        <v>0</v>
      </c>
      <c r="BG150" s="212">
        <f>IF(N150="zákl. přenesená",J150,0)</f>
        <v>0</v>
      </c>
      <c r="BH150" s="212">
        <f>IF(N150="sníž. přenesená",J150,0)</f>
        <v>0</v>
      </c>
      <c r="BI150" s="212">
        <f>IF(N150="nulová",J150,0)</f>
        <v>0</v>
      </c>
      <c r="BJ150" s="23" t="s">
        <v>24</v>
      </c>
      <c r="BK150" s="212">
        <f>ROUND(I150*H150,2)</f>
        <v>0</v>
      </c>
      <c r="BL150" s="23" t="s">
        <v>244</v>
      </c>
      <c r="BM150" s="23" t="s">
        <v>792</v>
      </c>
    </row>
    <row r="151" spans="2:47" s="1" customFormat="1" ht="24">
      <c r="B151" s="40"/>
      <c r="C151" s="62"/>
      <c r="D151" s="213" t="s">
        <v>153</v>
      </c>
      <c r="E151" s="62"/>
      <c r="F151" s="214" t="s">
        <v>793</v>
      </c>
      <c r="G151" s="62"/>
      <c r="H151" s="62"/>
      <c r="I151" s="171"/>
      <c r="J151" s="62"/>
      <c r="K151" s="62"/>
      <c r="L151" s="60"/>
      <c r="M151" s="215"/>
      <c r="N151" s="41"/>
      <c r="O151" s="41"/>
      <c r="P151" s="41"/>
      <c r="Q151" s="41"/>
      <c r="R151" s="41"/>
      <c r="S151" s="41"/>
      <c r="T151" s="77"/>
      <c r="AT151" s="23" t="s">
        <v>153</v>
      </c>
      <c r="AU151" s="23" t="s">
        <v>84</v>
      </c>
    </row>
    <row r="152" spans="2:51" s="12" customFormat="1" ht="13.5">
      <c r="B152" s="216"/>
      <c r="C152" s="217"/>
      <c r="D152" s="229" t="s">
        <v>155</v>
      </c>
      <c r="E152" s="253" t="s">
        <v>22</v>
      </c>
      <c r="F152" s="254" t="s">
        <v>794</v>
      </c>
      <c r="G152" s="217"/>
      <c r="H152" s="255">
        <v>31</v>
      </c>
      <c r="I152" s="221"/>
      <c r="J152" s="217"/>
      <c r="K152" s="217"/>
      <c r="L152" s="222"/>
      <c r="M152" s="223"/>
      <c r="N152" s="224"/>
      <c r="O152" s="224"/>
      <c r="P152" s="224"/>
      <c r="Q152" s="224"/>
      <c r="R152" s="224"/>
      <c r="S152" s="224"/>
      <c r="T152" s="225"/>
      <c r="AT152" s="226" t="s">
        <v>155</v>
      </c>
      <c r="AU152" s="226" t="s">
        <v>84</v>
      </c>
      <c r="AV152" s="12" t="s">
        <v>84</v>
      </c>
      <c r="AW152" s="12" t="s">
        <v>39</v>
      </c>
      <c r="AX152" s="12" t="s">
        <v>24</v>
      </c>
      <c r="AY152" s="226" t="s">
        <v>143</v>
      </c>
    </row>
    <row r="153" spans="2:65" s="1" customFormat="1" ht="22.8" customHeight="1">
      <c r="B153" s="40"/>
      <c r="C153" s="201" t="s">
        <v>322</v>
      </c>
      <c r="D153" s="201" t="s">
        <v>146</v>
      </c>
      <c r="E153" s="202" t="s">
        <v>795</v>
      </c>
      <c r="F153" s="203" t="s">
        <v>796</v>
      </c>
      <c r="G153" s="204" t="s">
        <v>240</v>
      </c>
      <c r="H153" s="205">
        <v>3</v>
      </c>
      <c r="I153" s="206"/>
      <c r="J153" s="207">
        <f>ROUND(I153*H153,2)</f>
        <v>0</v>
      </c>
      <c r="K153" s="203" t="s">
        <v>150</v>
      </c>
      <c r="L153" s="60"/>
      <c r="M153" s="208" t="s">
        <v>22</v>
      </c>
      <c r="N153" s="209" t="s">
        <v>46</v>
      </c>
      <c r="O153" s="41"/>
      <c r="P153" s="210">
        <f>O153*H153</f>
        <v>0</v>
      </c>
      <c r="Q153" s="210">
        <v>0.00256</v>
      </c>
      <c r="R153" s="210">
        <f>Q153*H153</f>
        <v>0.007680000000000001</v>
      </c>
      <c r="S153" s="210">
        <v>0</v>
      </c>
      <c r="T153" s="211">
        <f>S153*H153</f>
        <v>0</v>
      </c>
      <c r="AR153" s="23" t="s">
        <v>244</v>
      </c>
      <c r="AT153" s="23" t="s">
        <v>146</v>
      </c>
      <c r="AU153" s="23" t="s">
        <v>84</v>
      </c>
      <c r="AY153" s="23" t="s">
        <v>143</v>
      </c>
      <c r="BE153" s="212">
        <f>IF(N153="základní",J153,0)</f>
        <v>0</v>
      </c>
      <c r="BF153" s="212">
        <f>IF(N153="snížená",J153,0)</f>
        <v>0</v>
      </c>
      <c r="BG153" s="212">
        <f>IF(N153="zákl. přenesená",J153,0)</f>
        <v>0</v>
      </c>
      <c r="BH153" s="212">
        <f>IF(N153="sníž. přenesená",J153,0)</f>
        <v>0</v>
      </c>
      <c r="BI153" s="212">
        <f>IF(N153="nulová",J153,0)</f>
        <v>0</v>
      </c>
      <c r="BJ153" s="23" t="s">
        <v>24</v>
      </c>
      <c r="BK153" s="212">
        <f>ROUND(I153*H153,2)</f>
        <v>0</v>
      </c>
      <c r="BL153" s="23" t="s">
        <v>244</v>
      </c>
      <c r="BM153" s="23" t="s">
        <v>797</v>
      </c>
    </row>
    <row r="154" spans="2:47" s="1" customFormat="1" ht="24">
      <c r="B154" s="40"/>
      <c r="C154" s="62"/>
      <c r="D154" s="229" t="s">
        <v>153</v>
      </c>
      <c r="E154" s="62"/>
      <c r="F154" s="256" t="s">
        <v>798</v>
      </c>
      <c r="G154" s="62"/>
      <c r="H154" s="62"/>
      <c r="I154" s="171"/>
      <c r="J154" s="62"/>
      <c r="K154" s="62"/>
      <c r="L154" s="60"/>
      <c r="M154" s="215"/>
      <c r="N154" s="41"/>
      <c r="O154" s="41"/>
      <c r="P154" s="41"/>
      <c r="Q154" s="41"/>
      <c r="R154" s="41"/>
      <c r="S154" s="41"/>
      <c r="T154" s="77"/>
      <c r="AT154" s="23" t="s">
        <v>153</v>
      </c>
      <c r="AU154" s="23" t="s">
        <v>84</v>
      </c>
    </row>
    <row r="155" spans="2:65" s="1" customFormat="1" ht="22.8" customHeight="1">
      <c r="B155" s="40"/>
      <c r="C155" s="201" t="s">
        <v>326</v>
      </c>
      <c r="D155" s="201" t="s">
        <v>146</v>
      </c>
      <c r="E155" s="202" t="s">
        <v>799</v>
      </c>
      <c r="F155" s="203" t="s">
        <v>800</v>
      </c>
      <c r="G155" s="204" t="s">
        <v>225</v>
      </c>
      <c r="H155" s="205">
        <v>3</v>
      </c>
      <c r="I155" s="206"/>
      <c r="J155" s="207">
        <f>ROUND(I155*H155,2)</f>
        <v>0</v>
      </c>
      <c r="K155" s="203" t="s">
        <v>150</v>
      </c>
      <c r="L155" s="60"/>
      <c r="M155" s="208" t="s">
        <v>22</v>
      </c>
      <c r="N155" s="209" t="s">
        <v>46</v>
      </c>
      <c r="O155" s="41"/>
      <c r="P155" s="210">
        <f>O155*H155</f>
        <v>0</v>
      </c>
      <c r="Q155" s="210">
        <v>0.00081</v>
      </c>
      <c r="R155" s="210">
        <f>Q155*H155</f>
        <v>0.00243</v>
      </c>
      <c r="S155" s="210">
        <v>0</v>
      </c>
      <c r="T155" s="211">
        <f>S155*H155</f>
        <v>0</v>
      </c>
      <c r="AR155" s="23" t="s">
        <v>244</v>
      </c>
      <c r="AT155" s="23" t="s">
        <v>146</v>
      </c>
      <c r="AU155" s="23" t="s">
        <v>84</v>
      </c>
      <c r="AY155" s="23" t="s">
        <v>143</v>
      </c>
      <c r="BE155" s="212">
        <f>IF(N155="základní",J155,0)</f>
        <v>0</v>
      </c>
      <c r="BF155" s="212">
        <f>IF(N155="snížená",J155,0)</f>
        <v>0</v>
      </c>
      <c r="BG155" s="212">
        <f>IF(N155="zákl. přenesená",J155,0)</f>
        <v>0</v>
      </c>
      <c r="BH155" s="212">
        <f>IF(N155="sníž. přenesená",J155,0)</f>
        <v>0</v>
      </c>
      <c r="BI155" s="212">
        <f>IF(N155="nulová",J155,0)</f>
        <v>0</v>
      </c>
      <c r="BJ155" s="23" t="s">
        <v>24</v>
      </c>
      <c r="BK155" s="212">
        <f>ROUND(I155*H155,2)</f>
        <v>0</v>
      </c>
      <c r="BL155" s="23" t="s">
        <v>244</v>
      </c>
      <c r="BM155" s="23" t="s">
        <v>801</v>
      </c>
    </row>
    <row r="156" spans="2:47" s="1" customFormat="1" ht="24">
      <c r="B156" s="40"/>
      <c r="C156" s="62"/>
      <c r="D156" s="229" t="s">
        <v>153</v>
      </c>
      <c r="E156" s="62"/>
      <c r="F156" s="256" t="s">
        <v>802</v>
      </c>
      <c r="G156" s="62"/>
      <c r="H156" s="62"/>
      <c r="I156" s="171"/>
      <c r="J156" s="62"/>
      <c r="K156" s="62"/>
      <c r="L156" s="60"/>
      <c r="M156" s="215"/>
      <c r="N156" s="41"/>
      <c r="O156" s="41"/>
      <c r="P156" s="41"/>
      <c r="Q156" s="41"/>
      <c r="R156" s="41"/>
      <c r="S156" s="41"/>
      <c r="T156" s="77"/>
      <c r="AT156" s="23" t="s">
        <v>153</v>
      </c>
      <c r="AU156" s="23" t="s">
        <v>84</v>
      </c>
    </row>
    <row r="157" spans="2:65" s="1" customFormat="1" ht="22.8" customHeight="1">
      <c r="B157" s="40"/>
      <c r="C157" s="201" t="s">
        <v>336</v>
      </c>
      <c r="D157" s="201" t="s">
        <v>146</v>
      </c>
      <c r="E157" s="202" t="s">
        <v>803</v>
      </c>
      <c r="F157" s="203" t="s">
        <v>804</v>
      </c>
      <c r="G157" s="204" t="s">
        <v>240</v>
      </c>
      <c r="H157" s="205">
        <v>31</v>
      </c>
      <c r="I157" s="206"/>
      <c r="J157" s="207">
        <f>ROUND(I157*H157,2)</f>
        <v>0</v>
      </c>
      <c r="K157" s="203" t="s">
        <v>150</v>
      </c>
      <c r="L157" s="60"/>
      <c r="M157" s="208" t="s">
        <v>22</v>
      </c>
      <c r="N157" s="209" t="s">
        <v>46</v>
      </c>
      <c r="O157" s="41"/>
      <c r="P157" s="210">
        <f>O157*H157</f>
        <v>0</v>
      </c>
      <c r="Q157" s="210">
        <v>4E-05</v>
      </c>
      <c r="R157" s="210">
        <f>Q157*H157</f>
        <v>0.00124</v>
      </c>
      <c r="S157" s="210">
        <v>0</v>
      </c>
      <c r="T157" s="211">
        <f>S157*H157</f>
        <v>0</v>
      </c>
      <c r="AR157" s="23" t="s">
        <v>244</v>
      </c>
      <c r="AT157" s="23" t="s">
        <v>146</v>
      </c>
      <c r="AU157" s="23" t="s">
        <v>84</v>
      </c>
      <c r="AY157" s="23" t="s">
        <v>143</v>
      </c>
      <c r="BE157" s="212">
        <f>IF(N157="základní",J157,0)</f>
        <v>0</v>
      </c>
      <c r="BF157" s="212">
        <f>IF(N157="snížená",J157,0)</f>
        <v>0</v>
      </c>
      <c r="BG157" s="212">
        <f>IF(N157="zákl. přenesená",J157,0)</f>
        <v>0</v>
      </c>
      <c r="BH157" s="212">
        <f>IF(N157="sníž. přenesená",J157,0)</f>
        <v>0</v>
      </c>
      <c r="BI157" s="212">
        <f>IF(N157="nulová",J157,0)</f>
        <v>0</v>
      </c>
      <c r="BJ157" s="23" t="s">
        <v>24</v>
      </c>
      <c r="BK157" s="212">
        <f>ROUND(I157*H157,2)</f>
        <v>0</v>
      </c>
      <c r="BL157" s="23" t="s">
        <v>244</v>
      </c>
      <c r="BM157" s="23" t="s">
        <v>805</v>
      </c>
    </row>
    <row r="158" spans="2:47" s="1" customFormat="1" ht="36">
      <c r="B158" s="40"/>
      <c r="C158" s="62"/>
      <c r="D158" s="229" t="s">
        <v>153</v>
      </c>
      <c r="E158" s="62"/>
      <c r="F158" s="256" t="s">
        <v>806</v>
      </c>
      <c r="G158" s="62"/>
      <c r="H158" s="62"/>
      <c r="I158" s="171"/>
      <c r="J158" s="62"/>
      <c r="K158" s="62"/>
      <c r="L158" s="60"/>
      <c r="M158" s="215"/>
      <c r="N158" s="41"/>
      <c r="O158" s="41"/>
      <c r="P158" s="41"/>
      <c r="Q158" s="41"/>
      <c r="R158" s="41"/>
      <c r="S158" s="41"/>
      <c r="T158" s="77"/>
      <c r="AT158" s="23" t="s">
        <v>153</v>
      </c>
      <c r="AU158" s="23" t="s">
        <v>84</v>
      </c>
    </row>
    <row r="159" spans="2:65" s="1" customFormat="1" ht="22.8" customHeight="1">
      <c r="B159" s="40"/>
      <c r="C159" s="201" t="s">
        <v>343</v>
      </c>
      <c r="D159" s="201" t="s">
        <v>146</v>
      </c>
      <c r="E159" s="202" t="s">
        <v>807</v>
      </c>
      <c r="F159" s="203" t="s">
        <v>808</v>
      </c>
      <c r="G159" s="204" t="s">
        <v>240</v>
      </c>
      <c r="H159" s="205">
        <v>3</v>
      </c>
      <c r="I159" s="206"/>
      <c r="J159" s="207">
        <f>ROUND(I159*H159,2)</f>
        <v>0</v>
      </c>
      <c r="K159" s="203" t="s">
        <v>150</v>
      </c>
      <c r="L159" s="60"/>
      <c r="M159" s="208" t="s">
        <v>22</v>
      </c>
      <c r="N159" s="209" t="s">
        <v>46</v>
      </c>
      <c r="O159" s="41"/>
      <c r="P159" s="210">
        <f>O159*H159</f>
        <v>0</v>
      </c>
      <c r="Q159" s="210">
        <v>4E-05</v>
      </c>
      <c r="R159" s="210">
        <f>Q159*H159</f>
        <v>0.00012000000000000002</v>
      </c>
      <c r="S159" s="210">
        <v>0</v>
      </c>
      <c r="T159" s="211">
        <f>S159*H159</f>
        <v>0</v>
      </c>
      <c r="AR159" s="23" t="s">
        <v>244</v>
      </c>
      <c r="AT159" s="23" t="s">
        <v>146</v>
      </c>
      <c r="AU159" s="23" t="s">
        <v>84</v>
      </c>
      <c r="AY159" s="23" t="s">
        <v>143</v>
      </c>
      <c r="BE159" s="212">
        <f>IF(N159="základní",J159,0)</f>
        <v>0</v>
      </c>
      <c r="BF159" s="212">
        <f>IF(N159="snížená",J159,0)</f>
        <v>0</v>
      </c>
      <c r="BG159" s="212">
        <f>IF(N159="zákl. přenesená",J159,0)</f>
        <v>0</v>
      </c>
      <c r="BH159" s="212">
        <f>IF(N159="sníž. přenesená",J159,0)</f>
        <v>0</v>
      </c>
      <c r="BI159" s="212">
        <f>IF(N159="nulová",J159,0)</f>
        <v>0</v>
      </c>
      <c r="BJ159" s="23" t="s">
        <v>24</v>
      </c>
      <c r="BK159" s="212">
        <f>ROUND(I159*H159,2)</f>
        <v>0</v>
      </c>
      <c r="BL159" s="23" t="s">
        <v>244</v>
      </c>
      <c r="BM159" s="23" t="s">
        <v>809</v>
      </c>
    </row>
    <row r="160" spans="2:47" s="1" customFormat="1" ht="36">
      <c r="B160" s="40"/>
      <c r="C160" s="62"/>
      <c r="D160" s="229" t="s">
        <v>153</v>
      </c>
      <c r="E160" s="62"/>
      <c r="F160" s="256" t="s">
        <v>810</v>
      </c>
      <c r="G160" s="62"/>
      <c r="H160" s="62"/>
      <c r="I160" s="171"/>
      <c r="J160" s="62"/>
      <c r="K160" s="62"/>
      <c r="L160" s="60"/>
      <c r="M160" s="215"/>
      <c r="N160" s="41"/>
      <c r="O160" s="41"/>
      <c r="P160" s="41"/>
      <c r="Q160" s="41"/>
      <c r="R160" s="41"/>
      <c r="S160" s="41"/>
      <c r="T160" s="77"/>
      <c r="AT160" s="23" t="s">
        <v>153</v>
      </c>
      <c r="AU160" s="23" t="s">
        <v>84</v>
      </c>
    </row>
    <row r="161" spans="2:65" s="1" customFormat="1" ht="22.8" customHeight="1">
      <c r="B161" s="40"/>
      <c r="C161" s="201" t="s">
        <v>331</v>
      </c>
      <c r="D161" s="201" t="s">
        <v>146</v>
      </c>
      <c r="E161" s="202" t="s">
        <v>811</v>
      </c>
      <c r="F161" s="203" t="s">
        <v>812</v>
      </c>
      <c r="G161" s="204" t="s">
        <v>240</v>
      </c>
      <c r="H161" s="205">
        <v>5</v>
      </c>
      <c r="I161" s="206"/>
      <c r="J161" s="207">
        <f>ROUND(I161*H161,2)</f>
        <v>0</v>
      </c>
      <c r="K161" s="203" t="s">
        <v>150</v>
      </c>
      <c r="L161" s="60"/>
      <c r="M161" s="208" t="s">
        <v>22</v>
      </c>
      <c r="N161" s="209" t="s">
        <v>46</v>
      </c>
      <c r="O161" s="41"/>
      <c r="P161" s="210">
        <f>O161*H161</f>
        <v>0</v>
      </c>
      <c r="Q161" s="210">
        <v>0.0002</v>
      </c>
      <c r="R161" s="210">
        <f>Q161*H161</f>
        <v>0.001</v>
      </c>
      <c r="S161" s="210">
        <v>0</v>
      </c>
      <c r="T161" s="211">
        <f>S161*H161</f>
        <v>0</v>
      </c>
      <c r="AR161" s="23" t="s">
        <v>244</v>
      </c>
      <c r="AT161" s="23" t="s">
        <v>146</v>
      </c>
      <c r="AU161" s="23" t="s">
        <v>84</v>
      </c>
      <c r="AY161" s="23" t="s">
        <v>143</v>
      </c>
      <c r="BE161" s="212">
        <f>IF(N161="základní",J161,0)</f>
        <v>0</v>
      </c>
      <c r="BF161" s="212">
        <f>IF(N161="snížená",J161,0)</f>
        <v>0</v>
      </c>
      <c r="BG161" s="212">
        <f>IF(N161="zákl. přenesená",J161,0)</f>
        <v>0</v>
      </c>
      <c r="BH161" s="212">
        <f>IF(N161="sníž. přenesená",J161,0)</f>
        <v>0</v>
      </c>
      <c r="BI161" s="212">
        <f>IF(N161="nulová",J161,0)</f>
        <v>0</v>
      </c>
      <c r="BJ161" s="23" t="s">
        <v>24</v>
      </c>
      <c r="BK161" s="212">
        <f>ROUND(I161*H161,2)</f>
        <v>0</v>
      </c>
      <c r="BL161" s="23" t="s">
        <v>244</v>
      </c>
      <c r="BM161" s="23" t="s">
        <v>813</v>
      </c>
    </row>
    <row r="162" spans="2:47" s="1" customFormat="1" ht="36">
      <c r="B162" s="40"/>
      <c r="C162" s="62"/>
      <c r="D162" s="229" t="s">
        <v>153</v>
      </c>
      <c r="E162" s="62"/>
      <c r="F162" s="256" t="s">
        <v>814</v>
      </c>
      <c r="G162" s="62"/>
      <c r="H162" s="62"/>
      <c r="I162" s="171"/>
      <c r="J162" s="62"/>
      <c r="K162" s="62"/>
      <c r="L162" s="60"/>
      <c r="M162" s="215"/>
      <c r="N162" s="41"/>
      <c r="O162" s="41"/>
      <c r="P162" s="41"/>
      <c r="Q162" s="41"/>
      <c r="R162" s="41"/>
      <c r="S162" s="41"/>
      <c r="T162" s="77"/>
      <c r="AT162" s="23" t="s">
        <v>153</v>
      </c>
      <c r="AU162" s="23" t="s">
        <v>84</v>
      </c>
    </row>
    <row r="163" spans="2:65" s="1" customFormat="1" ht="22.8" customHeight="1">
      <c r="B163" s="40"/>
      <c r="C163" s="201" t="s">
        <v>355</v>
      </c>
      <c r="D163" s="201" t="s">
        <v>146</v>
      </c>
      <c r="E163" s="202" t="s">
        <v>815</v>
      </c>
      <c r="F163" s="203" t="s">
        <v>816</v>
      </c>
      <c r="G163" s="204" t="s">
        <v>240</v>
      </c>
      <c r="H163" s="205">
        <v>7</v>
      </c>
      <c r="I163" s="206"/>
      <c r="J163" s="207">
        <f>ROUND(I163*H163,2)</f>
        <v>0</v>
      </c>
      <c r="K163" s="203" t="s">
        <v>150</v>
      </c>
      <c r="L163" s="60"/>
      <c r="M163" s="208" t="s">
        <v>22</v>
      </c>
      <c r="N163" s="209" t="s">
        <v>46</v>
      </c>
      <c r="O163" s="41"/>
      <c r="P163" s="210">
        <f>O163*H163</f>
        <v>0</v>
      </c>
      <c r="Q163" s="210">
        <v>0.00018</v>
      </c>
      <c r="R163" s="210">
        <f>Q163*H163</f>
        <v>0.00126</v>
      </c>
      <c r="S163" s="210">
        <v>0</v>
      </c>
      <c r="T163" s="211">
        <f>S163*H163</f>
        <v>0</v>
      </c>
      <c r="AR163" s="23" t="s">
        <v>244</v>
      </c>
      <c r="AT163" s="23" t="s">
        <v>146</v>
      </c>
      <c r="AU163" s="23" t="s">
        <v>84</v>
      </c>
      <c r="AY163" s="23" t="s">
        <v>143</v>
      </c>
      <c r="BE163" s="212">
        <f>IF(N163="základní",J163,0)</f>
        <v>0</v>
      </c>
      <c r="BF163" s="212">
        <f>IF(N163="snížená",J163,0)</f>
        <v>0</v>
      </c>
      <c r="BG163" s="212">
        <f>IF(N163="zákl. přenesená",J163,0)</f>
        <v>0</v>
      </c>
      <c r="BH163" s="212">
        <f>IF(N163="sníž. přenesená",J163,0)</f>
        <v>0</v>
      </c>
      <c r="BI163" s="212">
        <f>IF(N163="nulová",J163,0)</f>
        <v>0</v>
      </c>
      <c r="BJ163" s="23" t="s">
        <v>24</v>
      </c>
      <c r="BK163" s="212">
        <f>ROUND(I163*H163,2)</f>
        <v>0</v>
      </c>
      <c r="BL163" s="23" t="s">
        <v>244</v>
      </c>
      <c r="BM163" s="23" t="s">
        <v>817</v>
      </c>
    </row>
    <row r="164" spans="2:47" s="1" customFormat="1" ht="13.5">
      <c r="B164" s="40"/>
      <c r="C164" s="62"/>
      <c r="D164" s="229" t="s">
        <v>153</v>
      </c>
      <c r="E164" s="62"/>
      <c r="F164" s="256" t="s">
        <v>818</v>
      </c>
      <c r="G164" s="62"/>
      <c r="H164" s="62"/>
      <c r="I164" s="171"/>
      <c r="J164" s="62"/>
      <c r="K164" s="62"/>
      <c r="L164" s="60"/>
      <c r="M164" s="215"/>
      <c r="N164" s="41"/>
      <c r="O164" s="41"/>
      <c r="P164" s="41"/>
      <c r="Q164" s="41"/>
      <c r="R164" s="41"/>
      <c r="S164" s="41"/>
      <c r="T164" s="77"/>
      <c r="AT164" s="23" t="s">
        <v>153</v>
      </c>
      <c r="AU164" s="23" t="s">
        <v>84</v>
      </c>
    </row>
    <row r="165" spans="2:65" s="1" customFormat="1" ht="14.4" customHeight="1">
      <c r="B165" s="40"/>
      <c r="C165" s="201" t="s">
        <v>361</v>
      </c>
      <c r="D165" s="201" t="s">
        <v>146</v>
      </c>
      <c r="E165" s="202" t="s">
        <v>819</v>
      </c>
      <c r="F165" s="203" t="s">
        <v>820</v>
      </c>
      <c r="G165" s="204" t="s">
        <v>225</v>
      </c>
      <c r="H165" s="205">
        <v>1</v>
      </c>
      <c r="I165" s="206"/>
      <c r="J165" s="207">
        <f>ROUND(I165*H165,2)</f>
        <v>0</v>
      </c>
      <c r="K165" s="203" t="s">
        <v>150</v>
      </c>
      <c r="L165" s="60"/>
      <c r="M165" s="208" t="s">
        <v>22</v>
      </c>
      <c r="N165" s="209" t="s">
        <v>46</v>
      </c>
      <c r="O165" s="41"/>
      <c r="P165" s="210">
        <f>O165*H165</f>
        <v>0</v>
      </c>
      <c r="Q165" s="210">
        <v>0</v>
      </c>
      <c r="R165" s="210">
        <f>Q165*H165</f>
        <v>0</v>
      </c>
      <c r="S165" s="210">
        <v>0</v>
      </c>
      <c r="T165" s="211">
        <f>S165*H165</f>
        <v>0</v>
      </c>
      <c r="AR165" s="23" t="s">
        <v>244</v>
      </c>
      <c r="AT165" s="23" t="s">
        <v>146</v>
      </c>
      <c r="AU165" s="23" t="s">
        <v>84</v>
      </c>
      <c r="AY165" s="23" t="s">
        <v>143</v>
      </c>
      <c r="BE165" s="212">
        <f>IF(N165="základní",J165,0)</f>
        <v>0</v>
      </c>
      <c r="BF165" s="212">
        <f>IF(N165="snížená",J165,0)</f>
        <v>0</v>
      </c>
      <c r="BG165" s="212">
        <f>IF(N165="zákl. přenesená",J165,0)</f>
        <v>0</v>
      </c>
      <c r="BH165" s="212">
        <f>IF(N165="sníž. přenesená",J165,0)</f>
        <v>0</v>
      </c>
      <c r="BI165" s="212">
        <f>IF(N165="nulová",J165,0)</f>
        <v>0</v>
      </c>
      <c r="BJ165" s="23" t="s">
        <v>24</v>
      </c>
      <c r="BK165" s="212">
        <f>ROUND(I165*H165,2)</f>
        <v>0</v>
      </c>
      <c r="BL165" s="23" t="s">
        <v>244</v>
      </c>
      <c r="BM165" s="23" t="s">
        <v>821</v>
      </c>
    </row>
    <row r="166" spans="2:47" s="1" customFormat="1" ht="24">
      <c r="B166" s="40"/>
      <c r="C166" s="62"/>
      <c r="D166" s="229" t="s">
        <v>153</v>
      </c>
      <c r="E166" s="62"/>
      <c r="F166" s="256" t="s">
        <v>822</v>
      </c>
      <c r="G166" s="62"/>
      <c r="H166" s="62"/>
      <c r="I166" s="171"/>
      <c r="J166" s="62"/>
      <c r="K166" s="62"/>
      <c r="L166" s="60"/>
      <c r="M166" s="215"/>
      <c r="N166" s="41"/>
      <c r="O166" s="41"/>
      <c r="P166" s="41"/>
      <c r="Q166" s="41"/>
      <c r="R166" s="41"/>
      <c r="S166" s="41"/>
      <c r="T166" s="77"/>
      <c r="AT166" s="23" t="s">
        <v>153</v>
      </c>
      <c r="AU166" s="23" t="s">
        <v>84</v>
      </c>
    </row>
    <row r="167" spans="2:65" s="1" customFormat="1" ht="14.4" customHeight="1">
      <c r="B167" s="40"/>
      <c r="C167" s="201" t="s">
        <v>366</v>
      </c>
      <c r="D167" s="201" t="s">
        <v>146</v>
      </c>
      <c r="E167" s="202" t="s">
        <v>823</v>
      </c>
      <c r="F167" s="203" t="s">
        <v>824</v>
      </c>
      <c r="G167" s="204" t="s">
        <v>198</v>
      </c>
      <c r="H167" s="205">
        <v>2</v>
      </c>
      <c r="I167" s="206"/>
      <c r="J167" s="207">
        <f>ROUND(I167*H167,2)</f>
        <v>0</v>
      </c>
      <c r="K167" s="203" t="s">
        <v>150</v>
      </c>
      <c r="L167" s="60"/>
      <c r="M167" s="208" t="s">
        <v>22</v>
      </c>
      <c r="N167" s="209" t="s">
        <v>46</v>
      </c>
      <c r="O167" s="41"/>
      <c r="P167" s="210">
        <f>O167*H167</f>
        <v>0</v>
      </c>
      <c r="Q167" s="210">
        <v>0.00021</v>
      </c>
      <c r="R167" s="210">
        <f>Q167*H167</f>
        <v>0.00042</v>
      </c>
      <c r="S167" s="210">
        <v>0</v>
      </c>
      <c r="T167" s="211">
        <f>S167*H167</f>
        <v>0</v>
      </c>
      <c r="AR167" s="23" t="s">
        <v>244</v>
      </c>
      <c r="AT167" s="23" t="s">
        <v>146</v>
      </c>
      <c r="AU167" s="23" t="s">
        <v>84</v>
      </c>
      <c r="AY167" s="23" t="s">
        <v>143</v>
      </c>
      <c r="BE167" s="212">
        <f>IF(N167="základní",J167,0)</f>
        <v>0</v>
      </c>
      <c r="BF167" s="212">
        <f>IF(N167="snížená",J167,0)</f>
        <v>0</v>
      </c>
      <c r="BG167" s="212">
        <f>IF(N167="zákl. přenesená",J167,0)</f>
        <v>0</v>
      </c>
      <c r="BH167" s="212">
        <f>IF(N167="sníž. přenesená",J167,0)</f>
        <v>0</v>
      </c>
      <c r="BI167" s="212">
        <f>IF(N167="nulová",J167,0)</f>
        <v>0</v>
      </c>
      <c r="BJ167" s="23" t="s">
        <v>24</v>
      </c>
      <c r="BK167" s="212">
        <f>ROUND(I167*H167,2)</f>
        <v>0</v>
      </c>
      <c r="BL167" s="23" t="s">
        <v>244</v>
      </c>
      <c r="BM167" s="23" t="s">
        <v>825</v>
      </c>
    </row>
    <row r="168" spans="2:47" s="1" customFormat="1" ht="24">
      <c r="B168" s="40"/>
      <c r="C168" s="62"/>
      <c r="D168" s="229" t="s">
        <v>153</v>
      </c>
      <c r="E168" s="62"/>
      <c r="F168" s="256" t="s">
        <v>826</v>
      </c>
      <c r="G168" s="62"/>
      <c r="H168" s="62"/>
      <c r="I168" s="171"/>
      <c r="J168" s="62"/>
      <c r="K168" s="62"/>
      <c r="L168" s="60"/>
      <c r="M168" s="215"/>
      <c r="N168" s="41"/>
      <c r="O168" s="41"/>
      <c r="P168" s="41"/>
      <c r="Q168" s="41"/>
      <c r="R168" s="41"/>
      <c r="S168" s="41"/>
      <c r="T168" s="77"/>
      <c r="AT168" s="23" t="s">
        <v>153</v>
      </c>
      <c r="AU168" s="23" t="s">
        <v>84</v>
      </c>
    </row>
    <row r="169" spans="2:65" s="1" customFormat="1" ht="22.8" customHeight="1">
      <c r="B169" s="40"/>
      <c r="C169" s="201" t="s">
        <v>371</v>
      </c>
      <c r="D169" s="201" t="s">
        <v>146</v>
      </c>
      <c r="E169" s="202" t="s">
        <v>827</v>
      </c>
      <c r="F169" s="203" t="s">
        <v>828</v>
      </c>
      <c r="G169" s="204" t="s">
        <v>225</v>
      </c>
      <c r="H169" s="205">
        <v>9</v>
      </c>
      <c r="I169" s="206"/>
      <c r="J169" s="207">
        <f>ROUND(I169*H169,2)</f>
        <v>0</v>
      </c>
      <c r="K169" s="203" t="s">
        <v>150</v>
      </c>
      <c r="L169" s="60"/>
      <c r="M169" s="208" t="s">
        <v>22</v>
      </c>
      <c r="N169" s="209" t="s">
        <v>46</v>
      </c>
      <c r="O169" s="41"/>
      <c r="P169" s="210">
        <f>O169*H169</f>
        <v>0</v>
      </c>
      <c r="Q169" s="210">
        <v>6E-05</v>
      </c>
      <c r="R169" s="210">
        <f>Q169*H169</f>
        <v>0.00054</v>
      </c>
      <c r="S169" s="210">
        <v>0</v>
      </c>
      <c r="T169" s="211">
        <f>S169*H169</f>
        <v>0</v>
      </c>
      <c r="AR169" s="23" t="s">
        <v>244</v>
      </c>
      <c r="AT169" s="23" t="s">
        <v>146</v>
      </c>
      <c r="AU169" s="23" t="s">
        <v>84</v>
      </c>
      <c r="AY169" s="23" t="s">
        <v>143</v>
      </c>
      <c r="BE169" s="212">
        <f>IF(N169="základní",J169,0)</f>
        <v>0</v>
      </c>
      <c r="BF169" s="212">
        <f>IF(N169="snížená",J169,0)</f>
        <v>0</v>
      </c>
      <c r="BG169" s="212">
        <f>IF(N169="zákl. přenesená",J169,0)</f>
        <v>0</v>
      </c>
      <c r="BH169" s="212">
        <f>IF(N169="sníž. přenesená",J169,0)</f>
        <v>0</v>
      </c>
      <c r="BI169" s="212">
        <f>IF(N169="nulová",J169,0)</f>
        <v>0</v>
      </c>
      <c r="BJ169" s="23" t="s">
        <v>24</v>
      </c>
      <c r="BK169" s="212">
        <f>ROUND(I169*H169,2)</f>
        <v>0</v>
      </c>
      <c r="BL169" s="23" t="s">
        <v>244</v>
      </c>
      <c r="BM169" s="23" t="s">
        <v>829</v>
      </c>
    </row>
    <row r="170" spans="2:47" s="1" customFormat="1" ht="24">
      <c r="B170" s="40"/>
      <c r="C170" s="62"/>
      <c r="D170" s="229" t="s">
        <v>153</v>
      </c>
      <c r="E170" s="62"/>
      <c r="F170" s="256" t="s">
        <v>830</v>
      </c>
      <c r="G170" s="62"/>
      <c r="H170" s="62"/>
      <c r="I170" s="171"/>
      <c r="J170" s="62"/>
      <c r="K170" s="62"/>
      <c r="L170" s="60"/>
      <c r="M170" s="215"/>
      <c r="N170" s="41"/>
      <c r="O170" s="41"/>
      <c r="P170" s="41"/>
      <c r="Q170" s="41"/>
      <c r="R170" s="41"/>
      <c r="S170" s="41"/>
      <c r="T170" s="77"/>
      <c r="AT170" s="23" t="s">
        <v>153</v>
      </c>
      <c r="AU170" s="23" t="s">
        <v>84</v>
      </c>
    </row>
    <row r="171" spans="2:65" s="1" customFormat="1" ht="14.4" customHeight="1">
      <c r="B171" s="40"/>
      <c r="C171" s="201" t="s">
        <v>376</v>
      </c>
      <c r="D171" s="201" t="s">
        <v>146</v>
      </c>
      <c r="E171" s="202" t="s">
        <v>831</v>
      </c>
      <c r="F171" s="203" t="s">
        <v>832</v>
      </c>
      <c r="G171" s="204" t="s">
        <v>225</v>
      </c>
      <c r="H171" s="205">
        <v>7</v>
      </c>
      <c r="I171" s="206"/>
      <c r="J171" s="207">
        <f>ROUND(I171*H171,2)</f>
        <v>0</v>
      </c>
      <c r="K171" s="203" t="s">
        <v>150</v>
      </c>
      <c r="L171" s="60"/>
      <c r="M171" s="208" t="s">
        <v>22</v>
      </c>
      <c r="N171" s="209" t="s">
        <v>46</v>
      </c>
      <c r="O171" s="41"/>
      <c r="P171" s="210">
        <f>O171*H171</f>
        <v>0</v>
      </c>
      <c r="Q171" s="210">
        <v>0.00021</v>
      </c>
      <c r="R171" s="210">
        <f>Q171*H171</f>
        <v>0.00147</v>
      </c>
      <c r="S171" s="210">
        <v>0</v>
      </c>
      <c r="T171" s="211">
        <f>S171*H171</f>
        <v>0</v>
      </c>
      <c r="AR171" s="23" t="s">
        <v>244</v>
      </c>
      <c r="AT171" s="23" t="s">
        <v>146</v>
      </c>
      <c r="AU171" s="23" t="s">
        <v>84</v>
      </c>
      <c r="AY171" s="23" t="s">
        <v>143</v>
      </c>
      <c r="BE171" s="212">
        <f>IF(N171="základní",J171,0)</f>
        <v>0</v>
      </c>
      <c r="BF171" s="212">
        <f>IF(N171="snížená",J171,0)</f>
        <v>0</v>
      </c>
      <c r="BG171" s="212">
        <f>IF(N171="zákl. přenesená",J171,0)</f>
        <v>0</v>
      </c>
      <c r="BH171" s="212">
        <f>IF(N171="sníž. přenesená",J171,0)</f>
        <v>0</v>
      </c>
      <c r="BI171" s="212">
        <f>IF(N171="nulová",J171,0)</f>
        <v>0</v>
      </c>
      <c r="BJ171" s="23" t="s">
        <v>24</v>
      </c>
      <c r="BK171" s="212">
        <f>ROUND(I171*H171,2)</f>
        <v>0</v>
      </c>
      <c r="BL171" s="23" t="s">
        <v>244</v>
      </c>
      <c r="BM171" s="23" t="s">
        <v>833</v>
      </c>
    </row>
    <row r="172" spans="2:47" s="1" customFormat="1" ht="24">
      <c r="B172" s="40"/>
      <c r="C172" s="62"/>
      <c r="D172" s="229" t="s">
        <v>153</v>
      </c>
      <c r="E172" s="62"/>
      <c r="F172" s="256" t="s">
        <v>834</v>
      </c>
      <c r="G172" s="62"/>
      <c r="H172" s="62"/>
      <c r="I172" s="171"/>
      <c r="J172" s="62"/>
      <c r="K172" s="62"/>
      <c r="L172" s="60"/>
      <c r="M172" s="215"/>
      <c r="N172" s="41"/>
      <c r="O172" s="41"/>
      <c r="P172" s="41"/>
      <c r="Q172" s="41"/>
      <c r="R172" s="41"/>
      <c r="S172" s="41"/>
      <c r="T172" s="77"/>
      <c r="AT172" s="23" t="s">
        <v>153</v>
      </c>
      <c r="AU172" s="23" t="s">
        <v>84</v>
      </c>
    </row>
    <row r="173" spans="2:65" s="1" customFormat="1" ht="14.4" customHeight="1">
      <c r="B173" s="40"/>
      <c r="C173" s="201" t="s">
        <v>381</v>
      </c>
      <c r="D173" s="201" t="s">
        <v>146</v>
      </c>
      <c r="E173" s="202" t="s">
        <v>835</v>
      </c>
      <c r="F173" s="203" t="s">
        <v>836</v>
      </c>
      <c r="G173" s="204" t="s">
        <v>240</v>
      </c>
      <c r="H173" s="205">
        <v>34</v>
      </c>
      <c r="I173" s="206"/>
      <c r="J173" s="207">
        <f>ROUND(I173*H173,2)</f>
        <v>0</v>
      </c>
      <c r="K173" s="203" t="s">
        <v>150</v>
      </c>
      <c r="L173" s="60"/>
      <c r="M173" s="208" t="s">
        <v>22</v>
      </c>
      <c r="N173" s="209" t="s">
        <v>46</v>
      </c>
      <c r="O173" s="41"/>
      <c r="P173" s="210">
        <f>O173*H173</f>
        <v>0</v>
      </c>
      <c r="Q173" s="210">
        <v>0.00019</v>
      </c>
      <c r="R173" s="210">
        <f>Q173*H173</f>
        <v>0.0064600000000000005</v>
      </c>
      <c r="S173" s="210">
        <v>0</v>
      </c>
      <c r="T173" s="211">
        <f>S173*H173</f>
        <v>0</v>
      </c>
      <c r="AR173" s="23" t="s">
        <v>244</v>
      </c>
      <c r="AT173" s="23" t="s">
        <v>146</v>
      </c>
      <c r="AU173" s="23" t="s">
        <v>84</v>
      </c>
      <c r="AY173" s="23" t="s">
        <v>143</v>
      </c>
      <c r="BE173" s="212">
        <f>IF(N173="základní",J173,0)</f>
        <v>0</v>
      </c>
      <c r="BF173" s="212">
        <f>IF(N173="snížená",J173,0)</f>
        <v>0</v>
      </c>
      <c r="BG173" s="212">
        <f>IF(N173="zákl. přenesená",J173,0)</f>
        <v>0</v>
      </c>
      <c r="BH173" s="212">
        <f>IF(N173="sníž. přenesená",J173,0)</f>
        <v>0</v>
      </c>
      <c r="BI173" s="212">
        <f>IF(N173="nulová",J173,0)</f>
        <v>0</v>
      </c>
      <c r="BJ173" s="23" t="s">
        <v>24</v>
      </c>
      <c r="BK173" s="212">
        <f>ROUND(I173*H173,2)</f>
        <v>0</v>
      </c>
      <c r="BL173" s="23" t="s">
        <v>244</v>
      </c>
      <c r="BM173" s="23" t="s">
        <v>837</v>
      </c>
    </row>
    <row r="174" spans="2:47" s="1" customFormat="1" ht="24">
      <c r="B174" s="40"/>
      <c r="C174" s="62"/>
      <c r="D174" s="229" t="s">
        <v>153</v>
      </c>
      <c r="E174" s="62"/>
      <c r="F174" s="256" t="s">
        <v>838</v>
      </c>
      <c r="G174" s="62"/>
      <c r="H174" s="62"/>
      <c r="I174" s="171"/>
      <c r="J174" s="62"/>
      <c r="K174" s="62"/>
      <c r="L174" s="60"/>
      <c r="M174" s="215"/>
      <c r="N174" s="41"/>
      <c r="O174" s="41"/>
      <c r="P174" s="41"/>
      <c r="Q174" s="41"/>
      <c r="R174" s="41"/>
      <c r="S174" s="41"/>
      <c r="T174" s="77"/>
      <c r="AT174" s="23" t="s">
        <v>153</v>
      </c>
      <c r="AU174" s="23" t="s">
        <v>84</v>
      </c>
    </row>
    <row r="175" spans="2:65" s="1" customFormat="1" ht="14.4" customHeight="1">
      <c r="B175" s="40"/>
      <c r="C175" s="201" t="s">
        <v>386</v>
      </c>
      <c r="D175" s="201" t="s">
        <v>146</v>
      </c>
      <c r="E175" s="202" t="s">
        <v>839</v>
      </c>
      <c r="F175" s="203" t="s">
        <v>840</v>
      </c>
      <c r="G175" s="204" t="s">
        <v>240</v>
      </c>
      <c r="H175" s="205">
        <v>41</v>
      </c>
      <c r="I175" s="206"/>
      <c r="J175" s="207">
        <f>ROUND(I175*H175,2)</f>
        <v>0</v>
      </c>
      <c r="K175" s="203" t="s">
        <v>150</v>
      </c>
      <c r="L175" s="60"/>
      <c r="M175" s="208" t="s">
        <v>22</v>
      </c>
      <c r="N175" s="209" t="s">
        <v>46</v>
      </c>
      <c r="O175" s="41"/>
      <c r="P175" s="210">
        <f>O175*H175</f>
        <v>0</v>
      </c>
      <c r="Q175" s="210">
        <v>1E-05</v>
      </c>
      <c r="R175" s="210">
        <f>Q175*H175</f>
        <v>0.00041000000000000005</v>
      </c>
      <c r="S175" s="210">
        <v>0</v>
      </c>
      <c r="T175" s="211">
        <f>S175*H175</f>
        <v>0</v>
      </c>
      <c r="AR175" s="23" t="s">
        <v>244</v>
      </c>
      <c r="AT175" s="23" t="s">
        <v>146</v>
      </c>
      <c r="AU175" s="23" t="s">
        <v>84</v>
      </c>
      <c r="AY175" s="23" t="s">
        <v>143</v>
      </c>
      <c r="BE175" s="212">
        <f>IF(N175="základní",J175,0)</f>
        <v>0</v>
      </c>
      <c r="BF175" s="212">
        <f>IF(N175="snížená",J175,0)</f>
        <v>0</v>
      </c>
      <c r="BG175" s="212">
        <f>IF(N175="zákl. přenesená",J175,0)</f>
        <v>0</v>
      </c>
      <c r="BH175" s="212">
        <f>IF(N175="sníž. přenesená",J175,0)</f>
        <v>0</v>
      </c>
      <c r="BI175" s="212">
        <f>IF(N175="nulová",J175,0)</f>
        <v>0</v>
      </c>
      <c r="BJ175" s="23" t="s">
        <v>24</v>
      </c>
      <c r="BK175" s="212">
        <f>ROUND(I175*H175,2)</f>
        <v>0</v>
      </c>
      <c r="BL175" s="23" t="s">
        <v>244</v>
      </c>
      <c r="BM175" s="23" t="s">
        <v>841</v>
      </c>
    </row>
    <row r="176" spans="2:47" s="1" customFormat="1" ht="24">
      <c r="B176" s="40"/>
      <c r="C176" s="62"/>
      <c r="D176" s="229" t="s">
        <v>153</v>
      </c>
      <c r="E176" s="62"/>
      <c r="F176" s="256" t="s">
        <v>842</v>
      </c>
      <c r="G176" s="62"/>
      <c r="H176" s="62"/>
      <c r="I176" s="171"/>
      <c r="J176" s="62"/>
      <c r="K176" s="62"/>
      <c r="L176" s="60"/>
      <c r="M176" s="215"/>
      <c r="N176" s="41"/>
      <c r="O176" s="41"/>
      <c r="P176" s="41"/>
      <c r="Q176" s="41"/>
      <c r="R176" s="41"/>
      <c r="S176" s="41"/>
      <c r="T176" s="77"/>
      <c r="AT176" s="23" t="s">
        <v>153</v>
      </c>
      <c r="AU176" s="23" t="s">
        <v>84</v>
      </c>
    </row>
    <row r="177" spans="2:65" s="1" customFormat="1" ht="22.8" customHeight="1">
      <c r="B177" s="40"/>
      <c r="C177" s="201" t="s">
        <v>390</v>
      </c>
      <c r="D177" s="201" t="s">
        <v>146</v>
      </c>
      <c r="E177" s="202" t="s">
        <v>843</v>
      </c>
      <c r="F177" s="203" t="s">
        <v>844</v>
      </c>
      <c r="G177" s="204" t="s">
        <v>259</v>
      </c>
      <c r="H177" s="205">
        <v>0.05</v>
      </c>
      <c r="I177" s="206"/>
      <c r="J177" s="207">
        <f>ROUND(I177*H177,2)</f>
        <v>0</v>
      </c>
      <c r="K177" s="203" t="s">
        <v>150</v>
      </c>
      <c r="L177" s="60"/>
      <c r="M177" s="208" t="s">
        <v>22</v>
      </c>
      <c r="N177" s="209" t="s">
        <v>46</v>
      </c>
      <c r="O177" s="41"/>
      <c r="P177" s="210">
        <f>O177*H177</f>
        <v>0</v>
      </c>
      <c r="Q177" s="210">
        <v>0</v>
      </c>
      <c r="R177" s="210">
        <f>Q177*H177</f>
        <v>0</v>
      </c>
      <c r="S177" s="210">
        <v>0</v>
      </c>
      <c r="T177" s="211">
        <f>S177*H177</f>
        <v>0</v>
      </c>
      <c r="AR177" s="23" t="s">
        <v>244</v>
      </c>
      <c r="AT177" s="23" t="s">
        <v>146</v>
      </c>
      <c r="AU177" s="23" t="s">
        <v>84</v>
      </c>
      <c r="AY177" s="23" t="s">
        <v>143</v>
      </c>
      <c r="BE177" s="212">
        <f>IF(N177="základní",J177,0)</f>
        <v>0</v>
      </c>
      <c r="BF177" s="212">
        <f>IF(N177="snížená",J177,0)</f>
        <v>0</v>
      </c>
      <c r="BG177" s="212">
        <f>IF(N177="zákl. přenesená",J177,0)</f>
        <v>0</v>
      </c>
      <c r="BH177" s="212">
        <f>IF(N177="sníž. přenesená",J177,0)</f>
        <v>0</v>
      </c>
      <c r="BI177" s="212">
        <f>IF(N177="nulová",J177,0)</f>
        <v>0</v>
      </c>
      <c r="BJ177" s="23" t="s">
        <v>24</v>
      </c>
      <c r="BK177" s="212">
        <f>ROUND(I177*H177,2)</f>
        <v>0</v>
      </c>
      <c r="BL177" s="23" t="s">
        <v>244</v>
      </c>
      <c r="BM177" s="23" t="s">
        <v>845</v>
      </c>
    </row>
    <row r="178" spans="2:47" s="1" customFormat="1" ht="36">
      <c r="B178" s="40"/>
      <c r="C178" s="62"/>
      <c r="D178" s="229" t="s">
        <v>153</v>
      </c>
      <c r="E178" s="62"/>
      <c r="F178" s="256" t="s">
        <v>846</v>
      </c>
      <c r="G178" s="62"/>
      <c r="H178" s="62"/>
      <c r="I178" s="171"/>
      <c r="J178" s="62"/>
      <c r="K178" s="62"/>
      <c r="L178" s="60"/>
      <c r="M178" s="215"/>
      <c r="N178" s="41"/>
      <c r="O178" s="41"/>
      <c r="P178" s="41"/>
      <c r="Q178" s="41"/>
      <c r="R178" s="41"/>
      <c r="S178" s="41"/>
      <c r="T178" s="77"/>
      <c r="AT178" s="23" t="s">
        <v>153</v>
      </c>
      <c r="AU178" s="23" t="s">
        <v>84</v>
      </c>
    </row>
    <row r="179" spans="2:65" s="1" customFormat="1" ht="22.8" customHeight="1">
      <c r="B179" s="40"/>
      <c r="C179" s="201" t="s">
        <v>395</v>
      </c>
      <c r="D179" s="201" t="s">
        <v>146</v>
      </c>
      <c r="E179" s="202" t="s">
        <v>847</v>
      </c>
      <c r="F179" s="203" t="s">
        <v>848</v>
      </c>
      <c r="G179" s="204" t="s">
        <v>259</v>
      </c>
      <c r="H179" s="205">
        <v>0.05</v>
      </c>
      <c r="I179" s="206"/>
      <c r="J179" s="207">
        <f>ROUND(I179*H179,2)</f>
        <v>0</v>
      </c>
      <c r="K179" s="203" t="s">
        <v>150</v>
      </c>
      <c r="L179" s="60"/>
      <c r="M179" s="208" t="s">
        <v>22</v>
      </c>
      <c r="N179" s="209" t="s">
        <v>46</v>
      </c>
      <c r="O179" s="41"/>
      <c r="P179" s="210">
        <f>O179*H179</f>
        <v>0</v>
      </c>
      <c r="Q179" s="210">
        <v>0</v>
      </c>
      <c r="R179" s="210">
        <f>Q179*H179</f>
        <v>0</v>
      </c>
      <c r="S179" s="210">
        <v>0</v>
      </c>
      <c r="T179" s="211">
        <f>S179*H179</f>
        <v>0</v>
      </c>
      <c r="AR179" s="23" t="s">
        <v>244</v>
      </c>
      <c r="AT179" s="23" t="s">
        <v>146</v>
      </c>
      <c r="AU179" s="23" t="s">
        <v>84</v>
      </c>
      <c r="AY179" s="23" t="s">
        <v>143</v>
      </c>
      <c r="BE179" s="212">
        <f>IF(N179="základní",J179,0)</f>
        <v>0</v>
      </c>
      <c r="BF179" s="212">
        <f>IF(N179="snížená",J179,0)</f>
        <v>0</v>
      </c>
      <c r="BG179" s="212">
        <f>IF(N179="zákl. přenesená",J179,0)</f>
        <v>0</v>
      </c>
      <c r="BH179" s="212">
        <f>IF(N179="sníž. přenesená",J179,0)</f>
        <v>0</v>
      </c>
      <c r="BI179" s="212">
        <f>IF(N179="nulová",J179,0)</f>
        <v>0</v>
      </c>
      <c r="BJ179" s="23" t="s">
        <v>24</v>
      </c>
      <c r="BK179" s="212">
        <f>ROUND(I179*H179,2)</f>
        <v>0</v>
      </c>
      <c r="BL179" s="23" t="s">
        <v>244</v>
      </c>
      <c r="BM179" s="23" t="s">
        <v>849</v>
      </c>
    </row>
    <row r="180" spans="2:47" s="1" customFormat="1" ht="36">
      <c r="B180" s="40"/>
      <c r="C180" s="62"/>
      <c r="D180" s="229" t="s">
        <v>153</v>
      </c>
      <c r="E180" s="62"/>
      <c r="F180" s="256" t="s">
        <v>850</v>
      </c>
      <c r="G180" s="62"/>
      <c r="H180" s="62"/>
      <c r="I180" s="171"/>
      <c r="J180" s="62"/>
      <c r="K180" s="62"/>
      <c r="L180" s="60"/>
      <c r="M180" s="215"/>
      <c r="N180" s="41"/>
      <c r="O180" s="41"/>
      <c r="P180" s="41"/>
      <c r="Q180" s="41"/>
      <c r="R180" s="41"/>
      <c r="S180" s="41"/>
      <c r="T180" s="77"/>
      <c r="AT180" s="23" t="s">
        <v>153</v>
      </c>
      <c r="AU180" s="23" t="s">
        <v>84</v>
      </c>
    </row>
    <row r="181" spans="2:65" s="1" customFormat="1" ht="22.8" customHeight="1">
      <c r="B181" s="40"/>
      <c r="C181" s="201" t="s">
        <v>399</v>
      </c>
      <c r="D181" s="201" t="s">
        <v>146</v>
      </c>
      <c r="E181" s="202" t="s">
        <v>851</v>
      </c>
      <c r="F181" s="203" t="s">
        <v>852</v>
      </c>
      <c r="G181" s="204" t="s">
        <v>259</v>
      </c>
      <c r="H181" s="205">
        <v>0.045</v>
      </c>
      <c r="I181" s="206"/>
      <c r="J181" s="207">
        <f>ROUND(I181*H181,2)</f>
        <v>0</v>
      </c>
      <c r="K181" s="203" t="s">
        <v>150</v>
      </c>
      <c r="L181" s="60"/>
      <c r="M181" s="208" t="s">
        <v>22</v>
      </c>
      <c r="N181" s="209" t="s">
        <v>46</v>
      </c>
      <c r="O181" s="41"/>
      <c r="P181" s="210">
        <f>O181*H181</f>
        <v>0</v>
      </c>
      <c r="Q181" s="210">
        <v>0</v>
      </c>
      <c r="R181" s="210">
        <f>Q181*H181</f>
        <v>0</v>
      </c>
      <c r="S181" s="210">
        <v>0</v>
      </c>
      <c r="T181" s="211">
        <f>S181*H181</f>
        <v>0</v>
      </c>
      <c r="AR181" s="23" t="s">
        <v>244</v>
      </c>
      <c r="AT181" s="23" t="s">
        <v>146</v>
      </c>
      <c r="AU181" s="23" t="s">
        <v>84</v>
      </c>
      <c r="AY181" s="23" t="s">
        <v>143</v>
      </c>
      <c r="BE181" s="212">
        <f>IF(N181="základní",J181,0)</f>
        <v>0</v>
      </c>
      <c r="BF181" s="212">
        <f>IF(N181="snížená",J181,0)</f>
        <v>0</v>
      </c>
      <c r="BG181" s="212">
        <f>IF(N181="zákl. přenesená",J181,0)</f>
        <v>0</v>
      </c>
      <c r="BH181" s="212">
        <f>IF(N181="sníž. přenesená",J181,0)</f>
        <v>0</v>
      </c>
      <c r="BI181" s="212">
        <f>IF(N181="nulová",J181,0)</f>
        <v>0</v>
      </c>
      <c r="BJ181" s="23" t="s">
        <v>24</v>
      </c>
      <c r="BK181" s="212">
        <f>ROUND(I181*H181,2)</f>
        <v>0</v>
      </c>
      <c r="BL181" s="23" t="s">
        <v>244</v>
      </c>
      <c r="BM181" s="23" t="s">
        <v>853</v>
      </c>
    </row>
    <row r="182" spans="2:47" s="1" customFormat="1" ht="24">
      <c r="B182" s="40"/>
      <c r="C182" s="62"/>
      <c r="D182" s="213" t="s">
        <v>153</v>
      </c>
      <c r="E182" s="62"/>
      <c r="F182" s="214" t="s">
        <v>854</v>
      </c>
      <c r="G182" s="62"/>
      <c r="H182" s="62"/>
      <c r="I182" s="171"/>
      <c r="J182" s="62"/>
      <c r="K182" s="62"/>
      <c r="L182" s="60"/>
      <c r="M182" s="215"/>
      <c r="N182" s="41"/>
      <c r="O182" s="41"/>
      <c r="P182" s="41"/>
      <c r="Q182" s="41"/>
      <c r="R182" s="41"/>
      <c r="S182" s="41"/>
      <c r="T182" s="77"/>
      <c r="AT182" s="23" t="s">
        <v>153</v>
      </c>
      <c r="AU182" s="23" t="s">
        <v>84</v>
      </c>
    </row>
    <row r="183" spans="2:63" s="11" customFormat="1" ht="29.85" customHeight="1">
      <c r="B183" s="184"/>
      <c r="C183" s="185"/>
      <c r="D183" s="198" t="s">
        <v>74</v>
      </c>
      <c r="E183" s="199" t="s">
        <v>293</v>
      </c>
      <c r="F183" s="199" t="s">
        <v>294</v>
      </c>
      <c r="G183" s="185"/>
      <c r="H183" s="185"/>
      <c r="I183" s="188"/>
      <c r="J183" s="200">
        <f>BK183</f>
        <v>0</v>
      </c>
      <c r="K183" s="185"/>
      <c r="L183" s="190"/>
      <c r="M183" s="191"/>
      <c r="N183" s="192"/>
      <c r="O183" s="192"/>
      <c r="P183" s="193">
        <f>SUM(P184:P215)</f>
        <v>0</v>
      </c>
      <c r="Q183" s="192"/>
      <c r="R183" s="193">
        <f>SUM(R184:R215)</f>
        <v>0.01831</v>
      </c>
      <c r="S183" s="192"/>
      <c r="T183" s="194">
        <f>SUM(T184:T215)</f>
        <v>0.052379999999999996</v>
      </c>
      <c r="AR183" s="195" t="s">
        <v>84</v>
      </c>
      <c r="AT183" s="196" t="s">
        <v>74</v>
      </c>
      <c r="AU183" s="196" t="s">
        <v>24</v>
      </c>
      <c r="AY183" s="195" t="s">
        <v>143</v>
      </c>
      <c r="BK183" s="197">
        <f>SUM(BK184:BK215)</f>
        <v>0</v>
      </c>
    </row>
    <row r="184" spans="2:65" s="1" customFormat="1" ht="14.4" customHeight="1">
      <c r="B184" s="40"/>
      <c r="C184" s="201" t="s">
        <v>406</v>
      </c>
      <c r="D184" s="201" t="s">
        <v>146</v>
      </c>
      <c r="E184" s="202" t="s">
        <v>855</v>
      </c>
      <c r="F184" s="203" t="s">
        <v>856</v>
      </c>
      <c r="G184" s="204" t="s">
        <v>240</v>
      </c>
      <c r="H184" s="205">
        <v>18</v>
      </c>
      <c r="I184" s="206"/>
      <c r="J184" s="207">
        <f>ROUND(I184*H184,2)</f>
        <v>0</v>
      </c>
      <c r="K184" s="203" t="s">
        <v>150</v>
      </c>
      <c r="L184" s="60"/>
      <c r="M184" s="208" t="s">
        <v>22</v>
      </c>
      <c r="N184" s="209" t="s">
        <v>46</v>
      </c>
      <c r="O184" s="41"/>
      <c r="P184" s="210">
        <f>O184*H184</f>
        <v>0</v>
      </c>
      <c r="Q184" s="210">
        <v>0.00011</v>
      </c>
      <c r="R184" s="210">
        <f>Q184*H184</f>
        <v>0.00198</v>
      </c>
      <c r="S184" s="210">
        <v>0.00215</v>
      </c>
      <c r="T184" s="211">
        <f>S184*H184</f>
        <v>0.0387</v>
      </c>
      <c r="AR184" s="23" t="s">
        <v>244</v>
      </c>
      <c r="AT184" s="23" t="s">
        <v>146</v>
      </c>
      <c r="AU184" s="23" t="s">
        <v>84</v>
      </c>
      <c r="AY184" s="23" t="s">
        <v>143</v>
      </c>
      <c r="BE184" s="212">
        <f>IF(N184="základní",J184,0)</f>
        <v>0</v>
      </c>
      <c r="BF184" s="212">
        <f>IF(N184="snížená",J184,0)</f>
        <v>0</v>
      </c>
      <c r="BG184" s="212">
        <f>IF(N184="zákl. přenesená",J184,0)</f>
        <v>0</v>
      </c>
      <c r="BH184" s="212">
        <f>IF(N184="sníž. přenesená",J184,0)</f>
        <v>0</v>
      </c>
      <c r="BI184" s="212">
        <f>IF(N184="nulová",J184,0)</f>
        <v>0</v>
      </c>
      <c r="BJ184" s="23" t="s">
        <v>24</v>
      </c>
      <c r="BK184" s="212">
        <f>ROUND(I184*H184,2)</f>
        <v>0</v>
      </c>
      <c r="BL184" s="23" t="s">
        <v>244</v>
      </c>
      <c r="BM184" s="23" t="s">
        <v>857</v>
      </c>
    </row>
    <row r="185" spans="2:47" s="1" customFormat="1" ht="13.5">
      <c r="B185" s="40"/>
      <c r="C185" s="62"/>
      <c r="D185" s="229" t="s">
        <v>153</v>
      </c>
      <c r="E185" s="62"/>
      <c r="F185" s="256" t="s">
        <v>856</v>
      </c>
      <c r="G185" s="62"/>
      <c r="H185" s="62"/>
      <c r="I185" s="171"/>
      <c r="J185" s="62"/>
      <c r="K185" s="62"/>
      <c r="L185" s="60"/>
      <c r="M185" s="215"/>
      <c r="N185" s="41"/>
      <c r="O185" s="41"/>
      <c r="P185" s="41"/>
      <c r="Q185" s="41"/>
      <c r="R185" s="41"/>
      <c r="S185" s="41"/>
      <c r="T185" s="77"/>
      <c r="AT185" s="23" t="s">
        <v>153</v>
      </c>
      <c r="AU185" s="23" t="s">
        <v>84</v>
      </c>
    </row>
    <row r="186" spans="2:65" s="1" customFormat="1" ht="14.4" customHeight="1">
      <c r="B186" s="40"/>
      <c r="C186" s="201" t="s">
        <v>412</v>
      </c>
      <c r="D186" s="201" t="s">
        <v>146</v>
      </c>
      <c r="E186" s="202" t="s">
        <v>858</v>
      </c>
      <c r="F186" s="203" t="s">
        <v>859</v>
      </c>
      <c r="G186" s="204" t="s">
        <v>240</v>
      </c>
      <c r="H186" s="205">
        <v>4</v>
      </c>
      <c r="I186" s="206"/>
      <c r="J186" s="207">
        <f>ROUND(I186*H186,2)</f>
        <v>0</v>
      </c>
      <c r="K186" s="203" t="s">
        <v>150</v>
      </c>
      <c r="L186" s="60"/>
      <c r="M186" s="208" t="s">
        <v>22</v>
      </c>
      <c r="N186" s="209" t="s">
        <v>46</v>
      </c>
      <c r="O186" s="41"/>
      <c r="P186" s="210">
        <f>O186*H186</f>
        <v>0</v>
      </c>
      <c r="Q186" s="210">
        <v>0.00039</v>
      </c>
      <c r="R186" s="210">
        <f>Q186*H186</f>
        <v>0.00156</v>
      </c>
      <c r="S186" s="210">
        <v>0.00342</v>
      </c>
      <c r="T186" s="211">
        <f>S186*H186</f>
        <v>0.01368</v>
      </c>
      <c r="AR186" s="23" t="s">
        <v>244</v>
      </c>
      <c r="AT186" s="23" t="s">
        <v>146</v>
      </c>
      <c r="AU186" s="23" t="s">
        <v>84</v>
      </c>
      <c r="AY186" s="23" t="s">
        <v>143</v>
      </c>
      <c r="BE186" s="212">
        <f>IF(N186="základní",J186,0)</f>
        <v>0</v>
      </c>
      <c r="BF186" s="212">
        <f>IF(N186="snížená",J186,0)</f>
        <v>0</v>
      </c>
      <c r="BG186" s="212">
        <f>IF(N186="zákl. přenesená",J186,0)</f>
        <v>0</v>
      </c>
      <c r="BH186" s="212">
        <f>IF(N186="sníž. přenesená",J186,0)</f>
        <v>0</v>
      </c>
      <c r="BI186" s="212">
        <f>IF(N186="nulová",J186,0)</f>
        <v>0</v>
      </c>
      <c r="BJ186" s="23" t="s">
        <v>24</v>
      </c>
      <c r="BK186" s="212">
        <f>ROUND(I186*H186,2)</f>
        <v>0</v>
      </c>
      <c r="BL186" s="23" t="s">
        <v>244</v>
      </c>
      <c r="BM186" s="23" t="s">
        <v>860</v>
      </c>
    </row>
    <row r="187" spans="2:47" s="1" customFormat="1" ht="13.5">
      <c r="B187" s="40"/>
      <c r="C187" s="62"/>
      <c r="D187" s="229" t="s">
        <v>153</v>
      </c>
      <c r="E187" s="62"/>
      <c r="F187" s="256" t="s">
        <v>861</v>
      </c>
      <c r="G187" s="62"/>
      <c r="H187" s="62"/>
      <c r="I187" s="171"/>
      <c r="J187" s="62"/>
      <c r="K187" s="62"/>
      <c r="L187" s="60"/>
      <c r="M187" s="215"/>
      <c r="N187" s="41"/>
      <c r="O187" s="41"/>
      <c r="P187" s="41"/>
      <c r="Q187" s="41"/>
      <c r="R187" s="41"/>
      <c r="S187" s="41"/>
      <c r="T187" s="77"/>
      <c r="AT187" s="23" t="s">
        <v>153</v>
      </c>
      <c r="AU187" s="23" t="s">
        <v>84</v>
      </c>
    </row>
    <row r="188" spans="2:65" s="1" customFormat="1" ht="14.4" customHeight="1">
      <c r="B188" s="40"/>
      <c r="C188" s="201" t="s">
        <v>419</v>
      </c>
      <c r="D188" s="201" t="s">
        <v>146</v>
      </c>
      <c r="E188" s="202" t="s">
        <v>862</v>
      </c>
      <c r="F188" s="203" t="s">
        <v>863</v>
      </c>
      <c r="G188" s="204" t="s">
        <v>240</v>
      </c>
      <c r="H188" s="205">
        <v>23</v>
      </c>
      <c r="I188" s="206"/>
      <c r="J188" s="207">
        <f>ROUND(I188*H188,2)</f>
        <v>0</v>
      </c>
      <c r="K188" s="203" t="s">
        <v>150</v>
      </c>
      <c r="L188" s="60"/>
      <c r="M188" s="208" t="s">
        <v>22</v>
      </c>
      <c r="N188" s="209" t="s">
        <v>46</v>
      </c>
      <c r="O188" s="41"/>
      <c r="P188" s="210">
        <f>O188*H188</f>
        <v>0</v>
      </c>
      <c r="Q188" s="210">
        <v>0.00045</v>
      </c>
      <c r="R188" s="210">
        <f>Q188*H188</f>
        <v>0.01035</v>
      </c>
      <c r="S188" s="210">
        <v>0</v>
      </c>
      <c r="T188" s="211">
        <f>S188*H188</f>
        <v>0</v>
      </c>
      <c r="AR188" s="23" t="s">
        <v>244</v>
      </c>
      <c r="AT188" s="23" t="s">
        <v>146</v>
      </c>
      <c r="AU188" s="23" t="s">
        <v>84</v>
      </c>
      <c r="AY188" s="23" t="s">
        <v>143</v>
      </c>
      <c r="BE188" s="212">
        <f>IF(N188="základní",J188,0)</f>
        <v>0</v>
      </c>
      <c r="BF188" s="212">
        <f>IF(N188="snížená",J188,0)</f>
        <v>0</v>
      </c>
      <c r="BG188" s="212">
        <f>IF(N188="zákl. přenesená",J188,0)</f>
        <v>0</v>
      </c>
      <c r="BH188" s="212">
        <f>IF(N188="sníž. přenesená",J188,0)</f>
        <v>0</v>
      </c>
      <c r="BI188" s="212">
        <f>IF(N188="nulová",J188,0)</f>
        <v>0</v>
      </c>
      <c r="BJ188" s="23" t="s">
        <v>24</v>
      </c>
      <c r="BK188" s="212">
        <f>ROUND(I188*H188,2)</f>
        <v>0</v>
      </c>
      <c r="BL188" s="23" t="s">
        <v>244</v>
      </c>
      <c r="BM188" s="23" t="s">
        <v>864</v>
      </c>
    </row>
    <row r="189" spans="2:47" s="1" customFormat="1" ht="13.5">
      <c r="B189" s="40"/>
      <c r="C189" s="62"/>
      <c r="D189" s="229" t="s">
        <v>153</v>
      </c>
      <c r="E189" s="62"/>
      <c r="F189" s="256" t="s">
        <v>865</v>
      </c>
      <c r="G189" s="62"/>
      <c r="H189" s="62"/>
      <c r="I189" s="171"/>
      <c r="J189" s="62"/>
      <c r="K189" s="62"/>
      <c r="L189" s="60"/>
      <c r="M189" s="215"/>
      <c r="N189" s="41"/>
      <c r="O189" s="41"/>
      <c r="P189" s="41"/>
      <c r="Q189" s="41"/>
      <c r="R189" s="41"/>
      <c r="S189" s="41"/>
      <c r="T189" s="77"/>
      <c r="AT189" s="23" t="s">
        <v>153</v>
      </c>
      <c r="AU189" s="23" t="s">
        <v>84</v>
      </c>
    </row>
    <row r="190" spans="2:65" s="1" customFormat="1" ht="14.4" customHeight="1">
      <c r="B190" s="40"/>
      <c r="C190" s="201" t="s">
        <v>425</v>
      </c>
      <c r="D190" s="201" t="s">
        <v>146</v>
      </c>
      <c r="E190" s="202" t="s">
        <v>866</v>
      </c>
      <c r="F190" s="203" t="s">
        <v>867</v>
      </c>
      <c r="G190" s="204" t="s">
        <v>225</v>
      </c>
      <c r="H190" s="205">
        <v>4</v>
      </c>
      <c r="I190" s="206"/>
      <c r="J190" s="207">
        <f>ROUND(I190*H190,2)</f>
        <v>0</v>
      </c>
      <c r="K190" s="203" t="s">
        <v>150</v>
      </c>
      <c r="L190" s="60"/>
      <c r="M190" s="208" t="s">
        <v>22</v>
      </c>
      <c r="N190" s="209" t="s">
        <v>46</v>
      </c>
      <c r="O190" s="41"/>
      <c r="P190" s="210">
        <f>O190*H190</f>
        <v>0</v>
      </c>
      <c r="Q190" s="210">
        <v>0.00013</v>
      </c>
      <c r="R190" s="210">
        <f>Q190*H190</f>
        <v>0.00052</v>
      </c>
      <c r="S190" s="210">
        <v>0</v>
      </c>
      <c r="T190" s="211">
        <f>S190*H190</f>
        <v>0</v>
      </c>
      <c r="AR190" s="23" t="s">
        <v>244</v>
      </c>
      <c r="AT190" s="23" t="s">
        <v>146</v>
      </c>
      <c r="AU190" s="23" t="s">
        <v>84</v>
      </c>
      <c r="AY190" s="23" t="s">
        <v>143</v>
      </c>
      <c r="BE190" s="212">
        <f>IF(N190="základní",J190,0)</f>
        <v>0</v>
      </c>
      <c r="BF190" s="212">
        <f>IF(N190="snížená",J190,0)</f>
        <v>0</v>
      </c>
      <c r="BG190" s="212">
        <f>IF(N190="zákl. přenesená",J190,0)</f>
        <v>0</v>
      </c>
      <c r="BH190" s="212">
        <f>IF(N190="sníž. přenesená",J190,0)</f>
        <v>0</v>
      </c>
      <c r="BI190" s="212">
        <f>IF(N190="nulová",J190,0)</f>
        <v>0</v>
      </c>
      <c r="BJ190" s="23" t="s">
        <v>24</v>
      </c>
      <c r="BK190" s="212">
        <f>ROUND(I190*H190,2)</f>
        <v>0</v>
      </c>
      <c r="BL190" s="23" t="s">
        <v>244</v>
      </c>
      <c r="BM190" s="23" t="s">
        <v>868</v>
      </c>
    </row>
    <row r="191" spans="2:47" s="1" customFormat="1" ht="24">
      <c r="B191" s="40"/>
      <c r="C191" s="62"/>
      <c r="D191" s="229" t="s">
        <v>153</v>
      </c>
      <c r="E191" s="62"/>
      <c r="F191" s="256" t="s">
        <v>869</v>
      </c>
      <c r="G191" s="62"/>
      <c r="H191" s="62"/>
      <c r="I191" s="171"/>
      <c r="J191" s="62"/>
      <c r="K191" s="62"/>
      <c r="L191" s="60"/>
      <c r="M191" s="215"/>
      <c r="N191" s="41"/>
      <c r="O191" s="41"/>
      <c r="P191" s="41"/>
      <c r="Q191" s="41"/>
      <c r="R191" s="41"/>
      <c r="S191" s="41"/>
      <c r="T191" s="77"/>
      <c r="AT191" s="23" t="s">
        <v>153</v>
      </c>
      <c r="AU191" s="23" t="s">
        <v>84</v>
      </c>
    </row>
    <row r="192" spans="2:65" s="1" customFormat="1" ht="14.4" customHeight="1">
      <c r="B192" s="40"/>
      <c r="C192" s="201" t="s">
        <v>432</v>
      </c>
      <c r="D192" s="201" t="s">
        <v>146</v>
      </c>
      <c r="E192" s="202" t="s">
        <v>870</v>
      </c>
      <c r="F192" s="203" t="s">
        <v>871</v>
      </c>
      <c r="G192" s="204" t="s">
        <v>225</v>
      </c>
      <c r="H192" s="205">
        <v>2</v>
      </c>
      <c r="I192" s="206"/>
      <c r="J192" s="207">
        <f>ROUND(I192*H192,2)</f>
        <v>0</v>
      </c>
      <c r="K192" s="203" t="s">
        <v>150</v>
      </c>
      <c r="L192" s="60"/>
      <c r="M192" s="208" t="s">
        <v>22</v>
      </c>
      <c r="N192" s="209" t="s">
        <v>46</v>
      </c>
      <c r="O192" s="41"/>
      <c r="P192" s="210">
        <f>O192*H192</f>
        <v>0</v>
      </c>
      <c r="Q192" s="210">
        <v>0</v>
      </c>
      <c r="R192" s="210">
        <f>Q192*H192</f>
        <v>0</v>
      </c>
      <c r="S192" s="210">
        <v>0</v>
      </c>
      <c r="T192" s="211">
        <f>S192*H192</f>
        <v>0</v>
      </c>
      <c r="AR192" s="23" t="s">
        <v>244</v>
      </c>
      <c r="AT192" s="23" t="s">
        <v>146</v>
      </c>
      <c r="AU192" s="23" t="s">
        <v>84</v>
      </c>
      <c r="AY192" s="23" t="s">
        <v>143</v>
      </c>
      <c r="BE192" s="212">
        <f>IF(N192="základní",J192,0)</f>
        <v>0</v>
      </c>
      <c r="BF192" s="212">
        <f>IF(N192="snížená",J192,0)</f>
        <v>0</v>
      </c>
      <c r="BG192" s="212">
        <f>IF(N192="zákl. přenesená",J192,0)</f>
        <v>0</v>
      </c>
      <c r="BH192" s="212">
        <f>IF(N192="sníž. přenesená",J192,0)</f>
        <v>0</v>
      </c>
      <c r="BI192" s="212">
        <f>IF(N192="nulová",J192,0)</f>
        <v>0</v>
      </c>
      <c r="BJ192" s="23" t="s">
        <v>24</v>
      </c>
      <c r="BK192" s="212">
        <f>ROUND(I192*H192,2)</f>
        <v>0</v>
      </c>
      <c r="BL192" s="23" t="s">
        <v>244</v>
      </c>
      <c r="BM192" s="23" t="s">
        <v>872</v>
      </c>
    </row>
    <row r="193" spans="2:47" s="1" customFormat="1" ht="13.5">
      <c r="B193" s="40"/>
      <c r="C193" s="62"/>
      <c r="D193" s="229" t="s">
        <v>153</v>
      </c>
      <c r="E193" s="62"/>
      <c r="F193" s="256" t="s">
        <v>873</v>
      </c>
      <c r="G193" s="62"/>
      <c r="H193" s="62"/>
      <c r="I193" s="171"/>
      <c r="J193" s="62"/>
      <c r="K193" s="62"/>
      <c r="L193" s="60"/>
      <c r="M193" s="215"/>
      <c r="N193" s="41"/>
      <c r="O193" s="41"/>
      <c r="P193" s="41"/>
      <c r="Q193" s="41"/>
      <c r="R193" s="41"/>
      <c r="S193" s="41"/>
      <c r="T193" s="77"/>
      <c r="AT193" s="23" t="s">
        <v>153</v>
      </c>
      <c r="AU193" s="23" t="s">
        <v>84</v>
      </c>
    </row>
    <row r="194" spans="2:65" s="1" customFormat="1" ht="14.4" customHeight="1">
      <c r="B194" s="40"/>
      <c r="C194" s="201" t="s">
        <v>438</v>
      </c>
      <c r="D194" s="201" t="s">
        <v>146</v>
      </c>
      <c r="E194" s="202" t="s">
        <v>874</v>
      </c>
      <c r="F194" s="203" t="s">
        <v>875</v>
      </c>
      <c r="G194" s="204" t="s">
        <v>240</v>
      </c>
      <c r="H194" s="205">
        <v>1</v>
      </c>
      <c r="I194" s="206"/>
      <c r="J194" s="207">
        <f>ROUND(I194*H194,2)</f>
        <v>0</v>
      </c>
      <c r="K194" s="203" t="s">
        <v>150</v>
      </c>
      <c r="L194" s="60"/>
      <c r="M194" s="208" t="s">
        <v>22</v>
      </c>
      <c r="N194" s="209" t="s">
        <v>46</v>
      </c>
      <c r="O194" s="41"/>
      <c r="P194" s="210">
        <f>O194*H194</f>
        <v>0</v>
      </c>
      <c r="Q194" s="210">
        <v>0</v>
      </c>
      <c r="R194" s="210">
        <f>Q194*H194</f>
        <v>0</v>
      </c>
      <c r="S194" s="210">
        <v>0</v>
      </c>
      <c r="T194" s="211">
        <f>S194*H194</f>
        <v>0</v>
      </c>
      <c r="AR194" s="23" t="s">
        <v>244</v>
      </c>
      <c r="AT194" s="23" t="s">
        <v>146</v>
      </c>
      <c r="AU194" s="23" t="s">
        <v>84</v>
      </c>
      <c r="AY194" s="23" t="s">
        <v>143</v>
      </c>
      <c r="BE194" s="212">
        <f>IF(N194="základní",J194,0)</f>
        <v>0</v>
      </c>
      <c r="BF194" s="212">
        <f>IF(N194="snížená",J194,0)</f>
        <v>0</v>
      </c>
      <c r="BG194" s="212">
        <f>IF(N194="zákl. přenesená",J194,0)</f>
        <v>0</v>
      </c>
      <c r="BH194" s="212">
        <f>IF(N194="sníž. přenesená",J194,0)</f>
        <v>0</v>
      </c>
      <c r="BI194" s="212">
        <f>IF(N194="nulová",J194,0)</f>
        <v>0</v>
      </c>
      <c r="BJ194" s="23" t="s">
        <v>24</v>
      </c>
      <c r="BK194" s="212">
        <f>ROUND(I194*H194,2)</f>
        <v>0</v>
      </c>
      <c r="BL194" s="23" t="s">
        <v>244</v>
      </c>
      <c r="BM194" s="23" t="s">
        <v>876</v>
      </c>
    </row>
    <row r="195" spans="2:47" s="1" customFormat="1" ht="13.5">
      <c r="B195" s="40"/>
      <c r="C195" s="62"/>
      <c r="D195" s="229" t="s">
        <v>153</v>
      </c>
      <c r="E195" s="62"/>
      <c r="F195" s="256" t="s">
        <v>877</v>
      </c>
      <c r="G195" s="62"/>
      <c r="H195" s="62"/>
      <c r="I195" s="171"/>
      <c r="J195" s="62"/>
      <c r="K195" s="62"/>
      <c r="L195" s="60"/>
      <c r="M195" s="215"/>
      <c r="N195" s="41"/>
      <c r="O195" s="41"/>
      <c r="P195" s="41"/>
      <c r="Q195" s="41"/>
      <c r="R195" s="41"/>
      <c r="S195" s="41"/>
      <c r="T195" s="77"/>
      <c r="AT195" s="23" t="s">
        <v>153</v>
      </c>
      <c r="AU195" s="23" t="s">
        <v>84</v>
      </c>
    </row>
    <row r="196" spans="2:65" s="1" customFormat="1" ht="14.4" customHeight="1">
      <c r="B196" s="40"/>
      <c r="C196" s="201" t="s">
        <v>444</v>
      </c>
      <c r="D196" s="201" t="s">
        <v>146</v>
      </c>
      <c r="E196" s="202" t="s">
        <v>878</v>
      </c>
      <c r="F196" s="203" t="s">
        <v>879</v>
      </c>
      <c r="G196" s="204" t="s">
        <v>225</v>
      </c>
      <c r="H196" s="205">
        <v>1</v>
      </c>
      <c r="I196" s="206"/>
      <c r="J196" s="207">
        <f>ROUND(I196*H196,2)</f>
        <v>0</v>
      </c>
      <c r="K196" s="203" t="s">
        <v>150</v>
      </c>
      <c r="L196" s="60"/>
      <c r="M196" s="208" t="s">
        <v>22</v>
      </c>
      <c r="N196" s="209" t="s">
        <v>46</v>
      </c>
      <c r="O196" s="41"/>
      <c r="P196" s="210">
        <f>O196*H196</f>
        <v>0</v>
      </c>
      <c r="Q196" s="210">
        <v>0</v>
      </c>
      <c r="R196" s="210">
        <f>Q196*H196</f>
        <v>0</v>
      </c>
      <c r="S196" s="210">
        <v>0</v>
      </c>
      <c r="T196" s="211">
        <f>S196*H196</f>
        <v>0</v>
      </c>
      <c r="AR196" s="23" t="s">
        <v>244</v>
      </c>
      <c r="AT196" s="23" t="s">
        <v>146</v>
      </c>
      <c r="AU196" s="23" t="s">
        <v>84</v>
      </c>
      <c r="AY196" s="23" t="s">
        <v>143</v>
      </c>
      <c r="BE196" s="212">
        <f>IF(N196="základní",J196,0)</f>
        <v>0</v>
      </c>
      <c r="BF196" s="212">
        <f>IF(N196="snížená",J196,0)</f>
        <v>0</v>
      </c>
      <c r="BG196" s="212">
        <f>IF(N196="zákl. přenesená",J196,0)</f>
        <v>0</v>
      </c>
      <c r="BH196" s="212">
        <f>IF(N196="sníž. přenesená",J196,0)</f>
        <v>0</v>
      </c>
      <c r="BI196" s="212">
        <f>IF(N196="nulová",J196,0)</f>
        <v>0</v>
      </c>
      <c r="BJ196" s="23" t="s">
        <v>24</v>
      </c>
      <c r="BK196" s="212">
        <f>ROUND(I196*H196,2)</f>
        <v>0</v>
      </c>
      <c r="BL196" s="23" t="s">
        <v>244</v>
      </c>
      <c r="BM196" s="23" t="s">
        <v>880</v>
      </c>
    </row>
    <row r="197" spans="2:47" s="1" customFormat="1" ht="13.5">
      <c r="B197" s="40"/>
      <c r="C197" s="62"/>
      <c r="D197" s="229" t="s">
        <v>153</v>
      </c>
      <c r="E197" s="62"/>
      <c r="F197" s="256" t="s">
        <v>881</v>
      </c>
      <c r="G197" s="62"/>
      <c r="H197" s="62"/>
      <c r="I197" s="171"/>
      <c r="J197" s="62"/>
      <c r="K197" s="62"/>
      <c r="L197" s="60"/>
      <c r="M197" s="215"/>
      <c r="N197" s="41"/>
      <c r="O197" s="41"/>
      <c r="P197" s="41"/>
      <c r="Q197" s="41"/>
      <c r="R197" s="41"/>
      <c r="S197" s="41"/>
      <c r="T197" s="77"/>
      <c r="AT197" s="23" t="s">
        <v>153</v>
      </c>
      <c r="AU197" s="23" t="s">
        <v>84</v>
      </c>
    </row>
    <row r="198" spans="2:65" s="1" customFormat="1" ht="22.8" customHeight="1">
      <c r="B198" s="40"/>
      <c r="C198" s="201" t="s">
        <v>451</v>
      </c>
      <c r="D198" s="201" t="s">
        <v>146</v>
      </c>
      <c r="E198" s="202" t="s">
        <v>882</v>
      </c>
      <c r="F198" s="203" t="s">
        <v>883</v>
      </c>
      <c r="G198" s="204" t="s">
        <v>225</v>
      </c>
      <c r="H198" s="205">
        <v>4</v>
      </c>
      <c r="I198" s="206"/>
      <c r="J198" s="207">
        <f>ROUND(I198*H198,2)</f>
        <v>0</v>
      </c>
      <c r="K198" s="203" t="s">
        <v>150</v>
      </c>
      <c r="L198" s="60"/>
      <c r="M198" s="208" t="s">
        <v>22</v>
      </c>
      <c r="N198" s="209" t="s">
        <v>46</v>
      </c>
      <c r="O198" s="41"/>
      <c r="P198" s="210">
        <f>O198*H198</f>
        <v>0</v>
      </c>
      <c r="Q198" s="210">
        <v>0.00025</v>
      </c>
      <c r="R198" s="210">
        <f>Q198*H198</f>
        <v>0.001</v>
      </c>
      <c r="S198" s="210">
        <v>0</v>
      </c>
      <c r="T198" s="211">
        <f>S198*H198</f>
        <v>0</v>
      </c>
      <c r="AR198" s="23" t="s">
        <v>244</v>
      </c>
      <c r="AT198" s="23" t="s">
        <v>146</v>
      </c>
      <c r="AU198" s="23" t="s">
        <v>84</v>
      </c>
      <c r="AY198" s="23" t="s">
        <v>143</v>
      </c>
      <c r="BE198" s="212">
        <f>IF(N198="základní",J198,0)</f>
        <v>0</v>
      </c>
      <c r="BF198" s="212">
        <f>IF(N198="snížená",J198,0)</f>
        <v>0</v>
      </c>
      <c r="BG198" s="212">
        <f>IF(N198="zákl. přenesená",J198,0)</f>
        <v>0</v>
      </c>
      <c r="BH198" s="212">
        <f>IF(N198="sníž. přenesená",J198,0)</f>
        <v>0</v>
      </c>
      <c r="BI198" s="212">
        <f>IF(N198="nulová",J198,0)</f>
        <v>0</v>
      </c>
      <c r="BJ198" s="23" t="s">
        <v>24</v>
      </c>
      <c r="BK198" s="212">
        <f>ROUND(I198*H198,2)</f>
        <v>0</v>
      </c>
      <c r="BL198" s="23" t="s">
        <v>244</v>
      </c>
      <c r="BM198" s="23" t="s">
        <v>884</v>
      </c>
    </row>
    <row r="199" spans="2:47" s="1" customFormat="1" ht="24">
      <c r="B199" s="40"/>
      <c r="C199" s="62"/>
      <c r="D199" s="229" t="s">
        <v>153</v>
      </c>
      <c r="E199" s="62"/>
      <c r="F199" s="256" t="s">
        <v>883</v>
      </c>
      <c r="G199" s="62"/>
      <c r="H199" s="62"/>
      <c r="I199" s="171"/>
      <c r="J199" s="62"/>
      <c r="K199" s="62"/>
      <c r="L199" s="60"/>
      <c r="M199" s="215"/>
      <c r="N199" s="41"/>
      <c r="O199" s="41"/>
      <c r="P199" s="41"/>
      <c r="Q199" s="41"/>
      <c r="R199" s="41"/>
      <c r="S199" s="41"/>
      <c r="T199" s="77"/>
      <c r="AT199" s="23" t="s">
        <v>153</v>
      </c>
      <c r="AU199" s="23" t="s">
        <v>84</v>
      </c>
    </row>
    <row r="200" spans="2:65" s="1" customFormat="1" ht="22.8" customHeight="1">
      <c r="B200" s="40"/>
      <c r="C200" s="201" t="s">
        <v>459</v>
      </c>
      <c r="D200" s="201" t="s">
        <v>146</v>
      </c>
      <c r="E200" s="202" t="s">
        <v>885</v>
      </c>
      <c r="F200" s="203" t="s">
        <v>886</v>
      </c>
      <c r="G200" s="204" t="s">
        <v>225</v>
      </c>
      <c r="H200" s="205">
        <v>5</v>
      </c>
      <c r="I200" s="206"/>
      <c r="J200" s="207">
        <f>ROUND(I200*H200,2)</f>
        <v>0</v>
      </c>
      <c r="K200" s="203" t="s">
        <v>150</v>
      </c>
      <c r="L200" s="60"/>
      <c r="M200" s="208" t="s">
        <v>22</v>
      </c>
      <c r="N200" s="209" t="s">
        <v>46</v>
      </c>
      <c r="O200" s="41"/>
      <c r="P200" s="210">
        <f>O200*H200</f>
        <v>0</v>
      </c>
      <c r="Q200" s="210">
        <v>0.00024</v>
      </c>
      <c r="R200" s="210">
        <f>Q200*H200</f>
        <v>0.0012000000000000001</v>
      </c>
      <c r="S200" s="210">
        <v>0</v>
      </c>
      <c r="T200" s="211">
        <f>S200*H200</f>
        <v>0</v>
      </c>
      <c r="AR200" s="23" t="s">
        <v>244</v>
      </c>
      <c r="AT200" s="23" t="s">
        <v>146</v>
      </c>
      <c r="AU200" s="23" t="s">
        <v>84</v>
      </c>
      <c r="AY200" s="23" t="s">
        <v>143</v>
      </c>
      <c r="BE200" s="212">
        <f>IF(N200="základní",J200,0)</f>
        <v>0</v>
      </c>
      <c r="BF200" s="212">
        <f>IF(N200="snížená",J200,0)</f>
        <v>0</v>
      </c>
      <c r="BG200" s="212">
        <f>IF(N200="zákl. přenesená",J200,0)</f>
        <v>0</v>
      </c>
      <c r="BH200" s="212">
        <f>IF(N200="sníž. přenesená",J200,0)</f>
        <v>0</v>
      </c>
      <c r="BI200" s="212">
        <f>IF(N200="nulová",J200,0)</f>
        <v>0</v>
      </c>
      <c r="BJ200" s="23" t="s">
        <v>24</v>
      </c>
      <c r="BK200" s="212">
        <f>ROUND(I200*H200,2)</f>
        <v>0</v>
      </c>
      <c r="BL200" s="23" t="s">
        <v>244</v>
      </c>
      <c r="BM200" s="23" t="s">
        <v>887</v>
      </c>
    </row>
    <row r="201" spans="2:47" s="1" customFormat="1" ht="24">
      <c r="B201" s="40"/>
      <c r="C201" s="62"/>
      <c r="D201" s="229" t="s">
        <v>153</v>
      </c>
      <c r="E201" s="62"/>
      <c r="F201" s="256" t="s">
        <v>888</v>
      </c>
      <c r="G201" s="62"/>
      <c r="H201" s="62"/>
      <c r="I201" s="171"/>
      <c r="J201" s="62"/>
      <c r="K201" s="62"/>
      <c r="L201" s="60"/>
      <c r="M201" s="215"/>
      <c r="N201" s="41"/>
      <c r="O201" s="41"/>
      <c r="P201" s="41"/>
      <c r="Q201" s="41"/>
      <c r="R201" s="41"/>
      <c r="S201" s="41"/>
      <c r="T201" s="77"/>
      <c r="AT201" s="23" t="s">
        <v>153</v>
      </c>
      <c r="AU201" s="23" t="s">
        <v>84</v>
      </c>
    </row>
    <row r="202" spans="2:65" s="1" customFormat="1" ht="22.8" customHeight="1">
      <c r="B202" s="40"/>
      <c r="C202" s="201" t="s">
        <v>464</v>
      </c>
      <c r="D202" s="201" t="s">
        <v>146</v>
      </c>
      <c r="E202" s="202" t="s">
        <v>889</v>
      </c>
      <c r="F202" s="203" t="s">
        <v>890</v>
      </c>
      <c r="G202" s="204" t="s">
        <v>891</v>
      </c>
      <c r="H202" s="205">
        <v>1</v>
      </c>
      <c r="I202" s="206"/>
      <c r="J202" s="207">
        <f>ROUND(I202*H202,2)</f>
        <v>0</v>
      </c>
      <c r="K202" s="203" t="s">
        <v>150</v>
      </c>
      <c r="L202" s="60"/>
      <c r="M202" s="208" t="s">
        <v>22</v>
      </c>
      <c r="N202" s="209" t="s">
        <v>46</v>
      </c>
      <c r="O202" s="41"/>
      <c r="P202" s="210">
        <f>O202*H202</f>
        <v>0</v>
      </c>
      <c r="Q202" s="210">
        <v>0</v>
      </c>
      <c r="R202" s="210">
        <f>Q202*H202</f>
        <v>0</v>
      </c>
      <c r="S202" s="210">
        <v>0</v>
      </c>
      <c r="T202" s="211">
        <f>S202*H202</f>
        <v>0</v>
      </c>
      <c r="AR202" s="23" t="s">
        <v>892</v>
      </c>
      <c r="AT202" s="23" t="s">
        <v>146</v>
      </c>
      <c r="AU202" s="23" t="s">
        <v>84</v>
      </c>
      <c r="AY202" s="23" t="s">
        <v>143</v>
      </c>
      <c r="BE202" s="212">
        <f>IF(N202="základní",J202,0)</f>
        <v>0</v>
      </c>
      <c r="BF202" s="212">
        <f>IF(N202="snížená",J202,0)</f>
        <v>0</v>
      </c>
      <c r="BG202" s="212">
        <f>IF(N202="zákl. přenesená",J202,0)</f>
        <v>0</v>
      </c>
      <c r="BH202" s="212">
        <f>IF(N202="sníž. přenesená",J202,0)</f>
        <v>0</v>
      </c>
      <c r="BI202" s="212">
        <f>IF(N202="nulová",J202,0)</f>
        <v>0</v>
      </c>
      <c r="BJ202" s="23" t="s">
        <v>24</v>
      </c>
      <c r="BK202" s="212">
        <f>ROUND(I202*H202,2)</f>
        <v>0</v>
      </c>
      <c r="BL202" s="23" t="s">
        <v>892</v>
      </c>
      <c r="BM202" s="23" t="s">
        <v>893</v>
      </c>
    </row>
    <row r="203" spans="2:47" s="1" customFormat="1" ht="13.5">
      <c r="B203" s="40"/>
      <c r="C203" s="62"/>
      <c r="D203" s="229" t="s">
        <v>153</v>
      </c>
      <c r="E203" s="62"/>
      <c r="F203" s="256" t="s">
        <v>894</v>
      </c>
      <c r="G203" s="62"/>
      <c r="H203" s="62"/>
      <c r="I203" s="171"/>
      <c r="J203" s="62"/>
      <c r="K203" s="62"/>
      <c r="L203" s="60"/>
      <c r="M203" s="215"/>
      <c r="N203" s="41"/>
      <c r="O203" s="41"/>
      <c r="P203" s="41"/>
      <c r="Q203" s="41"/>
      <c r="R203" s="41"/>
      <c r="S203" s="41"/>
      <c r="T203" s="77"/>
      <c r="AT203" s="23" t="s">
        <v>153</v>
      </c>
      <c r="AU203" s="23" t="s">
        <v>84</v>
      </c>
    </row>
    <row r="204" spans="2:65" s="1" customFormat="1" ht="14.4" customHeight="1">
      <c r="B204" s="40"/>
      <c r="C204" s="257" t="s">
        <v>469</v>
      </c>
      <c r="D204" s="257" t="s">
        <v>327</v>
      </c>
      <c r="E204" s="258" t="s">
        <v>895</v>
      </c>
      <c r="F204" s="259" t="s">
        <v>896</v>
      </c>
      <c r="G204" s="260" t="s">
        <v>897</v>
      </c>
      <c r="H204" s="261">
        <v>1</v>
      </c>
      <c r="I204" s="262"/>
      <c r="J204" s="263">
        <f>ROUND(I204*H204,2)</f>
        <v>0</v>
      </c>
      <c r="K204" s="259" t="s">
        <v>150</v>
      </c>
      <c r="L204" s="264"/>
      <c r="M204" s="265" t="s">
        <v>22</v>
      </c>
      <c r="N204" s="266" t="s">
        <v>46</v>
      </c>
      <c r="O204" s="41"/>
      <c r="P204" s="210">
        <f>O204*H204</f>
        <v>0</v>
      </c>
      <c r="Q204" s="210">
        <v>0.001</v>
      </c>
      <c r="R204" s="210">
        <f>Q204*H204</f>
        <v>0.001</v>
      </c>
      <c r="S204" s="210">
        <v>0</v>
      </c>
      <c r="T204" s="211">
        <f>S204*H204</f>
        <v>0</v>
      </c>
      <c r="AR204" s="23" t="s">
        <v>892</v>
      </c>
      <c r="AT204" s="23" t="s">
        <v>327</v>
      </c>
      <c r="AU204" s="23" t="s">
        <v>84</v>
      </c>
      <c r="AY204" s="23" t="s">
        <v>143</v>
      </c>
      <c r="BE204" s="212">
        <f>IF(N204="základní",J204,0)</f>
        <v>0</v>
      </c>
      <c r="BF204" s="212">
        <f>IF(N204="snížená",J204,0)</f>
        <v>0</v>
      </c>
      <c r="BG204" s="212">
        <f>IF(N204="zákl. přenesená",J204,0)</f>
        <v>0</v>
      </c>
      <c r="BH204" s="212">
        <f>IF(N204="sníž. přenesená",J204,0)</f>
        <v>0</v>
      </c>
      <c r="BI204" s="212">
        <f>IF(N204="nulová",J204,0)</f>
        <v>0</v>
      </c>
      <c r="BJ204" s="23" t="s">
        <v>24</v>
      </c>
      <c r="BK204" s="212">
        <f>ROUND(I204*H204,2)</f>
        <v>0</v>
      </c>
      <c r="BL204" s="23" t="s">
        <v>892</v>
      </c>
      <c r="BM204" s="23" t="s">
        <v>898</v>
      </c>
    </row>
    <row r="205" spans="2:47" s="1" customFormat="1" ht="36">
      <c r="B205" s="40"/>
      <c r="C205" s="62"/>
      <c r="D205" s="229" t="s">
        <v>153</v>
      </c>
      <c r="E205" s="62"/>
      <c r="F205" s="256" t="s">
        <v>899</v>
      </c>
      <c r="G205" s="62"/>
      <c r="H205" s="62"/>
      <c r="I205" s="171"/>
      <c r="J205" s="62"/>
      <c r="K205" s="62"/>
      <c r="L205" s="60"/>
      <c r="M205" s="215"/>
      <c r="N205" s="41"/>
      <c r="O205" s="41"/>
      <c r="P205" s="41"/>
      <c r="Q205" s="41"/>
      <c r="R205" s="41"/>
      <c r="S205" s="41"/>
      <c r="T205" s="77"/>
      <c r="AT205" s="23" t="s">
        <v>153</v>
      </c>
      <c r="AU205" s="23" t="s">
        <v>84</v>
      </c>
    </row>
    <row r="206" spans="2:65" s="1" customFormat="1" ht="22.8" customHeight="1">
      <c r="B206" s="40"/>
      <c r="C206" s="257" t="s">
        <v>474</v>
      </c>
      <c r="D206" s="257" t="s">
        <v>327</v>
      </c>
      <c r="E206" s="258" t="s">
        <v>900</v>
      </c>
      <c r="F206" s="259" t="s">
        <v>901</v>
      </c>
      <c r="G206" s="260" t="s">
        <v>897</v>
      </c>
      <c r="H206" s="261">
        <v>0.7</v>
      </c>
      <c r="I206" s="262"/>
      <c r="J206" s="263">
        <f>ROUND(I206*H206,2)</f>
        <v>0</v>
      </c>
      <c r="K206" s="259" t="s">
        <v>150</v>
      </c>
      <c r="L206" s="264"/>
      <c r="M206" s="265" t="s">
        <v>22</v>
      </c>
      <c r="N206" s="266" t="s">
        <v>46</v>
      </c>
      <c r="O206" s="41"/>
      <c r="P206" s="210">
        <f>O206*H206</f>
        <v>0</v>
      </c>
      <c r="Q206" s="210">
        <v>0.001</v>
      </c>
      <c r="R206" s="210">
        <f>Q206*H206</f>
        <v>0.0007</v>
      </c>
      <c r="S206" s="210">
        <v>0</v>
      </c>
      <c r="T206" s="211">
        <f>S206*H206</f>
        <v>0</v>
      </c>
      <c r="AR206" s="23" t="s">
        <v>892</v>
      </c>
      <c r="AT206" s="23" t="s">
        <v>327</v>
      </c>
      <c r="AU206" s="23" t="s">
        <v>84</v>
      </c>
      <c r="AY206" s="23" t="s">
        <v>143</v>
      </c>
      <c r="BE206" s="212">
        <f>IF(N206="základní",J206,0)</f>
        <v>0</v>
      </c>
      <c r="BF206" s="212">
        <f>IF(N206="snížená",J206,0)</f>
        <v>0</v>
      </c>
      <c r="BG206" s="212">
        <f>IF(N206="zákl. přenesená",J206,0)</f>
        <v>0</v>
      </c>
      <c r="BH206" s="212">
        <f>IF(N206="sníž. přenesená",J206,0)</f>
        <v>0</v>
      </c>
      <c r="BI206" s="212">
        <f>IF(N206="nulová",J206,0)</f>
        <v>0</v>
      </c>
      <c r="BJ206" s="23" t="s">
        <v>24</v>
      </c>
      <c r="BK206" s="212">
        <f>ROUND(I206*H206,2)</f>
        <v>0</v>
      </c>
      <c r="BL206" s="23" t="s">
        <v>892</v>
      </c>
      <c r="BM206" s="23" t="s">
        <v>902</v>
      </c>
    </row>
    <row r="207" spans="2:47" s="1" customFormat="1" ht="60">
      <c r="B207" s="40"/>
      <c r="C207" s="62"/>
      <c r="D207" s="229" t="s">
        <v>153</v>
      </c>
      <c r="E207" s="62"/>
      <c r="F207" s="256" t="s">
        <v>903</v>
      </c>
      <c r="G207" s="62"/>
      <c r="H207" s="62"/>
      <c r="I207" s="171"/>
      <c r="J207" s="62"/>
      <c r="K207" s="62"/>
      <c r="L207" s="60"/>
      <c r="M207" s="215"/>
      <c r="N207" s="41"/>
      <c r="O207" s="41"/>
      <c r="P207" s="41"/>
      <c r="Q207" s="41"/>
      <c r="R207" s="41"/>
      <c r="S207" s="41"/>
      <c r="T207" s="77"/>
      <c r="AT207" s="23" t="s">
        <v>153</v>
      </c>
      <c r="AU207" s="23" t="s">
        <v>84</v>
      </c>
    </row>
    <row r="208" spans="2:65" s="1" customFormat="1" ht="14.4" customHeight="1">
      <c r="B208" s="40"/>
      <c r="C208" s="201" t="s">
        <v>482</v>
      </c>
      <c r="D208" s="201" t="s">
        <v>146</v>
      </c>
      <c r="E208" s="202" t="s">
        <v>904</v>
      </c>
      <c r="F208" s="203" t="s">
        <v>905</v>
      </c>
      <c r="G208" s="204" t="s">
        <v>906</v>
      </c>
      <c r="H208" s="205">
        <v>1</v>
      </c>
      <c r="I208" s="206"/>
      <c r="J208" s="207">
        <f>ROUND(I208*H208,2)</f>
        <v>0</v>
      </c>
      <c r="K208" s="203" t="s">
        <v>22</v>
      </c>
      <c r="L208" s="60"/>
      <c r="M208" s="208" t="s">
        <v>22</v>
      </c>
      <c r="N208" s="209" t="s">
        <v>46</v>
      </c>
      <c r="O208" s="41"/>
      <c r="P208" s="210">
        <f>O208*H208</f>
        <v>0</v>
      </c>
      <c r="Q208" s="210">
        <v>0</v>
      </c>
      <c r="R208" s="210">
        <f>Q208*H208</f>
        <v>0</v>
      </c>
      <c r="S208" s="210">
        <v>0</v>
      </c>
      <c r="T208" s="211">
        <f>S208*H208</f>
        <v>0</v>
      </c>
      <c r="AR208" s="23" t="s">
        <v>244</v>
      </c>
      <c r="AT208" s="23" t="s">
        <v>146</v>
      </c>
      <c r="AU208" s="23" t="s">
        <v>84</v>
      </c>
      <c r="AY208" s="23" t="s">
        <v>143</v>
      </c>
      <c r="BE208" s="212">
        <f>IF(N208="základní",J208,0)</f>
        <v>0</v>
      </c>
      <c r="BF208" s="212">
        <f>IF(N208="snížená",J208,0)</f>
        <v>0</v>
      </c>
      <c r="BG208" s="212">
        <f>IF(N208="zákl. přenesená",J208,0)</f>
        <v>0</v>
      </c>
      <c r="BH208" s="212">
        <f>IF(N208="sníž. přenesená",J208,0)</f>
        <v>0</v>
      </c>
      <c r="BI208" s="212">
        <f>IF(N208="nulová",J208,0)</f>
        <v>0</v>
      </c>
      <c r="BJ208" s="23" t="s">
        <v>24</v>
      </c>
      <c r="BK208" s="212">
        <f>ROUND(I208*H208,2)</f>
        <v>0</v>
      </c>
      <c r="BL208" s="23" t="s">
        <v>244</v>
      </c>
      <c r="BM208" s="23" t="s">
        <v>907</v>
      </c>
    </row>
    <row r="209" spans="2:47" s="1" customFormat="1" ht="13.5">
      <c r="B209" s="40"/>
      <c r="C209" s="62"/>
      <c r="D209" s="229" t="s">
        <v>153</v>
      </c>
      <c r="E209" s="62"/>
      <c r="F209" s="256" t="s">
        <v>905</v>
      </c>
      <c r="G209" s="62"/>
      <c r="H209" s="62"/>
      <c r="I209" s="171"/>
      <c r="J209" s="62"/>
      <c r="K209" s="62"/>
      <c r="L209" s="60"/>
      <c r="M209" s="215"/>
      <c r="N209" s="41"/>
      <c r="O209" s="41"/>
      <c r="P209" s="41"/>
      <c r="Q209" s="41"/>
      <c r="R209" s="41"/>
      <c r="S209" s="41"/>
      <c r="T209" s="77"/>
      <c r="AT209" s="23" t="s">
        <v>153</v>
      </c>
      <c r="AU209" s="23" t="s">
        <v>84</v>
      </c>
    </row>
    <row r="210" spans="2:65" s="1" customFormat="1" ht="22.8" customHeight="1">
      <c r="B210" s="40"/>
      <c r="C210" s="201" t="s">
        <v>488</v>
      </c>
      <c r="D210" s="201" t="s">
        <v>146</v>
      </c>
      <c r="E210" s="202" t="s">
        <v>908</v>
      </c>
      <c r="F210" s="203" t="s">
        <v>909</v>
      </c>
      <c r="G210" s="204" t="s">
        <v>259</v>
      </c>
      <c r="H210" s="205">
        <v>0.052</v>
      </c>
      <c r="I210" s="206"/>
      <c r="J210" s="207">
        <f>ROUND(I210*H210,2)</f>
        <v>0</v>
      </c>
      <c r="K210" s="203" t="s">
        <v>150</v>
      </c>
      <c r="L210" s="60"/>
      <c r="M210" s="208" t="s">
        <v>22</v>
      </c>
      <c r="N210" s="209" t="s">
        <v>46</v>
      </c>
      <c r="O210" s="41"/>
      <c r="P210" s="210">
        <f>O210*H210</f>
        <v>0</v>
      </c>
      <c r="Q210" s="210">
        <v>0</v>
      </c>
      <c r="R210" s="210">
        <f>Q210*H210</f>
        <v>0</v>
      </c>
      <c r="S210" s="210">
        <v>0</v>
      </c>
      <c r="T210" s="211">
        <f>S210*H210</f>
        <v>0</v>
      </c>
      <c r="AR210" s="23" t="s">
        <v>244</v>
      </c>
      <c r="AT210" s="23" t="s">
        <v>146</v>
      </c>
      <c r="AU210" s="23" t="s">
        <v>84</v>
      </c>
      <c r="AY210" s="23" t="s">
        <v>143</v>
      </c>
      <c r="BE210" s="212">
        <f>IF(N210="základní",J210,0)</f>
        <v>0</v>
      </c>
      <c r="BF210" s="212">
        <f>IF(N210="snížená",J210,0)</f>
        <v>0</v>
      </c>
      <c r="BG210" s="212">
        <f>IF(N210="zákl. přenesená",J210,0)</f>
        <v>0</v>
      </c>
      <c r="BH210" s="212">
        <f>IF(N210="sníž. přenesená",J210,0)</f>
        <v>0</v>
      </c>
      <c r="BI210" s="212">
        <f>IF(N210="nulová",J210,0)</f>
        <v>0</v>
      </c>
      <c r="BJ210" s="23" t="s">
        <v>24</v>
      </c>
      <c r="BK210" s="212">
        <f>ROUND(I210*H210,2)</f>
        <v>0</v>
      </c>
      <c r="BL210" s="23" t="s">
        <v>244</v>
      </c>
      <c r="BM210" s="23" t="s">
        <v>910</v>
      </c>
    </row>
    <row r="211" spans="2:47" s="1" customFormat="1" ht="24">
      <c r="B211" s="40"/>
      <c r="C211" s="62"/>
      <c r="D211" s="229" t="s">
        <v>153</v>
      </c>
      <c r="E211" s="62"/>
      <c r="F211" s="256" t="s">
        <v>911</v>
      </c>
      <c r="G211" s="62"/>
      <c r="H211" s="62"/>
      <c r="I211" s="171"/>
      <c r="J211" s="62"/>
      <c r="K211" s="62"/>
      <c r="L211" s="60"/>
      <c r="M211" s="215"/>
      <c r="N211" s="41"/>
      <c r="O211" s="41"/>
      <c r="P211" s="41"/>
      <c r="Q211" s="41"/>
      <c r="R211" s="41"/>
      <c r="S211" s="41"/>
      <c r="T211" s="77"/>
      <c r="AT211" s="23" t="s">
        <v>153</v>
      </c>
      <c r="AU211" s="23" t="s">
        <v>84</v>
      </c>
    </row>
    <row r="212" spans="2:65" s="1" customFormat="1" ht="22.8" customHeight="1">
      <c r="B212" s="40"/>
      <c r="C212" s="201" t="s">
        <v>493</v>
      </c>
      <c r="D212" s="201" t="s">
        <v>146</v>
      </c>
      <c r="E212" s="202" t="s">
        <v>912</v>
      </c>
      <c r="F212" s="203" t="s">
        <v>913</v>
      </c>
      <c r="G212" s="204" t="s">
        <v>259</v>
      </c>
      <c r="H212" s="205">
        <v>0.017</v>
      </c>
      <c r="I212" s="206"/>
      <c r="J212" s="207">
        <f>ROUND(I212*H212,2)</f>
        <v>0</v>
      </c>
      <c r="K212" s="203" t="s">
        <v>150</v>
      </c>
      <c r="L212" s="60"/>
      <c r="M212" s="208" t="s">
        <v>22</v>
      </c>
      <c r="N212" s="209" t="s">
        <v>46</v>
      </c>
      <c r="O212" s="41"/>
      <c r="P212" s="210">
        <f>O212*H212</f>
        <v>0</v>
      </c>
      <c r="Q212" s="210">
        <v>0</v>
      </c>
      <c r="R212" s="210">
        <f>Q212*H212</f>
        <v>0</v>
      </c>
      <c r="S212" s="210">
        <v>0</v>
      </c>
      <c r="T212" s="211">
        <f>S212*H212</f>
        <v>0</v>
      </c>
      <c r="AR212" s="23" t="s">
        <v>244</v>
      </c>
      <c r="AT212" s="23" t="s">
        <v>146</v>
      </c>
      <c r="AU212" s="23" t="s">
        <v>84</v>
      </c>
      <c r="AY212" s="23" t="s">
        <v>143</v>
      </c>
      <c r="BE212" s="212">
        <f>IF(N212="základní",J212,0)</f>
        <v>0</v>
      </c>
      <c r="BF212" s="212">
        <f>IF(N212="snížená",J212,0)</f>
        <v>0</v>
      </c>
      <c r="BG212" s="212">
        <f>IF(N212="zákl. přenesená",J212,0)</f>
        <v>0</v>
      </c>
      <c r="BH212" s="212">
        <f>IF(N212="sníž. přenesená",J212,0)</f>
        <v>0</v>
      </c>
      <c r="BI212" s="212">
        <f>IF(N212="nulová",J212,0)</f>
        <v>0</v>
      </c>
      <c r="BJ212" s="23" t="s">
        <v>24</v>
      </c>
      <c r="BK212" s="212">
        <f>ROUND(I212*H212,2)</f>
        <v>0</v>
      </c>
      <c r="BL212" s="23" t="s">
        <v>244</v>
      </c>
      <c r="BM212" s="23" t="s">
        <v>914</v>
      </c>
    </row>
    <row r="213" spans="2:47" s="1" customFormat="1" ht="36">
      <c r="B213" s="40"/>
      <c r="C213" s="62"/>
      <c r="D213" s="229" t="s">
        <v>153</v>
      </c>
      <c r="E213" s="62"/>
      <c r="F213" s="256" t="s">
        <v>915</v>
      </c>
      <c r="G213" s="62"/>
      <c r="H213" s="62"/>
      <c r="I213" s="171"/>
      <c r="J213" s="62"/>
      <c r="K213" s="62"/>
      <c r="L213" s="60"/>
      <c r="M213" s="215"/>
      <c r="N213" s="41"/>
      <c r="O213" s="41"/>
      <c r="P213" s="41"/>
      <c r="Q213" s="41"/>
      <c r="R213" s="41"/>
      <c r="S213" s="41"/>
      <c r="T213" s="77"/>
      <c r="AT213" s="23" t="s">
        <v>153</v>
      </c>
      <c r="AU213" s="23" t="s">
        <v>84</v>
      </c>
    </row>
    <row r="214" spans="2:65" s="1" customFormat="1" ht="22.8" customHeight="1">
      <c r="B214" s="40"/>
      <c r="C214" s="201" t="s">
        <v>499</v>
      </c>
      <c r="D214" s="201" t="s">
        <v>146</v>
      </c>
      <c r="E214" s="202" t="s">
        <v>916</v>
      </c>
      <c r="F214" s="203" t="s">
        <v>917</v>
      </c>
      <c r="G214" s="204" t="s">
        <v>259</v>
      </c>
      <c r="H214" s="205">
        <v>0.017</v>
      </c>
      <c r="I214" s="206"/>
      <c r="J214" s="207">
        <f>ROUND(I214*H214,2)</f>
        <v>0</v>
      </c>
      <c r="K214" s="203" t="s">
        <v>150</v>
      </c>
      <c r="L214" s="60"/>
      <c r="M214" s="208" t="s">
        <v>22</v>
      </c>
      <c r="N214" s="209" t="s">
        <v>46</v>
      </c>
      <c r="O214" s="41"/>
      <c r="P214" s="210">
        <f>O214*H214</f>
        <v>0</v>
      </c>
      <c r="Q214" s="210">
        <v>0</v>
      </c>
      <c r="R214" s="210">
        <f>Q214*H214</f>
        <v>0</v>
      </c>
      <c r="S214" s="210">
        <v>0</v>
      </c>
      <c r="T214" s="211">
        <f>S214*H214</f>
        <v>0</v>
      </c>
      <c r="AR214" s="23" t="s">
        <v>244</v>
      </c>
      <c r="AT214" s="23" t="s">
        <v>146</v>
      </c>
      <c r="AU214" s="23" t="s">
        <v>84</v>
      </c>
      <c r="AY214" s="23" t="s">
        <v>143</v>
      </c>
      <c r="BE214" s="212">
        <f>IF(N214="základní",J214,0)</f>
        <v>0</v>
      </c>
      <c r="BF214" s="212">
        <f>IF(N214="snížená",J214,0)</f>
        <v>0</v>
      </c>
      <c r="BG214" s="212">
        <f>IF(N214="zákl. přenesená",J214,0)</f>
        <v>0</v>
      </c>
      <c r="BH214" s="212">
        <f>IF(N214="sníž. přenesená",J214,0)</f>
        <v>0</v>
      </c>
      <c r="BI214" s="212">
        <f>IF(N214="nulová",J214,0)</f>
        <v>0</v>
      </c>
      <c r="BJ214" s="23" t="s">
        <v>24</v>
      </c>
      <c r="BK214" s="212">
        <f>ROUND(I214*H214,2)</f>
        <v>0</v>
      </c>
      <c r="BL214" s="23" t="s">
        <v>244</v>
      </c>
      <c r="BM214" s="23" t="s">
        <v>918</v>
      </c>
    </row>
    <row r="215" spans="2:47" s="1" customFormat="1" ht="36">
      <c r="B215" s="40"/>
      <c r="C215" s="62"/>
      <c r="D215" s="213" t="s">
        <v>153</v>
      </c>
      <c r="E215" s="62"/>
      <c r="F215" s="214" t="s">
        <v>919</v>
      </c>
      <c r="G215" s="62"/>
      <c r="H215" s="62"/>
      <c r="I215" s="171"/>
      <c r="J215" s="62"/>
      <c r="K215" s="62"/>
      <c r="L215" s="60"/>
      <c r="M215" s="215"/>
      <c r="N215" s="41"/>
      <c r="O215" s="41"/>
      <c r="P215" s="41"/>
      <c r="Q215" s="41"/>
      <c r="R215" s="41"/>
      <c r="S215" s="41"/>
      <c r="T215" s="77"/>
      <c r="AT215" s="23" t="s">
        <v>153</v>
      </c>
      <c r="AU215" s="23" t="s">
        <v>84</v>
      </c>
    </row>
    <row r="216" spans="2:63" s="11" customFormat="1" ht="29.85" customHeight="1">
      <c r="B216" s="184"/>
      <c r="C216" s="185"/>
      <c r="D216" s="198" t="s">
        <v>74</v>
      </c>
      <c r="E216" s="199" t="s">
        <v>920</v>
      </c>
      <c r="F216" s="199" t="s">
        <v>921</v>
      </c>
      <c r="G216" s="185"/>
      <c r="H216" s="185"/>
      <c r="I216" s="188"/>
      <c r="J216" s="200">
        <f>BK216</f>
        <v>0</v>
      </c>
      <c r="K216" s="185"/>
      <c r="L216" s="190"/>
      <c r="M216" s="191"/>
      <c r="N216" s="192"/>
      <c r="O216" s="192"/>
      <c r="P216" s="193">
        <f>SUM(P217:P232)</f>
        <v>0</v>
      </c>
      <c r="Q216" s="192"/>
      <c r="R216" s="193">
        <f>SUM(R217:R232)</f>
        <v>0.03866000000000001</v>
      </c>
      <c r="S216" s="192"/>
      <c r="T216" s="194">
        <f>SUM(T217:T232)</f>
        <v>0.06306</v>
      </c>
      <c r="AR216" s="195" t="s">
        <v>84</v>
      </c>
      <c r="AT216" s="196" t="s">
        <v>74</v>
      </c>
      <c r="AU216" s="196" t="s">
        <v>24</v>
      </c>
      <c r="AY216" s="195" t="s">
        <v>143</v>
      </c>
      <c r="BK216" s="197">
        <f>SUM(BK217:BK232)</f>
        <v>0</v>
      </c>
    </row>
    <row r="217" spans="2:65" s="1" customFormat="1" ht="14.4" customHeight="1">
      <c r="B217" s="40"/>
      <c r="C217" s="201" t="s">
        <v>505</v>
      </c>
      <c r="D217" s="201" t="s">
        <v>146</v>
      </c>
      <c r="E217" s="202" t="s">
        <v>922</v>
      </c>
      <c r="F217" s="203" t="s">
        <v>923</v>
      </c>
      <c r="G217" s="204" t="s">
        <v>198</v>
      </c>
      <c r="H217" s="205">
        <v>3</v>
      </c>
      <c r="I217" s="206"/>
      <c r="J217" s="207">
        <f>ROUND(I217*H217,2)</f>
        <v>0</v>
      </c>
      <c r="K217" s="203" t="s">
        <v>150</v>
      </c>
      <c r="L217" s="60"/>
      <c r="M217" s="208" t="s">
        <v>22</v>
      </c>
      <c r="N217" s="209" t="s">
        <v>46</v>
      </c>
      <c r="O217" s="41"/>
      <c r="P217" s="210">
        <f>O217*H217</f>
        <v>0</v>
      </c>
      <c r="Q217" s="210">
        <v>0</v>
      </c>
      <c r="R217" s="210">
        <f>Q217*H217</f>
        <v>0</v>
      </c>
      <c r="S217" s="210">
        <v>0.01946</v>
      </c>
      <c r="T217" s="211">
        <f>S217*H217</f>
        <v>0.05838</v>
      </c>
      <c r="AR217" s="23" t="s">
        <v>244</v>
      </c>
      <c r="AT217" s="23" t="s">
        <v>146</v>
      </c>
      <c r="AU217" s="23" t="s">
        <v>84</v>
      </c>
      <c r="AY217" s="23" t="s">
        <v>143</v>
      </c>
      <c r="BE217" s="212">
        <f>IF(N217="základní",J217,0)</f>
        <v>0</v>
      </c>
      <c r="BF217" s="212">
        <f>IF(N217="snížená",J217,0)</f>
        <v>0</v>
      </c>
      <c r="BG217" s="212">
        <f>IF(N217="zákl. přenesená",J217,0)</f>
        <v>0</v>
      </c>
      <c r="BH217" s="212">
        <f>IF(N217="sníž. přenesená",J217,0)</f>
        <v>0</v>
      </c>
      <c r="BI217" s="212">
        <f>IF(N217="nulová",J217,0)</f>
        <v>0</v>
      </c>
      <c r="BJ217" s="23" t="s">
        <v>24</v>
      </c>
      <c r="BK217" s="212">
        <f>ROUND(I217*H217,2)</f>
        <v>0</v>
      </c>
      <c r="BL217" s="23" t="s">
        <v>244</v>
      </c>
      <c r="BM217" s="23" t="s">
        <v>924</v>
      </c>
    </row>
    <row r="218" spans="2:47" s="1" customFormat="1" ht="13.5">
      <c r="B218" s="40"/>
      <c r="C218" s="62"/>
      <c r="D218" s="229" t="s">
        <v>153</v>
      </c>
      <c r="E218" s="62"/>
      <c r="F218" s="256" t="s">
        <v>925</v>
      </c>
      <c r="G218" s="62"/>
      <c r="H218" s="62"/>
      <c r="I218" s="171"/>
      <c r="J218" s="62"/>
      <c r="K218" s="62"/>
      <c r="L218" s="60"/>
      <c r="M218" s="215"/>
      <c r="N218" s="41"/>
      <c r="O218" s="41"/>
      <c r="P218" s="41"/>
      <c r="Q218" s="41"/>
      <c r="R218" s="41"/>
      <c r="S218" s="41"/>
      <c r="T218" s="77"/>
      <c r="AT218" s="23" t="s">
        <v>153</v>
      </c>
      <c r="AU218" s="23" t="s">
        <v>84</v>
      </c>
    </row>
    <row r="219" spans="2:65" s="1" customFormat="1" ht="22.8" customHeight="1">
      <c r="B219" s="40"/>
      <c r="C219" s="201" t="s">
        <v>512</v>
      </c>
      <c r="D219" s="201" t="s">
        <v>146</v>
      </c>
      <c r="E219" s="202" t="s">
        <v>926</v>
      </c>
      <c r="F219" s="203" t="s">
        <v>927</v>
      </c>
      <c r="G219" s="204" t="s">
        <v>198</v>
      </c>
      <c r="H219" s="205">
        <v>2</v>
      </c>
      <c r="I219" s="206"/>
      <c r="J219" s="207">
        <f>ROUND(I219*H219,2)</f>
        <v>0</v>
      </c>
      <c r="K219" s="203" t="s">
        <v>150</v>
      </c>
      <c r="L219" s="60"/>
      <c r="M219" s="208" t="s">
        <v>22</v>
      </c>
      <c r="N219" s="209" t="s">
        <v>46</v>
      </c>
      <c r="O219" s="41"/>
      <c r="P219" s="210">
        <f>O219*H219</f>
        <v>0</v>
      </c>
      <c r="Q219" s="210">
        <v>0.01726</v>
      </c>
      <c r="R219" s="210">
        <f>Q219*H219</f>
        <v>0.03452</v>
      </c>
      <c r="S219" s="210">
        <v>0</v>
      </c>
      <c r="T219" s="211">
        <f>S219*H219</f>
        <v>0</v>
      </c>
      <c r="AR219" s="23" t="s">
        <v>244</v>
      </c>
      <c r="AT219" s="23" t="s">
        <v>146</v>
      </c>
      <c r="AU219" s="23" t="s">
        <v>84</v>
      </c>
      <c r="AY219" s="23" t="s">
        <v>143</v>
      </c>
      <c r="BE219" s="212">
        <f>IF(N219="základní",J219,0)</f>
        <v>0</v>
      </c>
      <c r="BF219" s="212">
        <f>IF(N219="snížená",J219,0)</f>
        <v>0</v>
      </c>
      <c r="BG219" s="212">
        <f>IF(N219="zákl. přenesená",J219,0)</f>
        <v>0</v>
      </c>
      <c r="BH219" s="212">
        <f>IF(N219="sníž. přenesená",J219,0)</f>
        <v>0</v>
      </c>
      <c r="BI219" s="212">
        <f>IF(N219="nulová",J219,0)</f>
        <v>0</v>
      </c>
      <c r="BJ219" s="23" t="s">
        <v>24</v>
      </c>
      <c r="BK219" s="212">
        <f>ROUND(I219*H219,2)</f>
        <v>0</v>
      </c>
      <c r="BL219" s="23" t="s">
        <v>244</v>
      </c>
      <c r="BM219" s="23" t="s">
        <v>928</v>
      </c>
    </row>
    <row r="220" spans="2:47" s="1" customFormat="1" ht="24">
      <c r="B220" s="40"/>
      <c r="C220" s="62"/>
      <c r="D220" s="229" t="s">
        <v>153</v>
      </c>
      <c r="E220" s="62"/>
      <c r="F220" s="256" t="s">
        <v>929</v>
      </c>
      <c r="G220" s="62"/>
      <c r="H220" s="62"/>
      <c r="I220" s="171"/>
      <c r="J220" s="62"/>
      <c r="K220" s="62"/>
      <c r="L220" s="60"/>
      <c r="M220" s="215"/>
      <c r="N220" s="41"/>
      <c r="O220" s="41"/>
      <c r="P220" s="41"/>
      <c r="Q220" s="41"/>
      <c r="R220" s="41"/>
      <c r="S220" s="41"/>
      <c r="T220" s="77"/>
      <c r="AT220" s="23" t="s">
        <v>153</v>
      </c>
      <c r="AU220" s="23" t="s">
        <v>84</v>
      </c>
    </row>
    <row r="221" spans="2:65" s="1" customFormat="1" ht="14.4" customHeight="1">
      <c r="B221" s="40"/>
      <c r="C221" s="201" t="s">
        <v>516</v>
      </c>
      <c r="D221" s="201" t="s">
        <v>146</v>
      </c>
      <c r="E221" s="202" t="s">
        <v>930</v>
      </c>
      <c r="F221" s="203" t="s">
        <v>931</v>
      </c>
      <c r="G221" s="204" t="s">
        <v>198</v>
      </c>
      <c r="H221" s="205">
        <v>3</v>
      </c>
      <c r="I221" s="206"/>
      <c r="J221" s="207">
        <f>ROUND(I221*H221,2)</f>
        <v>0</v>
      </c>
      <c r="K221" s="203" t="s">
        <v>150</v>
      </c>
      <c r="L221" s="60"/>
      <c r="M221" s="208" t="s">
        <v>22</v>
      </c>
      <c r="N221" s="209" t="s">
        <v>46</v>
      </c>
      <c r="O221" s="41"/>
      <c r="P221" s="210">
        <f>O221*H221</f>
        <v>0</v>
      </c>
      <c r="Q221" s="210">
        <v>0</v>
      </c>
      <c r="R221" s="210">
        <f>Q221*H221</f>
        <v>0</v>
      </c>
      <c r="S221" s="210">
        <v>0.00156</v>
      </c>
      <c r="T221" s="211">
        <f>S221*H221</f>
        <v>0.00468</v>
      </c>
      <c r="AR221" s="23" t="s">
        <v>244</v>
      </c>
      <c r="AT221" s="23" t="s">
        <v>146</v>
      </c>
      <c r="AU221" s="23" t="s">
        <v>84</v>
      </c>
      <c r="AY221" s="23" t="s">
        <v>143</v>
      </c>
      <c r="BE221" s="212">
        <f>IF(N221="základní",J221,0)</f>
        <v>0</v>
      </c>
      <c r="BF221" s="212">
        <f>IF(N221="snížená",J221,0)</f>
        <v>0</v>
      </c>
      <c r="BG221" s="212">
        <f>IF(N221="zákl. přenesená",J221,0)</f>
        <v>0</v>
      </c>
      <c r="BH221" s="212">
        <f>IF(N221="sníž. přenesená",J221,0)</f>
        <v>0</v>
      </c>
      <c r="BI221" s="212">
        <f>IF(N221="nulová",J221,0)</f>
        <v>0</v>
      </c>
      <c r="BJ221" s="23" t="s">
        <v>24</v>
      </c>
      <c r="BK221" s="212">
        <f>ROUND(I221*H221,2)</f>
        <v>0</v>
      </c>
      <c r="BL221" s="23" t="s">
        <v>244</v>
      </c>
      <c r="BM221" s="23" t="s">
        <v>932</v>
      </c>
    </row>
    <row r="222" spans="2:47" s="1" customFormat="1" ht="13.5">
      <c r="B222" s="40"/>
      <c r="C222" s="62"/>
      <c r="D222" s="229" t="s">
        <v>153</v>
      </c>
      <c r="E222" s="62"/>
      <c r="F222" s="256" t="s">
        <v>933</v>
      </c>
      <c r="G222" s="62"/>
      <c r="H222" s="62"/>
      <c r="I222" s="171"/>
      <c r="J222" s="62"/>
      <c r="K222" s="62"/>
      <c r="L222" s="60"/>
      <c r="M222" s="215"/>
      <c r="N222" s="41"/>
      <c r="O222" s="41"/>
      <c r="P222" s="41"/>
      <c r="Q222" s="41"/>
      <c r="R222" s="41"/>
      <c r="S222" s="41"/>
      <c r="T222" s="77"/>
      <c r="AT222" s="23" t="s">
        <v>153</v>
      </c>
      <c r="AU222" s="23" t="s">
        <v>84</v>
      </c>
    </row>
    <row r="223" spans="2:65" s="1" customFormat="1" ht="14.4" customHeight="1">
      <c r="B223" s="40"/>
      <c r="C223" s="201" t="s">
        <v>522</v>
      </c>
      <c r="D223" s="201" t="s">
        <v>146</v>
      </c>
      <c r="E223" s="202" t="s">
        <v>934</v>
      </c>
      <c r="F223" s="203" t="s">
        <v>935</v>
      </c>
      <c r="G223" s="204" t="s">
        <v>198</v>
      </c>
      <c r="H223" s="205">
        <v>2</v>
      </c>
      <c r="I223" s="206"/>
      <c r="J223" s="207">
        <f>ROUND(I223*H223,2)</f>
        <v>0</v>
      </c>
      <c r="K223" s="203" t="s">
        <v>150</v>
      </c>
      <c r="L223" s="60"/>
      <c r="M223" s="208" t="s">
        <v>22</v>
      </c>
      <c r="N223" s="209" t="s">
        <v>46</v>
      </c>
      <c r="O223" s="41"/>
      <c r="P223" s="210">
        <f>O223*H223</f>
        <v>0</v>
      </c>
      <c r="Q223" s="210">
        <v>0.00184</v>
      </c>
      <c r="R223" s="210">
        <f>Q223*H223</f>
        <v>0.00368</v>
      </c>
      <c r="S223" s="210">
        <v>0</v>
      </c>
      <c r="T223" s="211">
        <f>S223*H223</f>
        <v>0</v>
      </c>
      <c r="AR223" s="23" t="s">
        <v>244</v>
      </c>
      <c r="AT223" s="23" t="s">
        <v>146</v>
      </c>
      <c r="AU223" s="23" t="s">
        <v>84</v>
      </c>
      <c r="AY223" s="23" t="s">
        <v>143</v>
      </c>
      <c r="BE223" s="212">
        <f>IF(N223="základní",J223,0)</f>
        <v>0</v>
      </c>
      <c r="BF223" s="212">
        <f>IF(N223="snížená",J223,0)</f>
        <v>0</v>
      </c>
      <c r="BG223" s="212">
        <f>IF(N223="zákl. přenesená",J223,0)</f>
        <v>0</v>
      </c>
      <c r="BH223" s="212">
        <f>IF(N223="sníž. přenesená",J223,0)</f>
        <v>0</v>
      </c>
      <c r="BI223" s="212">
        <f>IF(N223="nulová",J223,0)</f>
        <v>0</v>
      </c>
      <c r="BJ223" s="23" t="s">
        <v>24</v>
      </c>
      <c r="BK223" s="212">
        <f>ROUND(I223*H223,2)</f>
        <v>0</v>
      </c>
      <c r="BL223" s="23" t="s">
        <v>244</v>
      </c>
      <c r="BM223" s="23" t="s">
        <v>936</v>
      </c>
    </row>
    <row r="224" spans="2:47" s="1" customFormat="1" ht="13.5">
      <c r="B224" s="40"/>
      <c r="C224" s="62"/>
      <c r="D224" s="229" t="s">
        <v>153</v>
      </c>
      <c r="E224" s="62"/>
      <c r="F224" s="256" t="s">
        <v>935</v>
      </c>
      <c r="G224" s="62"/>
      <c r="H224" s="62"/>
      <c r="I224" s="171"/>
      <c r="J224" s="62"/>
      <c r="K224" s="62"/>
      <c r="L224" s="60"/>
      <c r="M224" s="215"/>
      <c r="N224" s="41"/>
      <c r="O224" s="41"/>
      <c r="P224" s="41"/>
      <c r="Q224" s="41"/>
      <c r="R224" s="41"/>
      <c r="S224" s="41"/>
      <c r="T224" s="77"/>
      <c r="AT224" s="23" t="s">
        <v>153</v>
      </c>
      <c r="AU224" s="23" t="s">
        <v>84</v>
      </c>
    </row>
    <row r="225" spans="2:65" s="1" customFormat="1" ht="14.4" customHeight="1">
      <c r="B225" s="40"/>
      <c r="C225" s="201" t="s">
        <v>529</v>
      </c>
      <c r="D225" s="201" t="s">
        <v>146</v>
      </c>
      <c r="E225" s="202" t="s">
        <v>937</v>
      </c>
      <c r="F225" s="203" t="s">
        <v>938</v>
      </c>
      <c r="G225" s="204" t="s">
        <v>225</v>
      </c>
      <c r="H225" s="205">
        <v>2</v>
      </c>
      <c r="I225" s="206"/>
      <c r="J225" s="207">
        <f>ROUND(I225*H225,2)</f>
        <v>0</v>
      </c>
      <c r="K225" s="203" t="s">
        <v>150</v>
      </c>
      <c r="L225" s="60"/>
      <c r="M225" s="208" t="s">
        <v>22</v>
      </c>
      <c r="N225" s="209" t="s">
        <v>46</v>
      </c>
      <c r="O225" s="41"/>
      <c r="P225" s="210">
        <f>O225*H225</f>
        <v>0</v>
      </c>
      <c r="Q225" s="210">
        <v>0.00023</v>
      </c>
      <c r="R225" s="210">
        <f>Q225*H225</f>
        <v>0.00046</v>
      </c>
      <c r="S225" s="210">
        <v>0</v>
      </c>
      <c r="T225" s="211">
        <f>S225*H225</f>
        <v>0</v>
      </c>
      <c r="AR225" s="23" t="s">
        <v>244</v>
      </c>
      <c r="AT225" s="23" t="s">
        <v>146</v>
      </c>
      <c r="AU225" s="23" t="s">
        <v>84</v>
      </c>
      <c r="AY225" s="23" t="s">
        <v>143</v>
      </c>
      <c r="BE225" s="212">
        <f>IF(N225="základní",J225,0)</f>
        <v>0</v>
      </c>
      <c r="BF225" s="212">
        <f>IF(N225="snížená",J225,0)</f>
        <v>0</v>
      </c>
      <c r="BG225" s="212">
        <f>IF(N225="zákl. přenesená",J225,0)</f>
        <v>0</v>
      </c>
      <c r="BH225" s="212">
        <f>IF(N225="sníž. přenesená",J225,0)</f>
        <v>0</v>
      </c>
      <c r="BI225" s="212">
        <f>IF(N225="nulová",J225,0)</f>
        <v>0</v>
      </c>
      <c r="BJ225" s="23" t="s">
        <v>24</v>
      </c>
      <c r="BK225" s="212">
        <f>ROUND(I225*H225,2)</f>
        <v>0</v>
      </c>
      <c r="BL225" s="23" t="s">
        <v>244</v>
      </c>
      <c r="BM225" s="23" t="s">
        <v>939</v>
      </c>
    </row>
    <row r="226" spans="2:47" s="1" customFormat="1" ht="13.5">
      <c r="B226" s="40"/>
      <c r="C226" s="62"/>
      <c r="D226" s="229" t="s">
        <v>153</v>
      </c>
      <c r="E226" s="62"/>
      <c r="F226" s="256" t="s">
        <v>940</v>
      </c>
      <c r="G226" s="62"/>
      <c r="H226" s="62"/>
      <c r="I226" s="171"/>
      <c r="J226" s="62"/>
      <c r="K226" s="62"/>
      <c r="L226" s="60"/>
      <c r="M226" s="215"/>
      <c r="N226" s="41"/>
      <c r="O226" s="41"/>
      <c r="P226" s="41"/>
      <c r="Q226" s="41"/>
      <c r="R226" s="41"/>
      <c r="S226" s="41"/>
      <c r="T226" s="77"/>
      <c r="AT226" s="23" t="s">
        <v>153</v>
      </c>
      <c r="AU226" s="23" t="s">
        <v>84</v>
      </c>
    </row>
    <row r="227" spans="2:65" s="1" customFormat="1" ht="22.8" customHeight="1">
      <c r="B227" s="40"/>
      <c r="C227" s="201" t="s">
        <v>535</v>
      </c>
      <c r="D227" s="201" t="s">
        <v>146</v>
      </c>
      <c r="E227" s="202" t="s">
        <v>941</v>
      </c>
      <c r="F227" s="203" t="s">
        <v>942</v>
      </c>
      <c r="G227" s="204" t="s">
        <v>259</v>
      </c>
      <c r="H227" s="205">
        <v>0.039</v>
      </c>
      <c r="I227" s="206"/>
      <c r="J227" s="207">
        <f>ROUND(I227*H227,2)</f>
        <v>0</v>
      </c>
      <c r="K227" s="203" t="s">
        <v>150</v>
      </c>
      <c r="L227" s="60"/>
      <c r="M227" s="208" t="s">
        <v>22</v>
      </c>
      <c r="N227" s="209" t="s">
        <v>46</v>
      </c>
      <c r="O227" s="41"/>
      <c r="P227" s="210">
        <f>O227*H227</f>
        <v>0</v>
      </c>
      <c r="Q227" s="210">
        <v>0</v>
      </c>
      <c r="R227" s="210">
        <f>Q227*H227</f>
        <v>0</v>
      </c>
      <c r="S227" s="210">
        <v>0</v>
      </c>
      <c r="T227" s="211">
        <f>S227*H227</f>
        <v>0</v>
      </c>
      <c r="AR227" s="23" t="s">
        <v>244</v>
      </c>
      <c r="AT227" s="23" t="s">
        <v>146</v>
      </c>
      <c r="AU227" s="23" t="s">
        <v>84</v>
      </c>
      <c r="AY227" s="23" t="s">
        <v>143</v>
      </c>
      <c r="BE227" s="212">
        <f>IF(N227="základní",J227,0)</f>
        <v>0</v>
      </c>
      <c r="BF227" s="212">
        <f>IF(N227="snížená",J227,0)</f>
        <v>0</v>
      </c>
      <c r="BG227" s="212">
        <f>IF(N227="zákl. přenesená",J227,0)</f>
        <v>0</v>
      </c>
      <c r="BH227" s="212">
        <f>IF(N227="sníž. přenesená",J227,0)</f>
        <v>0</v>
      </c>
      <c r="BI227" s="212">
        <f>IF(N227="nulová",J227,0)</f>
        <v>0</v>
      </c>
      <c r="BJ227" s="23" t="s">
        <v>24</v>
      </c>
      <c r="BK227" s="212">
        <f>ROUND(I227*H227,2)</f>
        <v>0</v>
      </c>
      <c r="BL227" s="23" t="s">
        <v>244</v>
      </c>
      <c r="BM227" s="23" t="s">
        <v>943</v>
      </c>
    </row>
    <row r="228" spans="2:47" s="1" customFormat="1" ht="36">
      <c r="B228" s="40"/>
      <c r="C228" s="62"/>
      <c r="D228" s="229" t="s">
        <v>153</v>
      </c>
      <c r="E228" s="62"/>
      <c r="F228" s="256" t="s">
        <v>944</v>
      </c>
      <c r="G228" s="62"/>
      <c r="H228" s="62"/>
      <c r="I228" s="171"/>
      <c r="J228" s="62"/>
      <c r="K228" s="62"/>
      <c r="L228" s="60"/>
      <c r="M228" s="215"/>
      <c r="N228" s="41"/>
      <c r="O228" s="41"/>
      <c r="P228" s="41"/>
      <c r="Q228" s="41"/>
      <c r="R228" s="41"/>
      <c r="S228" s="41"/>
      <c r="T228" s="77"/>
      <c r="AT228" s="23" t="s">
        <v>153</v>
      </c>
      <c r="AU228" s="23" t="s">
        <v>84</v>
      </c>
    </row>
    <row r="229" spans="2:65" s="1" customFormat="1" ht="22.8" customHeight="1">
      <c r="B229" s="40"/>
      <c r="C229" s="201" t="s">
        <v>540</v>
      </c>
      <c r="D229" s="201" t="s">
        <v>146</v>
      </c>
      <c r="E229" s="202" t="s">
        <v>945</v>
      </c>
      <c r="F229" s="203" t="s">
        <v>946</v>
      </c>
      <c r="G229" s="204" t="s">
        <v>259</v>
      </c>
      <c r="H229" s="205">
        <v>0.039</v>
      </c>
      <c r="I229" s="206"/>
      <c r="J229" s="207">
        <f>ROUND(I229*H229,2)</f>
        <v>0</v>
      </c>
      <c r="K229" s="203" t="s">
        <v>150</v>
      </c>
      <c r="L229" s="60"/>
      <c r="M229" s="208" t="s">
        <v>22</v>
      </c>
      <c r="N229" s="209" t="s">
        <v>46</v>
      </c>
      <c r="O229" s="41"/>
      <c r="P229" s="210">
        <f>O229*H229</f>
        <v>0</v>
      </c>
      <c r="Q229" s="210">
        <v>0</v>
      </c>
      <c r="R229" s="210">
        <f>Q229*H229</f>
        <v>0</v>
      </c>
      <c r="S229" s="210">
        <v>0</v>
      </c>
      <c r="T229" s="211">
        <f>S229*H229</f>
        <v>0</v>
      </c>
      <c r="AR229" s="23" t="s">
        <v>244</v>
      </c>
      <c r="AT229" s="23" t="s">
        <v>146</v>
      </c>
      <c r="AU229" s="23" t="s">
        <v>84</v>
      </c>
      <c r="AY229" s="23" t="s">
        <v>143</v>
      </c>
      <c r="BE229" s="212">
        <f>IF(N229="základní",J229,0)</f>
        <v>0</v>
      </c>
      <c r="BF229" s="212">
        <f>IF(N229="snížená",J229,0)</f>
        <v>0</v>
      </c>
      <c r="BG229" s="212">
        <f>IF(N229="zákl. přenesená",J229,0)</f>
        <v>0</v>
      </c>
      <c r="BH229" s="212">
        <f>IF(N229="sníž. přenesená",J229,0)</f>
        <v>0</v>
      </c>
      <c r="BI229" s="212">
        <f>IF(N229="nulová",J229,0)</f>
        <v>0</v>
      </c>
      <c r="BJ229" s="23" t="s">
        <v>24</v>
      </c>
      <c r="BK229" s="212">
        <f>ROUND(I229*H229,2)</f>
        <v>0</v>
      </c>
      <c r="BL229" s="23" t="s">
        <v>244</v>
      </c>
      <c r="BM229" s="23" t="s">
        <v>947</v>
      </c>
    </row>
    <row r="230" spans="2:47" s="1" customFormat="1" ht="36">
      <c r="B230" s="40"/>
      <c r="C230" s="62"/>
      <c r="D230" s="229" t="s">
        <v>153</v>
      </c>
      <c r="E230" s="62"/>
      <c r="F230" s="256" t="s">
        <v>948</v>
      </c>
      <c r="G230" s="62"/>
      <c r="H230" s="62"/>
      <c r="I230" s="171"/>
      <c r="J230" s="62"/>
      <c r="K230" s="62"/>
      <c r="L230" s="60"/>
      <c r="M230" s="215"/>
      <c r="N230" s="41"/>
      <c r="O230" s="41"/>
      <c r="P230" s="41"/>
      <c r="Q230" s="41"/>
      <c r="R230" s="41"/>
      <c r="S230" s="41"/>
      <c r="T230" s="77"/>
      <c r="AT230" s="23" t="s">
        <v>153</v>
      </c>
      <c r="AU230" s="23" t="s">
        <v>84</v>
      </c>
    </row>
    <row r="231" spans="2:65" s="1" customFormat="1" ht="22.8" customHeight="1">
      <c r="B231" s="40"/>
      <c r="C231" s="201" t="s">
        <v>545</v>
      </c>
      <c r="D231" s="201" t="s">
        <v>146</v>
      </c>
      <c r="E231" s="202" t="s">
        <v>949</v>
      </c>
      <c r="F231" s="203" t="s">
        <v>950</v>
      </c>
      <c r="G231" s="204" t="s">
        <v>259</v>
      </c>
      <c r="H231" s="205">
        <v>0.063</v>
      </c>
      <c r="I231" s="206"/>
      <c r="J231" s="207">
        <f>ROUND(I231*H231,2)</f>
        <v>0</v>
      </c>
      <c r="K231" s="203" t="s">
        <v>150</v>
      </c>
      <c r="L231" s="60"/>
      <c r="M231" s="208" t="s">
        <v>22</v>
      </c>
      <c r="N231" s="209" t="s">
        <v>46</v>
      </c>
      <c r="O231" s="41"/>
      <c r="P231" s="210">
        <f>O231*H231</f>
        <v>0</v>
      </c>
      <c r="Q231" s="210">
        <v>0</v>
      </c>
      <c r="R231" s="210">
        <f>Q231*H231</f>
        <v>0</v>
      </c>
      <c r="S231" s="210">
        <v>0</v>
      </c>
      <c r="T231" s="211">
        <f>S231*H231</f>
        <v>0</v>
      </c>
      <c r="AR231" s="23" t="s">
        <v>244</v>
      </c>
      <c r="AT231" s="23" t="s">
        <v>146</v>
      </c>
      <c r="AU231" s="23" t="s">
        <v>84</v>
      </c>
      <c r="AY231" s="23" t="s">
        <v>143</v>
      </c>
      <c r="BE231" s="212">
        <f>IF(N231="základní",J231,0)</f>
        <v>0</v>
      </c>
      <c r="BF231" s="212">
        <f>IF(N231="snížená",J231,0)</f>
        <v>0</v>
      </c>
      <c r="BG231" s="212">
        <f>IF(N231="zákl. přenesená",J231,0)</f>
        <v>0</v>
      </c>
      <c r="BH231" s="212">
        <f>IF(N231="sníž. přenesená",J231,0)</f>
        <v>0</v>
      </c>
      <c r="BI231" s="212">
        <f>IF(N231="nulová",J231,0)</f>
        <v>0</v>
      </c>
      <c r="BJ231" s="23" t="s">
        <v>24</v>
      </c>
      <c r="BK231" s="212">
        <f>ROUND(I231*H231,2)</f>
        <v>0</v>
      </c>
      <c r="BL231" s="23" t="s">
        <v>244</v>
      </c>
      <c r="BM231" s="23" t="s">
        <v>951</v>
      </c>
    </row>
    <row r="232" spans="2:47" s="1" customFormat="1" ht="24">
      <c r="B232" s="40"/>
      <c r="C232" s="62"/>
      <c r="D232" s="213" t="s">
        <v>153</v>
      </c>
      <c r="E232" s="62"/>
      <c r="F232" s="214" t="s">
        <v>952</v>
      </c>
      <c r="G232" s="62"/>
      <c r="H232" s="62"/>
      <c r="I232" s="171"/>
      <c r="J232" s="62"/>
      <c r="K232" s="62"/>
      <c r="L232" s="60"/>
      <c r="M232" s="272"/>
      <c r="N232" s="273"/>
      <c r="O232" s="273"/>
      <c r="P232" s="273"/>
      <c r="Q232" s="273"/>
      <c r="R232" s="273"/>
      <c r="S232" s="273"/>
      <c r="T232" s="274"/>
      <c r="AT232" s="23" t="s">
        <v>153</v>
      </c>
      <c r="AU232" s="23" t="s">
        <v>84</v>
      </c>
    </row>
    <row r="233" spans="2:12" s="1" customFormat="1" ht="6.9" customHeight="1">
      <c r="B233" s="55"/>
      <c r="C233" s="56"/>
      <c r="D233" s="56"/>
      <c r="E233" s="56"/>
      <c r="F233" s="56"/>
      <c r="G233" s="56"/>
      <c r="H233" s="56"/>
      <c r="I233" s="147"/>
      <c r="J233" s="56"/>
      <c r="K233" s="56"/>
      <c r="L233" s="60"/>
    </row>
  </sheetData>
  <sheetProtection password="CC35" sheet="1" objects="1" scenarios="1" formatCells="0" formatColumns="0" formatRows="0" sort="0" autoFilter="0"/>
  <autoFilter ref="C89:K232"/>
  <mergeCells count="13">
    <mergeCell ref="E82:H82"/>
    <mergeCell ref="G1:H1"/>
    <mergeCell ref="L2:V2"/>
    <mergeCell ref="E49:H49"/>
    <mergeCell ref="E51:H51"/>
    <mergeCell ref="J55:J56"/>
    <mergeCell ref="E78:H78"/>
    <mergeCell ref="E80:H80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scale="82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9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19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20"/>
      <c r="B1" s="120"/>
      <c r="C1" s="120"/>
      <c r="D1" s="121" t="s">
        <v>1</v>
      </c>
      <c r="E1" s="120"/>
      <c r="F1" s="122" t="s">
        <v>100</v>
      </c>
      <c r="G1" s="323" t="s">
        <v>101</v>
      </c>
      <c r="H1" s="323"/>
      <c r="I1" s="123"/>
      <c r="J1" s="122" t="s">
        <v>102</v>
      </c>
      <c r="K1" s="121" t="s">
        <v>103</v>
      </c>
      <c r="L1" s="122" t="s">
        <v>104</v>
      </c>
      <c r="M1" s="122"/>
      <c r="N1" s="122"/>
      <c r="O1" s="122"/>
      <c r="P1" s="122"/>
      <c r="Q1" s="122"/>
      <c r="R1" s="122"/>
      <c r="S1" s="122"/>
      <c r="T1" s="122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" customHeight="1"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AT2" s="23" t="s">
        <v>93</v>
      </c>
    </row>
    <row r="3" spans="2:46" ht="6.9" customHeight="1">
      <c r="B3" s="24"/>
      <c r="C3" s="25"/>
      <c r="D3" s="25"/>
      <c r="E3" s="25"/>
      <c r="F3" s="25"/>
      <c r="G3" s="25"/>
      <c r="H3" s="25"/>
      <c r="I3" s="124"/>
      <c r="J3" s="25"/>
      <c r="K3" s="26"/>
      <c r="AT3" s="23" t="s">
        <v>84</v>
      </c>
    </row>
    <row r="4" spans="2:46" ht="36.9" customHeight="1">
      <c r="B4" s="27"/>
      <c r="C4" s="28"/>
      <c r="D4" s="29" t="s">
        <v>105</v>
      </c>
      <c r="E4" s="28"/>
      <c r="F4" s="28"/>
      <c r="G4" s="28"/>
      <c r="H4" s="28"/>
      <c r="I4" s="125"/>
      <c r="J4" s="28"/>
      <c r="K4" s="30"/>
      <c r="M4" s="31" t="s">
        <v>12</v>
      </c>
      <c r="AT4" s="23" t="s">
        <v>6</v>
      </c>
    </row>
    <row r="5" spans="2:11" ht="6.9" customHeight="1">
      <c r="B5" s="27"/>
      <c r="C5" s="28"/>
      <c r="D5" s="28"/>
      <c r="E5" s="28"/>
      <c r="F5" s="28"/>
      <c r="G5" s="28"/>
      <c r="H5" s="28"/>
      <c r="I5" s="125"/>
      <c r="J5" s="28"/>
      <c r="K5" s="30"/>
    </row>
    <row r="6" spans="2:11" ht="13.2">
      <c r="B6" s="27"/>
      <c r="C6" s="28"/>
      <c r="D6" s="36" t="s">
        <v>18</v>
      </c>
      <c r="E6" s="28"/>
      <c r="F6" s="28"/>
      <c r="G6" s="28"/>
      <c r="H6" s="28"/>
      <c r="I6" s="125"/>
      <c r="J6" s="28"/>
      <c r="K6" s="30"/>
    </row>
    <row r="7" spans="2:11" ht="14.4" customHeight="1">
      <c r="B7" s="27"/>
      <c r="C7" s="28"/>
      <c r="D7" s="28"/>
      <c r="E7" s="324" t="str">
        <f>'Rekapitulace stavby'!K6</f>
        <v>Gymnázium Ludka Píka Plzeň</v>
      </c>
      <c r="F7" s="325"/>
      <c r="G7" s="325"/>
      <c r="H7" s="325"/>
      <c r="I7" s="125"/>
      <c r="J7" s="28"/>
      <c r="K7" s="30"/>
    </row>
    <row r="8" spans="2:11" ht="13.2">
      <c r="B8" s="27"/>
      <c r="C8" s="28"/>
      <c r="D8" s="36" t="s">
        <v>106</v>
      </c>
      <c r="E8" s="28"/>
      <c r="F8" s="28"/>
      <c r="G8" s="28"/>
      <c r="H8" s="28"/>
      <c r="I8" s="125"/>
      <c r="J8" s="28"/>
      <c r="K8" s="30"/>
    </row>
    <row r="9" spans="2:11" s="1" customFormat="1" ht="14.4" customHeight="1">
      <c r="B9" s="40"/>
      <c r="C9" s="41"/>
      <c r="D9" s="41"/>
      <c r="E9" s="324" t="s">
        <v>953</v>
      </c>
      <c r="F9" s="327"/>
      <c r="G9" s="327"/>
      <c r="H9" s="327"/>
      <c r="I9" s="126"/>
      <c r="J9" s="41"/>
      <c r="K9" s="44"/>
    </row>
    <row r="10" spans="2:11" s="1" customFormat="1" ht="13.2">
      <c r="B10" s="40"/>
      <c r="C10" s="41"/>
      <c r="D10" s="36" t="s">
        <v>683</v>
      </c>
      <c r="E10" s="41"/>
      <c r="F10" s="41"/>
      <c r="G10" s="41"/>
      <c r="H10" s="41"/>
      <c r="I10" s="126"/>
      <c r="J10" s="41"/>
      <c r="K10" s="44"/>
    </row>
    <row r="11" spans="2:11" s="1" customFormat="1" ht="36.9" customHeight="1">
      <c r="B11" s="40"/>
      <c r="C11" s="41"/>
      <c r="D11" s="41"/>
      <c r="E11" s="326" t="s">
        <v>954</v>
      </c>
      <c r="F11" s="327"/>
      <c r="G11" s="327"/>
      <c r="H11" s="327"/>
      <c r="I11" s="126"/>
      <c r="J11" s="41"/>
      <c r="K11" s="44"/>
    </row>
    <row r="12" spans="2:11" s="1" customFormat="1" ht="13.5">
      <c r="B12" s="40"/>
      <c r="C12" s="41"/>
      <c r="D12" s="41"/>
      <c r="E12" s="41"/>
      <c r="F12" s="41"/>
      <c r="G12" s="41"/>
      <c r="H12" s="41"/>
      <c r="I12" s="126"/>
      <c r="J12" s="41"/>
      <c r="K12" s="44"/>
    </row>
    <row r="13" spans="2:11" s="1" customFormat="1" ht="14.4" customHeight="1">
      <c r="B13" s="40"/>
      <c r="C13" s="41"/>
      <c r="D13" s="36" t="s">
        <v>21</v>
      </c>
      <c r="E13" s="41"/>
      <c r="F13" s="34" t="s">
        <v>22</v>
      </c>
      <c r="G13" s="41"/>
      <c r="H13" s="41"/>
      <c r="I13" s="127" t="s">
        <v>23</v>
      </c>
      <c r="J13" s="34" t="s">
        <v>22</v>
      </c>
      <c r="K13" s="44"/>
    </row>
    <row r="14" spans="2:11" s="1" customFormat="1" ht="14.4" customHeight="1">
      <c r="B14" s="40"/>
      <c r="C14" s="41"/>
      <c r="D14" s="36" t="s">
        <v>25</v>
      </c>
      <c r="E14" s="41"/>
      <c r="F14" s="34" t="s">
        <v>26</v>
      </c>
      <c r="G14" s="41"/>
      <c r="H14" s="41"/>
      <c r="I14" s="127" t="s">
        <v>27</v>
      </c>
      <c r="J14" s="128" t="str">
        <f>'Rekapitulace stavby'!AN8</f>
        <v>13. 2. 2017</v>
      </c>
      <c r="K14" s="44"/>
    </row>
    <row r="15" spans="2:11" s="1" customFormat="1" ht="10.8" customHeight="1">
      <c r="B15" s="40"/>
      <c r="C15" s="41"/>
      <c r="D15" s="41"/>
      <c r="E15" s="41"/>
      <c r="F15" s="41"/>
      <c r="G15" s="41"/>
      <c r="H15" s="41"/>
      <c r="I15" s="126"/>
      <c r="J15" s="41"/>
      <c r="K15" s="44"/>
    </row>
    <row r="16" spans="2:11" s="1" customFormat="1" ht="14.4" customHeight="1">
      <c r="B16" s="40"/>
      <c r="C16" s="41"/>
      <c r="D16" s="36" t="s">
        <v>31</v>
      </c>
      <c r="E16" s="41"/>
      <c r="F16" s="41"/>
      <c r="G16" s="41"/>
      <c r="H16" s="41"/>
      <c r="I16" s="127" t="s">
        <v>32</v>
      </c>
      <c r="J16" s="34" t="s">
        <v>22</v>
      </c>
      <c r="K16" s="44"/>
    </row>
    <row r="17" spans="2:11" s="1" customFormat="1" ht="18" customHeight="1">
      <c r="B17" s="40"/>
      <c r="C17" s="41"/>
      <c r="D17" s="41"/>
      <c r="E17" s="34" t="s">
        <v>33</v>
      </c>
      <c r="F17" s="41"/>
      <c r="G17" s="41"/>
      <c r="H17" s="41"/>
      <c r="I17" s="127" t="s">
        <v>34</v>
      </c>
      <c r="J17" s="34" t="s">
        <v>22</v>
      </c>
      <c r="K17" s="44"/>
    </row>
    <row r="18" spans="2:11" s="1" customFormat="1" ht="6.9" customHeight="1">
      <c r="B18" s="40"/>
      <c r="C18" s="41"/>
      <c r="D18" s="41"/>
      <c r="E18" s="41"/>
      <c r="F18" s="41"/>
      <c r="G18" s="41"/>
      <c r="H18" s="41"/>
      <c r="I18" s="126"/>
      <c r="J18" s="41"/>
      <c r="K18" s="44"/>
    </row>
    <row r="19" spans="2:11" s="1" customFormat="1" ht="14.4" customHeight="1">
      <c r="B19" s="40"/>
      <c r="C19" s="41"/>
      <c r="D19" s="36" t="s">
        <v>35</v>
      </c>
      <c r="E19" s="41"/>
      <c r="F19" s="41"/>
      <c r="G19" s="41"/>
      <c r="H19" s="41"/>
      <c r="I19" s="127" t="s">
        <v>32</v>
      </c>
      <c r="J19" s="34" t="str">
        <f>IF('Rekapitulace stavby'!AN13="Vyplň údaj","",IF('Rekapitulace stavby'!AN13="","",'Rekapitulace stavby'!AN13))</f>
        <v/>
      </c>
      <c r="K19" s="44"/>
    </row>
    <row r="20" spans="2:11" s="1" customFormat="1" ht="18" customHeight="1">
      <c r="B20" s="40"/>
      <c r="C20" s="41"/>
      <c r="D20" s="41"/>
      <c r="E20" s="34" t="str">
        <f>IF('Rekapitulace stavby'!E14="Vyplň údaj","",IF('Rekapitulace stavby'!E14="","",'Rekapitulace stavby'!E14))</f>
        <v/>
      </c>
      <c r="F20" s="41"/>
      <c r="G20" s="41"/>
      <c r="H20" s="41"/>
      <c r="I20" s="127" t="s">
        <v>34</v>
      </c>
      <c r="J20" s="34" t="str">
        <f>IF('Rekapitulace stavby'!AN14="Vyplň údaj","",IF('Rekapitulace stavby'!AN14="","",'Rekapitulace stavby'!AN14))</f>
        <v/>
      </c>
      <c r="K20" s="44"/>
    </row>
    <row r="21" spans="2:11" s="1" customFormat="1" ht="6.9" customHeight="1">
      <c r="B21" s="40"/>
      <c r="C21" s="41"/>
      <c r="D21" s="41"/>
      <c r="E21" s="41"/>
      <c r="F21" s="41"/>
      <c r="G21" s="41"/>
      <c r="H21" s="41"/>
      <c r="I21" s="126"/>
      <c r="J21" s="41"/>
      <c r="K21" s="44"/>
    </row>
    <row r="22" spans="2:11" s="1" customFormat="1" ht="14.4" customHeight="1">
      <c r="B22" s="40"/>
      <c r="C22" s="41"/>
      <c r="D22" s="36" t="s">
        <v>37</v>
      </c>
      <c r="E22" s="41"/>
      <c r="F22" s="41"/>
      <c r="G22" s="41"/>
      <c r="H22" s="41"/>
      <c r="I22" s="127" t="s">
        <v>32</v>
      </c>
      <c r="J22" s="34" t="s">
        <v>22</v>
      </c>
      <c r="K22" s="44"/>
    </row>
    <row r="23" spans="2:11" s="1" customFormat="1" ht="18" customHeight="1">
      <c r="B23" s="40"/>
      <c r="C23" s="41"/>
      <c r="D23" s="41"/>
      <c r="E23" s="34" t="s">
        <v>955</v>
      </c>
      <c r="F23" s="41"/>
      <c r="G23" s="41"/>
      <c r="H23" s="41"/>
      <c r="I23" s="127" t="s">
        <v>34</v>
      </c>
      <c r="J23" s="34" t="s">
        <v>22</v>
      </c>
      <c r="K23" s="44"/>
    </row>
    <row r="24" spans="2:11" s="1" customFormat="1" ht="6.9" customHeight="1">
      <c r="B24" s="40"/>
      <c r="C24" s="41"/>
      <c r="D24" s="41"/>
      <c r="E24" s="41"/>
      <c r="F24" s="41"/>
      <c r="G24" s="41"/>
      <c r="H24" s="41"/>
      <c r="I24" s="126"/>
      <c r="J24" s="41"/>
      <c r="K24" s="44"/>
    </row>
    <row r="25" spans="2:11" s="1" customFormat="1" ht="14.4" customHeight="1">
      <c r="B25" s="40"/>
      <c r="C25" s="41"/>
      <c r="D25" s="36" t="s">
        <v>40</v>
      </c>
      <c r="E25" s="41"/>
      <c r="F25" s="41"/>
      <c r="G25" s="41"/>
      <c r="H25" s="41"/>
      <c r="I25" s="126"/>
      <c r="J25" s="41"/>
      <c r="K25" s="44"/>
    </row>
    <row r="26" spans="2:11" s="7" customFormat="1" ht="14.4" customHeight="1">
      <c r="B26" s="129"/>
      <c r="C26" s="130"/>
      <c r="D26" s="130"/>
      <c r="E26" s="315" t="s">
        <v>22</v>
      </c>
      <c r="F26" s="315"/>
      <c r="G26" s="315"/>
      <c r="H26" s="315"/>
      <c r="I26" s="131"/>
      <c r="J26" s="130"/>
      <c r="K26" s="132"/>
    </row>
    <row r="27" spans="2:11" s="1" customFormat="1" ht="6.9" customHeight="1">
      <c r="B27" s="40"/>
      <c r="C27" s="41"/>
      <c r="D27" s="41"/>
      <c r="E27" s="41"/>
      <c r="F27" s="41"/>
      <c r="G27" s="41"/>
      <c r="H27" s="41"/>
      <c r="I27" s="126"/>
      <c r="J27" s="41"/>
      <c r="K27" s="44"/>
    </row>
    <row r="28" spans="2:11" s="1" customFormat="1" ht="6.9" customHeight="1">
      <c r="B28" s="40"/>
      <c r="C28" s="41"/>
      <c r="D28" s="84"/>
      <c r="E28" s="84"/>
      <c r="F28" s="84"/>
      <c r="G28" s="84"/>
      <c r="H28" s="84"/>
      <c r="I28" s="133"/>
      <c r="J28" s="84"/>
      <c r="K28" s="134"/>
    </row>
    <row r="29" spans="2:11" s="1" customFormat="1" ht="25.35" customHeight="1">
      <c r="B29" s="40"/>
      <c r="C29" s="41"/>
      <c r="D29" s="135" t="s">
        <v>41</v>
      </c>
      <c r="E29" s="41"/>
      <c r="F29" s="41"/>
      <c r="G29" s="41"/>
      <c r="H29" s="41"/>
      <c r="I29" s="126"/>
      <c r="J29" s="136">
        <f>ROUND(J91,2)</f>
        <v>0</v>
      </c>
      <c r="K29" s="44"/>
    </row>
    <row r="30" spans="2:11" s="1" customFormat="1" ht="6.9" customHeight="1">
      <c r="B30" s="40"/>
      <c r="C30" s="41"/>
      <c r="D30" s="84"/>
      <c r="E30" s="84"/>
      <c r="F30" s="84"/>
      <c r="G30" s="84"/>
      <c r="H30" s="84"/>
      <c r="I30" s="133"/>
      <c r="J30" s="84"/>
      <c r="K30" s="134"/>
    </row>
    <row r="31" spans="2:11" s="1" customFormat="1" ht="14.4" customHeight="1">
      <c r="B31" s="40"/>
      <c r="C31" s="41"/>
      <c r="D31" s="41"/>
      <c r="E31" s="41"/>
      <c r="F31" s="45" t="s">
        <v>43</v>
      </c>
      <c r="G31" s="41"/>
      <c r="H31" s="41"/>
      <c r="I31" s="137" t="s">
        <v>42</v>
      </c>
      <c r="J31" s="45" t="s">
        <v>44</v>
      </c>
      <c r="K31" s="44"/>
    </row>
    <row r="32" spans="2:11" s="1" customFormat="1" ht="14.4" customHeight="1">
      <c r="B32" s="40"/>
      <c r="C32" s="41"/>
      <c r="D32" s="48" t="s">
        <v>45</v>
      </c>
      <c r="E32" s="48" t="s">
        <v>46</v>
      </c>
      <c r="F32" s="138">
        <f>ROUND(SUM(BE91:BE192),2)</f>
        <v>0</v>
      </c>
      <c r="G32" s="41"/>
      <c r="H32" s="41"/>
      <c r="I32" s="139">
        <v>0.21</v>
      </c>
      <c r="J32" s="138">
        <f>ROUND(ROUND((SUM(BE91:BE192)),2)*I32,2)</f>
        <v>0</v>
      </c>
      <c r="K32" s="44"/>
    </row>
    <row r="33" spans="2:11" s="1" customFormat="1" ht="14.4" customHeight="1">
      <c r="B33" s="40"/>
      <c r="C33" s="41"/>
      <c r="D33" s="41"/>
      <c r="E33" s="48" t="s">
        <v>47</v>
      </c>
      <c r="F33" s="138">
        <f>ROUND(SUM(BF91:BF192),2)</f>
        <v>0</v>
      </c>
      <c r="G33" s="41"/>
      <c r="H33" s="41"/>
      <c r="I33" s="139">
        <v>0.15</v>
      </c>
      <c r="J33" s="138">
        <f>ROUND(ROUND((SUM(BF91:BF192)),2)*I33,2)</f>
        <v>0</v>
      </c>
      <c r="K33" s="44"/>
    </row>
    <row r="34" spans="2:11" s="1" customFormat="1" ht="14.4" customHeight="1" hidden="1">
      <c r="B34" s="40"/>
      <c r="C34" s="41"/>
      <c r="D34" s="41"/>
      <c r="E34" s="48" t="s">
        <v>48</v>
      </c>
      <c r="F34" s="138">
        <f>ROUND(SUM(BG91:BG192),2)</f>
        <v>0</v>
      </c>
      <c r="G34" s="41"/>
      <c r="H34" s="41"/>
      <c r="I34" s="139">
        <v>0.21</v>
      </c>
      <c r="J34" s="138">
        <v>0</v>
      </c>
      <c r="K34" s="44"/>
    </row>
    <row r="35" spans="2:11" s="1" customFormat="1" ht="14.4" customHeight="1" hidden="1">
      <c r="B35" s="40"/>
      <c r="C35" s="41"/>
      <c r="D35" s="41"/>
      <c r="E35" s="48" t="s">
        <v>49</v>
      </c>
      <c r="F35" s="138">
        <f>ROUND(SUM(BH91:BH192),2)</f>
        <v>0</v>
      </c>
      <c r="G35" s="41"/>
      <c r="H35" s="41"/>
      <c r="I35" s="139">
        <v>0.15</v>
      </c>
      <c r="J35" s="138">
        <v>0</v>
      </c>
      <c r="K35" s="44"/>
    </row>
    <row r="36" spans="2:11" s="1" customFormat="1" ht="14.4" customHeight="1" hidden="1">
      <c r="B36" s="40"/>
      <c r="C36" s="41"/>
      <c r="D36" s="41"/>
      <c r="E36" s="48" t="s">
        <v>50</v>
      </c>
      <c r="F36" s="138">
        <f>ROUND(SUM(BI91:BI192),2)</f>
        <v>0</v>
      </c>
      <c r="G36" s="41"/>
      <c r="H36" s="41"/>
      <c r="I36" s="139">
        <v>0</v>
      </c>
      <c r="J36" s="138">
        <v>0</v>
      </c>
      <c r="K36" s="44"/>
    </row>
    <row r="37" spans="2:11" s="1" customFormat="1" ht="6.9" customHeight="1">
      <c r="B37" s="40"/>
      <c r="C37" s="41"/>
      <c r="D37" s="41"/>
      <c r="E37" s="41"/>
      <c r="F37" s="41"/>
      <c r="G37" s="41"/>
      <c r="H37" s="41"/>
      <c r="I37" s="126"/>
      <c r="J37" s="41"/>
      <c r="K37" s="44"/>
    </row>
    <row r="38" spans="2:11" s="1" customFormat="1" ht="25.35" customHeight="1">
      <c r="B38" s="40"/>
      <c r="C38" s="140"/>
      <c r="D38" s="141" t="s">
        <v>51</v>
      </c>
      <c r="E38" s="78"/>
      <c r="F38" s="78"/>
      <c r="G38" s="142" t="s">
        <v>52</v>
      </c>
      <c r="H38" s="143" t="s">
        <v>53</v>
      </c>
      <c r="I38" s="144"/>
      <c r="J38" s="145">
        <f>SUM(J29:J36)</f>
        <v>0</v>
      </c>
      <c r="K38" s="146"/>
    </row>
    <row r="39" spans="2:11" s="1" customFormat="1" ht="14.4" customHeight="1">
      <c r="B39" s="55"/>
      <c r="C39" s="56"/>
      <c r="D39" s="56"/>
      <c r="E39" s="56"/>
      <c r="F39" s="56"/>
      <c r="G39" s="56"/>
      <c r="H39" s="56"/>
      <c r="I39" s="147"/>
      <c r="J39" s="56"/>
      <c r="K39" s="57"/>
    </row>
    <row r="43" spans="2:11" s="1" customFormat="1" ht="6.9" customHeight="1">
      <c r="B43" s="148"/>
      <c r="C43" s="149"/>
      <c r="D43" s="149"/>
      <c r="E43" s="149"/>
      <c r="F43" s="149"/>
      <c r="G43" s="149"/>
      <c r="H43" s="149"/>
      <c r="I43" s="150"/>
      <c r="J43" s="149"/>
      <c r="K43" s="151"/>
    </row>
    <row r="44" spans="2:11" s="1" customFormat="1" ht="36.9" customHeight="1">
      <c r="B44" s="40"/>
      <c r="C44" s="29" t="s">
        <v>108</v>
      </c>
      <c r="D44" s="41"/>
      <c r="E44" s="41"/>
      <c r="F44" s="41"/>
      <c r="G44" s="41"/>
      <c r="H44" s="41"/>
      <c r="I44" s="126"/>
      <c r="J44" s="41"/>
      <c r="K44" s="44"/>
    </row>
    <row r="45" spans="2:11" s="1" customFormat="1" ht="6.9" customHeight="1">
      <c r="B45" s="40"/>
      <c r="C45" s="41"/>
      <c r="D45" s="41"/>
      <c r="E45" s="41"/>
      <c r="F45" s="41"/>
      <c r="G45" s="41"/>
      <c r="H45" s="41"/>
      <c r="I45" s="126"/>
      <c r="J45" s="41"/>
      <c r="K45" s="44"/>
    </row>
    <row r="46" spans="2:11" s="1" customFormat="1" ht="14.4" customHeight="1">
      <c r="B46" s="40"/>
      <c r="C46" s="36" t="s">
        <v>18</v>
      </c>
      <c r="D46" s="41"/>
      <c r="E46" s="41"/>
      <c r="F46" s="41"/>
      <c r="G46" s="41"/>
      <c r="H46" s="41"/>
      <c r="I46" s="126"/>
      <c r="J46" s="41"/>
      <c r="K46" s="44"/>
    </row>
    <row r="47" spans="2:11" s="1" customFormat="1" ht="14.4" customHeight="1">
      <c r="B47" s="40"/>
      <c r="C47" s="41"/>
      <c r="D47" s="41"/>
      <c r="E47" s="324" t="str">
        <f>E7</f>
        <v>Gymnázium Ludka Píka Plzeň</v>
      </c>
      <c r="F47" s="325"/>
      <c r="G47" s="325"/>
      <c r="H47" s="325"/>
      <c r="I47" s="126"/>
      <c r="J47" s="41"/>
      <c r="K47" s="44"/>
    </row>
    <row r="48" spans="2:11" ht="13.2">
      <c r="B48" s="27"/>
      <c r="C48" s="36" t="s">
        <v>106</v>
      </c>
      <c r="D48" s="28"/>
      <c r="E48" s="28"/>
      <c r="F48" s="28"/>
      <c r="G48" s="28"/>
      <c r="H48" s="28"/>
      <c r="I48" s="125"/>
      <c r="J48" s="28"/>
      <c r="K48" s="30"/>
    </row>
    <row r="49" spans="2:11" s="1" customFormat="1" ht="14.4" customHeight="1">
      <c r="B49" s="40"/>
      <c r="C49" s="41"/>
      <c r="D49" s="41"/>
      <c r="E49" s="324" t="s">
        <v>953</v>
      </c>
      <c r="F49" s="327"/>
      <c r="G49" s="327"/>
      <c r="H49" s="327"/>
      <c r="I49" s="126"/>
      <c r="J49" s="41"/>
      <c r="K49" s="44"/>
    </row>
    <row r="50" spans="2:11" s="1" customFormat="1" ht="14.4" customHeight="1">
      <c r="B50" s="40"/>
      <c r="C50" s="36" t="s">
        <v>683</v>
      </c>
      <c r="D50" s="41"/>
      <c r="E50" s="41"/>
      <c r="F50" s="41"/>
      <c r="G50" s="41"/>
      <c r="H50" s="41"/>
      <c r="I50" s="126"/>
      <c r="J50" s="41"/>
      <c r="K50" s="44"/>
    </row>
    <row r="51" spans="2:11" s="1" customFormat="1" ht="16.2" customHeight="1">
      <c r="B51" s="40"/>
      <c r="C51" s="41"/>
      <c r="D51" s="41"/>
      <c r="E51" s="326" t="str">
        <f>E11</f>
        <v>c_a - Elektroinstalace - materiál</v>
      </c>
      <c r="F51" s="327"/>
      <c r="G51" s="327"/>
      <c r="H51" s="327"/>
      <c r="I51" s="126"/>
      <c r="J51" s="41"/>
      <c r="K51" s="44"/>
    </row>
    <row r="52" spans="2:11" s="1" customFormat="1" ht="6.9" customHeight="1">
      <c r="B52" s="40"/>
      <c r="C52" s="41"/>
      <c r="D52" s="41"/>
      <c r="E52" s="41"/>
      <c r="F52" s="41"/>
      <c r="G52" s="41"/>
      <c r="H52" s="41"/>
      <c r="I52" s="126"/>
      <c r="J52" s="41"/>
      <c r="K52" s="44"/>
    </row>
    <row r="53" spans="2:11" s="1" customFormat="1" ht="18" customHeight="1">
      <c r="B53" s="40"/>
      <c r="C53" s="36" t="s">
        <v>25</v>
      </c>
      <c r="D53" s="41"/>
      <c r="E53" s="41"/>
      <c r="F53" s="34" t="str">
        <f>F14</f>
        <v>Plzeń ,Opavská 823/1</v>
      </c>
      <c r="G53" s="41"/>
      <c r="H53" s="41"/>
      <c r="I53" s="127" t="s">
        <v>27</v>
      </c>
      <c r="J53" s="128" t="str">
        <f>IF(J14="","",J14)</f>
        <v>13. 2. 2017</v>
      </c>
      <c r="K53" s="44"/>
    </row>
    <row r="54" spans="2:11" s="1" customFormat="1" ht="6.9" customHeight="1">
      <c r="B54" s="40"/>
      <c r="C54" s="41"/>
      <c r="D54" s="41"/>
      <c r="E54" s="41"/>
      <c r="F54" s="41"/>
      <c r="G54" s="41"/>
      <c r="H54" s="41"/>
      <c r="I54" s="126"/>
      <c r="J54" s="41"/>
      <c r="K54" s="44"/>
    </row>
    <row r="55" spans="2:11" s="1" customFormat="1" ht="13.2">
      <c r="B55" s="40"/>
      <c r="C55" s="36" t="s">
        <v>31</v>
      </c>
      <c r="D55" s="41"/>
      <c r="E55" s="41"/>
      <c r="F55" s="34" t="str">
        <f>E17</f>
        <v>Gymnázium Ludka Píky Plzeň</v>
      </c>
      <c r="G55" s="41"/>
      <c r="H55" s="41"/>
      <c r="I55" s="127" t="s">
        <v>37</v>
      </c>
      <c r="J55" s="315" t="str">
        <f>E23</f>
        <v>Ing.I.Kobza</v>
      </c>
      <c r="K55" s="44"/>
    </row>
    <row r="56" spans="2:11" s="1" customFormat="1" ht="14.4" customHeight="1">
      <c r="B56" s="40"/>
      <c r="C56" s="36" t="s">
        <v>35</v>
      </c>
      <c r="D56" s="41"/>
      <c r="E56" s="41"/>
      <c r="F56" s="34" t="str">
        <f>IF(E20="","",E20)</f>
        <v/>
      </c>
      <c r="G56" s="41"/>
      <c r="H56" s="41"/>
      <c r="I56" s="126"/>
      <c r="J56" s="319"/>
      <c r="K56" s="44"/>
    </row>
    <row r="57" spans="2:11" s="1" customFormat="1" ht="10.35" customHeight="1">
      <c r="B57" s="40"/>
      <c r="C57" s="41"/>
      <c r="D57" s="41"/>
      <c r="E57" s="41"/>
      <c r="F57" s="41"/>
      <c r="G57" s="41"/>
      <c r="H57" s="41"/>
      <c r="I57" s="126"/>
      <c r="J57" s="41"/>
      <c r="K57" s="44"/>
    </row>
    <row r="58" spans="2:11" s="1" customFormat="1" ht="29.25" customHeight="1">
      <c r="B58" s="40"/>
      <c r="C58" s="152" t="s">
        <v>109</v>
      </c>
      <c r="D58" s="140"/>
      <c r="E58" s="140"/>
      <c r="F58" s="140"/>
      <c r="G58" s="140"/>
      <c r="H58" s="140"/>
      <c r="I58" s="153"/>
      <c r="J58" s="154" t="s">
        <v>110</v>
      </c>
      <c r="K58" s="155"/>
    </row>
    <row r="59" spans="2:11" s="1" customFormat="1" ht="10.35" customHeight="1">
      <c r="B59" s="40"/>
      <c r="C59" s="41"/>
      <c r="D59" s="41"/>
      <c r="E59" s="41"/>
      <c r="F59" s="41"/>
      <c r="G59" s="41"/>
      <c r="H59" s="41"/>
      <c r="I59" s="126"/>
      <c r="J59" s="41"/>
      <c r="K59" s="44"/>
    </row>
    <row r="60" spans="2:47" s="1" customFormat="1" ht="29.25" customHeight="1">
      <c r="B60" s="40"/>
      <c r="C60" s="156" t="s">
        <v>111</v>
      </c>
      <c r="D60" s="41"/>
      <c r="E60" s="41"/>
      <c r="F60" s="41"/>
      <c r="G60" s="41"/>
      <c r="H60" s="41"/>
      <c r="I60" s="126"/>
      <c r="J60" s="136">
        <f>J91</f>
        <v>0</v>
      </c>
      <c r="K60" s="44"/>
      <c r="AU60" s="23" t="s">
        <v>112</v>
      </c>
    </row>
    <row r="61" spans="2:11" s="8" customFormat="1" ht="24.9" customHeight="1">
      <c r="B61" s="157"/>
      <c r="C61" s="158"/>
      <c r="D61" s="159" t="s">
        <v>956</v>
      </c>
      <c r="E61" s="160"/>
      <c r="F61" s="160"/>
      <c r="G61" s="160"/>
      <c r="H61" s="160"/>
      <c r="I61" s="161"/>
      <c r="J61" s="162">
        <f>J92</f>
        <v>0</v>
      </c>
      <c r="K61" s="163"/>
    </row>
    <row r="62" spans="2:11" s="8" customFormat="1" ht="24.9" customHeight="1">
      <c r="B62" s="157"/>
      <c r="C62" s="158"/>
      <c r="D62" s="159" t="s">
        <v>957</v>
      </c>
      <c r="E62" s="160"/>
      <c r="F62" s="160"/>
      <c r="G62" s="160"/>
      <c r="H62" s="160"/>
      <c r="I62" s="161"/>
      <c r="J62" s="162">
        <f>J97</f>
        <v>0</v>
      </c>
      <c r="K62" s="163"/>
    </row>
    <row r="63" spans="2:11" s="8" customFormat="1" ht="24.9" customHeight="1">
      <c r="B63" s="157"/>
      <c r="C63" s="158"/>
      <c r="D63" s="159" t="s">
        <v>958</v>
      </c>
      <c r="E63" s="160"/>
      <c r="F63" s="160"/>
      <c r="G63" s="160"/>
      <c r="H63" s="160"/>
      <c r="I63" s="161"/>
      <c r="J63" s="162">
        <f>J112</f>
        <v>0</v>
      </c>
      <c r="K63" s="163"/>
    </row>
    <row r="64" spans="2:11" s="8" customFormat="1" ht="24.9" customHeight="1">
      <c r="B64" s="157"/>
      <c r="C64" s="158"/>
      <c r="D64" s="159" t="s">
        <v>959</v>
      </c>
      <c r="E64" s="160"/>
      <c r="F64" s="160"/>
      <c r="G64" s="160"/>
      <c r="H64" s="160"/>
      <c r="I64" s="161"/>
      <c r="J64" s="162">
        <f>J119</f>
        <v>0</v>
      </c>
      <c r="K64" s="163"/>
    </row>
    <row r="65" spans="2:11" s="8" customFormat="1" ht="24.9" customHeight="1">
      <c r="B65" s="157"/>
      <c r="C65" s="158"/>
      <c r="D65" s="159" t="s">
        <v>960</v>
      </c>
      <c r="E65" s="160"/>
      <c r="F65" s="160"/>
      <c r="G65" s="160"/>
      <c r="H65" s="160"/>
      <c r="I65" s="161"/>
      <c r="J65" s="162">
        <f>J132</f>
        <v>0</v>
      </c>
      <c r="K65" s="163"/>
    </row>
    <row r="66" spans="2:11" s="8" customFormat="1" ht="24.9" customHeight="1">
      <c r="B66" s="157"/>
      <c r="C66" s="158"/>
      <c r="D66" s="159" t="s">
        <v>961</v>
      </c>
      <c r="E66" s="160"/>
      <c r="F66" s="160"/>
      <c r="G66" s="160"/>
      <c r="H66" s="160"/>
      <c r="I66" s="161"/>
      <c r="J66" s="162">
        <f>J149</f>
        <v>0</v>
      </c>
      <c r="K66" s="163"/>
    </row>
    <row r="67" spans="2:11" s="8" customFormat="1" ht="24.9" customHeight="1">
      <c r="B67" s="157"/>
      <c r="C67" s="158"/>
      <c r="D67" s="159" t="s">
        <v>962</v>
      </c>
      <c r="E67" s="160"/>
      <c r="F67" s="160"/>
      <c r="G67" s="160"/>
      <c r="H67" s="160"/>
      <c r="I67" s="161"/>
      <c r="J67" s="162">
        <f>J168</f>
        <v>0</v>
      </c>
      <c r="K67" s="163"/>
    </row>
    <row r="68" spans="2:11" s="8" customFormat="1" ht="24.9" customHeight="1">
      <c r="B68" s="157"/>
      <c r="C68" s="158"/>
      <c r="D68" s="159" t="s">
        <v>963</v>
      </c>
      <c r="E68" s="160"/>
      <c r="F68" s="160"/>
      <c r="G68" s="160"/>
      <c r="H68" s="160"/>
      <c r="I68" s="161"/>
      <c r="J68" s="162">
        <f>J173</f>
        <v>0</v>
      </c>
      <c r="K68" s="163"/>
    </row>
    <row r="69" spans="2:11" s="8" customFormat="1" ht="24.9" customHeight="1">
      <c r="B69" s="157"/>
      <c r="C69" s="158"/>
      <c r="D69" s="159" t="s">
        <v>964</v>
      </c>
      <c r="E69" s="160"/>
      <c r="F69" s="160"/>
      <c r="G69" s="160"/>
      <c r="H69" s="160"/>
      <c r="I69" s="161"/>
      <c r="J69" s="162">
        <f>J186</f>
        <v>0</v>
      </c>
      <c r="K69" s="163"/>
    </row>
    <row r="70" spans="2:11" s="1" customFormat="1" ht="21.75" customHeight="1">
      <c r="B70" s="40"/>
      <c r="C70" s="41"/>
      <c r="D70" s="41"/>
      <c r="E70" s="41"/>
      <c r="F70" s="41"/>
      <c r="G70" s="41"/>
      <c r="H70" s="41"/>
      <c r="I70" s="126"/>
      <c r="J70" s="41"/>
      <c r="K70" s="44"/>
    </row>
    <row r="71" spans="2:11" s="1" customFormat="1" ht="6.9" customHeight="1">
      <c r="B71" s="55"/>
      <c r="C71" s="56"/>
      <c r="D71" s="56"/>
      <c r="E71" s="56"/>
      <c r="F71" s="56"/>
      <c r="G71" s="56"/>
      <c r="H71" s="56"/>
      <c r="I71" s="147"/>
      <c r="J71" s="56"/>
      <c r="K71" s="57"/>
    </row>
    <row r="75" spans="2:12" s="1" customFormat="1" ht="6.9" customHeight="1">
      <c r="B75" s="58"/>
      <c r="C75" s="59"/>
      <c r="D75" s="59"/>
      <c r="E75" s="59"/>
      <c r="F75" s="59"/>
      <c r="G75" s="59"/>
      <c r="H75" s="59"/>
      <c r="I75" s="150"/>
      <c r="J75" s="59"/>
      <c r="K75" s="59"/>
      <c r="L75" s="60"/>
    </row>
    <row r="76" spans="2:12" s="1" customFormat="1" ht="36.9" customHeight="1">
      <c r="B76" s="40"/>
      <c r="C76" s="61" t="s">
        <v>127</v>
      </c>
      <c r="D76" s="62"/>
      <c r="E76" s="62"/>
      <c r="F76" s="62"/>
      <c r="G76" s="62"/>
      <c r="H76" s="62"/>
      <c r="I76" s="171"/>
      <c r="J76" s="62"/>
      <c r="K76" s="62"/>
      <c r="L76" s="60"/>
    </row>
    <row r="77" spans="2:12" s="1" customFormat="1" ht="6.9" customHeight="1">
      <c r="B77" s="40"/>
      <c r="C77" s="62"/>
      <c r="D77" s="62"/>
      <c r="E77" s="62"/>
      <c r="F77" s="62"/>
      <c r="G77" s="62"/>
      <c r="H77" s="62"/>
      <c r="I77" s="171"/>
      <c r="J77" s="62"/>
      <c r="K77" s="62"/>
      <c r="L77" s="60"/>
    </row>
    <row r="78" spans="2:12" s="1" customFormat="1" ht="14.4" customHeight="1">
      <c r="B78" s="40"/>
      <c r="C78" s="64" t="s">
        <v>18</v>
      </c>
      <c r="D78" s="62"/>
      <c r="E78" s="62"/>
      <c r="F78" s="62"/>
      <c r="G78" s="62"/>
      <c r="H78" s="62"/>
      <c r="I78" s="171"/>
      <c r="J78" s="62"/>
      <c r="K78" s="62"/>
      <c r="L78" s="60"/>
    </row>
    <row r="79" spans="2:12" s="1" customFormat="1" ht="14.4" customHeight="1">
      <c r="B79" s="40"/>
      <c r="C79" s="62"/>
      <c r="D79" s="62"/>
      <c r="E79" s="320" t="str">
        <f>E7</f>
        <v>Gymnázium Ludka Píka Plzeň</v>
      </c>
      <c r="F79" s="321"/>
      <c r="G79" s="321"/>
      <c r="H79" s="321"/>
      <c r="I79" s="171"/>
      <c r="J79" s="62"/>
      <c r="K79" s="62"/>
      <c r="L79" s="60"/>
    </row>
    <row r="80" spans="2:12" ht="13.2">
      <c r="B80" s="27"/>
      <c r="C80" s="64" t="s">
        <v>106</v>
      </c>
      <c r="D80" s="270"/>
      <c r="E80" s="270"/>
      <c r="F80" s="270"/>
      <c r="G80" s="270"/>
      <c r="H80" s="270"/>
      <c r="J80" s="270"/>
      <c r="K80" s="270"/>
      <c r="L80" s="271"/>
    </row>
    <row r="81" spans="2:12" s="1" customFormat="1" ht="14.4" customHeight="1">
      <c r="B81" s="40"/>
      <c r="C81" s="62"/>
      <c r="D81" s="62"/>
      <c r="E81" s="320" t="s">
        <v>953</v>
      </c>
      <c r="F81" s="322"/>
      <c r="G81" s="322"/>
      <c r="H81" s="322"/>
      <c r="I81" s="171"/>
      <c r="J81" s="62"/>
      <c r="K81" s="62"/>
      <c r="L81" s="60"/>
    </row>
    <row r="82" spans="2:12" s="1" customFormat="1" ht="14.4" customHeight="1">
      <c r="B82" s="40"/>
      <c r="C82" s="64" t="s">
        <v>683</v>
      </c>
      <c r="D82" s="62"/>
      <c r="E82" s="62"/>
      <c r="F82" s="62"/>
      <c r="G82" s="62"/>
      <c r="H82" s="62"/>
      <c r="I82" s="171"/>
      <c r="J82" s="62"/>
      <c r="K82" s="62"/>
      <c r="L82" s="60"/>
    </row>
    <row r="83" spans="2:12" s="1" customFormat="1" ht="16.2" customHeight="1">
      <c r="B83" s="40"/>
      <c r="C83" s="62"/>
      <c r="D83" s="62"/>
      <c r="E83" s="287" t="str">
        <f>E11</f>
        <v>c_a - Elektroinstalace - materiál</v>
      </c>
      <c r="F83" s="322"/>
      <c r="G83" s="322"/>
      <c r="H83" s="322"/>
      <c r="I83" s="171"/>
      <c r="J83" s="62"/>
      <c r="K83" s="62"/>
      <c r="L83" s="60"/>
    </row>
    <row r="84" spans="2:12" s="1" customFormat="1" ht="6.9" customHeight="1">
      <c r="B84" s="40"/>
      <c r="C84" s="62"/>
      <c r="D84" s="62"/>
      <c r="E84" s="62"/>
      <c r="F84" s="62"/>
      <c r="G84" s="62"/>
      <c r="H84" s="62"/>
      <c r="I84" s="171"/>
      <c r="J84" s="62"/>
      <c r="K84" s="62"/>
      <c r="L84" s="60"/>
    </row>
    <row r="85" spans="2:12" s="1" customFormat="1" ht="18" customHeight="1">
      <c r="B85" s="40"/>
      <c r="C85" s="64" t="s">
        <v>25</v>
      </c>
      <c r="D85" s="62"/>
      <c r="E85" s="62"/>
      <c r="F85" s="172" t="str">
        <f>F14</f>
        <v>Plzeń ,Opavská 823/1</v>
      </c>
      <c r="G85" s="62"/>
      <c r="H85" s="62"/>
      <c r="I85" s="173" t="s">
        <v>27</v>
      </c>
      <c r="J85" s="72" t="str">
        <f>IF(J14="","",J14)</f>
        <v>13. 2. 2017</v>
      </c>
      <c r="K85" s="62"/>
      <c r="L85" s="60"/>
    </row>
    <row r="86" spans="2:12" s="1" customFormat="1" ht="6.9" customHeight="1">
      <c r="B86" s="40"/>
      <c r="C86" s="62"/>
      <c r="D86" s="62"/>
      <c r="E86" s="62"/>
      <c r="F86" s="62"/>
      <c r="G86" s="62"/>
      <c r="H86" s="62"/>
      <c r="I86" s="171"/>
      <c r="J86" s="62"/>
      <c r="K86" s="62"/>
      <c r="L86" s="60"/>
    </row>
    <row r="87" spans="2:12" s="1" customFormat="1" ht="13.2">
      <c r="B87" s="40"/>
      <c r="C87" s="64" t="s">
        <v>31</v>
      </c>
      <c r="D87" s="62"/>
      <c r="E87" s="62"/>
      <c r="F87" s="172" t="str">
        <f>E17</f>
        <v>Gymnázium Ludka Píky Plzeň</v>
      </c>
      <c r="G87" s="62"/>
      <c r="H87" s="62"/>
      <c r="I87" s="173" t="s">
        <v>37</v>
      </c>
      <c r="J87" s="172" t="str">
        <f>E23</f>
        <v>Ing.I.Kobza</v>
      </c>
      <c r="K87" s="62"/>
      <c r="L87" s="60"/>
    </row>
    <row r="88" spans="2:12" s="1" customFormat="1" ht="14.4" customHeight="1">
      <c r="B88" s="40"/>
      <c r="C88" s="64" t="s">
        <v>35</v>
      </c>
      <c r="D88" s="62"/>
      <c r="E88" s="62"/>
      <c r="F88" s="172" t="str">
        <f>IF(E20="","",E20)</f>
        <v/>
      </c>
      <c r="G88" s="62"/>
      <c r="H88" s="62"/>
      <c r="I88" s="171"/>
      <c r="J88" s="62"/>
      <c r="K88" s="62"/>
      <c r="L88" s="60"/>
    </row>
    <row r="89" spans="2:12" s="1" customFormat="1" ht="10.35" customHeight="1">
      <c r="B89" s="40"/>
      <c r="C89" s="62"/>
      <c r="D89" s="62"/>
      <c r="E89" s="62"/>
      <c r="F89" s="62"/>
      <c r="G89" s="62"/>
      <c r="H89" s="62"/>
      <c r="I89" s="171"/>
      <c r="J89" s="62"/>
      <c r="K89" s="62"/>
      <c r="L89" s="60"/>
    </row>
    <row r="90" spans="2:20" s="10" customFormat="1" ht="29.25" customHeight="1">
      <c r="B90" s="174"/>
      <c r="C90" s="175" t="s">
        <v>128</v>
      </c>
      <c r="D90" s="176" t="s">
        <v>60</v>
      </c>
      <c r="E90" s="176" t="s">
        <v>56</v>
      </c>
      <c r="F90" s="176" t="s">
        <v>129</v>
      </c>
      <c r="G90" s="176" t="s">
        <v>130</v>
      </c>
      <c r="H90" s="176" t="s">
        <v>131</v>
      </c>
      <c r="I90" s="177" t="s">
        <v>132</v>
      </c>
      <c r="J90" s="176" t="s">
        <v>110</v>
      </c>
      <c r="K90" s="178" t="s">
        <v>133</v>
      </c>
      <c r="L90" s="179"/>
      <c r="M90" s="80" t="s">
        <v>134</v>
      </c>
      <c r="N90" s="81" t="s">
        <v>45</v>
      </c>
      <c r="O90" s="81" t="s">
        <v>135</v>
      </c>
      <c r="P90" s="81" t="s">
        <v>136</v>
      </c>
      <c r="Q90" s="81" t="s">
        <v>137</v>
      </c>
      <c r="R90" s="81" t="s">
        <v>138</v>
      </c>
      <c r="S90" s="81" t="s">
        <v>139</v>
      </c>
      <c r="T90" s="82" t="s">
        <v>140</v>
      </c>
    </row>
    <row r="91" spans="2:63" s="1" customFormat="1" ht="29.25" customHeight="1">
      <c r="B91" s="40"/>
      <c r="C91" s="86" t="s">
        <v>111</v>
      </c>
      <c r="D91" s="62"/>
      <c r="E91" s="62"/>
      <c r="F91" s="62"/>
      <c r="G91" s="62"/>
      <c r="H91" s="62"/>
      <c r="I91" s="171"/>
      <c r="J91" s="180">
        <f>BK91</f>
        <v>0</v>
      </c>
      <c r="K91" s="62"/>
      <c r="L91" s="60"/>
      <c r="M91" s="83"/>
      <c r="N91" s="84"/>
      <c r="O91" s="84"/>
      <c r="P91" s="181">
        <f>P92+P97+P112+P119+P132+P149+P168+P173+P186</f>
        <v>0</v>
      </c>
      <c r="Q91" s="84"/>
      <c r="R91" s="181">
        <f>R92+R97+R112+R119+R132+R149+R168+R173+R186</f>
        <v>0</v>
      </c>
      <c r="S91" s="84"/>
      <c r="T91" s="182">
        <f>T92+T97+T112+T119+T132+T149+T168+T173+T186</f>
        <v>0</v>
      </c>
      <c r="AT91" s="23" t="s">
        <v>74</v>
      </c>
      <c r="AU91" s="23" t="s">
        <v>112</v>
      </c>
      <c r="BK91" s="183">
        <f>BK92+BK97+BK112+BK119+BK132+BK149+BK168+BK173+BK186</f>
        <v>0</v>
      </c>
    </row>
    <row r="92" spans="2:63" s="11" customFormat="1" ht="37.35" customHeight="1">
      <c r="B92" s="184"/>
      <c r="C92" s="185"/>
      <c r="D92" s="198" t="s">
        <v>74</v>
      </c>
      <c r="E92" s="275" t="s">
        <v>965</v>
      </c>
      <c r="F92" s="275" t="s">
        <v>966</v>
      </c>
      <c r="G92" s="185"/>
      <c r="H92" s="185"/>
      <c r="I92" s="188"/>
      <c r="J92" s="276">
        <f>BK92</f>
        <v>0</v>
      </c>
      <c r="K92" s="185"/>
      <c r="L92" s="190"/>
      <c r="M92" s="191"/>
      <c r="N92" s="192"/>
      <c r="O92" s="192"/>
      <c r="P92" s="193">
        <f>SUM(P93:P96)</f>
        <v>0</v>
      </c>
      <c r="Q92" s="192"/>
      <c r="R92" s="193">
        <f>SUM(R93:R96)</f>
        <v>0</v>
      </c>
      <c r="S92" s="192"/>
      <c r="T92" s="194">
        <f>SUM(T93:T96)</f>
        <v>0</v>
      </c>
      <c r="AR92" s="195" t="s">
        <v>24</v>
      </c>
      <c r="AT92" s="196" t="s">
        <v>74</v>
      </c>
      <c r="AU92" s="196" t="s">
        <v>75</v>
      </c>
      <c r="AY92" s="195" t="s">
        <v>143</v>
      </c>
      <c r="BK92" s="197">
        <f>SUM(BK93:BK96)</f>
        <v>0</v>
      </c>
    </row>
    <row r="93" spans="2:65" s="1" customFormat="1" ht="34.2" customHeight="1">
      <c r="B93" s="40"/>
      <c r="C93" s="257" t="s">
        <v>24</v>
      </c>
      <c r="D93" s="257" t="s">
        <v>327</v>
      </c>
      <c r="E93" s="258" t="s">
        <v>967</v>
      </c>
      <c r="F93" s="259" t="s">
        <v>968</v>
      </c>
      <c r="G93" s="260" t="s">
        <v>761</v>
      </c>
      <c r="H93" s="261">
        <v>1</v>
      </c>
      <c r="I93" s="262"/>
      <c r="J93" s="263">
        <f>ROUND(I93*H93,2)</f>
        <v>0</v>
      </c>
      <c r="K93" s="259" t="s">
        <v>22</v>
      </c>
      <c r="L93" s="264"/>
      <c r="M93" s="265" t="s">
        <v>22</v>
      </c>
      <c r="N93" s="266" t="s">
        <v>46</v>
      </c>
      <c r="O93" s="41"/>
      <c r="P93" s="210">
        <f>O93*H93</f>
        <v>0</v>
      </c>
      <c r="Q93" s="210">
        <v>0</v>
      </c>
      <c r="R93" s="210">
        <f>Q93*H93</f>
        <v>0</v>
      </c>
      <c r="S93" s="210">
        <v>0</v>
      </c>
      <c r="T93" s="211">
        <f>S93*H93</f>
        <v>0</v>
      </c>
      <c r="AR93" s="23" t="s">
        <v>201</v>
      </c>
      <c r="AT93" s="23" t="s">
        <v>327</v>
      </c>
      <c r="AU93" s="23" t="s">
        <v>24</v>
      </c>
      <c r="AY93" s="23" t="s">
        <v>143</v>
      </c>
      <c r="BE93" s="212">
        <f>IF(N93="základní",J93,0)</f>
        <v>0</v>
      </c>
      <c r="BF93" s="212">
        <f>IF(N93="snížená",J93,0)</f>
        <v>0</v>
      </c>
      <c r="BG93" s="212">
        <f>IF(N93="zákl. přenesená",J93,0)</f>
        <v>0</v>
      </c>
      <c r="BH93" s="212">
        <f>IF(N93="sníž. přenesená",J93,0)</f>
        <v>0</v>
      </c>
      <c r="BI93" s="212">
        <f>IF(N93="nulová",J93,0)</f>
        <v>0</v>
      </c>
      <c r="BJ93" s="23" t="s">
        <v>24</v>
      </c>
      <c r="BK93" s="212">
        <f>ROUND(I93*H93,2)</f>
        <v>0</v>
      </c>
      <c r="BL93" s="23" t="s">
        <v>151</v>
      </c>
      <c r="BM93" s="23" t="s">
        <v>84</v>
      </c>
    </row>
    <row r="94" spans="2:47" s="1" customFormat="1" ht="36">
      <c r="B94" s="40"/>
      <c r="C94" s="62"/>
      <c r="D94" s="229" t="s">
        <v>153</v>
      </c>
      <c r="E94" s="62"/>
      <c r="F94" s="256" t="s">
        <v>968</v>
      </c>
      <c r="G94" s="62"/>
      <c r="H94" s="62"/>
      <c r="I94" s="171"/>
      <c r="J94" s="62"/>
      <c r="K94" s="62"/>
      <c r="L94" s="60"/>
      <c r="M94" s="215"/>
      <c r="N94" s="41"/>
      <c r="O94" s="41"/>
      <c r="P94" s="41"/>
      <c r="Q94" s="41"/>
      <c r="R94" s="41"/>
      <c r="S94" s="41"/>
      <c r="T94" s="77"/>
      <c r="AT94" s="23" t="s">
        <v>153</v>
      </c>
      <c r="AU94" s="23" t="s">
        <v>24</v>
      </c>
    </row>
    <row r="95" spans="2:65" s="1" customFormat="1" ht="14.4" customHeight="1">
      <c r="B95" s="40"/>
      <c r="C95" s="257" t="s">
        <v>84</v>
      </c>
      <c r="D95" s="257" t="s">
        <v>327</v>
      </c>
      <c r="E95" s="258" t="s">
        <v>969</v>
      </c>
      <c r="F95" s="259" t="s">
        <v>970</v>
      </c>
      <c r="G95" s="260" t="s">
        <v>761</v>
      </c>
      <c r="H95" s="261">
        <v>1</v>
      </c>
      <c r="I95" s="262"/>
      <c r="J95" s="263">
        <f>ROUND(I95*H95,2)</f>
        <v>0</v>
      </c>
      <c r="K95" s="259" t="s">
        <v>22</v>
      </c>
      <c r="L95" s="264"/>
      <c r="M95" s="265" t="s">
        <v>22</v>
      </c>
      <c r="N95" s="266" t="s">
        <v>46</v>
      </c>
      <c r="O95" s="41"/>
      <c r="P95" s="210">
        <f>O95*H95</f>
        <v>0</v>
      </c>
      <c r="Q95" s="210">
        <v>0</v>
      </c>
      <c r="R95" s="210">
        <f>Q95*H95</f>
        <v>0</v>
      </c>
      <c r="S95" s="210">
        <v>0</v>
      </c>
      <c r="T95" s="211">
        <f>S95*H95</f>
        <v>0</v>
      </c>
      <c r="AR95" s="23" t="s">
        <v>201</v>
      </c>
      <c r="AT95" s="23" t="s">
        <v>327</v>
      </c>
      <c r="AU95" s="23" t="s">
        <v>24</v>
      </c>
      <c r="AY95" s="23" t="s">
        <v>143</v>
      </c>
      <c r="BE95" s="212">
        <f>IF(N95="základní",J95,0)</f>
        <v>0</v>
      </c>
      <c r="BF95" s="212">
        <f>IF(N95="snížená",J95,0)</f>
        <v>0</v>
      </c>
      <c r="BG95" s="212">
        <f>IF(N95="zákl. přenesená",J95,0)</f>
        <v>0</v>
      </c>
      <c r="BH95" s="212">
        <f>IF(N95="sníž. přenesená",J95,0)</f>
        <v>0</v>
      </c>
      <c r="BI95" s="212">
        <f>IF(N95="nulová",J95,0)</f>
        <v>0</v>
      </c>
      <c r="BJ95" s="23" t="s">
        <v>24</v>
      </c>
      <c r="BK95" s="212">
        <f>ROUND(I95*H95,2)</f>
        <v>0</v>
      </c>
      <c r="BL95" s="23" t="s">
        <v>151</v>
      </c>
      <c r="BM95" s="23" t="s">
        <v>151</v>
      </c>
    </row>
    <row r="96" spans="2:47" s="1" customFormat="1" ht="13.5">
      <c r="B96" s="40"/>
      <c r="C96" s="62"/>
      <c r="D96" s="213" t="s">
        <v>153</v>
      </c>
      <c r="E96" s="62"/>
      <c r="F96" s="214" t="s">
        <v>970</v>
      </c>
      <c r="G96" s="62"/>
      <c r="H96" s="62"/>
      <c r="I96" s="171"/>
      <c r="J96" s="62"/>
      <c r="K96" s="62"/>
      <c r="L96" s="60"/>
      <c r="M96" s="215"/>
      <c r="N96" s="41"/>
      <c r="O96" s="41"/>
      <c r="P96" s="41"/>
      <c r="Q96" s="41"/>
      <c r="R96" s="41"/>
      <c r="S96" s="41"/>
      <c r="T96" s="77"/>
      <c r="AT96" s="23" t="s">
        <v>153</v>
      </c>
      <c r="AU96" s="23" t="s">
        <v>24</v>
      </c>
    </row>
    <row r="97" spans="2:63" s="11" customFormat="1" ht="37.35" customHeight="1">
      <c r="B97" s="184"/>
      <c r="C97" s="185"/>
      <c r="D97" s="198" t="s">
        <v>74</v>
      </c>
      <c r="E97" s="275" t="s">
        <v>971</v>
      </c>
      <c r="F97" s="275" t="s">
        <v>972</v>
      </c>
      <c r="G97" s="185"/>
      <c r="H97" s="185"/>
      <c r="I97" s="188"/>
      <c r="J97" s="276">
        <f>BK97</f>
        <v>0</v>
      </c>
      <c r="K97" s="185"/>
      <c r="L97" s="190"/>
      <c r="M97" s="191"/>
      <c r="N97" s="192"/>
      <c r="O97" s="192"/>
      <c r="P97" s="193">
        <f>SUM(P98:P111)</f>
        <v>0</v>
      </c>
      <c r="Q97" s="192"/>
      <c r="R97" s="193">
        <f>SUM(R98:R111)</f>
        <v>0</v>
      </c>
      <c r="S97" s="192"/>
      <c r="T97" s="194">
        <f>SUM(T98:T111)</f>
        <v>0</v>
      </c>
      <c r="AR97" s="195" t="s">
        <v>24</v>
      </c>
      <c r="AT97" s="196" t="s">
        <v>74</v>
      </c>
      <c r="AU97" s="196" t="s">
        <v>75</v>
      </c>
      <c r="AY97" s="195" t="s">
        <v>143</v>
      </c>
      <c r="BK97" s="197">
        <f>SUM(BK98:BK111)</f>
        <v>0</v>
      </c>
    </row>
    <row r="98" spans="2:65" s="1" customFormat="1" ht="22.8" customHeight="1">
      <c r="B98" s="40"/>
      <c r="C98" s="257" t="s">
        <v>164</v>
      </c>
      <c r="D98" s="257" t="s">
        <v>327</v>
      </c>
      <c r="E98" s="258" t="s">
        <v>973</v>
      </c>
      <c r="F98" s="259" t="s">
        <v>974</v>
      </c>
      <c r="G98" s="260" t="s">
        <v>22</v>
      </c>
      <c r="H98" s="261">
        <v>45</v>
      </c>
      <c r="I98" s="262"/>
      <c r="J98" s="263">
        <f>ROUND(I98*H98,2)</f>
        <v>0</v>
      </c>
      <c r="K98" s="259" t="s">
        <v>22</v>
      </c>
      <c r="L98" s="264"/>
      <c r="M98" s="265" t="s">
        <v>22</v>
      </c>
      <c r="N98" s="266" t="s">
        <v>46</v>
      </c>
      <c r="O98" s="41"/>
      <c r="P98" s="210">
        <f>O98*H98</f>
        <v>0</v>
      </c>
      <c r="Q98" s="210">
        <v>0</v>
      </c>
      <c r="R98" s="210">
        <f>Q98*H98</f>
        <v>0</v>
      </c>
      <c r="S98" s="210">
        <v>0</v>
      </c>
      <c r="T98" s="211">
        <f>S98*H98</f>
        <v>0</v>
      </c>
      <c r="AR98" s="23" t="s">
        <v>201</v>
      </c>
      <c r="AT98" s="23" t="s">
        <v>327</v>
      </c>
      <c r="AU98" s="23" t="s">
        <v>24</v>
      </c>
      <c r="AY98" s="23" t="s">
        <v>143</v>
      </c>
      <c r="BE98" s="212">
        <f>IF(N98="základní",J98,0)</f>
        <v>0</v>
      </c>
      <c r="BF98" s="212">
        <f>IF(N98="snížená",J98,0)</f>
        <v>0</v>
      </c>
      <c r="BG98" s="212">
        <f>IF(N98="zákl. přenesená",J98,0)</f>
        <v>0</v>
      </c>
      <c r="BH98" s="212">
        <f>IF(N98="sníž. přenesená",J98,0)</f>
        <v>0</v>
      </c>
      <c r="BI98" s="212">
        <f>IF(N98="nulová",J98,0)</f>
        <v>0</v>
      </c>
      <c r="BJ98" s="23" t="s">
        <v>24</v>
      </c>
      <c r="BK98" s="212">
        <f>ROUND(I98*H98,2)</f>
        <v>0</v>
      </c>
      <c r="BL98" s="23" t="s">
        <v>151</v>
      </c>
      <c r="BM98" s="23" t="s">
        <v>144</v>
      </c>
    </row>
    <row r="99" spans="2:47" s="1" customFormat="1" ht="13.5">
      <c r="B99" s="40"/>
      <c r="C99" s="62"/>
      <c r="D99" s="229" t="s">
        <v>153</v>
      </c>
      <c r="E99" s="62"/>
      <c r="F99" s="256" t="s">
        <v>974</v>
      </c>
      <c r="G99" s="62"/>
      <c r="H99" s="62"/>
      <c r="I99" s="171"/>
      <c r="J99" s="62"/>
      <c r="K99" s="62"/>
      <c r="L99" s="60"/>
      <c r="M99" s="215"/>
      <c r="N99" s="41"/>
      <c r="O99" s="41"/>
      <c r="P99" s="41"/>
      <c r="Q99" s="41"/>
      <c r="R99" s="41"/>
      <c r="S99" s="41"/>
      <c r="T99" s="77"/>
      <c r="AT99" s="23" t="s">
        <v>153</v>
      </c>
      <c r="AU99" s="23" t="s">
        <v>24</v>
      </c>
    </row>
    <row r="100" spans="2:65" s="1" customFormat="1" ht="22.8" customHeight="1">
      <c r="B100" s="40"/>
      <c r="C100" s="257" t="s">
        <v>151</v>
      </c>
      <c r="D100" s="257" t="s">
        <v>327</v>
      </c>
      <c r="E100" s="258" t="s">
        <v>975</v>
      </c>
      <c r="F100" s="259" t="s">
        <v>976</v>
      </c>
      <c r="G100" s="260" t="s">
        <v>240</v>
      </c>
      <c r="H100" s="261">
        <v>225</v>
      </c>
      <c r="I100" s="262"/>
      <c r="J100" s="263">
        <f>ROUND(I100*H100,2)</f>
        <v>0</v>
      </c>
      <c r="K100" s="259" t="s">
        <v>22</v>
      </c>
      <c r="L100" s="264"/>
      <c r="M100" s="265" t="s">
        <v>22</v>
      </c>
      <c r="N100" s="266" t="s">
        <v>46</v>
      </c>
      <c r="O100" s="41"/>
      <c r="P100" s="210">
        <f>O100*H100</f>
        <v>0</v>
      </c>
      <c r="Q100" s="210">
        <v>0</v>
      </c>
      <c r="R100" s="210">
        <f>Q100*H100</f>
        <v>0</v>
      </c>
      <c r="S100" s="210">
        <v>0</v>
      </c>
      <c r="T100" s="211">
        <f>S100*H100</f>
        <v>0</v>
      </c>
      <c r="AR100" s="23" t="s">
        <v>201</v>
      </c>
      <c r="AT100" s="23" t="s">
        <v>327</v>
      </c>
      <c r="AU100" s="23" t="s">
        <v>24</v>
      </c>
      <c r="AY100" s="23" t="s">
        <v>143</v>
      </c>
      <c r="BE100" s="212">
        <f>IF(N100="základní",J100,0)</f>
        <v>0</v>
      </c>
      <c r="BF100" s="212">
        <f>IF(N100="snížená",J100,0)</f>
        <v>0</v>
      </c>
      <c r="BG100" s="212">
        <f>IF(N100="zákl. přenesená",J100,0)</f>
        <v>0</v>
      </c>
      <c r="BH100" s="212">
        <f>IF(N100="sníž. přenesená",J100,0)</f>
        <v>0</v>
      </c>
      <c r="BI100" s="212">
        <f>IF(N100="nulová",J100,0)</f>
        <v>0</v>
      </c>
      <c r="BJ100" s="23" t="s">
        <v>24</v>
      </c>
      <c r="BK100" s="212">
        <f>ROUND(I100*H100,2)</f>
        <v>0</v>
      </c>
      <c r="BL100" s="23" t="s">
        <v>151</v>
      </c>
      <c r="BM100" s="23" t="s">
        <v>201</v>
      </c>
    </row>
    <row r="101" spans="2:47" s="1" customFormat="1" ht="24">
      <c r="B101" s="40"/>
      <c r="C101" s="62"/>
      <c r="D101" s="229" t="s">
        <v>153</v>
      </c>
      <c r="E101" s="62"/>
      <c r="F101" s="256" t="s">
        <v>976</v>
      </c>
      <c r="G101" s="62"/>
      <c r="H101" s="62"/>
      <c r="I101" s="171"/>
      <c r="J101" s="62"/>
      <c r="K101" s="62"/>
      <c r="L101" s="60"/>
      <c r="M101" s="215"/>
      <c r="N101" s="41"/>
      <c r="O101" s="41"/>
      <c r="P101" s="41"/>
      <c r="Q101" s="41"/>
      <c r="R101" s="41"/>
      <c r="S101" s="41"/>
      <c r="T101" s="77"/>
      <c r="AT101" s="23" t="s">
        <v>153</v>
      </c>
      <c r="AU101" s="23" t="s">
        <v>24</v>
      </c>
    </row>
    <row r="102" spans="2:65" s="1" customFormat="1" ht="22.8" customHeight="1">
      <c r="B102" s="40"/>
      <c r="C102" s="257" t="s">
        <v>183</v>
      </c>
      <c r="D102" s="257" t="s">
        <v>327</v>
      </c>
      <c r="E102" s="258" t="s">
        <v>977</v>
      </c>
      <c r="F102" s="259" t="s">
        <v>978</v>
      </c>
      <c r="G102" s="260" t="s">
        <v>240</v>
      </c>
      <c r="H102" s="261">
        <v>190</v>
      </c>
      <c r="I102" s="262"/>
      <c r="J102" s="263">
        <f>ROUND(I102*H102,2)</f>
        <v>0</v>
      </c>
      <c r="K102" s="259" t="s">
        <v>22</v>
      </c>
      <c r="L102" s="264"/>
      <c r="M102" s="265" t="s">
        <v>22</v>
      </c>
      <c r="N102" s="266" t="s">
        <v>46</v>
      </c>
      <c r="O102" s="41"/>
      <c r="P102" s="210">
        <f>O102*H102</f>
        <v>0</v>
      </c>
      <c r="Q102" s="210">
        <v>0</v>
      </c>
      <c r="R102" s="210">
        <f>Q102*H102</f>
        <v>0</v>
      </c>
      <c r="S102" s="210">
        <v>0</v>
      </c>
      <c r="T102" s="211">
        <f>S102*H102</f>
        <v>0</v>
      </c>
      <c r="AR102" s="23" t="s">
        <v>201</v>
      </c>
      <c r="AT102" s="23" t="s">
        <v>327</v>
      </c>
      <c r="AU102" s="23" t="s">
        <v>24</v>
      </c>
      <c r="AY102" s="23" t="s">
        <v>143</v>
      </c>
      <c r="BE102" s="212">
        <f>IF(N102="základní",J102,0)</f>
        <v>0</v>
      </c>
      <c r="BF102" s="212">
        <f>IF(N102="snížená",J102,0)</f>
        <v>0</v>
      </c>
      <c r="BG102" s="212">
        <f>IF(N102="zákl. přenesená",J102,0)</f>
        <v>0</v>
      </c>
      <c r="BH102" s="212">
        <f>IF(N102="sníž. přenesená",J102,0)</f>
        <v>0</v>
      </c>
      <c r="BI102" s="212">
        <f>IF(N102="nulová",J102,0)</f>
        <v>0</v>
      </c>
      <c r="BJ102" s="23" t="s">
        <v>24</v>
      </c>
      <c r="BK102" s="212">
        <f>ROUND(I102*H102,2)</f>
        <v>0</v>
      </c>
      <c r="BL102" s="23" t="s">
        <v>151</v>
      </c>
      <c r="BM102" s="23" t="s">
        <v>29</v>
      </c>
    </row>
    <row r="103" spans="2:47" s="1" customFormat="1" ht="24">
      <c r="B103" s="40"/>
      <c r="C103" s="62"/>
      <c r="D103" s="229" t="s">
        <v>153</v>
      </c>
      <c r="E103" s="62"/>
      <c r="F103" s="256" t="s">
        <v>978</v>
      </c>
      <c r="G103" s="62"/>
      <c r="H103" s="62"/>
      <c r="I103" s="171"/>
      <c r="J103" s="62"/>
      <c r="K103" s="62"/>
      <c r="L103" s="60"/>
      <c r="M103" s="215"/>
      <c r="N103" s="41"/>
      <c r="O103" s="41"/>
      <c r="P103" s="41"/>
      <c r="Q103" s="41"/>
      <c r="R103" s="41"/>
      <c r="S103" s="41"/>
      <c r="T103" s="77"/>
      <c r="AT103" s="23" t="s">
        <v>153</v>
      </c>
      <c r="AU103" s="23" t="s">
        <v>24</v>
      </c>
    </row>
    <row r="104" spans="2:65" s="1" customFormat="1" ht="22.8" customHeight="1">
      <c r="B104" s="40"/>
      <c r="C104" s="257" t="s">
        <v>144</v>
      </c>
      <c r="D104" s="257" t="s">
        <v>327</v>
      </c>
      <c r="E104" s="258" t="s">
        <v>979</v>
      </c>
      <c r="F104" s="259" t="s">
        <v>980</v>
      </c>
      <c r="G104" s="260" t="s">
        <v>240</v>
      </c>
      <c r="H104" s="261">
        <v>60</v>
      </c>
      <c r="I104" s="262"/>
      <c r="J104" s="263">
        <f>ROUND(I104*H104,2)</f>
        <v>0</v>
      </c>
      <c r="K104" s="259" t="s">
        <v>22</v>
      </c>
      <c r="L104" s="264"/>
      <c r="M104" s="265" t="s">
        <v>22</v>
      </c>
      <c r="N104" s="266" t="s">
        <v>46</v>
      </c>
      <c r="O104" s="41"/>
      <c r="P104" s="210">
        <f>O104*H104</f>
        <v>0</v>
      </c>
      <c r="Q104" s="210">
        <v>0</v>
      </c>
      <c r="R104" s="210">
        <f>Q104*H104</f>
        <v>0</v>
      </c>
      <c r="S104" s="210">
        <v>0</v>
      </c>
      <c r="T104" s="211">
        <f>S104*H104</f>
        <v>0</v>
      </c>
      <c r="AR104" s="23" t="s">
        <v>201</v>
      </c>
      <c r="AT104" s="23" t="s">
        <v>327</v>
      </c>
      <c r="AU104" s="23" t="s">
        <v>24</v>
      </c>
      <c r="AY104" s="23" t="s">
        <v>143</v>
      </c>
      <c r="BE104" s="212">
        <f>IF(N104="základní",J104,0)</f>
        <v>0</v>
      </c>
      <c r="BF104" s="212">
        <f>IF(N104="snížená",J104,0)</f>
        <v>0</v>
      </c>
      <c r="BG104" s="212">
        <f>IF(N104="zákl. přenesená",J104,0)</f>
        <v>0</v>
      </c>
      <c r="BH104" s="212">
        <f>IF(N104="sníž. přenesená",J104,0)</f>
        <v>0</v>
      </c>
      <c r="BI104" s="212">
        <f>IF(N104="nulová",J104,0)</f>
        <v>0</v>
      </c>
      <c r="BJ104" s="23" t="s">
        <v>24</v>
      </c>
      <c r="BK104" s="212">
        <f>ROUND(I104*H104,2)</f>
        <v>0</v>
      </c>
      <c r="BL104" s="23" t="s">
        <v>151</v>
      </c>
      <c r="BM104" s="23" t="s">
        <v>227</v>
      </c>
    </row>
    <row r="105" spans="2:47" s="1" customFormat="1" ht="24">
      <c r="B105" s="40"/>
      <c r="C105" s="62"/>
      <c r="D105" s="229" t="s">
        <v>153</v>
      </c>
      <c r="E105" s="62"/>
      <c r="F105" s="256" t="s">
        <v>980</v>
      </c>
      <c r="G105" s="62"/>
      <c r="H105" s="62"/>
      <c r="I105" s="171"/>
      <c r="J105" s="62"/>
      <c r="K105" s="62"/>
      <c r="L105" s="60"/>
      <c r="M105" s="215"/>
      <c r="N105" s="41"/>
      <c r="O105" s="41"/>
      <c r="P105" s="41"/>
      <c r="Q105" s="41"/>
      <c r="R105" s="41"/>
      <c r="S105" s="41"/>
      <c r="T105" s="77"/>
      <c r="AT105" s="23" t="s">
        <v>153</v>
      </c>
      <c r="AU105" s="23" t="s">
        <v>24</v>
      </c>
    </row>
    <row r="106" spans="2:65" s="1" customFormat="1" ht="22.8" customHeight="1">
      <c r="B106" s="40"/>
      <c r="C106" s="257" t="s">
        <v>195</v>
      </c>
      <c r="D106" s="257" t="s">
        <v>327</v>
      </c>
      <c r="E106" s="258" t="s">
        <v>981</v>
      </c>
      <c r="F106" s="259" t="s">
        <v>982</v>
      </c>
      <c r="G106" s="260" t="s">
        <v>240</v>
      </c>
      <c r="H106" s="261">
        <v>30</v>
      </c>
      <c r="I106" s="262"/>
      <c r="J106" s="263">
        <f>ROUND(I106*H106,2)</f>
        <v>0</v>
      </c>
      <c r="K106" s="259" t="s">
        <v>22</v>
      </c>
      <c r="L106" s="264"/>
      <c r="M106" s="265" t="s">
        <v>22</v>
      </c>
      <c r="N106" s="266" t="s">
        <v>46</v>
      </c>
      <c r="O106" s="41"/>
      <c r="P106" s="210">
        <f>O106*H106</f>
        <v>0</v>
      </c>
      <c r="Q106" s="210">
        <v>0</v>
      </c>
      <c r="R106" s="210">
        <f>Q106*H106</f>
        <v>0</v>
      </c>
      <c r="S106" s="210">
        <v>0</v>
      </c>
      <c r="T106" s="211">
        <f>S106*H106</f>
        <v>0</v>
      </c>
      <c r="AR106" s="23" t="s">
        <v>201</v>
      </c>
      <c r="AT106" s="23" t="s">
        <v>327</v>
      </c>
      <c r="AU106" s="23" t="s">
        <v>24</v>
      </c>
      <c r="AY106" s="23" t="s">
        <v>143</v>
      </c>
      <c r="BE106" s="212">
        <f>IF(N106="základní",J106,0)</f>
        <v>0</v>
      </c>
      <c r="BF106" s="212">
        <f>IF(N106="snížená",J106,0)</f>
        <v>0</v>
      </c>
      <c r="BG106" s="212">
        <f>IF(N106="zákl. přenesená",J106,0)</f>
        <v>0</v>
      </c>
      <c r="BH106" s="212">
        <f>IF(N106="sníž. přenesená",J106,0)</f>
        <v>0</v>
      </c>
      <c r="BI106" s="212">
        <f>IF(N106="nulová",J106,0)</f>
        <v>0</v>
      </c>
      <c r="BJ106" s="23" t="s">
        <v>24</v>
      </c>
      <c r="BK106" s="212">
        <f>ROUND(I106*H106,2)</f>
        <v>0</v>
      </c>
      <c r="BL106" s="23" t="s">
        <v>151</v>
      </c>
      <c r="BM106" s="23" t="s">
        <v>189</v>
      </c>
    </row>
    <row r="107" spans="2:47" s="1" customFormat="1" ht="24">
      <c r="B107" s="40"/>
      <c r="C107" s="62"/>
      <c r="D107" s="229" t="s">
        <v>153</v>
      </c>
      <c r="E107" s="62"/>
      <c r="F107" s="256" t="s">
        <v>982</v>
      </c>
      <c r="G107" s="62"/>
      <c r="H107" s="62"/>
      <c r="I107" s="171"/>
      <c r="J107" s="62"/>
      <c r="K107" s="62"/>
      <c r="L107" s="60"/>
      <c r="M107" s="215"/>
      <c r="N107" s="41"/>
      <c r="O107" s="41"/>
      <c r="P107" s="41"/>
      <c r="Q107" s="41"/>
      <c r="R107" s="41"/>
      <c r="S107" s="41"/>
      <c r="T107" s="77"/>
      <c r="AT107" s="23" t="s">
        <v>153</v>
      </c>
      <c r="AU107" s="23" t="s">
        <v>24</v>
      </c>
    </row>
    <row r="108" spans="2:65" s="1" customFormat="1" ht="22.8" customHeight="1">
      <c r="B108" s="40"/>
      <c r="C108" s="257" t="s">
        <v>201</v>
      </c>
      <c r="D108" s="257" t="s">
        <v>327</v>
      </c>
      <c r="E108" s="258" t="s">
        <v>983</v>
      </c>
      <c r="F108" s="259" t="s">
        <v>984</v>
      </c>
      <c r="G108" s="260" t="s">
        <v>240</v>
      </c>
      <c r="H108" s="261">
        <v>140</v>
      </c>
      <c r="I108" s="262"/>
      <c r="J108" s="263">
        <f>ROUND(I108*H108,2)</f>
        <v>0</v>
      </c>
      <c r="K108" s="259" t="s">
        <v>22</v>
      </c>
      <c r="L108" s="264"/>
      <c r="M108" s="265" t="s">
        <v>22</v>
      </c>
      <c r="N108" s="266" t="s">
        <v>46</v>
      </c>
      <c r="O108" s="41"/>
      <c r="P108" s="210">
        <f>O108*H108</f>
        <v>0</v>
      </c>
      <c r="Q108" s="210">
        <v>0</v>
      </c>
      <c r="R108" s="210">
        <f>Q108*H108</f>
        <v>0</v>
      </c>
      <c r="S108" s="210">
        <v>0</v>
      </c>
      <c r="T108" s="211">
        <f>S108*H108</f>
        <v>0</v>
      </c>
      <c r="AR108" s="23" t="s">
        <v>201</v>
      </c>
      <c r="AT108" s="23" t="s">
        <v>327</v>
      </c>
      <c r="AU108" s="23" t="s">
        <v>24</v>
      </c>
      <c r="AY108" s="23" t="s">
        <v>143</v>
      </c>
      <c r="BE108" s="212">
        <f>IF(N108="základní",J108,0)</f>
        <v>0</v>
      </c>
      <c r="BF108" s="212">
        <f>IF(N108="snížená",J108,0)</f>
        <v>0</v>
      </c>
      <c r="BG108" s="212">
        <f>IF(N108="zákl. přenesená",J108,0)</f>
        <v>0</v>
      </c>
      <c r="BH108" s="212">
        <f>IF(N108="sníž. přenesená",J108,0)</f>
        <v>0</v>
      </c>
      <c r="BI108" s="212">
        <f>IF(N108="nulová",J108,0)</f>
        <v>0</v>
      </c>
      <c r="BJ108" s="23" t="s">
        <v>24</v>
      </c>
      <c r="BK108" s="212">
        <f>ROUND(I108*H108,2)</f>
        <v>0</v>
      </c>
      <c r="BL108" s="23" t="s">
        <v>151</v>
      </c>
      <c r="BM108" s="23" t="s">
        <v>244</v>
      </c>
    </row>
    <row r="109" spans="2:47" s="1" customFormat="1" ht="13.5">
      <c r="B109" s="40"/>
      <c r="C109" s="62"/>
      <c r="D109" s="229" t="s">
        <v>153</v>
      </c>
      <c r="E109" s="62"/>
      <c r="F109" s="256" t="s">
        <v>984</v>
      </c>
      <c r="G109" s="62"/>
      <c r="H109" s="62"/>
      <c r="I109" s="171"/>
      <c r="J109" s="62"/>
      <c r="K109" s="62"/>
      <c r="L109" s="60"/>
      <c r="M109" s="215"/>
      <c r="N109" s="41"/>
      <c r="O109" s="41"/>
      <c r="P109" s="41"/>
      <c r="Q109" s="41"/>
      <c r="R109" s="41"/>
      <c r="S109" s="41"/>
      <c r="T109" s="77"/>
      <c r="AT109" s="23" t="s">
        <v>153</v>
      </c>
      <c r="AU109" s="23" t="s">
        <v>24</v>
      </c>
    </row>
    <row r="110" spans="2:65" s="1" customFormat="1" ht="22.8" customHeight="1">
      <c r="B110" s="40"/>
      <c r="C110" s="257" t="s">
        <v>210</v>
      </c>
      <c r="D110" s="257" t="s">
        <v>327</v>
      </c>
      <c r="E110" s="258" t="s">
        <v>985</v>
      </c>
      <c r="F110" s="259" t="s">
        <v>986</v>
      </c>
      <c r="G110" s="260" t="s">
        <v>240</v>
      </c>
      <c r="H110" s="261">
        <v>20</v>
      </c>
      <c r="I110" s="262"/>
      <c r="J110" s="263">
        <f>ROUND(I110*H110,2)</f>
        <v>0</v>
      </c>
      <c r="K110" s="259" t="s">
        <v>22</v>
      </c>
      <c r="L110" s="264"/>
      <c r="M110" s="265" t="s">
        <v>22</v>
      </c>
      <c r="N110" s="266" t="s">
        <v>46</v>
      </c>
      <c r="O110" s="41"/>
      <c r="P110" s="210">
        <f>O110*H110</f>
        <v>0</v>
      </c>
      <c r="Q110" s="210">
        <v>0</v>
      </c>
      <c r="R110" s="210">
        <f>Q110*H110</f>
        <v>0</v>
      </c>
      <c r="S110" s="210">
        <v>0</v>
      </c>
      <c r="T110" s="211">
        <f>S110*H110</f>
        <v>0</v>
      </c>
      <c r="AR110" s="23" t="s">
        <v>201</v>
      </c>
      <c r="AT110" s="23" t="s">
        <v>327</v>
      </c>
      <c r="AU110" s="23" t="s">
        <v>24</v>
      </c>
      <c r="AY110" s="23" t="s">
        <v>143</v>
      </c>
      <c r="BE110" s="212">
        <f>IF(N110="základní",J110,0)</f>
        <v>0</v>
      </c>
      <c r="BF110" s="212">
        <f>IF(N110="snížená",J110,0)</f>
        <v>0</v>
      </c>
      <c r="BG110" s="212">
        <f>IF(N110="zákl. přenesená",J110,0)</f>
        <v>0</v>
      </c>
      <c r="BH110" s="212">
        <f>IF(N110="sníž. přenesená",J110,0)</f>
        <v>0</v>
      </c>
      <c r="BI110" s="212">
        <f>IF(N110="nulová",J110,0)</f>
        <v>0</v>
      </c>
      <c r="BJ110" s="23" t="s">
        <v>24</v>
      </c>
      <c r="BK110" s="212">
        <f>ROUND(I110*H110,2)</f>
        <v>0</v>
      </c>
      <c r="BL110" s="23" t="s">
        <v>151</v>
      </c>
      <c r="BM110" s="23" t="s">
        <v>256</v>
      </c>
    </row>
    <row r="111" spans="2:47" s="1" customFormat="1" ht="13.5">
      <c r="B111" s="40"/>
      <c r="C111" s="62"/>
      <c r="D111" s="213" t="s">
        <v>153</v>
      </c>
      <c r="E111" s="62"/>
      <c r="F111" s="214" t="s">
        <v>986</v>
      </c>
      <c r="G111" s="62"/>
      <c r="H111" s="62"/>
      <c r="I111" s="171"/>
      <c r="J111" s="62"/>
      <c r="K111" s="62"/>
      <c r="L111" s="60"/>
      <c r="M111" s="215"/>
      <c r="N111" s="41"/>
      <c r="O111" s="41"/>
      <c r="P111" s="41"/>
      <c r="Q111" s="41"/>
      <c r="R111" s="41"/>
      <c r="S111" s="41"/>
      <c r="T111" s="77"/>
      <c r="AT111" s="23" t="s">
        <v>153</v>
      </c>
      <c r="AU111" s="23" t="s">
        <v>24</v>
      </c>
    </row>
    <row r="112" spans="2:63" s="11" customFormat="1" ht="37.35" customHeight="1">
      <c r="B112" s="184"/>
      <c r="C112" s="185"/>
      <c r="D112" s="198" t="s">
        <v>74</v>
      </c>
      <c r="E112" s="275" t="s">
        <v>987</v>
      </c>
      <c r="F112" s="275" t="s">
        <v>988</v>
      </c>
      <c r="G112" s="185"/>
      <c r="H112" s="185"/>
      <c r="I112" s="188"/>
      <c r="J112" s="276">
        <f>BK112</f>
        <v>0</v>
      </c>
      <c r="K112" s="185"/>
      <c r="L112" s="190"/>
      <c r="M112" s="191"/>
      <c r="N112" s="192"/>
      <c r="O112" s="192"/>
      <c r="P112" s="193">
        <f>SUM(P113:P118)</f>
        <v>0</v>
      </c>
      <c r="Q112" s="192"/>
      <c r="R112" s="193">
        <f>SUM(R113:R118)</f>
        <v>0</v>
      </c>
      <c r="S112" s="192"/>
      <c r="T112" s="194">
        <f>SUM(T113:T118)</f>
        <v>0</v>
      </c>
      <c r="AR112" s="195" t="s">
        <v>24</v>
      </c>
      <c r="AT112" s="196" t="s">
        <v>74</v>
      </c>
      <c r="AU112" s="196" t="s">
        <v>75</v>
      </c>
      <c r="AY112" s="195" t="s">
        <v>143</v>
      </c>
      <c r="BK112" s="197">
        <f>SUM(BK113:BK118)</f>
        <v>0</v>
      </c>
    </row>
    <row r="113" spans="2:65" s="1" customFormat="1" ht="14.4" customHeight="1">
      <c r="B113" s="40"/>
      <c r="C113" s="257" t="s">
        <v>29</v>
      </c>
      <c r="D113" s="257" t="s">
        <v>327</v>
      </c>
      <c r="E113" s="258" t="s">
        <v>989</v>
      </c>
      <c r="F113" s="259" t="s">
        <v>990</v>
      </c>
      <c r="G113" s="260" t="s">
        <v>761</v>
      </c>
      <c r="H113" s="261">
        <v>10</v>
      </c>
      <c r="I113" s="262"/>
      <c r="J113" s="263">
        <f>ROUND(I113*H113,2)</f>
        <v>0</v>
      </c>
      <c r="K113" s="259" t="s">
        <v>22</v>
      </c>
      <c r="L113" s="264"/>
      <c r="M113" s="265" t="s">
        <v>22</v>
      </c>
      <c r="N113" s="266" t="s">
        <v>46</v>
      </c>
      <c r="O113" s="41"/>
      <c r="P113" s="210">
        <f>O113*H113</f>
        <v>0</v>
      </c>
      <c r="Q113" s="210">
        <v>0</v>
      </c>
      <c r="R113" s="210">
        <f>Q113*H113</f>
        <v>0</v>
      </c>
      <c r="S113" s="210">
        <v>0</v>
      </c>
      <c r="T113" s="211">
        <f>S113*H113</f>
        <v>0</v>
      </c>
      <c r="AR113" s="23" t="s">
        <v>201</v>
      </c>
      <c r="AT113" s="23" t="s">
        <v>327</v>
      </c>
      <c r="AU113" s="23" t="s">
        <v>24</v>
      </c>
      <c r="AY113" s="23" t="s">
        <v>143</v>
      </c>
      <c r="BE113" s="212">
        <f>IF(N113="základní",J113,0)</f>
        <v>0</v>
      </c>
      <c r="BF113" s="212">
        <f>IF(N113="snížená",J113,0)</f>
        <v>0</v>
      </c>
      <c r="BG113" s="212">
        <f>IF(N113="zákl. přenesená",J113,0)</f>
        <v>0</v>
      </c>
      <c r="BH113" s="212">
        <f>IF(N113="sníž. přenesená",J113,0)</f>
        <v>0</v>
      </c>
      <c r="BI113" s="212">
        <f>IF(N113="nulová",J113,0)</f>
        <v>0</v>
      </c>
      <c r="BJ113" s="23" t="s">
        <v>24</v>
      </c>
      <c r="BK113" s="212">
        <f>ROUND(I113*H113,2)</f>
        <v>0</v>
      </c>
      <c r="BL113" s="23" t="s">
        <v>151</v>
      </c>
      <c r="BM113" s="23" t="s">
        <v>267</v>
      </c>
    </row>
    <row r="114" spans="2:47" s="1" customFormat="1" ht="13.5">
      <c r="B114" s="40"/>
      <c r="C114" s="62"/>
      <c r="D114" s="229" t="s">
        <v>153</v>
      </c>
      <c r="E114" s="62"/>
      <c r="F114" s="256" t="s">
        <v>990</v>
      </c>
      <c r="G114" s="62"/>
      <c r="H114" s="62"/>
      <c r="I114" s="171"/>
      <c r="J114" s="62"/>
      <c r="K114" s="62"/>
      <c r="L114" s="60"/>
      <c r="M114" s="215"/>
      <c r="N114" s="41"/>
      <c r="O114" s="41"/>
      <c r="P114" s="41"/>
      <c r="Q114" s="41"/>
      <c r="R114" s="41"/>
      <c r="S114" s="41"/>
      <c r="T114" s="77"/>
      <c r="AT114" s="23" t="s">
        <v>153</v>
      </c>
      <c r="AU114" s="23" t="s">
        <v>24</v>
      </c>
    </row>
    <row r="115" spans="2:65" s="1" customFormat="1" ht="14.4" customHeight="1">
      <c r="B115" s="40"/>
      <c r="C115" s="257" t="s">
        <v>222</v>
      </c>
      <c r="D115" s="257" t="s">
        <v>327</v>
      </c>
      <c r="E115" s="258" t="s">
        <v>991</v>
      </c>
      <c r="F115" s="259" t="s">
        <v>992</v>
      </c>
      <c r="G115" s="260" t="s">
        <v>761</v>
      </c>
      <c r="H115" s="261">
        <v>10</v>
      </c>
      <c r="I115" s="262"/>
      <c r="J115" s="263">
        <f>ROUND(I115*H115,2)</f>
        <v>0</v>
      </c>
      <c r="K115" s="259" t="s">
        <v>22</v>
      </c>
      <c r="L115" s="264"/>
      <c r="M115" s="265" t="s">
        <v>22</v>
      </c>
      <c r="N115" s="266" t="s">
        <v>46</v>
      </c>
      <c r="O115" s="41"/>
      <c r="P115" s="210">
        <f>O115*H115</f>
        <v>0</v>
      </c>
      <c r="Q115" s="210">
        <v>0</v>
      </c>
      <c r="R115" s="210">
        <f>Q115*H115</f>
        <v>0</v>
      </c>
      <c r="S115" s="210">
        <v>0</v>
      </c>
      <c r="T115" s="211">
        <f>S115*H115</f>
        <v>0</v>
      </c>
      <c r="AR115" s="23" t="s">
        <v>201</v>
      </c>
      <c r="AT115" s="23" t="s">
        <v>327</v>
      </c>
      <c r="AU115" s="23" t="s">
        <v>24</v>
      </c>
      <c r="AY115" s="23" t="s">
        <v>143</v>
      </c>
      <c r="BE115" s="212">
        <f>IF(N115="základní",J115,0)</f>
        <v>0</v>
      </c>
      <c r="BF115" s="212">
        <f>IF(N115="snížená",J115,0)</f>
        <v>0</v>
      </c>
      <c r="BG115" s="212">
        <f>IF(N115="zákl. přenesená",J115,0)</f>
        <v>0</v>
      </c>
      <c r="BH115" s="212">
        <f>IF(N115="sníž. přenesená",J115,0)</f>
        <v>0</v>
      </c>
      <c r="BI115" s="212">
        <f>IF(N115="nulová",J115,0)</f>
        <v>0</v>
      </c>
      <c r="BJ115" s="23" t="s">
        <v>24</v>
      </c>
      <c r="BK115" s="212">
        <f>ROUND(I115*H115,2)</f>
        <v>0</v>
      </c>
      <c r="BL115" s="23" t="s">
        <v>151</v>
      </c>
      <c r="BM115" s="23" t="s">
        <v>278</v>
      </c>
    </row>
    <row r="116" spans="2:47" s="1" customFormat="1" ht="13.5">
      <c r="B116" s="40"/>
      <c r="C116" s="62"/>
      <c r="D116" s="229" t="s">
        <v>153</v>
      </c>
      <c r="E116" s="62"/>
      <c r="F116" s="256" t="s">
        <v>992</v>
      </c>
      <c r="G116" s="62"/>
      <c r="H116" s="62"/>
      <c r="I116" s="171"/>
      <c r="J116" s="62"/>
      <c r="K116" s="62"/>
      <c r="L116" s="60"/>
      <c r="M116" s="215"/>
      <c r="N116" s="41"/>
      <c r="O116" s="41"/>
      <c r="P116" s="41"/>
      <c r="Q116" s="41"/>
      <c r="R116" s="41"/>
      <c r="S116" s="41"/>
      <c r="T116" s="77"/>
      <c r="AT116" s="23" t="s">
        <v>153</v>
      </c>
      <c r="AU116" s="23" t="s">
        <v>24</v>
      </c>
    </row>
    <row r="117" spans="2:65" s="1" customFormat="1" ht="14.4" customHeight="1">
      <c r="B117" s="40"/>
      <c r="C117" s="257" t="s">
        <v>227</v>
      </c>
      <c r="D117" s="257" t="s">
        <v>327</v>
      </c>
      <c r="E117" s="258" t="s">
        <v>993</v>
      </c>
      <c r="F117" s="259" t="s">
        <v>994</v>
      </c>
      <c r="G117" s="260" t="s">
        <v>761</v>
      </c>
      <c r="H117" s="261">
        <v>36</v>
      </c>
      <c r="I117" s="262"/>
      <c r="J117" s="263">
        <f>ROUND(I117*H117,2)</f>
        <v>0</v>
      </c>
      <c r="K117" s="259" t="s">
        <v>22</v>
      </c>
      <c r="L117" s="264"/>
      <c r="M117" s="265" t="s">
        <v>22</v>
      </c>
      <c r="N117" s="266" t="s">
        <v>46</v>
      </c>
      <c r="O117" s="41"/>
      <c r="P117" s="210">
        <f>O117*H117</f>
        <v>0</v>
      </c>
      <c r="Q117" s="210">
        <v>0</v>
      </c>
      <c r="R117" s="210">
        <f>Q117*H117</f>
        <v>0</v>
      </c>
      <c r="S117" s="210">
        <v>0</v>
      </c>
      <c r="T117" s="211">
        <f>S117*H117</f>
        <v>0</v>
      </c>
      <c r="AR117" s="23" t="s">
        <v>201</v>
      </c>
      <c r="AT117" s="23" t="s">
        <v>327</v>
      </c>
      <c r="AU117" s="23" t="s">
        <v>24</v>
      </c>
      <c r="AY117" s="23" t="s">
        <v>143</v>
      </c>
      <c r="BE117" s="212">
        <f>IF(N117="základní",J117,0)</f>
        <v>0</v>
      </c>
      <c r="BF117" s="212">
        <f>IF(N117="snížená",J117,0)</f>
        <v>0</v>
      </c>
      <c r="BG117" s="212">
        <f>IF(N117="zákl. přenesená",J117,0)</f>
        <v>0</v>
      </c>
      <c r="BH117" s="212">
        <f>IF(N117="sníž. přenesená",J117,0)</f>
        <v>0</v>
      </c>
      <c r="BI117" s="212">
        <f>IF(N117="nulová",J117,0)</f>
        <v>0</v>
      </c>
      <c r="BJ117" s="23" t="s">
        <v>24</v>
      </c>
      <c r="BK117" s="212">
        <f>ROUND(I117*H117,2)</f>
        <v>0</v>
      </c>
      <c r="BL117" s="23" t="s">
        <v>151</v>
      </c>
      <c r="BM117" s="23" t="s">
        <v>295</v>
      </c>
    </row>
    <row r="118" spans="2:47" s="1" customFormat="1" ht="13.5">
      <c r="B118" s="40"/>
      <c r="C118" s="62"/>
      <c r="D118" s="213" t="s">
        <v>153</v>
      </c>
      <c r="E118" s="62"/>
      <c r="F118" s="214" t="s">
        <v>994</v>
      </c>
      <c r="G118" s="62"/>
      <c r="H118" s="62"/>
      <c r="I118" s="171"/>
      <c r="J118" s="62"/>
      <c r="K118" s="62"/>
      <c r="L118" s="60"/>
      <c r="M118" s="215"/>
      <c r="N118" s="41"/>
      <c r="O118" s="41"/>
      <c r="P118" s="41"/>
      <c r="Q118" s="41"/>
      <c r="R118" s="41"/>
      <c r="S118" s="41"/>
      <c r="T118" s="77"/>
      <c r="AT118" s="23" t="s">
        <v>153</v>
      </c>
      <c r="AU118" s="23" t="s">
        <v>24</v>
      </c>
    </row>
    <row r="119" spans="2:63" s="11" customFormat="1" ht="37.35" customHeight="1">
      <c r="B119" s="184"/>
      <c r="C119" s="185"/>
      <c r="D119" s="198" t="s">
        <v>74</v>
      </c>
      <c r="E119" s="275" t="s">
        <v>995</v>
      </c>
      <c r="F119" s="275" t="s">
        <v>996</v>
      </c>
      <c r="G119" s="185"/>
      <c r="H119" s="185"/>
      <c r="I119" s="188"/>
      <c r="J119" s="276">
        <f>BK119</f>
        <v>0</v>
      </c>
      <c r="K119" s="185"/>
      <c r="L119" s="190"/>
      <c r="M119" s="191"/>
      <c r="N119" s="192"/>
      <c r="O119" s="192"/>
      <c r="P119" s="193">
        <f>SUM(P120:P131)</f>
        <v>0</v>
      </c>
      <c r="Q119" s="192"/>
      <c r="R119" s="193">
        <f>SUM(R120:R131)</f>
        <v>0</v>
      </c>
      <c r="S119" s="192"/>
      <c r="T119" s="194">
        <f>SUM(T120:T131)</f>
        <v>0</v>
      </c>
      <c r="AR119" s="195" t="s">
        <v>24</v>
      </c>
      <c r="AT119" s="196" t="s">
        <v>74</v>
      </c>
      <c r="AU119" s="196" t="s">
        <v>75</v>
      </c>
      <c r="AY119" s="195" t="s">
        <v>143</v>
      </c>
      <c r="BK119" s="197">
        <f>SUM(BK120:BK131)</f>
        <v>0</v>
      </c>
    </row>
    <row r="120" spans="2:65" s="1" customFormat="1" ht="14.4" customHeight="1">
      <c r="B120" s="40"/>
      <c r="C120" s="257" t="s">
        <v>231</v>
      </c>
      <c r="D120" s="257" t="s">
        <v>327</v>
      </c>
      <c r="E120" s="258" t="s">
        <v>997</v>
      </c>
      <c r="F120" s="259" t="s">
        <v>998</v>
      </c>
      <c r="G120" s="260" t="s">
        <v>761</v>
      </c>
      <c r="H120" s="261">
        <v>4</v>
      </c>
      <c r="I120" s="262"/>
      <c r="J120" s="263">
        <f>ROUND(I120*H120,2)</f>
        <v>0</v>
      </c>
      <c r="K120" s="259" t="s">
        <v>22</v>
      </c>
      <c r="L120" s="264"/>
      <c r="M120" s="265" t="s">
        <v>22</v>
      </c>
      <c r="N120" s="266" t="s">
        <v>46</v>
      </c>
      <c r="O120" s="41"/>
      <c r="P120" s="210">
        <f>O120*H120</f>
        <v>0</v>
      </c>
      <c r="Q120" s="210">
        <v>0</v>
      </c>
      <c r="R120" s="210">
        <f>Q120*H120</f>
        <v>0</v>
      </c>
      <c r="S120" s="210">
        <v>0</v>
      </c>
      <c r="T120" s="211">
        <f>S120*H120</f>
        <v>0</v>
      </c>
      <c r="AR120" s="23" t="s">
        <v>201</v>
      </c>
      <c r="AT120" s="23" t="s">
        <v>327</v>
      </c>
      <c r="AU120" s="23" t="s">
        <v>24</v>
      </c>
      <c r="AY120" s="23" t="s">
        <v>143</v>
      </c>
      <c r="BE120" s="212">
        <f>IF(N120="základní",J120,0)</f>
        <v>0</v>
      </c>
      <c r="BF120" s="212">
        <f>IF(N120="snížená",J120,0)</f>
        <v>0</v>
      </c>
      <c r="BG120" s="212">
        <f>IF(N120="zákl. přenesená",J120,0)</f>
        <v>0</v>
      </c>
      <c r="BH120" s="212">
        <f>IF(N120="sníž. přenesená",J120,0)</f>
        <v>0</v>
      </c>
      <c r="BI120" s="212">
        <f>IF(N120="nulová",J120,0)</f>
        <v>0</v>
      </c>
      <c r="BJ120" s="23" t="s">
        <v>24</v>
      </c>
      <c r="BK120" s="212">
        <f>ROUND(I120*H120,2)</f>
        <v>0</v>
      </c>
      <c r="BL120" s="23" t="s">
        <v>151</v>
      </c>
      <c r="BM120" s="23" t="s">
        <v>307</v>
      </c>
    </row>
    <row r="121" spans="2:47" s="1" customFormat="1" ht="13.5">
      <c r="B121" s="40"/>
      <c r="C121" s="62"/>
      <c r="D121" s="229" t="s">
        <v>153</v>
      </c>
      <c r="E121" s="62"/>
      <c r="F121" s="256" t="s">
        <v>998</v>
      </c>
      <c r="G121" s="62"/>
      <c r="H121" s="62"/>
      <c r="I121" s="171"/>
      <c r="J121" s="62"/>
      <c r="K121" s="62"/>
      <c r="L121" s="60"/>
      <c r="M121" s="215"/>
      <c r="N121" s="41"/>
      <c r="O121" s="41"/>
      <c r="P121" s="41"/>
      <c r="Q121" s="41"/>
      <c r="R121" s="41"/>
      <c r="S121" s="41"/>
      <c r="T121" s="77"/>
      <c r="AT121" s="23" t="s">
        <v>153</v>
      </c>
      <c r="AU121" s="23" t="s">
        <v>24</v>
      </c>
    </row>
    <row r="122" spans="2:65" s="1" customFormat="1" ht="14.4" customHeight="1">
      <c r="B122" s="40"/>
      <c r="C122" s="257" t="s">
        <v>189</v>
      </c>
      <c r="D122" s="257" t="s">
        <v>327</v>
      </c>
      <c r="E122" s="258" t="s">
        <v>999</v>
      </c>
      <c r="F122" s="259" t="s">
        <v>1000</v>
      </c>
      <c r="G122" s="260" t="s">
        <v>761</v>
      </c>
      <c r="H122" s="261">
        <v>4</v>
      </c>
      <c r="I122" s="262"/>
      <c r="J122" s="263">
        <f>ROUND(I122*H122,2)</f>
        <v>0</v>
      </c>
      <c r="K122" s="259" t="s">
        <v>22</v>
      </c>
      <c r="L122" s="264"/>
      <c r="M122" s="265" t="s">
        <v>22</v>
      </c>
      <c r="N122" s="266" t="s">
        <v>46</v>
      </c>
      <c r="O122" s="41"/>
      <c r="P122" s="210">
        <f>O122*H122</f>
        <v>0</v>
      </c>
      <c r="Q122" s="210">
        <v>0</v>
      </c>
      <c r="R122" s="210">
        <f>Q122*H122</f>
        <v>0</v>
      </c>
      <c r="S122" s="210">
        <v>0</v>
      </c>
      <c r="T122" s="211">
        <f>S122*H122</f>
        <v>0</v>
      </c>
      <c r="AR122" s="23" t="s">
        <v>201</v>
      </c>
      <c r="AT122" s="23" t="s">
        <v>327</v>
      </c>
      <c r="AU122" s="23" t="s">
        <v>24</v>
      </c>
      <c r="AY122" s="23" t="s">
        <v>143</v>
      </c>
      <c r="BE122" s="212">
        <f>IF(N122="základní",J122,0)</f>
        <v>0</v>
      </c>
      <c r="BF122" s="212">
        <f>IF(N122="snížená",J122,0)</f>
        <v>0</v>
      </c>
      <c r="BG122" s="212">
        <f>IF(N122="zákl. přenesená",J122,0)</f>
        <v>0</v>
      </c>
      <c r="BH122" s="212">
        <f>IF(N122="sníž. přenesená",J122,0)</f>
        <v>0</v>
      </c>
      <c r="BI122" s="212">
        <f>IF(N122="nulová",J122,0)</f>
        <v>0</v>
      </c>
      <c r="BJ122" s="23" t="s">
        <v>24</v>
      </c>
      <c r="BK122" s="212">
        <f>ROUND(I122*H122,2)</f>
        <v>0</v>
      </c>
      <c r="BL122" s="23" t="s">
        <v>151</v>
      </c>
      <c r="BM122" s="23" t="s">
        <v>322</v>
      </c>
    </row>
    <row r="123" spans="2:47" s="1" customFormat="1" ht="13.5">
      <c r="B123" s="40"/>
      <c r="C123" s="62"/>
      <c r="D123" s="229" t="s">
        <v>153</v>
      </c>
      <c r="E123" s="62"/>
      <c r="F123" s="256" t="s">
        <v>1000</v>
      </c>
      <c r="G123" s="62"/>
      <c r="H123" s="62"/>
      <c r="I123" s="171"/>
      <c r="J123" s="62"/>
      <c r="K123" s="62"/>
      <c r="L123" s="60"/>
      <c r="M123" s="215"/>
      <c r="N123" s="41"/>
      <c r="O123" s="41"/>
      <c r="P123" s="41"/>
      <c r="Q123" s="41"/>
      <c r="R123" s="41"/>
      <c r="S123" s="41"/>
      <c r="T123" s="77"/>
      <c r="AT123" s="23" t="s">
        <v>153</v>
      </c>
      <c r="AU123" s="23" t="s">
        <v>24</v>
      </c>
    </row>
    <row r="124" spans="2:65" s="1" customFormat="1" ht="14.4" customHeight="1">
      <c r="B124" s="40"/>
      <c r="C124" s="257" t="s">
        <v>10</v>
      </c>
      <c r="D124" s="257" t="s">
        <v>327</v>
      </c>
      <c r="E124" s="258" t="s">
        <v>1001</v>
      </c>
      <c r="F124" s="259" t="s">
        <v>1002</v>
      </c>
      <c r="G124" s="260" t="s">
        <v>761</v>
      </c>
      <c r="H124" s="261">
        <v>4</v>
      </c>
      <c r="I124" s="262"/>
      <c r="J124" s="263">
        <f>ROUND(I124*H124,2)</f>
        <v>0</v>
      </c>
      <c r="K124" s="259" t="s">
        <v>22</v>
      </c>
      <c r="L124" s="264"/>
      <c r="M124" s="265" t="s">
        <v>22</v>
      </c>
      <c r="N124" s="266" t="s">
        <v>46</v>
      </c>
      <c r="O124" s="41"/>
      <c r="P124" s="210">
        <f>O124*H124</f>
        <v>0</v>
      </c>
      <c r="Q124" s="210">
        <v>0</v>
      </c>
      <c r="R124" s="210">
        <f>Q124*H124</f>
        <v>0</v>
      </c>
      <c r="S124" s="210">
        <v>0</v>
      </c>
      <c r="T124" s="211">
        <f>S124*H124</f>
        <v>0</v>
      </c>
      <c r="AR124" s="23" t="s">
        <v>201</v>
      </c>
      <c r="AT124" s="23" t="s">
        <v>327</v>
      </c>
      <c r="AU124" s="23" t="s">
        <v>24</v>
      </c>
      <c r="AY124" s="23" t="s">
        <v>143</v>
      </c>
      <c r="BE124" s="212">
        <f>IF(N124="základní",J124,0)</f>
        <v>0</v>
      </c>
      <c r="BF124" s="212">
        <f>IF(N124="snížená",J124,0)</f>
        <v>0</v>
      </c>
      <c r="BG124" s="212">
        <f>IF(N124="zákl. přenesená",J124,0)</f>
        <v>0</v>
      </c>
      <c r="BH124" s="212">
        <f>IF(N124="sníž. přenesená",J124,0)</f>
        <v>0</v>
      </c>
      <c r="BI124" s="212">
        <f>IF(N124="nulová",J124,0)</f>
        <v>0</v>
      </c>
      <c r="BJ124" s="23" t="s">
        <v>24</v>
      </c>
      <c r="BK124" s="212">
        <f>ROUND(I124*H124,2)</f>
        <v>0</v>
      </c>
      <c r="BL124" s="23" t="s">
        <v>151</v>
      </c>
      <c r="BM124" s="23" t="s">
        <v>336</v>
      </c>
    </row>
    <row r="125" spans="2:47" s="1" customFormat="1" ht="13.5">
      <c r="B125" s="40"/>
      <c r="C125" s="62"/>
      <c r="D125" s="229" t="s">
        <v>153</v>
      </c>
      <c r="E125" s="62"/>
      <c r="F125" s="256" t="s">
        <v>1002</v>
      </c>
      <c r="G125" s="62"/>
      <c r="H125" s="62"/>
      <c r="I125" s="171"/>
      <c r="J125" s="62"/>
      <c r="K125" s="62"/>
      <c r="L125" s="60"/>
      <c r="M125" s="215"/>
      <c r="N125" s="41"/>
      <c r="O125" s="41"/>
      <c r="P125" s="41"/>
      <c r="Q125" s="41"/>
      <c r="R125" s="41"/>
      <c r="S125" s="41"/>
      <c r="T125" s="77"/>
      <c r="AT125" s="23" t="s">
        <v>153</v>
      </c>
      <c r="AU125" s="23" t="s">
        <v>24</v>
      </c>
    </row>
    <row r="126" spans="2:65" s="1" customFormat="1" ht="14.4" customHeight="1">
      <c r="B126" s="40"/>
      <c r="C126" s="257" t="s">
        <v>244</v>
      </c>
      <c r="D126" s="257" t="s">
        <v>327</v>
      </c>
      <c r="E126" s="258" t="s">
        <v>1003</v>
      </c>
      <c r="F126" s="259" t="s">
        <v>1004</v>
      </c>
      <c r="G126" s="260" t="s">
        <v>761</v>
      </c>
      <c r="H126" s="261">
        <v>1</v>
      </c>
      <c r="I126" s="262"/>
      <c r="J126" s="263">
        <f>ROUND(I126*H126,2)</f>
        <v>0</v>
      </c>
      <c r="K126" s="259" t="s">
        <v>22</v>
      </c>
      <c r="L126" s="264"/>
      <c r="M126" s="265" t="s">
        <v>22</v>
      </c>
      <c r="N126" s="266" t="s">
        <v>46</v>
      </c>
      <c r="O126" s="41"/>
      <c r="P126" s="210">
        <f>O126*H126</f>
        <v>0</v>
      </c>
      <c r="Q126" s="210">
        <v>0</v>
      </c>
      <c r="R126" s="210">
        <f>Q126*H126</f>
        <v>0</v>
      </c>
      <c r="S126" s="210">
        <v>0</v>
      </c>
      <c r="T126" s="211">
        <f>S126*H126</f>
        <v>0</v>
      </c>
      <c r="AR126" s="23" t="s">
        <v>201</v>
      </c>
      <c r="AT126" s="23" t="s">
        <v>327</v>
      </c>
      <c r="AU126" s="23" t="s">
        <v>24</v>
      </c>
      <c r="AY126" s="23" t="s">
        <v>143</v>
      </c>
      <c r="BE126" s="212">
        <f>IF(N126="základní",J126,0)</f>
        <v>0</v>
      </c>
      <c r="BF126" s="212">
        <f>IF(N126="snížená",J126,0)</f>
        <v>0</v>
      </c>
      <c r="BG126" s="212">
        <f>IF(N126="zákl. přenesená",J126,0)</f>
        <v>0</v>
      </c>
      <c r="BH126" s="212">
        <f>IF(N126="sníž. přenesená",J126,0)</f>
        <v>0</v>
      </c>
      <c r="BI126" s="212">
        <f>IF(N126="nulová",J126,0)</f>
        <v>0</v>
      </c>
      <c r="BJ126" s="23" t="s">
        <v>24</v>
      </c>
      <c r="BK126" s="212">
        <f>ROUND(I126*H126,2)</f>
        <v>0</v>
      </c>
      <c r="BL126" s="23" t="s">
        <v>151</v>
      </c>
      <c r="BM126" s="23" t="s">
        <v>331</v>
      </c>
    </row>
    <row r="127" spans="2:47" s="1" customFormat="1" ht="13.5">
      <c r="B127" s="40"/>
      <c r="C127" s="62"/>
      <c r="D127" s="229" t="s">
        <v>153</v>
      </c>
      <c r="E127" s="62"/>
      <c r="F127" s="256" t="s">
        <v>1004</v>
      </c>
      <c r="G127" s="62"/>
      <c r="H127" s="62"/>
      <c r="I127" s="171"/>
      <c r="J127" s="62"/>
      <c r="K127" s="62"/>
      <c r="L127" s="60"/>
      <c r="M127" s="215"/>
      <c r="N127" s="41"/>
      <c r="O127" s="41"/>
      <c r="P127" s="41"/>
      <c r="Q127" s="41"/>
      <c r="R127" s="41"/>
      <c r="S127" s="41"/>
      <c r="T127" s="77"/>
      <c r="AT127" s="23" t="s">
        <v>153</v>
      </c>
      <c r="AU127" s="23" t="s">
        <v>24</v>
      </c>
    </row>
    <row r="128" spans="2:65" s="1" customFormat="1" ht="14.4" customHeight="1">
      <c r="B128" s="40"/>
      <c r="C128" s="257" t="s">
        <v>250</v>
      </c>
      <c r="D128" s="257" t="s">
        <v>327</v>
      </c>
      <c r="E128" s="258" t="s">
        <v>1005</v>
      </c>
      <c r="F128" s="259" t="s">
        <v>1000</v>
      </c>
      <c r="G128" s="260" t="s">
        <v>761</v>
      </c>
      <c r="H128" s="261">
        <v>1</v>
      </c>
      <c r="I128" s="262"/>
      <c r="J128" s="263">
        <f>ROUND(I128*H128,2)</f>
        <v>0</v>
      </c>
      <c r="K128" s="259" t="s">
        <v>22</v>
      </c>
      <c r="L128" s="264"/>
      <c r="M128" s="265" t="s">
        <v>22</v>
      </c>
      <c r="N128" s="266" t="s">
        <v>46</v>
      </c>
      <c r="O128" s="41"/>
      <c r="P128" s="210">
        <f>O128*H128</f>
        <v>0</v>
      </c>
      <c r="Q128" s="210">
        <v>0</v>
      </c>
      <c r="R128" s="210">
        <f>Q128*H128</f>
        <v>0</v>
      </c>
      <c r="S128" s="210">
        <v>0</v>
      </c>
      <c r="T128" s="211">
        <f>S128*H128</f>
        <v>0</v>
      </c>
      <c r="AR128" s="23" t="s">
        <v>201</v>
      </c>
      <c r="AT128" s="23" t="s">
        <v>327</v>
      </c>
      <c r="AU128" s="23" t="s">
        <v>24</v>
      </c>
      <c r="AY128" s="23" t="s">
        <v>143</v>
      </c>
      <c r="BE128" s="212">
        <f>IF(N128="základní",J128,0)</f>
        <v>0</v>
      </c>
      <c r="BF128" s="212">
        <f>IF(N128="snížená",J128,0)</f>
        <v>0</v>
      </c>
      <c r="BG128" s="212">
        <f>IF(N128="zákl. přenesená",J128,0)</f>
        <v>0</v>
      </c>
      <c r="BH128" s="212">
        <f>IF(N128="sníž. přenesená",J128,0)</f>
        <v>0</v>
      </c>
      <c r="BI128" s="212">
        <f>IF(N128="nulová",J128,0)</f>
        <v>0</v>
      </c>
      <c r="BJ128" s="23" t="s">
        <v>24</v>
      </c>
      <c r="BK128" s="212">
        <f>ROUND(I128*H128,2)</f>
        <v>0</v>
      </c>
      <c r="BL128" s="23" t="s">
        <v>151</v>
      </c>
      <c r="BM128" s="23" t="s">
        <v>361</v>
      </c>
    </row>
    <row r="129" spans="2:47" s="1" customFormat="1" ht="13.5">
      <c r="B129" s="40"/>
      <c r="C129" s="62"/>
      <c r="D129" s="229" t="s">
        <v>153</v>
      </c>
      <c r="E129" s="62"/>
      <c r="F129" s="256" t="s">
        <v>1000</v>
      </c>
      <c r="G129" s="62"/>
      <c r="H129" s="62"/>
      <c r="I129" s="171"/>
      <c r="J129" s="62"/>
      <c r="K129" s="62"/>
      <c r="L129" s="60"/>
      <c r="M129" s="215"/>
      <c r="N129" s="41"/>
      <c r="O129" s="41"/>
      <c r="P129" s="41"/>
      <c r="Q129" s="41"/>
      <c r="R129" s="41"/>
      <c r="S129" s="41"/>
      <c r="T129" s="77"/>
      <c r="AT129" s="23" t="s">
        <v>153</v>
      </c>
      <c r="AU129" s="23" t="s">
        <v>24</v>
      </c>
    </row>
    <row r="130" spans="2:65" s="1" customFormat="1" ht="14.4" customHeight="1">
      <c r="B130" s="40"/>
      <c r="C130" s="257" t="s">
        <v>256</v>
      </c>
      <c r="D130" s="257" t="s">
        <v>327</v>
      </c>
      <c r="E130" s="258" t="s">
        <v>1001</v>
      </c>
      <c r="F130" s="259" t="s">
        <v>1002</v>
      </c>
      <c r="G130" s="260" t="s">
        <v>761</v>
      </c>
      <c r="H130" s="261">
        <v>1</v>
      </c>
      <c r="I130" s="262"/>
      <c r="J130" s="263">
        <f>ROUND(I130*H130,2)</f>
        <v>0</v>
      </c>
      <c r="K130" s="259" t="s">
        <v>22</v>
      </c>
      <c r="L130" s="264"/>
      <c r="M130" s="265" t="s">
        <v>22</v>
      </c>
      <c r="N130" s="266" t="s">
        <v>46</v>
      </c>
      <c r="O130" s="41"/>
      <c r="P130" s="210">
        <f>O130*H130</f>
        <v>0</v>
      </c>
      <c r="Q130" s="210">
        <v>0</v>
      </c>
      <c r="R130" s="210">
        <f>Q130*H130</f>
        <v>0</v>
      </c>
      <c r="S130" s="210">
        <v>0</v>
      </c>
      <c r="T130" s="211">
        <f>S130*H130</f>
        <v>0</v>
      </c>
      <c r="AR130" s="23" t="s">
        <v>201</v>
      </c>
      <c r="AT130" s="23" t="s">
        <v>327</v>
      </c>
      <c r="AU130" s="23" t="s">
        <v>24</v>
      </c>
      <c r="AY130" s="23" t="s">
        <v>143</v>
      </c>
      <c r="BE130" s="212">
        <f>IF(N130="základní",J130,0)</f>
        <v>0</v>
      </c>
      <c r="BF130" s="212">
        <f>IF(N130="snížená",J130,0)</f>
        <v>0</v>
      </c>
      <c r="BG130" s="212">
        <f>IF(N130="zákl. přenesená",J130,0)</f>
        <v>0</v>
      </c>
      <c r="BH130" s="212">
        <f>IF(N130="sníž. přenesená",J130,0)</f>
        <v>0</v>
      </c>
      <c r="BI130" s="212">
        <f>IF(N130="nulová",J130,0)</f>
        <v>0</v>
      </c>
      <c r="BJ130" s="23" t="s">
        <v>24</v>
      </c>
      <c r="BK130" s="212">
        <f>ROUND(I130*H130,2)</f>
        <v>0</v>
      </c>
      <c r="BL130" s="23" t="s">
        <v>151</v>
      </c>
      <c r="BM130" s="23" t="s">
        <v>371</v>
      </c>
    </row>
    <row r="131" spans="2:47" s="1" customFormat="1" ht="13.5">
      <c r="B131" s="40"/>
      <c r="C131" s="62"/>
      <c r="D131" s="213" t="s">
        <v>153</v>
      </c>
      <c r="E131" s="62"/>
      <c r="F131" s="214" t="s">
        <v>1002</v>
      </c>
      <c r="G131" s="62"/>
      <c r="H131" s="62"/>
      <c r="I131" s="171"/>
      <c r="J131" s="62"/>
      <c r="K131" s="62"/>
      <c r="L131" s="60"/>
      <c r="M131" s="215"/>
      <c r="N131" s="41"/>
      <c r="O131" s="41"/>
      <c r="P131" s="41"/>
      <c r="Q131" s="41"/>
      <c r="R131" s="41"/>
      <c r="S131" s="41"/>
      <c r="T131" s="77"/>
      <c r="AT131" s="23" t="s">
        <v>153</v>
      </c>
      <c r="AU131" s="23" t="s">
        <v>24</v>
      </c>
    </row>
    <row r="132" spans="2:63" s="11" customFormat="1" ht="37.35" customHeight="1">
      <c r="B132" s="184"/>
      <c r="C132" s="185"/>
      <c r="D132" s="198" t="s">
        <v>74</v>
      </c>
      <c r="E132" s="275" t="s">
        <v>1006</v>
      </c>
      <c r="F132" s="275" t="s">
        <v>1007</v>
      </c>
      <c r="G132" s="185"/>
      <c r="H132" s="185"/>
      <c r="I132" s="188"/>
      <c r="J132" s="276">
        <f>BK132</f>
        <v>0</v>
      </c>
      <c r="K132" s="185"/>
      <c r="L132" s="190"/>
      <c r="M132" s="191"/>
      <c r="N132" s="192"/>
      <c r="O132" s="192"/>
      <c r="P132" s="193">
        <f>SUM(P133:P148)</f>
        <v>0</v>
      </c>
      <c r="Q132" s="192"/>
      <c r="R132" s="193">
        <f>SUM(R133:R148)</f>
        <v>0</v>
      </c>
      <c r="S132" s="192"/>
      <c r="T132" s="194">
        <f>SUM(T133:T148)</f>
        <v>0</v>
      </c>
      <c r="AR132" s="195" t="s">
        <v>24</v>
      </c>
      <c r="AT132" s="196" t="s">
        <v>74</v>
      </c>
      <c r="AU132" s="196" t="s">
        <v>75</v>
      </c>
      <c r="AY132" s="195" t="s">
        <v>143</v>
      </c>
      <c r="BK132" s="197">
        <f>SUM(BK133:BK148)</f>
        <v>0</v>
      </c>
    </row>
    <row r="133" spans="2:65" s="1" customFormat="1" ht="14.4" customHeight="1">
      <c r="B133" s="40"/>
      <c r="C133" s="257" t="s">
        <v>262</v>
      </c>
      <c r="D133" s="257" t="s">
        <v>327</v>
      </c>
      <c r="E133" s="258" t="s">
        <v>1008</v>
      </c>
      <c r="F133" s="259" t="s">
        <v>1009</v>
      </c>
      <c r="G133" s="260" t="s">
        <v>761</v>
      </c>
      <c r="H133" s="261">
        <v>30</v>
      </c>
      <c r="I133" s="262"/>
      <c r="J133" s="263">
        <f>ROUND(I133*H133,2)</f>
        <v>0</v>
      </c>
      <c r="K133" s="259" t="s">
        <v>22</v>
      </c>
      <c r="L133" s="264"/>
      <c r="M133" s="265" t="s">
        <v>22</v>
      </c>
      <c r="N133" s="266" t="s">
        <v>46</v>
      </c>
      <c r="O133" s="41"/>
      <c r="P133" s="210">
        <f>O133*H133</f>
        <v>0</v>
      </c>
      <c r="Q133" s="210">
        <v>0</v>
      </c>
      <c r="R133" s="210">
        <f>Q133*H133</f>
        <v>0</v>
      </c>
      <c r="S133" s="210">
        <v>0</v>
      </c>
      <c r="T133" s="211">
        <f>S133*H133</f>
        <v>0</v>
      </c>
      <c r="AR133" s="23" t="s">
        <v>201</v>
      </c>
      <c r="AT133" s="23" t="s">
        <v>327</v>
      </c>
      <c r="AU133" s="23" t="s">
        <v>24</v>
      </c>
      <c r="AY133" s="23" t="s">
        <v>143</v>
      </c>
      <c r="BE133" s="212">
        <f>IF(N133="základní",J133,0)</f>
        <v>0</v>
      </c>
      <c r="BF133" s="212">
        <f>IF(N133="snížená",J133,0)</f>
        <v>0</v>
      </c>
      <c r="BG133" s="212">
        <f>IF(N133="zákl. přenesená",J133,0)</f>
        <v>0</v>
      </c>
      <c r="BH133" s="212">
        <f>IF(N133="sníž. přenesená",J133,0)</f>
        <v>0</v>
      </c>
      <c r="BI133" s="212">
        <f>IF(N133="nulová",J133,0)</f>
        <v>0</v>
      </c>
      <c r="BJ133" s="23" t="s">
        <v>24</v>
      </c>
      <c r="BK133" s="212">
        <f>ROUND(I133*H133,2)</f>
        <v>0</v>
      </c>
      <c r="BL133" s="23" t="s">
        <v>151</v>
      </c>
      <c r="BM133" s="23" t="s">
        <v>381</v>
      </c>
    </row>
    <row r="134" spans="2:47" s="1" customFormat="1" ht="13.5">
      <c r="B134" s="40"/>
      <c r="C134" s="62"/>
      <c r="D134" s="229" t="s">
        <v>153</v>
      </c>
      <c r="E134" s="62"/>
      <c r="F134" s="256" t="s">
        <v>1009</v>
      </c>
      <c r="G134" s="62"/>
      <c r="H134" s="62"/>
      <c r="I134" s="171"/>
      <c r="J134" s="62"/>
      <c r="K134" s="62"/>
      <c r="L134" s="60"/>
      <c r="M134" s="215"/>
      <c r="N134" s="41"/>
      <c r="O134" s="41"/>
      <c r="P134" s="41"/>
      <c r="Q134" s="41"/>
      <c r="R134" s="41"/>
      <c r="S134" s="41"/>
      <c r="T134" s="77"/>
      <c r="AT134" s="23" t="s">
        <v>153</v>
      </c>
      <c r="AU134" s="23" t="s">
        <v>24</v>
      </c>
    </row>
    <row r="135" spans="2:65" s="1" customFormat="1" ht="14.4" customHeight="1">
      <c r="B135" s="40"/>
      <c r="C135" s="257" t="s">
        <v>267</v>
      </c>
      <c r="D135" s="257" t="s">
        <v>327</v>
      </c>
      <c r="E135" s="258" t="s">
        <v>1001</v>
      </c>
      <c r="F135" s="259" t="s">
        <v>1002</v>
      </c>
      <c r="G135" s="260" t="s">
        <v>761</v>
      </c>
      <c r="H135" s="261">
        <v>9</v>
      </c>
      <c r="I135" s="262"/>
      <c r="J135" s="263">
        <f>ROUND(I135*H135,2)</f>
        <v>0</v>
      </c>
      <c r="K135" s="259" t="s">
        <v>22</v>
      </c>
      <c r="L135" s="264"/>
      <c r="M135" s="265" t="s">
        <v>22</v>
      </c>
      <c r="N135" s="266" t="s">
        <v>46</v>
      </c>
      <c r="O135" s="41"/>
      <c r="P135" s="210">
        <f>O135*H135</f>
        <v>0</v>
      </c>
      <c r="Q135" s="210">
        <v>0</v>
      </c>
      <c r="R135" s="210">
        <f>Q135*H135</f>
        <v>0</v>
      </c>
      <c r="S135" s="210">
        <v>0</v>
      </c>
      <c r="T135" s="211">
        <f>S135*H135</f>
        <v>0</v>
      </c>
      <c r="AR135" s="23" t="s">
        <v>201</v>
      </c>
      <c r="AT135" s="23" t="s">
        <v>327</v>
      </c>
      <c r="AU135" s="23" t="s">
        <v>24</v>
      </c>
      <c r="AY135" s="23" t="s">
        <v>143</v>
      </c>
      <c r="BE135" s="212">
        <f>IF(N135="základní",J135,0)</f>
        <v>0</v>
      </c>
      <c r="BF135" s="212">
        <f>IF(N135="snížená",J135,0)</f>
        <v>0</v>
      </c>
      <c r="BG135" s="212">
        <f>IF(N135="zákl. přenesená",J135,0)</f>
        <v>0</v>
      </c>
      <c r="BH135" s="212">
        <f>IF(N135="sníž. přenesená",J135,0)</f>
        <v>0</v>
      </c>
      <c r="BI135" s="212">
        <f>IF(N135="nulová",J135,0)</f>
        <v>0</v>
      </c>
      <c r="BJ135" s="23" t="s">
        <v>24</v>
      </c>
      <c r="BK135" s="212">
        <f>ROUND(I135*H135,2)</f>
        <v>0</v>
      </c>
      <c r="BL135" s="23" t="s">
        <v>151</v>
      </c>
      <c r="BM135" s="23" t="s">
        <v>390</v>
      </c>
    </row>
    <row r="136" spans="2:47" s="1" customFormat="1" ht="13.5">
      <c r="B136" s="40"/>
      <c r="C136" s="62"/>
      <c r="D136" s="229" t="s">
        <v>153</v>
      </c>
      <c r="E136" s="62"/>
      <c r="F136" s="256" t="s">
        <v>1002</v>
      </c>
      <c r="G136" s="62"/>
      <c r="H136" s="62"/>
      <c r="I136" s="171"/>
      <c r="J136" s="62"/>
      <c r="K136" s="62"/>
      <c r="L136" s="60"/>
      <c r="M136" s="215"/>
      <c r="N136" s="41"/>
      <c r="O136" s="41"/>
      <c r="P136" s="41"/>
      <c r="Q136" s="41"/>
      <c r="R136" s="41"/>
      <c r="S136" s="41"/>
      <c r="T136" s="77"/>
      <c r="AT136" s="23" t="s">
        <v>153</v>
      </c>
      <c r="AU136" s="23" t="s">
        <v>24</v>
      </c>
    </row>
    <row r="137" spans="2:65" s="1" customFormat="1" ht="14.4" customHeight="1">
      <c r="B137" s="40"/>
      <c r="C137" s="257" t="s">
        <v>9</v>
      </c>
      <c r="D137" s="257" t="s">
        <v>327</v>
      </c>
      <c r="E137" s="258" t="s">
        <v>1010</v>
      </c>
      <c r="F137" s="259" t="s">
        <v>1011</v>
      </c>
      <c r="G137" s="260" t="s">
        <v>761</v>
      </c>
      <c r="H137" s="261">
        <v>7</v>
      </c>
      <c r="I137" s="262"/>
      <c r="J137" s="263">
        <f>ROUND(I137*H137,2)</f>
        <v>0</v>
      </c>
      <c r="K137" s="259" t="s">
        <v>22</v>
      </c>
      <c r="L137" s="264"/>
      <c r="M137" s="265" t="s">
        <v>22</v>
      </c>
      <c r="N137" s="266" t="s">
        <v>46</v>
      </c>
      <c r="O137" s="41"/>
      <c r="P137" s="210">
        <f>O137*H137</f>
        <v>0</v>
      </c>
      <c r="Q137" s="210">
        <v>0</v>
      </c>
      <c r="R137" s="210">
        <f>Q137*H137</f>
        <v>0</v>
      </c>
      <c r="S137" s="210">
        <v>0</v>
      </c>
      <c r="T137" s="211">
        <f>S137*H137</f>
        <v>0</v>
      </c>
      <c r="AR137" s="23" t="s">
        <v>201</v>
      </c>
      <c r="AT137" s="23" t="s">
        <v>327</v>
      </c>
      <c r="AU137" s="23" t="s">
        <v>24</v>
      </c>
      <c r="AY137" s="23" t="s">
        <v>143</v>
      </c>
      <c r="BE137" s="212">
        <f>IF(N137="základní",J137,0)</f>
        <v>0</v>
      </c>
      <c r="BF137" s="212">
        <f>IF(N137="snížená",J137,0)</f>
        <v>0</v>
      </c>
      <c r="BG137" s="212">
        <f>IF(N137="zákl. přenesená",J137,0)</f>
        <v>0</v>
      </c>
      <c r="BH137" s="212">
        <f>IF(N137="sníž. přenesená",J137,0)</f>
        <v>0</v>
      </c>
      <c r="BI137" s="212">
        <f>IF(N137="nulová",J137,0)</f>
        <v>0</v>
      </c>
      <c r="BJ137" s="23" t="s">
        <v>24</v>
      </c>
      <c r="BK137" s="212">
        <f>ROUND(I137*H137,2)</f>
        <v>0</v>
      </c>
      <c r="BL137" s="23" t="s">
        <v>151</v>
      </c>
      <c r="BM137" s="23" t="s">
        <v>399</v>
      </c>
    </row>
    <row r="138" spans="2:47" s="1" customFormat="1" ht="13.5">
      <c r="B138" s="40"/>
      <c r="C138" s="62"/>
      <c r="D138" s="229" t="s">
        <v>153</v>
      </c>
      <c r="E138" s="62"/>
      <c r="F138" s="256" t="s">
        <v>1011</v>
      </c>
      <c r="G138" s="62"/>
      <c r="H138" s="62"/>
      <c r="I138" s="171"/>
      <c r="J138" s="62"/>
      <c r="K138" s="62"/>
      <c r="L138" s="60"/>
      <c r="M138" s="215"/>
      <c r="N138" s="41"/>
      <c r="O138" s="41"/>
      <c r="P138" s="41"/>
      <c r="Q138" s="41"/>
      <c r="R138" s="41"/>
      <c r="S138" s="41"/>
      <c r="T138" s="77"/>
      <c r="AT138" s="23" t="s">
        <v>153</v>
      </c>
      <c r="AU138" s="23" t="s">
        <v>24</v>
      </c>
    </row>
    <row r="139" spans="2:65" s="1" customFormat="1" ht="14.4" customHeight="1">
      <c r="B139" s="40"/>
      <c r="C139" s="257" t="s">
        <v>278</v>
      </c>
      <c r="D139" s="257" t="s">
        <v>327</v>
      </c>
      <c r="E139" s="258" t="s">
        <v>1012</v>
      </c>
      <c r="F139" s="259" t="s">
        <v>1011</v>
      </c>
      <c r="G139" s="260" t="s">
        <v>761</v>
      </c>
      <c r="H139" s="261">
        <v>1</v>
      </c>
      <c r="I139" s="262"/>
      <c r="J139" s="263">
        <f>ROUND(I139*H139,2)</f>
        <v>0</v>
      </c>
      <c r="K139" s="259" t="s">
        <v>22</v>
      </c>
      <c r="L139" s="264"/>
      <c r="M139" s="265" t="s">
        <v>22</v>
      </c>
      <c r="N139" s="266" t="s">
        <v>46</v>
      </c>
      <c r="O139" s="41"/>
      <c r="P139" s="210">
        <f>O139*H139</f>
        <v>0</v>
      </c>
      <c r="Q139" s="210">
        <v>0</v>
      </c>
      <c r="R139" s="210">
        <f>Q139*H139</f>
        <v>0</v>
      </c>
      <c r="S139" s="210">
        <v>0</v>
      </c>
      <c r="T139" s="211">
        <f>S139*H139</f>
        <v>0</v>
      </c>
      <c r="AR139" s="23" t="s">
        <v>201</v>
      </c>
      <c r="AT139" s="23" t="s">
        <v>327</v>
      </c>
      <c r="AU139" s="23" t="s">
        <v>24</v>
      </c>
      <c r="AY139" s="23" t="s">
        <v>143</v>
      </c>
      <c r="BE139" s="212">
        <f>IF(N139="základní",J139,0)</f>
        <v>0</v>
      </c>
      <c r="BF139" s="212">
        <f>IF(N139="snížená",J139,0)</f>
        <v>0</v>
      </c>
      <c r="BG139" s="212">
        <f>IF(N139="zákl. přenesená",J139,0)</f>
        <v>0</v>
      </c>
      <c r="BH139" s="212">
        <f>IF(N139="sníž. přenesená",J139,0)</f>
        <v>0</v>
      </c>
      <c r="BI139" s="212">
        <f>IF(N139="nulová",J139,0)</f>
        <v>0</v>
      </c>
      <c r="BJ139" s="23" t="s">
        <v>24</v>
      </c>
      <c r="BK139" s="212">
        <f>ROUND(I139*H139,2)</f>
        <v>0</v>
      </c>
      <c r="BL139" s="23" t="s">
        <v>151</v>
      </c>
      <c r="BM139" s="23" t="s">
        <v>412</v>
      </c>
    </row>
    <row r="140" spans="2:47" s="1" customFormat="1" ht="13.5">
      <c r="B140" s="40"/>
      <c r="C140" s="62"/>
      <c r="D140" s="229" t="s">
        <v>153</v>
      </c>
      <c r="E140" s="62"/>
      <c r="F140" s="256" t="s">
        <v>1011</v>
      </c>
      <c r="G140" s="62"/>
      <c r="H140" s="62"/>
      <c r="I140" s="171"/>
      <c r="J140" s="62"/>
      <c r="K140" s="62"/>
      <c r="L140" s="60"/>
      <c r="M140" s="215"/>
      <c r="N140" s="41"/>
      <c r="O140" s="41"/>
      <c r="P140" s="41"/>
      <c r="Q140" s="41"/>
      <c r="R140" s="41"/>
      <c r="S140" s="41"/>
      <c r="T140" s="77"/>
      <c r="AT140" s="23" t="s">
        <v>153</v>
      </c>
      <c r="AU140" s="23" t="s">
        <v>24</v>
      </c>
    </row>
    <row r="141" spans="2:65" s="1" customFormat="1" ht="14.4" customHeight="1">
      <c r="B141" s="40"/>
      <c r="C141" s="257" t="s">
        <v>286</v>
      </c>
      <c r="D141" s="257" t="s">
        <v>327</v>
      </c>
      <c r="E141" s="258" t="s">
        <v>1013</v>
      </c>
      <c r="F141" s="259" t="s">
        <v>1014</v>
      </c>
      <c r="G141" s="260" t="s">
        <v>761</v>
      </c>
      <c r="H141" s="261">
        <v>1</v>
      </c>
      <c r="I141" s="262"/>
      <c r="J141" s="263">
        <f>ROUND(I141*H141,2)</f>
        <v>0</v>
      </c>
      <c r="K141" s="259" t="s">
        <v>22</v>
      </c>
      <c r="L141" s="264"/>
      <c r="M141" s="265" t="s">
        <v>22</v>
      </c>
      <c r="N141" s="266" t="s">
        <v>46</v>
      </c>
      <c r="O141" s="41"/>
      <c r="P141" s="210">
        <f>O141*H141</f>
        <v>0</v>
      </c>
      <c r="Q141" s="210">
        <v>0</v>
      </c>
      <c r="R141" s="210">
        <f>Q141*H141</f>
        <v>0</v>
      </c>
      <c r="S141" s="210">
        <v>0</v>
      </c>
      <c r="T141" s="211">
        <f>S141*H141</f>
        <v>0</v>
      </c>
      <c r="AR141" s="23" t="s">
        <v>201</v>
      </c>
      <c r="AT141" s="23" t="s">
        <v>327</v>
      </c>
      <c r="AU141" s="23" t="s">
        <v>24</v>
      </c>
      <c r="AY141" s="23" t="s">
        <v>143</v>
      </c>
      <c r="BE141" s="212">
        <f>IF(N141="základní",J141,0)</f>
        <v>0</v>
      </c>
      <c r="BF141" s="212">
        <f>IF(N141="snížená",J141,0)</f>
        <v>0</v>
      </c>
      <c r="BG141" s="212">
        <f>IF(N141="zákl. přenesená",J141,0)</f>
        <v>0</v>
      </c>
      <c r="BH141" s="212">
        <f>IF(N141="sníž. přenesená",J141,0)</f>
        <v>0</v>
      </c>
      <c r="BI141" s="212">
        <f>IF(N141="nulová",J141,0)</f>
        <v>0</v>
      </c>
      <c r="BJ141" s="23" t="s">
        <v>24</v>
      </c>
      <c r="BK141" s="212">
        <f>ROUND(I141*H141,2)</f>
        <v>0</v>
      </c>
      <c r="BL141" s="23" t="s">
        <v>151</v>
      </c>
      <c r="BM141" s="23" t="s">
        <v>425</v>
      </c>
    </row>
    <row r="142" spans="2:47" s="1" customFormat="1" ht="13.5">
      <c r="B142" s="40"/>
      <c r="C142" s="62"/>
      <c r="D142" s="229" t="s">
        <v>153</v>
      </c>
      <c r="E142" s="62"/>
      <c r="F142" s="256" t="s">
        <v>1014</v>
      </c>
      <c r="G142" s="62"/>
      <c r="H142" s="62"/>
      <c r="I142" s="171"/>
      <c r="J142" s="62"/>
      <c r="K142" s="62"/>
      <c r="L142" s="60"/>
      <c r="M142" s="215"/>
      <c r="N142" s="41"/>
      <c r="O142" s="41"/>
      <c r="P142" s="41"/>
      <c r="Q142" s="41"/>
      <c r="R142" s="41"/>
      <c r="S142" s="41"/>
      <c r="T142" s="77"/>
      <c r="AT142" s="23" t="s">
        <v>153</v>
      </c>
      <c r="AU142" s="23" t="s">
        <v>24</v>
      </c>
    </row>
    <row r="143" spans="2:65" s="1" customFormat="1" ht="22.8" customHeight="1">
      <c r="B143" s="40"/>
      <c r="C143" s="257" t="s">
        <v>295</v>
      </c>
      <c r="D143" s="257" t="s">
        <v>327</v>
      </c>
      <c r="E143" s="258" t="s">
        <v>1015</v>
      </c>
      <c r="F143" s="259" t="s">
        <v>1016</v>
      </c>
      <c r="G143" s="260" t="s">
        <v>761</v>
      </c>
      <c r="H143" s="261">
        <v>3</v>
      </c>
      <c r="I143" s="262"/>
      <c r="J143" s="263">
        <f>ROUND(I143*H143,2)</f>
        <v>0</v>
      </c>
      <c r="K143" s="259" t="s">
        <v>22</v>
      </c>
      <c r="L143" s="264"/>
      <c r="M143" s="265" t="s">
        <v>22</v>
      </c>
      <c r="N143" s="266" t="s">
        <v>46</v>
      </c>
      <c r="O143" s="41"/>
      <c r="P143" s="210">
        <f>O143*H143</f>
        <v>0</v>
      </c>
      <c r="Q143" s="210">
        <v>0</v>
      </c>
      <c r="R143" s="210">
        <f>Q143*H143</f>
        <v>0</v>
      </c>
      <c r="S143" s="210">
        <v>0</v>
      </c>
      <c r="T143" s="211">
        <f>S143*H143</f>
        <v>0</v>
      </c>
      <c r="AR143" s="23" t="s">
        <v>201</v>
      </c>
      <c r="AT143" s="23" t="s">
        <v>327</v>
      </c>
      <c r="AU143" s="23" t="s">
        <v>24</v>
      </c>
      <c r="AY143" s="23" t="s">
        <v>143</v>
      </c>
      <c r="BE143" s="212">
        <f>IF(N143="základní",J143,0)</f>
        <v>0</v>
      </c>
      <c r="BF143" s="212">
        <f>IF(N143="snížená",J143,0)</f>
        <v>0</v>
      </c>
      <c r="BG143" s="212">
        <f>IF(N143="zákl. přenesená",J143,0)</f>
        <v>0</v>
      </c>
      <c r="BH143" s="212">
        <f>IF(N143="sníž. přenesená",J143,0)</f>
        <v>0</v>
      </c>
      <c r="BI143" s="212">
        <f>IF(N143="nulová",J143,0)</f>
        <v>0</v>
      </c>
      <c r="BJ143" s="23" t="s">
        <v>24</v>
      </c>
      <c r="BK143" s="212">
        <f>ROUND(I143*H143,2)</f>
        <v>0</v>
      </c>
      <c r="BL143" s="23" t="s">
        <v>151</v>
      </c>
      <c r="BM143" s="23" t="s">
        <v>438</v>
      </c>
    </row>
    <row r="144" spans="2:47" s="1" customFormat="1" ht="13.5">
      <c r="B144" s="40"/>
      <c r="C144" s="62"/>
      <c r="D144" s="229" t="s">
        <v>153</v>
      </c>
      <c r="E144" s="62"/>
      <c r="F144" s="256" t="s">
        <v>1016</v>
      </c>
      <c r="G144" s="62"/>
      <c r="H144" s="62"/>
      <c r="I144" s="171"/>
      <c r="J144" s="62"/>
      <c r="K144" s="62"/>
      <c r="L144" s="60"/>
      <c r="M144" s="215"/>
      <c r="N144" s="41"/>
      <c r="O144" s="41"/>
      <c r="P144" s="41"/>
      <c r="Q144" s="41"/>
      <c r="R144" s="41"/>
      <c r="S144" s="41"/>
      <c r="T144" s="77"/>
      <c r="AT144" s="23" t="s">
        <v>153</v>
      </c>
      <c r="AU144" s="23" t="s">
        <v>24</v>
      </c>
    </row>
    <row r="145" spans="2:65" s="1" customFormat="1" ht="14.4" customHeight="1">
      <c r="B145" s="40"/>
      <c r="C145" s="257" t="s">
        <v>302</v>
      </c>
      <c r="D145" s="257" t="s">
        <v>327</v>
      </c>
      <c r="E145" s="258" t="s">
        <v>1001</v>
      </c>
      <c r="F145" s="259" t="s">
        <v>1002</v>
      </c>
      <c r="G145" s="260" t="s">
        <v>761</v>
      </c>
      <c r="H145" s="261">
        <v>3</v>
      </c>
      <c r="I145" s="262"/>
      <c r="J145" s="263">
        <f>ROUND(I145*H145,2)</f>
        <v>0</v>
      </c>
      <c r="K145" s="259" t="s">
        <v>22</v>
      </c>
      <c r="L145" s="264"/>
      <c r="M145" s="265" t="s">
        <v>22</v>
      </c>
      <c r="N145" s="266" t="s">
        <v>46</v>
      </c>
      <c r="O145" s="41"/>
      <c r="P145" s="210">
        <f>O145*H145</f>
        <v>0</v>
      </c>
      <c r="Q145" s="210">
        <v>0</v>
      </c>
      <c r="R145" s="210">
        <f>Q145*H145</f>
        <v>0</v>
      </c>
      <c r="S145" s="210">
        <v>0</v>
      </c>
      <c r="T145" s="211">
        <f>S145*H145</f>
        <v>0</v>
      </c>
      <c r="AR145" s="23" t="s">
        <v>201</v>
      </c>
      <c r="AT145" s="23" t="s">
        <v>327</v>
      </c>
      <c r="AU145" s="23" t="s">
        <v>24</v>
      </c>
      <c r="AY145" s="23" t="s">
        <v>143</v>
      </c>
      <c r="BE145" s="212">
        <f>IF(N145="základní",J145,0)</f>
        <v>0</v>
      </c>
      <c r="BF145" s="212">
        <f>IF(N145="snížená",J145,0)</f>
        <v>0</v>
      </c>
      <c r="BG145" s="212">
        <f>IF(N145="zákl. přenesená",J145,0)</f>
        <v>0</v>
      </c>
      <c r="BH145" s="212">
        <f>IF(N145="sníž. přenesená",J145,0)</f>
        <v>0</v>
      </c>
      <c r="BI145" s="212">
        <f>IF(N145="nulová",J145,0)</f>
        <v>0</v>
      </c>
      <c r="BJ145" s="23" t="s">
        <v>24</v>
      </c>
      <c r="BK145" s="212">
        <f>ROUND(I145*H145,2)</f>
        <v>0</v>
      </c>
      <c r="BL145" s="23" t="s">
        <v>151</v>
      </c>
      <c r="BM145" s="23" t="s">
        <v>451</v>
      </c>
    </row>
    <row r="146" spans="2:47" s="1" customFormat="1" ht="13.5">
      <c r="B146" s="40"/>
      <c r="C146" s="62"/>
      <c r="D146" s="229" t="s">
        <v>153</v>
      </c>
      <c r="E146" s="62"/>
      <c r="F146" s="256" t="s">
        <v>1002</v>
      </c>
      <c r="G146" s="62"/>
      <c r="H146" s="62"/>
      <c r="I146" s="171"/>
      <c r="J146" s="62"/>
      <c r="K146" s="62"/>
      <c r="L146" s="60"/>
      <c r="M146" s="215"/>
      <c r="N146" s="41"/>
      <c r="O146" s="41"/>
      <c r="P146" s="41"/>
      <c r="Q146" s="41"/>
      <c r="R146" s="41"/>
      <c r="S146" s="41"/>
      <c r="T146" s="77"/>
      <c r="AT146" s="23" t="s">
        <v>153</v>
      </c>
      <c r="AU146" s="23" t="s">
        <v>24</v>
      </c>
    </row>
    <row r="147" spans="2:65" s="1" customFormat="1" ht="14.4" customHeight="1">
      <c r="B147" s="40"/>
      <c r="C147" s="257" t="s">
        <v>307</v>
      </c>
      <c r="D147" s="257" t="s">
        <v>327</v>
      </c>
      <c r="E147" s="258" t="s">
        <v>1017</v>
      </c>
      <c r="F147" s="259" t="s">
        <v>1018</v>
      </c>
      <c r="G147" s="260" t="s">
        <v>761</v>
      </c>
      <c r="H147" s="261">
        <v>3</v>
      </c>
      <c r="I147" s="262"/>
      <c r="J147" s="263">
        <f>ROUND(I147*H147,2)</f>
        <v>0</v>
      </c>
      <c r="K147" s="259" t="s">
        <v>22</v>
      </c>
      <c r="L147" s="264"/>
      <c r="M147" s="265" t="s">
        <v>22</v>
      </c>
      <c r="N147" s="266" t="s">
        <v>46</v>
      </c>
      <c r="O147" s="41"/>
      <c r="P147" s="210">
        <f>O147*H147</f>
        <v>0</v>
      </c>
      <c r="Q147" s="210">
        <v>0</v>
      </c>
      <c r="R147" s="210">
        <f>Q147*H147</f>
        <v>0</v>
      </c>
      <c r="S147" s="210">
        <v>0</v>
      </c>
      <c r="T147" s="211">
        <f>S147*H147</f>
        <v>0</v>
      </c>
      <c r="AR147" s="23" t="s">
        <v>201</v>
      </c>
      <c r="AT147" s="23" t="s">
        <v>327</v>
      </c>
      <c r="AU147" s="23" t="s">
        <v>24</v>
      </c>
      <c r="AY147" s="23" t="s">
        <v>143</v>
      </c>
      <c r="BE147" s="212">
        <f>IF(N147="základní",J147,0)</f>
        <v>0</v>
      </c>
      <c r="BF147" s="212">
        <f>IF(N147="snížená",J147,0)</f>
        <v>0</v>
      </c>
      <c r="BG147" s="212">
        <f>IF(N147="zákl. přenesená",J147,0)</f>
        <v>0</v>
      </c>
      <c r="BH147" s="212">
        <f>IF(N147="sníž. přenesená",J147,0)</f>
        <v>0</v>
      </c>
      <c r="BI147" s="212">
        <f>IF(N147="nulová",J147,0)</f>
        <v>0</v>
      </c>
      <c r="BJ147" s="23" t="s">
        <v>24</v>
      </c>
      <c r="BK147" s="212">
        <f>ROUND(I147*H147,2)</f>
        <v>0</v>
      </c>
      <c r="BL147" s="23" t="s">
        <v>151</v>
      </c>
      <c r="BM147" s="23" t="s">
        <v>464</v>
      </c>
    </row>
    <row r="148" spans="2:47" s="1" customFormat="1" ht="13.5">
      <c r="B148" s="40"/>
      <c r="C148" s="62"/>
      <c r="D148" s="213" t="s">
        <v>153</v>
      </c>
      <c r="E148" s="62"/>
      <c r="F148" s="214" t="s">
        <v>1018</v>
      </c>
      <c r="G148" s="62"/>
      <c r="H148" s="62"/>
      <c r="I148" s="171"/>
      <c r="J148" s="62"/>
      <c r="K148" s="62"/>
      <c r="L148" s="60"/>
      <c r="M148" s="215"/>
      <c r="N148" s="41"/>
      <c r="O148" s="41"/>
      <c r="P148" s="41"/>
      <c r="Q148" s="41"/>
      <c r="R148" s="41"/>
      <c r="S148" s="41"/>
      <c r="T148" s="77"/>
      <c r="AT148" s="23" t="s">
        <v>153</v>
      </c>
      <c r="AU148" s="23" t="s">
        <v>24</v>
      </c>
    </row>
    <row r="149" spans="2:63" s="11" customFormat="1" ht="37.35" customHeight="1">
      <c r="B149" s="184"/>
      <c r="C149" s="185"/>
      <c r="D149" s="198" t="s">
        <v>74</v>
      </c>
      <c r="E149" s="275" t="s">
        <v>1019</v>
      </c>
      <c r="F149" s="275" t="s">
        <v>1020</v>
      </c>
      <c r="G149" s="185"/>
      <c r="H149" s="185"/>
      <c r="I149" s="188"/>
      <c r="J149" s="276">
        <f>BK149</f>
        <v>0</v>
      </c>
      <c r="K149" s="185"/>
      <c r="L149" s="190"/>
      <c r="M149" s="191"/>
      <c r="N149" s="192"/>
      <c r="O149" s="192"/>
      <c r="P149" s="193">
        <f>SUM(P150:P167)</f>
        <v>0</v>
      </c>
      <c r="Q149" s="192"/>
      <c r="R149" s="193">
        <f>SUM(R150:R167)</f>
        <v>0</v>
      </c>
      <c r="S149" s="192"/>
      <c r="T149" s="194">
        <f>SUM(T150:T167)</f>
        <v>0</v>
      </c>
      <c r="AR149" s="195" t="s">
        <v>24</v>
      </c>
      <c r="AT149" s="196" t="s">
        <v>74</v>
      </c>
      <c r="AU149" s="196" t="s">
        <v>75</v>
      </c>
      <c r="AY149" s="195" t="s">
        <v>143</v>
      </c>
      <c r="BK149" s="197">
        <f>SUM(BK150:BK167)</f>
        <v>0</v>
      </c>
    </row>
    <row r="150" spans="2:65" s="1" customFormat="1" ht="14.4" customHeight="1">
      <c r="B150" s="40"/>
      <c r="C150" s="257" t="s">
        <v>314</v>
      </c>
      <c r="D150" s="257" t="s">
        <v>327</v>
      </c>
      <c r="E150" s="258" t="s">
        <v>1021</v>
      </c>
      <c r="F150" s="259" t="s">
        <v>1022</v>
      </c>
      <c r="G150" s="260" t="s">
        <v>897</v>
      </c>
      <c r="H150" s="261">
        <v>2</v>
      </c>
      <c r="I150" s="262"/>
      <c r="J150" s="263">
        <f>ROUND(I150*H150,2)</f>
        <v>0</v>
      </c>
      <c r="K150" s="259" t="s">
        <v>22</v>
      </c>
      <c r="L150" s="264"/>
      <c r="M150" s="265" t="s">
        <v>22</v>
      </c>
      <c r="N150" s="266" t="s">
        <v>46</v>
      </c>
      <c r="O150" s="41"/>
      <c r="P150" s="210">
        <f>O150*H150</f>
        <v>0</v>
      </c>
      <c r="Q150" s="210">
        <v>0</v>
      </c>
      <c r="R150" s="210">
        <f>Q150*H150</f>
        <v>0</v>
      </c>
      <c r="S150" s="210">
        <v>0</v>
      </c>
      <c r="T150" s="211">
        <f>S150*H150</f>
        <v>0</v>
      </c>
      <c r="AR150" s="23" t="s">
        <v>201</v>
      </c>
      <c r="AT150" s="23" t="s">
        <v>327</v>
      </c>
      <c r="AU150" s="23" t="s">
        <v>24</v>
      </c>
      <c r="AY150" s="23" t="s">
        <v>143</v>
      </c>
      <c r="BE150" s="212">
        <f>IF(N150="základní",J150,0)</f>
        <v>0</v>
      </c>
      <c r="BF150" s="212">
        <f>IF(N150="snížená",J150,0)</f>
        <v>0</v>
      </c>
      <c r="BG150" s="212">
        <f>IF(N150="zákl. přenesená",J150,0)</f>
        <v>0</v>
      </c>
      <c r="BH150" s="212">
        <f>IF(N150="sníž. přenesená",J150,0)</f>
        <v>0</v>
      </c>
      <c r="BI150" s="212">
        <f>IF(N150="nulová",J150,0)</f>
        <v>0</v>
      </c>
      <c r="BJ150" s="23" t="s">
        <v>24</v>
      </c>
      <c r="BK150" s="212">
        <f>ROUND(I150*H150,2)</f>
        <v>0</v>
      </c>
      <c r="BL150" s="23" t="s">
        <v>151</v>
      </c>
      <c r="BM150" s="23" t="s">
        <v>474</v>
      </c>
    </row>
    <row r="151" spans="2:47" s="1" customFormat="1" ht="13.5">
      <c r="B151" s="40"/>
      <c r="C151" s="62"/>
      <c r="D151" s="229" t="s">
        <v>153</v>
      </c>
      <c r="E151" s="62"/>
      <c r="F151" s="256" t="s">
        <v>1022</v>
      </c>
      <c r="G151" s="62"/>
      <c r="H151" s="62"/>
      <c r="I151" s="171"/>
      <c r="J151" s="62"/>
      <c r="K151" s="62"/>
      <c r="L151" s="60"/>
      <c r="M151" s="215"/>
      <c r="N151" s="41"/>
      <c r="O151" s="41"/>
      <c r="P151" s="41"/>
      <c r="Q151" s="41"/>
      <c r="R151" s="41"/>
      <c r="S151" s="41"/>
      <c r="T151" s="77"/>
      <c r="AT151" s="23" t="s">
        <v>153</v>
      </c>
      <c r="AU151" s="23" t="s">
        <v>24</v>
      </c>
    </row>
    <row r="152" spans="2:65" s="1" customFormat="1" ht="14.4" customHeight="1">
      <c r="B152" s="40"/>
      <c r="C152" s="257" t="s">
        <v>322</v>
      </c>
      <c r="D152" s="257" t="s">
        <v>327</v>
      </c>
      <c r="E152" s="258" t="s">
        <v>1023</v>
      </c>
      <c r="F152" s="259" t="s">
        <v>1024</v>
      </c>
      <c r="G152" s="260" t="s">
        <v>761</v>
      </c>
      <c r="H152" s="261">
        <v>41</v>
      </c>
      <c r="I152" s="262"/>
      <c r="J152" s="263">
        <f>ROUND(I152*H152,2)</f>
        <v>0</v>
      </c>
      <c r="K152" s="259" t="s">
        <v>22</v>
      </c>
      <c r="L152" s="264"/>
      <c r="M152" s="265" t="s">
        <v>22</v>
      </c>
      <c r="N152" s="266" t="s">
        <v>46</v>
      </c>
      <c r="O152" s="41"/>
      <c r="P152" s="210">
        <f>O152*H152</f>
        <v>0</v>
      </c>
      <c r="Q152" s="210">
        <v>0</v>
      </c>
      <c r="R152" s="210">
        <f>Q152*H152</f>
        <v>0</v>
      </c>
      <c r="S152" s="210">
        <v>0</v>
      </c>
      <c r="T152" s="211">
        <f>S152*H152</f>
        <v>0</v>
      </c>
      <c r="AR152" s="23" t="s">
        <v>201</v>
      </c>
      <c r="AT152" s="23" t="s">
        <v>327</v>
      </c>
      <c r="AU152" s="23" t="s">
        <v>24</v>
      </c>
      <c r="AY152" s="23" t="s">
        <v>143</v>
      </c>
      <c r="BE152" s="212">
        <f>IF(N152="základní",J152,0)</f>
        <v>0</v>
      </c>
      <c r="BF152" s="212">
        <f>IF(N152="snížená",J152,0)</f>
        <v>0</v>
      </c>
      <c r="BG152" s="212">
        <f>IF(N152="zákl. přenesená",J152,0)</f>
        <v>0</v>
      </c>
      <c r="BH152" s="212">
        <f>IF(N152="sníž. přenesená",J152,0)</f>
        <v>0</v>
      </c>
      <c r="BI152" s="212">
        <f>IF(N152="nulová",J152,0)</f>
        <v>0</v>
      </c>
      <c r="BJ152" s="23" t="s">
        <v>24</v>
      </c>
      <c r="BK152" s="212">
        <f>ROUND(I152*H152,2)</f>
        <v>0</v>
      </c>
      <c r="BL152" s="23" t="s">
        <v>151</v>
      </c>
      <c r="BM152" s="23" t="s">
        <v>488</v>
      </c>
    </row>
    <row r="153" spans="2:47" s="1" customFormat="1" ht="13.5">
      <c r="B153" s="40"/>
      <c r="C153" s="62"/>
      <c r="D153" s="229" t="s">
        <v>153</v>
      </c>
      <c r="E153" s="62"/>
      <c r="F153" s="256" t="s">
        <v>1024</v>
      </c>
      <c r="G153" s="62"/>
      <c r="H153" s="62"/>
      <c r="I153" s="171"/>
      <c r="J153" s="62"/>
      <c r="K153" s="62"/>
      <c r="L153" s="60"/>
      <c r="M153" s="215"/>
      <c r="N153" s="41"/>
      <c r="O153" s="41"/>
      <c r="P153" s="41"/>
      <c r="Q153" s="41"/>
      <c r="R153" s="41"/>
      <c r="S153" s="41"/>
      <c r="T153" s="77"/>
      <c r="AT153" s="23" t="s">
        <v>153</v>
      </c>
      <c r="AU153" s="23" t="s">
        <v>24</v>
      </c>
    </row>
    <row r="154" spans="2:65" s="1" customFormat="1" ht="14.4" customHeight="1">
      <c r="B154" s="40"/>
      <c r="C154" s="257" t="s">
        <v>326</v>
      </c>
      <c r="D154" s="257" t="s">
        <v>327</v>
      </c>
      <c r="E154" s="258" t="s">
        <v>1025</v>
      </c>
      <c r="F154" s="259" t="s">
        <v>1026</v>
      </c>
      <c r="G154" s="260" t="s">
        <v>761</v>
      </c>
      <c r="H154" s="261">
        <v>11</v>
      </c>
      <c r="I154" s="262"/>
      <c r="J154" s="263">
        <f>ROUND(I154*H154,2)</f>
        <v>0</v>
      </c>
      <c r="K154" s="259" t="s">
        <v>22</v>
      </c>
      <c r="L154" s="264"/>
      <c r="M154" s="265" t="s">
        <v>22</v>
      </c>
      <c r="N154" s="266" t="s">
        <v>46</v>
      </c>
      <c r="O154" s="41"/>
      <c r="P154" s="210">
        <f>O154*H154</f>
        <v>0</v>
      </c>
      <c r="Q154" s="210">
        <v>0</v>
      </c>
      <c r="R154" s="210">
        <f>Q154*H154</f>
        <v>0</v>
      </c>
      <c r="S154" s="210">
        <v>0</v>
      </c>
      <c r="T154" s="211">
        <f>S154*H154</f>
        <v>0</v>
      </c>
      <c r="AR154" s="23" t="s">
        <v>201</v>
      </c>
      <c r="AT154" s="23" t="s">
        <v>327</v>
      </c>
      <c r="AU154" s="23" t="s">
        <v>24</v>
      </c>
      <c r="AY154" s="23" t="s">
        <v>143</v>
      </c>
      <c r="BE154" s="212">
        <f>IF(N154="základní",J154,0)</f>
        <v>0</v>
      </c>
      <c r="BF154" s="212">
        <f>IF(N154="snížená",J154,0)</f>
        <v>0</v>
      </c>
      <c r="BG154" s="212">
        <f>IF(N154="zákl. přenesená",J154,0)</f>
        <v>0</v>
      </c>
      <c r="BH154" s="212">
        <f>IF(N154="sníž. přenesená",J154,0)</f>
        <v>0</v>
      </c>
      <c r="BI154" s="212">
        <f>IF(N154="nulová",J154,0)</f>
        <v>0</v>
      </c>
      <c r="BJ154" s="23" t="s">
        <v>24</v>
      </c>
      <c r="BK154" s="212">
        <f>ROUND(I154*H154,2)</f>
        <v>0</v>
      </c>
      <c r="BL154" s="23" t="s">
        <v>151</v>
      </c>
      <c r="BM154" s="23" t="s">
        <v>499</v>
      </c>
    </row>
    <row r="155" spans="2:47" s="1" customFormat="1" ht="13.5">
      <c r="B155" s="40"/>
      <c r="C155" s="62"/>
      <c r="D155" s="229" t="s">
        <v>153</v>
      </c>
      <c r="E155" s="62"/>
      <c r="F155" s="256" t="s">
        <v>1026</v>
      </c>
      <c r="G155" s="62"/>
      <c r="H155" s="62"/>
      <c r="I155" s="171"/>
      <c r="J155" s="62"/>
      <c r="K155" s="62"/>
      <c r="L155" s="60"/>
      <c r="M155" s="215"/>
      <c r="N155" s="41"/>
      <c r="O155" s="41"/>
      <c r="P155" s="41"/>
      <c r="Q155" s="41"/>
      <c r="R155" s="41"/>
      <c r="S155" s="41"/>
      <c r="T155" s="77"/>
      <c r="AT155" s="23" t="s">
        <v>153</v>
      </c>
      <c r="AU155" s="23" t="s">
        <v>24</v>
      </c>
    </row>
    <row r="156" spans="2:65" s="1" customFormat="1" ht="14.4" customHeight="1">
      <c r="B156" s="40"/>
      <c r="C156" s="257" t="s">
        <v>336</v>
      </c>
      <c r="D156" s="257" t="s">
        <v>327</v>
      </c>
      <c r="E156" s="258" t="s">
        <v>1027</v>
      </c>
      <c r="F156" s="259" t="s">
        <v>1028</v>
      </c>
      <c r="G156" s="260" t="s">
        <v>761</v>
      </c>
      <c r="H156" s="261">
        <v>6</v>
      </c>
      <c r="I156" s="262"/>
      <c r="J156" s="263">
        <f>ROUND(I156*H156,2)</f>
        <v>0</v>
      </c>
      <c r="K156" s="259" t="s">
        <v>22</v>
      </c>
      <c r="L156" s="264"/>
      <c r="M156" s="265" t="s">
        <v>22</v>
      </c>
      <c r="N156" s="266" t="s">
        <v>46</v>
      </c>
      <c r="O156" s="41"/>
      <c r="P156" s="210">
        <f>O156*H156</f>
        <v>0</v>
      </c>
      <c r="Q156" s="210">
        <v>0</v>
      </c>
      <c r="R156" s="210">
        <f>Q156*H156</f>
        <v>0</v>
      </c>
      <c r="S156" s="210">
        <v>0</v>
      </c>
      <c r="T156" s="211">
        <f>S156*H156</f>
        <v>0</v>
      </c>
      <c r="AR156" s="23" t="s">
        <v>201</v>
      </c>
      <c r="AT156" s="23" t="s">
        <v>327</v>
      </c>
      <c r="AU156" s="23" t="s">
        <v>24</v>
      </c>
      <c r="AY156" s="23" t="s">
        <v>143</v>
      </c>
      <c r="BE156" s="212">
        <f>IF(N156="základní",J156,0)</f>
        <v>0</v>
      </c>
      <c r="BF156" s="212">
        <f>IF(N156="snížená",J156,0)</f>
        <v>0</v>
      </c>
      <c r="BG156" s="212">
        <f>IF(N156="zákl. přenesená",J156,0)</f>
        <v>0</v>
      </c>
      <c r="BH156" s="212">
        <f>IF(N156="sníž. přenesená",J156,0)</f>
        <v>0</v>
      </c>
      <c r="BI156" s="212">
        <f>IF(N156="nulová",J156,0)</f>
        <v>0</v>
      </c>
      <c r="BJ156" s="23" t="s">
        <v>24</v>
      </c>
      <c r="BK156" s="212">
        <f>ROUND(I156*H156,2)</f>
        <v>0</v>
      </c>
      <c r="BL156" s="23" t="s">
        <v>151</v>
      </c>
      <c r="BM156" s="23" t="s">
        <v>512</v>
      </c>
    </row>
    <row r="157" spans="2:47" s="1" customFormat="1" ht="13.5">
      <c r="B157" s="40"/>
      <c r="C157" s="62"/>
      <c r="D157" s="229" t="s">
        <v>153</v>
      </c>
      <c r="E157" s="62"/>
      <c r="F157" s="256" t="s">
        <v>1028</v>
      </c>
      <c r="G157" s="62"/>
      <c r="H157" s="62"/>
      <c r="I157" s="171"/>
      <c r="J157" s="62"/>
      <c r="K157" s="62"/>
      <c r="L157" s="60"/>
      <c r="M157" s="215"/>
      <c r="N157" s="41"/>
      <c r="O157" s="41"/>
      <c r="P157" s="41"/>
      <c r="Q157" s="41"/>
      <c r="R157" s="41"/>
      <c r="S157" s="41"/>
      <c r="T157" s="77"/>
      <c r="AT157" s="23" t="s">
        <v>153</v>
      </c>
      <c r="AU157" s="23" t="s">
        <v>24</v>
      </c>
    </row>
    <row r="158" spans="2:65" s="1" customFormat="1" ht="14.4" customHeight="1">
      <c r="B158" s="40"/>
      <c r="C158" s="257" t="s">
        <v>343</v>
      </c>
      <c r="D158" s="257" t="s">
        <v>327</v>
      </c>
      <c r="E158" s="258" t="s">
        <v>1029</v>
      </c>
      <c r="F158" s="259" t="s">
        <v>1030</v>
      </c>
      <c r="G158" s="260" t="s">
        <v>761</v>
      </c>
      <c r="H158" s="261">
        <v>3</v>
      </c>
      <c r="I158" s="262"/>
      <c r="J158" s="263">
        <f>ROUND(I158*H158,2)</f>
        <v>0</v>
      </c>
      <c r="K158" s="259" t="s">
        <v>22</v>
      </c>
      <c r="L158" s="264"/>
      <c r="M158" s="265" t="s">
        <v>22</v>
      </c>
      <c r="N158" s="266" t="s">
        <v>46</v>
      </c>
      <c r="O158" s="41"/>
      <c r="P158" s="210">
        <f>O158*H158</f>
        <v>0</v>
      </c>
      <c r="Q158" s="210">
        <v>0</v>
      </c>
      <c r="R158" s="210">
        <f>Q158*H158</f>
        <v>0</v>
      </c>
      <c r="S158" s="210">
        <v>0</v>
      </c>
      <c r="T158" s="211">
        <f>S158*H158</f>
        <v>0</v>
      </c>
      <c r="AR158" s="23" t="s">
        <v>201</v>
      </c>
      <c r="AT158" s="23" t="s">
        <v>327</v>
      </c>
      <c r="AU158" s="23" t="s">
        <v>24</v>
      </c>
      <c r="AY158" s="23" t="s">
        <v>143</v>
      </c>
      <c r="BE158" s="212">
        <f>IF(N158="základní",J158,0)</f>
        <v>0</v>
      </c>
      <c r="BF158" s="212">
        <f>IF(N158="snížená",J158,0)</f>
        <v>0</v>
      </c>
      <c r="BG158" s="212">
        <f>IF(N158="zákl. přenesená",J158,0)</f>
        <v>0</v>
      </c>
      <c r="BH158" s="212">
        <f>IF(N158="sníž. přenesená",J158,0)</f>
        <v>0</v>
      </c>
      <c r="BI158" s="212">
        <f>IF(N158="nulová",J158,0)</f>
        <v>0</v>
      </c>
      <c r="BJ158" s="23" t="s">
        <v>24</v>
      </c>
      <c r="BK158" s="212">
        <f>ROUND(I158*H158,2)</f>
        <v>0</v>
      </c>
      <c r="BL158" s="23" t="s">
        <v>151</v>
      </c>
      <c r="BM158" s="23" t="s">
        <v>522</v>
      </c>
    </row>
    <row r="159" spans="2:47" s="1" customFormat="1" ht="13.5">
      <c r="B159" s="40"/>
      <c r="C159" s="62"/>
      <c r="D159" s="229" t="s">
        <v>153</v>
      </c>
      <c r="E159" s="62"/>
      <c r="F159" s="256" t="s">
        <v>1030</v>
      </c>
      <c r="G159" s="62"/>
      <c r="H159" s="62"/>
      <c r="I159" s="171"/>
      <c r="J159" s="62"/>
      <c r="K159" s="62"/>
      <c r="L159" s="60"/>
      <c r="M159" s="215"/>
      <c r="N159" s="41"/>
      <c r="O159" s="41"/>
      <c r="P159" s="41"/>
      <c r="Q159" s="41"/>
      <c r="R159" s="41"/>
      <c r="S159" s="41"/>
      <c r="T159" s="77"/>
      <c r="AT159" s="23" t="s">
        <v>153</v>
      </c>
      <c r="AU159" s="23" t="s">
        <v>24</v>
      </c>
    </row>
    <row r="160" spans="2:65" s="1" customFormat="1" ht="14.4" customHeight="1">
      <c r="B160" s="40"/>
      <c r="C160" s="257" t="s">
        <v>331</v>
      </c>
      <c r="D160" s="257" t="s">
        <v>327</v>
      </c>
      <c r="E160" s="258" t="s">
        <v>1031</v>
      </c>
      <c r="F160" s="259" t="s">
        <v>1032</v>
      </c>
      <c r="G160" s="260" t="s">
        <v>761</v>
      </c>
      <c r="H160" s="261">
        <v>90</v>
      </c>
      <c r="I160" s="262"/>
      <c r="J160" s="263">
        <f>ROUND(I160*H160,2)</f>
        <v>0</v>
      </c>
      <c r="K160" s="259" t="s">
        <v>22</v>
      </c>
      <c r="L160" s="264"/>
      <c r="M160" s="265" t="s">
        <v>22</v>
      </c>
      <c r="N160" s="266" t="s">
        <v>46</v>
      </c>
      <c r="O160" s="41"/>
      <c r="P160" s="210">
        <f>O160*H160</f>
        <v>0</v>
      </c>
      <c r="Q160" s="210">
        <v>0</v>
      </c>
      <c r="R160" s="210">
        <f>Q160*H160</f>
        <v>0</v>
      </c>
      <c r="S160" s="210">
        <v>0</v>
      </c>
      <c r="T160" s="211">
        <f>S160*H160</f>
        <v>0</v>
      </c>
      <c r="AR160" s="23" t="s">
        <v>201</v>
      </c>
      <c r="AT160" s="23" t="s">
        <v>327</v>
      </c>
      <c r="AU160" s="23" t="s">
        <v>24</v>
      </c>
      <c r="AY160" s="23" t="s">
        <v>143</v>
      </c>
      <c r="BE160" s="212">
        <f>IF(N160="základní",J160,0)</f>
        <v>0</v>
      </c>
      <c r="BF160" s="212">
        <f>IF(N160="snížená",J160,0)</f>
        <v>0</v>
      </c>
      <c r="BG160" s="212">
        <f>IF(N160="zákl. přenesená",J160,0)</f>
        <v>0</v>
      </c>
      <c r="BH160" s="212">
        <f>IF(N160="sníž. přenesená",J160,0)</f>
        <v>0</v>
      </c>
      <c r="BI160" s="212">
        <f>IF(N160="nulová",J160,0)</f>
        <v>0</v>
      </c>
      <c r="BJ160" s="23" t="s">
        <v>24</v>
      </c>
      <c r="BK160" s="212">
        <f>ROUND(I160*H160,2)</f>
        <v>0</v>
      </c>
      <c r="BL160" s="23" t="s">
        <v>151</v>
      </c>
      <c r="BM160" s="23" t="s">
        <v>535</v>
      </c>
    </row>
    <row r="161" spans="2:47" s="1" customFormat="1" ht="13.5">
      <c r="B161" s="40"/>
      <c r="C161" s="62"/>
      <c r="D161" s="229" t="s">
        <v>153</v>
      </c>
      <c r="E161" s="62"/>
      <c r="F161" s="256" t="s">
        <v>1032</v>
      </c>
      <c r="G161" s="62"/>
      <c r="H161" s="62"/>
      <c r="I161" s="171"/>
      <c r="J161" s="62"/>
      <c r="K161" s="62"/>
      <c r="L161" s="60"/>
      <c r="M161" s="215"/>
      <c r="N161" s="41"/>
      <c r="O161" s="41"/>
      <c r="P161" s="41"/>
      <c r="Q161" s="41"/>
      <c r="R161" s="41"/>
      <c r="S161" s="41"/>
      <c r="T161" s="77"/>
      <c r="AT161" s="23" t="s">
        <v>153</v>
      </c>
      <c r="AU161" s="23" t="s">
        <v>24</v>
      </c>
    </row>
    <row r="162" spans="2:65" s="1" customFormat="1" ht="14.4" customHeight="1">
      <c r="B162" s="40"/>
      <c r="C162" s="257" t="s">
        <v>355</v>
      </c>
      <c r="D162" s="257" t="s">
        <v>327</v>
      </c>
      <c r="E162" s="258" t="s">
        <v>1033</v>
      </c>
      <c r="F162" s="259" t="s">
        <v>1034</v>
      </c>
      <c r="G162" s="260" t="s">
        <v>240</v>
      </c>
      <c r="H162" s="261">
        <v>24</v>
      </c>
      <c r="I162" s="262"/>
      <c r="J162" s="263">
        <f>ROUND(I162*H162,2)</f>
        <v>0</v>
      </c>
      <c r="K162" s="259" t="s">
        <v>22</v>
      </c>
      <c r="L162" s="264"/>
      <c r="M162" s="265" t="s">
        <v>22</v>
      </c>
      <c r="N162" s="266" t="s">
        <v>46</v>
      </c>
      <c r="O162" s="41"/>
      <c r="P162" s="210">
        <f>O162*H162</f>
        <v>0</v>
      </c>
      <c r="Q162" s="210">
        <v>0</v>
      </c>
      <c r="R162" s="210">
        <f>Q162*H162</f>
        <v>0</v>
      </c>
      <c r="S162" s="210">
        <v>0</v>
      </c>
      <c r="T162" s="211">
        <f>S162*H162</f>
        <v>0</v>
      </c>
      <c r="AR162" s="23" t="s">
        <v>201</v>
      </c>
      <c r="AT162" s="23" t="s">
        <v>327</v>
      </c>
      <c r="AU162" s="23" t="s">
        <v>24</v>
      </c>
      <c r="AY162" s="23" t="s">
        <v>143</v>
      </c>
      <c r="BE162" s="212">
        <f>IF(N162="základní",J162,0)</f>
        <v>0</v>
      </c>
      <c r="BF162" s="212">
        <f>IF(N162="snížená",J162,0)</f>
        <v>0</v>
      </c>
      <c r="BG162" s="212">
        <f>IF(N162="zákl. přenesená",J162,0)</f>
        <v>0</v>
      </c>
      <c r="BH162" s="212">
        <f>IF(N162="sníž. přenesená",J162,0)</f>
        <v>0</v>
      </c>
      <c r="BI162" s="212">
        <f>IF(N162="nulová",J162,0)</f>
        <v>0</v>
      </c>
      <c r="BJ162" s="23" t="s">
        <v>24</v>
      </c>
      <c r="BK162" s="212">
        <f>ROUND(I162*H162,2)</f>
        <v>0</v>
      </c>
      <c r="BL162" s="23" t="s">
        <v>151</v>
      </c>
      <c r="BM162" s="23" t="s">
        <v>545</v>
      </c>
    </row>
    <row r="163" spans="2:47" s="1" customFormat="1" ht="13.5">
      <c r="B163" s="40"/>
      <c r="C163" s="62"/>
      <c r="D163" s="229" t="s">
        <v>153</v>
      </c>
      <c r="E163" s="62"/>
      <c r="F163" s="256" t="s">
        <v>1034</v>
      </c>
      <c r="G163" s="62"/>
      <c r="H163" s="62"/>
      <c r="I163" s="171"/>
      <c r="J163" s="62"/>
      <c r="K163" s="62"/>
      <c r="L163" s="60"/>
      <c r="M163" s="215"/>
      <c r="N163" s="41"/>
      <c r="O163" s="41"/>
      <c r="P163" s="41"/>
      <c r="Q163" s="41"/>
      <c r="R163" s="41"/>
      <c r="S163" s="41"/>
      <c r="T163" s="77"/>
      <c r="AT163" s="23" t="s">
        <v>153</v>
      </c>
      <c r="AU163" s="23" t="s">
        <v>24</v>
      </c>
    </row>
    <row r="164" spans="2:65" s="1" customFormat="1" ht="14.4" customHeight="1">
      <c r="B164" s="40"/>
      <c r="C164" s="257" t="s">
        <v>361</v>
      </c>
      <c r="D164" s="257" t="s">
        <v>327</v>
      </c>
      <c r="E164" s="258" t="s">
        <v>1035</v>
      </c>
      <c r="F164" s="259" t="s">
        <v>1036</v>
      </c>
      <c r="G164" s="260" t="s">
        <v>240</v>
      </c>
      <c r="H164" s="261">
        <v>28</v>
      </c>
      <c r="I164" s="262"/>
      <c r="J164" s="263">
        <f>ROUND(I164*H164,2)</f>
        <v>0</v>
      </c>
      <c r="K164" s="259" t="s">
        <v>22</v>
      </c>
      <c r="L164" s="264"/>
      <c r="M164" s="265" t="s">
        <v>22</v>
      </c>
      <c r="N164" s="266" t="s">
        <v>46</v>
      </c>
      <c r="O164" s="41"/>
      <c r="P164" s="210">
        <f>O164*H164</f>
        <v>0</v>
      </c>
      <c r="Q164" s="210">
        <v>0</v>
      </c>
      <c r="R164" s="210">
        <f>Q164*H164</f>
        <v>0</v>
      </c>
      <c r="S164" s="210">
        <v>0</v>
      </c>
      <c r="T164" s="211">
        <f>S164*H164</f>
        <v>0</v>
      </c>
      <c r="AR164" s="23" t="s">
        <v>201</v>
      </c>
      <c r="AT164" s="23" t="s">
        <v>327</v>
      </c>
      <c r="AU164" s="23" t="s">
        <v>24</v>
      </c>
      <c r="AY164" s="23" t="s">
        <v>143</v>
      </c>
      <c r="BE164" s="212">
        <f>IF(N164="základní",J164,0)</f>
        <v>0</v>
      </c>
      <c r="BF164" s="212">
        <f>IF(N164="snížená",J164,0)</f>
        <v>0</v>
      </c>
      <c r="BG164" s="212">
        <f>IF(N164="zákl. přenesená",J164,0)</f>
        <v>0</v>
      </c>
      <c r="BH164" s="212">
        <f>IF(N164="sníž. přenesená",J164,0)</f>
        <v>0</v>
      </c>
      <c r="BI164" s="212">
        <f>IF(N164="nulová",J164,0)</f>
        <v>0</v>
      </c>
      <c r="BJ164" s="23" t="s">
        <v>24</v>
      </c>
      <c r="BK164" s="212">
        <f>ROUND(I164*H164,2)</f>
        <v>0</v>
      </c>
      <c r="BL164" s="23" t="s">
        <v>151</v>
      </c>
      <c r="BM164" s="23" t="s">
        <v>556</v>
      </c>
    </row>
    <row r="165" spans="2:47" s="1" customFormat="1" ht="13.5">
      <c r="B165" s="40"/>
      <c r="C165" s="62"/>
      <c r="D165" s="229" t="s">
        <v>153</v>
      </c>
      <c r="E165" s="62"/>
      <c r="F165" s="256" t="s">
        <v>1036</v>
      </c>
      <c r="G165" s="62"/>
      <c r="H165" s="62"/>
      <c r="I165" s="171"/>
      <c r="J165" s="62"/>
      <c r="K165" s="62"/>
      <c r="L165" s="60"/>
      <c r="M165" s="215"/>
      <c r="N165" s="41"/>
      <c r="O165" s="41"/>
      <c r="P165" s="41"/>
      <c r="Q165" s="41"/>
      <c r="R165" s="41"/>
      <c r="S165" s="41"/>
      <c r="T165" s="77"/>
      <c r="AT165" s="23" t="s">
        <v>153</v>
      </c>
      <c r="AU165" s="23" t="s">
        <v>24</v>
      </c>
    </row>
    <row r="166" spans="2:65" s="1" customFormat="1" ht="14.4" customHeight="1">
      <c r="B166" s="40"/>
      <c r="C166" s="257" t="s">
        <v>366</v>
      </c>
      <c r="D166" s="257" t="s">
        <v>327</v>
      </c>
      <c r="E166" s="258" t="s">
        <v>1037</v>
      </c>
      <c r="F166" s="259" t="s">
        <v>1038</v>
      </c>
      <c r="G166" s="260" t="s">
        <v>761</v>
      </c>
      <c r="H166" s="261">
        <v>22</v>
      </c>
      <c r="I166" s="262"/>
      <c r="J166" s="263">
        <f>ROUND(I166*H166,2)</f>
        <v>0</v>
      </c>
      <c r="K166" s="259" t="s">
        <v>22</v>
      </c>
      <c r="L166" s="264"/>
      <c r="M166" s="265" t="s">
        <v>22</v>
      </c>
      <c r="N166" s="266" t="s">
        <v>46</v>
      </c>
      <c r="O166" s="41"/>
      <c r="P166" s="210">
        <f>O166*H166</f>
        <v>0</v>
      </c>
      <c r="Q166" s="210">
        <v>0</v>
      </c>
      <c r="R166" s="210">
        <f>Q166*H166</f>
        <v>0</v>
      </c>
      <c r="S166" s="210">
        <v>0</v>
      </c>
      <c r="T166" s="211">
        <f>S166*H166</f>
        <v>0</v>
      </c>
      <c r="AR166" s="23" t="s">
        <v>201</v>
      </c>
      <c r="AT166" s="23" t="s">
        <v>327</v>
      </c>
      <c r="AU166" s="23" t="s">
        <v>24</v>
      </c>
      <c r="AY166" s="23" t="s">
        <v>143</v>
      </c>
      <c r="BE166" s="212">
        <f>IF(N166="základní",J166,0)</f>
        <v>0</v>
      </c>
      <c r="BF166" s="212">
        <f>IF(N166="snížená",J166,0)</f>
        <v>0</v>
      </c>
      <c r="BG166" s="212">
        <f>IF(N166="zákl. přenesená",J166,0)</f>
        <v>0</v>
      </c>
      <c r="BH166" s="212">
        <f>IF(N166="sníž. přenesená",J166,0)</f>
        <v>0</v>
      </c>
      <c r="BI166" s="212">
        <f>IF(N166="nulová",J166,0)</f>
        <v>0</v>
      </c>
      <c r="BJ166" s="23" t="s">
        <v>24</v>
      </c>
      <c r="BK166" s="212">
        <f>ROUND(I166*H166,2)</f>
        <v>0</v>
      </c>
      <c r="BL166" s="23" t="s">
        <v>151</v>
      </c>
      <c r="BM166" s="23" t="s">
        <v>570</v>
      </c>
    </row>
    <row r="167" spans="2:47" s="1" customFormat="1" ht="13.5">
      <c r="B167" s="40"/>
      <c r="C167" s="62"/>
      <c r="D167" s="213" t="s">
        <v>153</v>
      </c>
      <c r="E167" s="62"/>
      <c r="F167" s="214" t="s">
        <v>1038</v>
      </c>
      <c r="G167" s="62"/>
      <c r="H167" s="62"/>
      <c r="I167" s="171"/>
      <c r="J167" s="62"/>
      <c r="K167" s="62"/>
      <c r="L167" s="60"/>
      <c r="M167" s="215"/>
      <c r="N167" s="41"/>
      <c r="O167" s="41"/>
      <c r="P167" s="41"/>
      <c r="Q167" s="41"/>
      <c r="R167" s="41"/>
      <c r="S167" s="41"/>
      <c r="T167" s="77"/>
      <c r="AT167" s="23" t="s">
        <v>153</v>
      </c>
      <c r="AU167" s="23" t="s">
        <v>24</v>
      </c>
    </row>
    <row r="168" spans="2:63" s="11" customFormat="1" ht="37.35" customHeight="1">
      <c r="B168" s="184"/>
      <c r="C168" s="185"/>
      <c r="D168" s="198" t="s">
        <v>74</v>
      </c>
      <c r="E168" s="275" t="s">
        <v>1039</v>
      </c>
      <c r="F168" s="275" t="s">
        <v>1040</v>
      </c>
      <c r="G168" s="185"/>
      <c r="H168" s="185"/>
      <c r="I168" s="188"/>
      <c r="J168" s="276">
        <f>BK168</f>
        <v>0</v>
      </c>
      <c r="K168" s="185"/>
      <c r="L168" s="190"/>
      <c r="M168" s="191"/>
      <c r="N168" s="192"/>
      <c r="O168" s="192"/>
      <c r="P168" s="193">
        <f>SUM(P169:P172)</f>
        <v>0</v>
      </c>
      <c r="Q168" s="192"/>
      <c r="R168" s="193">
        <f>SUM(R169:R172)</f>
        <v>0</v>
      </c>
      <c r="S168" s="192"/>
      <c r="T168" s="194">
        <f>SUM(T169:T172)</f>
        <v>0</v>
      </c>
      <c r="AR168" s="195" t="s">
        <v>24</v>
      </c>
      <c r="AT168" s="196" t="s">
        <v>74</v>
      </c>
      <c r="AU168" s="196" t="s">
        <v>75</v>
      </c>
      <c r="AY168" s="195" t="s">
        <v>143</v>
      </c>
      <c r="BK168" s="197">
        <f>SUM(BK169:BK172)</f>
        <v>0</v>
      </c>
    </row>
    <row r="169" spans="2:65" s="1" customFormat="1" ht="14.4" customHeight="1">
      <c r="B169" s="40"/>
      <c r="C169" s="257" t="s">
        <v>371</v>
      </c>
      <c r="D169" s="257" t="s">
        <v>327</v>
      </c>
      <c r="E169" s="258" t="s">
        <v>1041</v>
      </c>
      <c r="F169" s="259" t="s">
        <v>1042</v>
      </c>
      <c r="G169" s="260" t="s">
        <v>761</v>
      </c>
      <c r="H169" s="261">
        <v>22</v>
      </c>
      <c r="I169" s="262"/>
      <c r="J169" s="263">
        <f>ROUND(I169*H169,2)</f>
        <v>0</v>
      </c>
      <c r="K169" s="259" t="s">
        <v>22</v>
      </c>
      <c r="L169" s="264"/>
      <c r="M169" s="265" t="s">
        <v>22</v>
      </c>
      <c r="N169" s="266" t="s">
        <v>46</v>
      </c>
      <c r="O169" s="41"/>
      <c r="P169" s="210">
        <f>O169*H169</f>
        <v>0</v>
      </c>
      <c r="Q169" s="210">
        <v>0</v>
      </c>
      <c r="R169" s="210">
        <f>Q169*H169</f>
        <v>0</v>
      </c>
      <c r="S169" s="210">
        <v>0</v>
      </c>
      <c r="T169" s="211">
        <f>S169*H169</f>
        <v>0</v>
      </c>
      <c r="AR169" s="23" t="s">
        <v>201</v>
      </c>
      <c r="AT169" s="23" t="s">
        <v>327</v>
      </c>
      <c r="AU169" s="23" t="s">
        <v>24</v>
      </c>
      <c r="AY169" s="23" t="s">
        <v>143</v>
      </c>
      <c r="BE169" s="212">
        <f>IF(N169="základní",J169,0)</f>
        <v>0</v>
      </c>
      <c r="BF169" s="212">
        <f>IF(N169="snížená",J169,0)</f>
        <v>0</v>
      </c>
      <c r="BG169" s="212">
        <f>IF(N169="zákl. přenesená",J169,0)</f>
        <v>0</v>
      </c>
      <c r="BH169" s="212">
        <f>IF(N169="sníž. přenesená",J169,0)</f>
        <v>0</v>
      </c>
      <c r="BI169" s="212">
        <f>IF(N169="nulová",J169,0)</f>
        <v>0</v>
      </c>
      <c r="BJ169" s="23" t="s">
        <v>24</v>
      </c>
      <c r="BK169" s="212">
        <f>ROUND(I169*H169,2)</f>
        <v>0</v>
      </c>
      <c r="BL169" s="23" t="s">
        <v>151</v>
      </c>
      <c r="BM169" s="23" t="s">
        <v>583</v>
      </c>
    </row>
    <row r="170" spans="2:47" s="1" customFormat="1" ht="13.5">
      <c r="B170" s="40"/>
      <c r="C170" s="62"/>
      <c r="D170" s="229" t="s">
        <v>153</v>
      </c>
      <c r="E170" s="62"/>
      <c r="F170" s="256" t="s">
        <v>1042</v>
      </c>
      <c r="G170" s="62"/>
      <c r="H170" s="62"/>
      <c r="I170" s="171"/>
      <c r="J170" s="62"/>
      <c r="K170" s="62"/>
      <c r="L170" s="60"/>
      <c r="M170" s="215"/>
      <c r="N170" s="41"/>
      <c r="O170" s="41"/>
      <c r="P170" s="41"/>
      <c r="Q170" s="41"/>
      <c r="R170" s="41"/>
      <c r="S170" s="41"/>
      <c r="T170" s="77"/>
      <c r="AT170" s="23" t="s">
        <v>153</v>
      </c>
      <c r="AU170" s="23" t="s">
        <v>24</v>
      </c>
    </row>
    <row r="171" spans="2:65" s="1" customFormat="1" ht="14.4" customHeight="1">
      <c r="B171" s="40"/>
      <c r="C171" s="257" t="s">
        <v>376</v>
      </c>
      <c r="D171" s="257" t="s">
        <v>327</v>
      </c>
      <c r="E171" s="258" t="s">
        <v>1043</v>
      </c>
      <c r="F171" s="259" t="s">
        <v>1044</v>
      </c>
      <c r="G171" s="260" t="s">
        <v>761</v>
      </c>
      <c r="H171" s="261">
        <v>22</v>
      </c>
      <c r="I171" s="262"/>
      <c r="J171" s="263">
        <f>ROUND(I171*H171,2)</f>
        <v>0</v>
      </c>
      <c r="K171" s="259" t="s">
        <v>22</v>
      </c>
      <c r="L171" s="264"/>
      <c r="M171" s="265" t="s">
        <v>22</v>
      </c>
      <c r="N171" s="266" t="s">
        <v>46</v>
      </c>
      <c r="O171" s="41"/>
      <c r="P171" s="210">
        <f>O171*H171</f>
        <v>0</v>
      </c>
      <c r="Q171" s="210">
        <v>0</v>
      </c>
      <c r="R171" s="210">
        <f>Q171*H171</f>
        <v>0</v>
      </c>
      <c r="S171" s="210">
        <v>0</v>
      </c>
      <c r="T171" s="211">
        <f>S171*H171</f>
        <v>0</v>
      </c>
      <c r="AR171" s="23" t="s">
        <v>201</v>
      </c>
      <c r="AT171" s="23" t="s">
        <v>327</v>
      </c>
      <c r="AU171" s="23" t="s">
        <v>24</v>
      </c>
      <c r="AY171" s="23" t="s">
        <v>143</v>
      </c>
      <c r="BE171" s="212">
        <f>IF(N171="základní",J171,0)</f>
        <v>0</v>
      </c>
      <c r="BF171" s="212">
        <f>IF(N171="snížená",J171,0)</f>
        <v>0</v>
      </c>
      <c r="BG171" s="212">
        <f>IF(N171="zákl. přenesená",J171,0)</f>
        <v>0</v>
      </c>
      <c r="BH171" s="212">
        <f>IF(N171="sníž. přenesená",J171,0)</f>
        <v>0</v>
      </c>
      <c r="BI171" s="212">
        <f>IF(N171="nulová",J171,0)</f>
        <v>0</v>
      </c>
      <c r="BJ171" s="23" t="s">
        <v>24</v>
      </c>
      <c r="BK171" s="212">
        <f>ROUND(I171*H171,2)</f>
        <v>0</v>
      </c>
      <c r="BL171" s="23" t="s">
        <v>151</v>
      </c>
      <c r="BM171" s="23" t="s">
        <v>600</v>
      </c>
    </row>
    <row r="172" spans="2:47" s="1" customFormat="1" ht="13.5">
      <c r="B172" s="40"/>
      <c r="C172" s="62"/>
      <c r="D172" s="213" t="s">
        <v>153</v>
      </c>
      <c r="E172" s="62"/>
      <c r="F172" s="214" t="s">
        <v>1044</v>
      </c>
      <c r="G172" s="62"/>
      <c r="H172" s="62"/>
      <c r="I172" s="171"/>
      <c r="J172" s="62"/>
      <c r="K172" s="62"/>
      <c r="L172" s="60"/>
      <c r="M172" s="215"/>
      <c r="N172" s="41"/>
      <c r="O172" s="41"/>
      <c r="P172" s="41"/>
      <c r="Q172" s="41"/>
      <c r="R172" s="41"/>
      <c r="S172" s="41"/>
      <c r="T172" s="77"/>
      <c r="AT172" s="23" t="s">
        <v>153</v>
      </c>
      <c r="AU172" s="23" t="s">
        <v>24</v>
      </c>
    </row>
    <row r="173" spans="2:63" s="11" customFormat="1" ht="37.35" customHeight="1">
      <c r="B173" s="184"/>
      <c r="C173" s="185"/>
      <c r="D173" s="198" t="s">
        <v>74</v>
      </c>
      <c r="E173" s="275" t="s">
        <v>1045</v>
      </c>
      <c r="F173" s="275" t="s">
        <v>1046</v>
      </c>
      <c r="G173" s="185"/>
      <c r="H173" s="185"/>
      <c r="I173" s="188"/>
      <c r="J173" s="276">
        <f>BK173</f>
        <v>0</v>
      </c>
      <c r="K173" s="185"/>
      <c r="L173" s="190"/>
      <c r="M173" s="191"/>
      <c r="N173" s="192"/>
      <c r="O173" s="192"/>
      <c r="P173" s="193">
        <f>SUM(P174:P185)</f>
        <v>0</v>
      </c>
      <c r="Q173" s="192"/>
      <c r="R173" s="193">
        <f>SUM(R174:R185)</f>
        <v>0</v>
      </c>
      <c r="S173" s="192"/>
      <c r="T173" s="194">
        <f>SUM(T174:T185)</f>
        <v>0</v>
      </c>
      <c r="AR173" s="195" t="s">
        <v>24</v>
      </c>
      <c r="AT173" s="196" t="s">
        <v>74</v>
      </c>
      <c r="AU173" s="196" t="s">
        <v>75</v>
      </c>
      <c r="AY173" s="195" t="s">
        <v>143</v>
      </c>
      <c r="BK173" s="197">
        <f>SUM(BK174:BK185)</f>
        <v>0</v>
      </c>
    </row>
    <row r="174" spans="2:65" s="1" customFormat="1" ht="14.4" customHeight="1">
      <c r="B174" s="40"/>
      <c r="C174" s="257" t="s">
        <v>381</v>
      </c>
      <c r="D174" s="257" t="s">
        <v>327</v>
      </c>
      <c r="E174" s="258" t="s">
        <v>1047</v>
      </c>
      <c r="F174" s="259" t="s">
        <v>1048</v>
      </c>
      <c r="G174" s="260" t="s">
        <v>761</v>
      </c>
      <c r="H174" s="261">
        <v>4</v>
      </c>
      <c r="I174" s="262"/>
      <c r="J174" s="263">
        <f>ROUND(I174*H174,2)</f>
        <v>0</v>
      </c>
      <c r="K174" s="259" t="s">
        <v>22</v>
      </c>
      <c r="L174" s="264"/>
      <c r="M174" s="265" t="s">
        <v>22</v>
      </c>
      <c r="N174" s="266" t="s">
        <v>46</v>
      </c>
      <c r="O174" s="41"/>
      <c r="P174" s="210">
        <f>O174*H174</f>
        <v>0</v>
      </c>
      <c r="Q174" s="210">
        <v>0</v>
      </c>
      <c r="R174" s="210">
        <f>Q174*H174</f>
        <v>0</v>
      </c>
      <c r="S174" s="210">
        <v>0</v>
      </c>
      <c r="T174" s="211">
        <f>S174*H174</f>
        <v>0</v>
      </c>
      <c r="AR174" s="23" t="s">
        <v>201</v>
      </c>
      <c r="AT174" s="23" t="s">
        <v>327</v>
      </c>
      <c r="AU174" s="23" t="s">
        <v>24</v>
      </c>
      <c r="AY174" s="23" t="s">
        <v>143</v>
      </c>
      <c r="BE174" s="212">
        <f>IF(N174="základní",J174,0)</f>
        <v>0</v>
      </c>
      <c r="BF174" s="212">
        <f>IF(N174="snížená",J174,0)</f>
        <v>0</v>
      </c>
      <c r="BG174" s="212">
        <f>IF(N174="zákl. přenesená",J174,0)</f>
        <v>0</v>
      </c>
      <c r="BH174" s="212">
        <f>IF(N174="sníž. přenesená",J174,0)</f>
        <v>0</v>
      </c>
      <c r="BI174" s="212">
        <f>IF(N174="nulová",J174,0)</f>
        <v>0</v>
      </c>
      <c r="BJ174" s="23" t="s">
        <v>24</v>
      </c>
      <c r="BK174" s="212">
        <f>ROUND(I174*H174,2)</f>
        <v>0</v>
      </c>
      <c r="BL174" s="23" t="s">
        <v>151</v>
      </c>
      <c r="BM174" s="23" t="s">
        <v>610</v>
      </c>
    </row>
    <row r="175" spans="2:47" s="1" customFormat="1" ht="13.5">
      <c r="B175" s="40"/>
      <c r="C175" s="62"/>
      <c r="D175" s="229" t="s">
        <v>153</v>
      </c>
      <c r="E175" s="62"/>
      <c r="F175" s="256" t="s">
        <v>1048</v>
      </c>
      <c r="G175" s="62"/>
      <c r="H175" s="62"/>
      <c r="I175" s="171"/>
      <c r="J175" s="62"/>
      <c r="K175" s="62"/>
      <c r="L175" s="60"/>
      <c r="M175" s="215"/>
      <c r="N175" s="41"/>
      <c r="O175" s="41"/>
      <c r="P175" s="41"/>
      <c r="Q175" s="41"/>
      <c r="R175" s="41"/>
      <c r="S175" s="41"/>
      <c r="T175" s="77"/>
      <c r="AT175" s="23" t="s">
        <v>153</v>
      </c>
      <c r="AU175" s="23" t="s">
        <v>24</v>
      </c>
    </row>
    <row r="176" spans="2:65" s="1" customFormat="1" ht="14.4" customHeight="1">
      <c r="B176" s="40"/>
      <c r="C176" s="257" t="s">
        <v>386</v>
      </c>
      <c r="D176" s="257" t="s">
        <v>327</v>
      </c>
      <c r="E176" s="258" t="s">
        <v>1049</v>
      </c>
      <c r="F176" s="259" t="s">
        <v>1050</v>
      </c>
      <c r="G176" s="260" t="s">
        <v>240</v>
      </c>
      <c r="H176" s="261">
        <v>220</v>
      </c>
      <c r="I176" s="262"/>
      <c r="J176" s="263">
        <f>ROUND(I176*H176,2)</f>
        <v>0</v>
      </c>
      <c r="K176" s="259" t="s">
        <v>22</v>
      </c>
      <c r="L176" s="264"/>
      <c r="M176" s="265" t="s">
        <v>22</v>
      </c>
      <c r="N176" s="266" t="s">
        <v>46</v>
      </c>
      <c r="O176" s="41"/>
      <c r="P176" s="210">
        <f>O176*H176</f>
        <v>0</v>
      </c>
      <c r="Q176" s="210">
        <v>0</v>
      </c>
      <c r="R176" s="210">
        <f>Q176*H176</f>
        <v>0</v>
      </c>
      <c r="S176" s="210">
        <v>0</v>
      </c>
      <c r="T176" s="211">
        <f>S176*H176</f>
        <v>0</v>
      </c>
      <c r="AR176" s="23" t="s">
        <v>201</v>
      </c>
      <c r="AT176" s="23" t="s">
        <v>327</v>
      </c>
      <c r="AU176" s="23" t="s">
        <v>24</v>
      </c>
      <c r="AY176" s="23" t="s">
        <v>143</v>
      </c>
      <c r="BE176" s="212">
        <f>IF(N176="základní",J176,0)</f>
        <v>0</v>
      </c>
      <c r="BF176" s="212">
        <f>IF(N176="snížená",J176,0)</f>
        <v>0</v>
      </c>
      <c r="BG176" s="212">
        <f>IF(N176="zákl. přenesená",J176,0)</f>
        <v>0</v>
      </c>
      <c r="BH176" s="212">
        <f>IF(N176="sníž. přenesená",J176,0)</f>
        <v>0</v>
      </c>
      <c r="BI176" s="212">
        <f>IF(N176="nulová",J176,0)</f>
        <v>0</v>
      </c>
      <c r="BJ176" s="23" t="s">
        <v>24</v>
      </c>
      <c r="BK176" s="212">
        <f>ROUND(I176*H176,2)</f>
        <v>0</v>
      </c>
      <c r="BL176" s="23" t="s">
        <v>151</v>
      </c>
      <c r="BM176" s="23" t="s">
        <v>621</v>
      </c>
    </row>
    <row r="177" spans="2:47" s="1" customFormat="1" ht="13.5">
      <c r="B177" s="40"/>
      <c r="C177" s="62"/>
      <c r="D177" s="229" t="s">
        <v>153</v>
      </c>
      <c r="E177" s="62"/>
      <c r="F177" s="256" t="s">
        <v>1050</v>
      </c>
      <c r="G177" s="62"/>
      <c r="H177" s="62"/>
      <c r="I177" s="171"/>
      <c r="J177" s="62"/>
      <c r="K177" s="62"/>
      <c r="L177" s="60"/>
      <c r="M177" s="215"/>
      <c r="N177" s="41"/>
      <c r="O177" s="41"/>
      <c r="P177" s="41"/>
      <c r="Q177" s="41"/>
      <c r="R177" s="41"/>
      <c r="S177" s="41"/>
      <c r="T177" s="77"/>
      <c r="AT177" s="23" t="s">
        <v>153</v>
      </c>
      <c r="AU177" s="23" t="s">
        <v>24</v>
      </c>
    </row>
    <row r="178" spans="2:65" s="1" customFormat="1" ht="14.4" customHeight="1">
      <c r="B178" s="40"/>
      <c r="C178" s="257" t="s">
        <v>390</v>
      </c>
      <c r="D178" s="257" t="s">
        <v>327</v>
      </c>
      <c r="E178" s="258" t="s">
        <v>1033</v>
      </c>
      <c r="F178" s="259" t="s">
        <v>1034</v>
      </c>
      <c r="G178" s="260" t="s">
        <v>240</v>
      </c>
      <c r="H178" s="261">
        <v>130</v>
      </c>
      <c r="I178" s="262"/>
      <c r="J178" s="263">
        <f>ROUND(I178*H178,2)</f>
        <v>0</v>
      </c>
      <c r="K178" s="259" t="s">
        <v>22</v>
      </c>
      <c r="L178" s="264"/>
      <c r="M178" s="265" t="s">
        <v>22</v>
      </c>
      <c r="N178" s="266" t="s">
        <v>46</v>
      </c>
      <c r="O178" s="41"/>
      <c r="P178" s="210">
        <f>O178*H178</f>
        <v>0</v>
      </c>
      <c r="Q178" s="210">
        <v>0</v>
      </c>
      <c r="R178" s="210">
        <f>Q178*H178</f>
        <v>0</v>
      </c>
      <c r="S178" s="210">
        <v>0</v>
      </c>
      <c r="T178" s="211">
        <f>S178*H178</f>
        <v>0</v>
      </c>
      <c r="AR178" s="23" t="s">
        <v>201</v>
      </c>
      <c r="AT178" s="23" t="s">
        <v>327</v>
      </c>
      <c r="AU178" s="23" t="s">
        <v>24</v>
      </c>
      <c r="AY178" s="23" t="s">
        <v>143</v>
      </c>
      <c r="BE178" s="212">
        <f>IF(N178="základní",J178,0)</f>
        <v>0</v>
      </c>
      <c r="BF178" s="212">
        <f>IF(N178="snížená",J178,0)</f>
        <v>0</v>
      </c>
      <c r="BG178" s="212">
        <f>IF(N178="zákl. přenesená",J178,0)</f>
        <v>0</v>
      </c>
      <c r="BH178" s="212">
        <f>IF(N178="sníž. přenesená",J178,0)</f>
        <v>0</v>
      </c>
      <c r="BI178" s="212">
        <f>IF(N178="nulová",J178,0)</f>
        <v>0</v>
      </c>
      <c r="BJ178" s="23" t="s">
        <v>24</v>
      </c>
      <c r="BK178" s="212">
        <f>ROUND(I178*H178,2)</f>
        <v>0</v>
      </c>
      <c r="BL178" s="23" t="s">
        <v>151</v>
      </c>
      <c r="BM178" s="23" t="s">
        <v>632</v>
      </c>
    </row>
    <row r="179" spans="2:47" s="1" customFormat="1" ht="13.5">
      <c r="B179" s="40"/>
      <c r="C179" s="62"/>
      <c r="D179" s="229" t="s">
        <v>153</v>
      </c>
      <c r="E179" s="62"/>
      <c r="F179" s="256" t="s">
        <v>1034</v>
      </c>
      <c r="G179" s="62"/>
      <c r="H179" s="62"/>
      <c r="I179" s="171"/>
      <c r="J179" s="62"/>
      <c r="K179" s="62"/>
      <c r="L179" s="60"/>
      <c r="M179" s="215"/>
      <c r="N179" s="41"/>
      <c r="O179" s="41"/>
      <c r="P179" s="41"/>
      <c r="Q179" s="41"/>
      <c r="R179" s="41"/>
      <c r="S179" s="41"/>
      <c r="T179" s="77"/>
      <c r="AT179" s="23" t="s">
        <v>153</v>
      </c>
      <c r="AU179" s="23" t="s">
        <v>24</v>
      </c>
    </row>
    <row r="180" spans="2:65" s="1" customFormat="1" ht="14.4" customHeight="1">
      <c r="B180" s="40"/>
      <c r="C180" s="257" t="s">
        <v>395</v>
      </c>
      <c r="D180" s="257" t="s">
        <v>327</v>
      </c>
      <c r="E180" s="258" t="s">
        <v>1025</v>
      </c>
      <c r="F180" s="259" t="s">
        <v>1026</v>
      </c>
      <c r="G180" s="260" t="s">
        <v>761</v>
      </c>
      <c r="H180" s="261">
        <v>12</v>
      </c>
      <c r="I180" s="262"/>
      <c r="J180" s="263">
        <f>ROUND(I180*H180,2)</f>
        <v>0</v>
      </c>
      <c r="K180" s="259" t="s">
        <v>22</v>
      </c>
      <c r="L180" s="264"/>
      <c r="M180" s="265" t="s">
        <v>22</v>
      </c>
      <c r="N180" s="266" t="s">
        <v>46</v>
      </c>
      <c r="O180" s="41"/>
      <c r="P180" s="210">
        <f>O180*H180</f>
        <v>0</v>
      </c>
      <c r="Q180" s="210">
        <v>0</v>
      </c>
      <c r="R180" s="210">
        <f>Q180*H180</f>
        <v>0</v>
      </c>
      <c r="S180" s="210">
        <v>0</v>
      </c>
      <c r="T180" s="211">
        <f>S180*H180</f>
        <v>0</v>
      </c>
      <c r="AR180" s="23" t="s">
        <v>201</v>
      </c>
      <c r="AT180" s="23" t="s">
        <v>327</v>
      </c>
      <c r="AU180" s="23" t="s">
        <v>24</v>
      </c>
      <c r="AY180" s="23" t="s">
        <v>143</v>
      </c>
      <c r="BE180" s="212">
        <f>IF(N180="základní",J180,0)</f>
        <v>0</v>
      </c>
      <c r="BF180" s="212">
        <f>IF(N180="snížená",J180,0)</f>
        <v>0</v>
      </c>
      <c r="BG180" s="212">
        <f>IF(N180="zákl. přenesená",J180,0)</f>
        <v>0</v>
      </c>
      <c r="BH180" s="212">
        <f>IF(N180="sníž. přenesená",J180,0)</f>
        <v>0</v>
      </c>
      <c r="BI180" s="212">
        <f>IF(N180="nulová",J180,0)</f>
        <v>0</v>
      </c>
      <c r="BJ180" s="23" t="s">
        <v>24</v>
      </c>
      <c r="BK180" s="212">
        <f>ROUND(I180*H180,2)</f>
        <v>0</v>
      </c>
      <c r="BL180" s="23" t="s">
        <v>151</v>
      </c>
      <c r="BM180" s="23" t="s">
        <v>649</v>
      </c>
    </row>
    <row r="181" spans="2:47" s="1" customFormat="1" ht="13.5">
      <c r="B181" s="40"/>
      <c r="C181" s="62"/>
      <c r="D181" s="229" t="s">
        <v>153</v>
      </c>
      <c r="E181" s="62"/>
      <c r="F181" s="256" t="s">
        <v>1026</v>
      </c>
      <c r="G181" s="62"/>
      <c r="H181" s="62"/>
      <c r="I181" s="171"/>
      <c r="J181" s="62"/>
      <c r="K181" s="62"/>
      <c r="L181" s="60"/>
      <c r="M181" s="215"/>
      <c r="N181" s="41"/>
      <c r="O181" s="41"/>
      <c r="P181" s="41"/>
      <c r="Q181" s="41"/>
      <c r="R181" s="41"/>
      <c r="S181" s="41"/>
      <c r="T181" s="77"/>
      <c r="AT181" s="23" t="s">
        <v>153</v>
      </c>
      <c r="AU181" s="23" t="s">
        <v>24</v>
      </c>
    </row>
    <row r="182" spans="2:65" s="1" customFormat="1" ht="14.4" customHeight="1">
      <c r="B182" s="40"/>
      <c r="C182" s="257" t="s">
        <v>399</v>
      </c>
      <c r="D182" s="257" t="s">
        <v>327</v>
      </c>
      <c r="E182" s="258" t="s">
        <v>1051</v>
      </c>
      <c r="F182" s="259" t="s">
        <v>1052</v>
      </c>
      <c r="G182" s="260" t="s">
        <v>761</v>
      </c>
      <c r="H182" s="261">
        <v>4</v>
      </c>
      <c r="I182" s="262"/>
      <c r="J182" s="263">
        <f>ROUND(I182*H182,2)</f>
        <v>0</v>
      </c>
      <c r="K182" s="259" t="s">
        <v>22</v>
      </c>
      <c r="L182" s="264"/>
      <c r="M182" s="265" t="s">
        <v>22</v>
      </c>
      <c r="N182" s="266" t="s">
        <v>46</v>
      </c>
      <c r="O182" s="41"/>
      <c r="P182" s="210">
        <f>O182*H182</f>
        <v>0</v>
      </c>
      <c r="Q182" s="210">
        <v>0</v>
      </c>
      <c r="R182" s="210">
        <f>Q182*H182</f>
        <v>0</v>
      </c>
      <c r="S182" s="210">
        <v>0</v>
      </c>
      <c r="T182" s="211">
        <f>S182*H182</f>
        <v>0</v>
      </c>
      <c r="AR182" s="23" t="s">
        <v>201</v>
      </c>
      <c r="AT182" s="23" t="s">
        <v>327</v>
      </c>
      <c r="AU182" s="23" t="s">
        <v>24</v>
      </c>
      <c r="AY182" s="23" t="s">
        <v>143</v>
      </c>
      <c r="BE182" s="212">
        <f>IF(N182="základní",J182,0)</f>
        <v>0</v>
      </c>
      <c r="BF182" s="212">
        <f>IF(N182="snížená",J182,0)</f>
        <v>0</v>
      </c>
      <c r="BG182" s="212">
        <f>IF(N182="zákl. přenesená",J182,0)</f>
        <v>0</v>
      </c>
      <c r="BH182" s="212">
        <f>IF(N182="sníž. přenesená",J182,0)</f>
        <v>0</v>
      </c>
      <c r="BI182" s="212">
        <f>IF(N182="nulová",J182,0)</f>
        <v>0</v>
      </c>
      <c r="BJ182" s="23" t="s">
        <v>24</v>
      </c>
      <c r="BK182" s="212">
        <f>ROUND(I182*H182,2)</f>
        <v>0</v>
      </c>
      <c r="BL182" s="23" t="s">
        <v>151</v>
      </c>
      <c r="BM182" s="23" t="s">
        <v>673</v>
      </c>
    </row>
    <row r="183" spans="2:47" s="1" customFormat="1" ht="13.5">
      <c r="B183" s="40"/>
      <c r="C183" s="62"/>
      <c r="D183" s="229" t="s">
        <v>153</v>
      </c>
      <c r="E183" s="62"/>
      <c r="F183" s="256" t="s">
        <v>1052</v>
      </c>
      <c r="G183" s="62"/>
      <c r="H183" s="62"/>
      <c r="I183" s="171"/>
      <c r="J183" s="62"/>
      <c r="K183" s="62"/>
      <c r="L183" s="60"/>
      <c r="M183" s="215"/>
      <c r="N183" s="41"/>
      <c r="O183" s="41"/>
      <c r="P183" s="41"/>
      <c r="Q183" s="41"/>
      <c r="R183" s="41"/>
      <c r="S183" s="41"/>
      <c r="T183" s="77"/>
      <c r="AT183" s="23" t="s">
        <v>153</v>
      </c>
      <c r="AU183" s="23" t="s">
        <v>24</v>
      </c>
    </row>
    <row r="184" spans="2:65" s="1" customFormat="1" ht="14.4" customHeight="1">
      <c r="B184" s="40"/>
      <c r="C184" s="257" t="s">
        <v>406</v>
      </c>
      <c r="D184" s="257" t="s">
        <v>327</v>
      </c>
      <c r="E184" s="258" t="s">
        <v>1035</v>
      </c>
      <c r="F184" s="259" t="s">
        <v>1036</v>
      </c>
      <c r="G184" s="260" t="s">
        <v>240</v>
      </c>
      <c r="H184" s="261">
        <v>135</v>
      </c>
      <c r="I184" s="262"/>
      <c r="J184" s="263">
        <f>ROUND(I184*H184,2)</f>
        <v>0</v>
      </c>
      <c r="K184" s="259" t="s">
        <v>22</v>
      </c>
      <c r="L184" s="264"/>
      <c r="M184" s="265" t="s">
        <v>22</v>
      </c>
      <c r="N184" s="266" t="s">
        <v>46</v>
      </c>
      <c r="O184" s="41"/>
      <c r="P184" s="210">
        <f>O184*H184</f>
        <v>0</v>
      </c>
      <c r="Q184" s="210">
        <v>0</v>
      </c>
      <c r="R184" s="210">
        <f>Q184*H184</f>
        <v>0</v>
      </c>
      <c r="S184" s="210">
        <v>0</v>
      </c>
      <c r="T184" s="211">
        <f>S184*H184</f>
        <v>0</v>
      </c>
      <c r="AR184" s="23" t="s">
        <v>201</v>
      </c>
      <c r="AT184" s="23" t="s">
        <v>327</v>
      </c>
      <c r="AU184" s="23" t="s">
        <v>24</v>
      </c>
      <c r="AY184" s="23" t="s">
        <v>143</v>
      </c>
      <c r="BE184" s="212">
        <f>IF(N184="základní",J184,0)</f>
        <v>0</v>
      </c>
      <c r="BF184" s="212">
        <f>IF(N184="snížená",J184,0)</f>
        <v>0</v>
      </c>
      <c r="BG184" s="212">
        <f>IF(N184="zákl. přenesená",J184,0)</f>
        <v>0</v>
      </c>
      <c r="BH184" s="212">
        <f>IF(N184="sníž. přenesená",J184,0)</f>
        <v>0</v>
      </c>
      <c r="BI184" s="212">
        <f>IF(N184="nulová",J184,0)</f>
        <v>0</v>
      </c>
      <c r="BJ184" s="23" t="s">
        <v>24</v>
      </c>
      <c r="BK184" s="212">
        <f>ROUND(I184*H184,2)</f>
        <v>0</v>
      </c>
      <c r="BL184" s="23" t="s">
        <v>151</v>
      </c>
      <c r="BM184" s="23" t="s">
        <v>1053</v>
      </c>
    </row>
    <row r="185" spans="2:47" s="1" customFormat="1" ht="13.5">
      <c r="B185" s="40"/>
      <c r="C185" s="62"/>
      <c r="D185" s="213" t="s">
        <v>153</v>
      </c>
      <c r="E185" s="62"/>
      <c r="F185" s="214" t="s">
        <v>1036</v>
      </c>
      <c r="G185" s="62"/>
      <c r="H185" s="62"/>
      <c r="I185" s="171"/>
      <c r="J185" s="62"/>
      <c r="K185" s="62"/>
      <c r="L185" s="60"/>
      <c r="M185" s="215"/>
      <c r="N185" s="41"/>
      <c r="O185" s="41"/>
      <c r="P185" s="41"/>
      <c r="Q185" s="41"/>
      <c r="R185" s="41"/>
      <c r="S185" s="41"/>
      <c r="T185" s="77"/>
      <c r="AT185" s="23" t="s">
        <v>153</v>
      </c>
      <c r="AU185" s="23" t="s">
        <v>24</v>
      </c>
    </row>
    <row r="186" spans="2:63" s="11" customFormat="1" ht="37.35" customHeight="1">
      <c r="B186" s="184"/>
      <c r="C186" s="185"/>
      <c r="D186" s="198" t="s">
        <v>74</v>
      </c>
      <c r="E186" s="275" t="s">
        <v>1054</v>
      </c>
      <c r="F186" s="275" t="s">
        <v>1055</v>
      </c>
      <c r="G186" s="185"/>
      <c r="H186" s="185"/>
      <c r="I186" s="188"/>
      <c r="J186" s="276">
        <f>BK186</f>
        <v>0</v>
      </c>
      <c r="K186" s="185"/>
      <c r="L186" s="190"/>
      <c r="M186" s="191"/>
      <c r="N186" s="192"/>
      <c r="O186" s="192"/>
      <c r="P186" s="193">
        <f>SUM(P187:P192)</f>
        <v>0</v>
      </c>
      <c r="Q186" s="192"/>
      <c r="R186" s="193">
        <f>SUM(R187:R192)</f>
        <v>0</v>
      </c>
      <c r="S186" s="192"/>
      <c r="T186" s="194">
        <f>SUM(T187:T192)</f>
        <v>0</v>
      </c>
      <c r="AR186" s="195" t="s">
        <v>24</v>
      </c>
      <c r="AT186" s="196" t="s">
        <v>74</v>
      </c>
      <c r="AU186" s="196" t="s">
        <v>75</v>
      </c>
      <c r="AY186" s="195" t="s">
        <v>143</v>
      </c>
      <c r="BK186" s="197">
        <f>SUM(BK187:BK192)</f>
        <v>0</v>
      </c>
    </row>
    <row r="187" spans="2:65" s="1" customFormat="1" ht="14.4" customHeight="1">
      <c r="B187" s="40"/>
      <c r="C187" s="257" t="s">
        <v>412</v>
      </c>
      <c r="D187" s="257" t="s">
        <v>327</v>
      </c>
      <c r="E187" s="258" t="s">
        <v>1056</v>
      </c>
      <c r="F187" s="259" t="s">
        <v>1057</v>
      </c>
      <c r="G187" s="260" t="s">
        <v>761</v>
      </c>
      <c r="H187" s="261">
        <v>1</v>
      </c>
      <c r="I187" s="262"/>
      <c r="J187" s="263">
        <f>ROUND(I187*H187,2)</f>
        <v>0</v>
      </c>
      <c r="K187" s="259" t="s">
        <v>22</v>
      </c>
      <c r="L187" s="264"/>
      <c r="M187" s="265" t="s">
        <v>22</v>
      </c>
      <c r="N187" s="266" t="s">
        <v>46</v>
      </c>
      <c r="O187" s="41"/>
      <c r="P187" s="210">
        <f>O187*H187</f>
        <v>0</v>
      </c>
      <c r="Q187" s="210">
        <v>0</v>
      </c>
      <c r="R187" s="210">
        <f>Q187*H187</f>
        <v>0</v>
      </c>
      <c r="S187" s="210">
        <v>0</v>
      </c>
      <c r="T187" s="211">
        <f>S187*H187</f>
        <v>0</v>
      </c>
      <c r="AR187" s="23" t="s">
        <v>201</v>
      </c>
      <c r="AT187" s="23" t="s">
        <v>327</v>
      </c>
      <c r="AU187" s="23" t="s">
        <v>24</v>
      </c>
      <c r="AY187" s="23" t="s">
        <v>143</v>
      </c>
      <c r="BE187" s="212">
        <f>IF(N187="základní",J187,0)</f>
        <v>0</v>
      </c>
      <c r="BF187" s="212">
        <f>IF(N187="snížená",J187,0)</f>
        <v>0</v>
      </c>
      <c r="BG187" s="212">
        <f>IF(N187="zákl. přenesená",J187,0)</f>
        <v>0</v>
      </c>
      <c r="BH187" s="212">
        <f>IF(N187="sníž. přenesená",J187,0)</f>
        <v>0</v>
      </c>
      <c r="BI187" s="212">
        <f>IF(N187="nulová",J187,0)</f>
        <v>0</v>
      </c>
      <c r="BJ187" s="23" t="s">
        <v>24</v>
      </c>
      <c r="BK187" s="212">
        <f>ROUND(I187*H187,2)</f>
        <v>0</v>
      </c>
      <c r="BL187" s="23" t="s">
        <v>151</v>
      </c>
      <c r="BM187" s="23" t="s">
        <v>1058</v>
      </c>
    </row>
    <row r="188" spans="2:47" s="1" customFormat="1" ht="13.5">
      <c r="B188" s="40"/>
      <c r="C188" s="62"/>
      <c r="D188" s="229" t="s">
        <v>153</v>
      </c>
      <c r="E188" s="62"/>
      <c r="F188" s="256" t="s">
        <v>1057</v>
      </c>
      <c r="G188" s="62"/>
      <c r="H188" s="62"/>
      <c r="I188" s="171"/>
      <c r="J188" s="62"/>
      <c r="K188" s="62"/>
      <c r="L188" s="60"/>
      <c r="M188" s="215"/>
      <c r="N188" s="41"/>
      <c r="O188" s="41"/>
      <c r="P188" s="41"/>
      <c r="Q188" s="41"/>
      <c r="R188" s="41"/>
      <c r="S188" s="41"/>
      <c r="T188" s="77"/>
      <c r="AT188" s="23" t="s">
        <v>153</v>
      </c>
      <c r="AU188" s="23" t="s">
        <v>24</v>
      </c>
    </row>
    <row r="189" spans="2:65" s="1" customFormat="1" ht="14.4" customHeight="1">
      <c r="B189" s="40"/>
      <c r="C189" s="257" t="s">
        <v>419</v>
      </c>
      <c r="D189" s="257" t="s">
        <v>327</v>
      </c>
      <c r="E189" s="258" t="s">
        <v>1059</v>
      </c>
      <c r="F189" s="259" t="s">
        <v>1060</v>
      </c>
      <c r="G189" s="260" t="s">
        <v>761</v>
      </c>
      <c r="H189" s="261">
        <v>1</v>
      </c>
      <c r="I189" s="262"/>
      <c r="J189" s="263">
        <f>ROUND(I189*H189,2)</f>
        <v>0</v>
      </c>
      <c r="K189" s="259" t="s">
        <v>22</v>
      </c>
      <c r="L189" s="264"/>
      <c r="M189" s="265" t="s">
        <v>22</v>
      </c>
      <c r="N189" s="266" t="s">
        <v>46</v>
      </c>
      <c r="O189" s="41"/>
      <c r="P189" s="210">
        <f>O189*H189</f>
        <v>0</v>
      </c>
      <c r="Q189" s="210">
        <v>0</v>
      </c>
      <c r="R189" s="210">
        <f>Q189*H189</f>
        <v>0</v>
      </c>
      <c r="S189" s="210">
        <v>0</v>
      </c>
      <c r="T189" s="211">
        <f>S189*H189</f>
        <v>0</v>
      </c>
      <c r="AR189" s="23" t="s">
        <v>201</v>
      </c>
      <c r="AT189" s="23" t="s">
        <v>327</v>
      </c>
      <c r="AU189" s="23" t="s">
        <v>24</v>
      </c>
      <c r="AY189" s="23" t="s">
        <v>143</v>
      </c>
      <c r="BE189" s="212">
        <f>IF(N189="základní",J189,0)</f>
        <v>0</v>
      </c>
      <c r="BF189" s="212">
        <f>IF(N189="snížená",J189,0)</f>
        <v>0</v>
      </c>
      <c r="BG189" s="212">
        <f>IF(N189="zákl. přenesená",J189,0)</f>
        <v>0</v>
      </c>
      <c r="BH189" s="212">
        <f>IF(N189="sníž. přenesená",J189,0)</f>
        <v>0</v>
      </c>
      <c r="BI189" s="212">
        <f>IF(N189="nulová",J189,0)</f>
        <v>0</v>
      </c>
      <c r="BJ189" s="23" t="s">
        <v>24</v>
      </c>
      <c r="BK189" s="212">
        <f>ROUND(I189*H189,2)</f>
        <v>0</v>
      </c>
      <c r="BL189" s="23" t="s">
        <v>151</v>
      </c>
      <c r="BM189" s="23" t="s">
        <v>1061</v>
      </c>
    </row>
    <row r="190" spans="2:47" s="1" customFormat="1" ht="13.5">
      <c r="B190" s="40"/>
      <c r="C190" s="62"/>
      <c r="D190" s="229" t="s">
        <v>153</v>
      </c>
      <c r="E190" s="62"/>
      <c r="F190" s="256" t="s">
        <v>1060</v>
      </c>
      <c r="G190" s="62"/>
      <c r="H190" s="62"/>
      <c r="I190" s="171"/>
      <c r="J190" s="62"/>
      <c r="K190" s="62"/>
      <c r="L190" s="60"/>
      <c r="M190" s="215"/>
      <c r="N190" s="41"/>
      <c r="O190" s="41"/>
      <c r="P190" s="41"/>
      <c r="Q190" s="41"/>
      <c r="R190" s="41"/>
      <c r="S190" s="41"/>
      <c r="T190" s="77"/>
      <c r="AT190" s="23" t="s">
        <v>153</v>
      </c>
      <c r="AU190" s="23" t="s">
        <v>24</v>
      </c>
    </row>
    <row r="191" spans="2:65" s="1" customFormat="1" ht="14.4" customHeight="1">
      <c r="B191" s="40"/>
      <c r="C191" s="257" t="s">
        <v>425</v>
      </c>
      <c r="D191" s="257" t="s">
        <v>327</v>
      </c>
      <c r="E191" s="258" t="s">
        <v>1062</v>
      </c>
      <c r="F191" s="259" t="s">
        <v>1063</v>
      </c>
      <c r="G191" s="260" t="s">
        <v>761</v>
      </c>
      <c r="H191" s="261">
        <v>1</v>
      </c>
      <c r="I191" s="262"/>
      <c r="J191" s="263">
        <f>ROUND(I191*H191,2)</f>
        <v>0</v>
      </c>
      <c r="K191" s="259" t="s">
        <v>22</v>
      </c>
      <c r="L191" s="264"/>
      <c r="M191" s="265" t="s">
        <v>22</v>
      </c>
      <c r="N191" s="266" t="s">
        <v>46</v>
      </c>
      <c r="O191" s="41"/>
      <c r="P191" s="210">
        <f>O191*H191</f>
        <v>0</v>
      </c>
      <c r="Q191" s="210">
        <v>0</v>
      </c>
      <c r="R191" s="210">
        <f>Q191*H191</f>
        <v>0</v>
      </c>
      <c r="S191" s="210">
        <v>0</v>
      </c>
      <c r="T191" s="211">
        <f>S191*H191</f>
        <v>0</v>
      </c>
      <c r="AR191" s="23" t="s">
        <v>201</v>
      </c>
      <c r="AT191" s="23" t="s">
        <v>327</v>
      </c>
      <c r="AU191" s="23" t="s">
        <v>24</v>
      </c>
      <c r="AY191" s="23" t="s">
        <v>143</v>
      </c>
      <c r="BE191" s="212">
        <f>IF(N191="základní",J191,0)</f>
        <v>0</v>
      </c>
      <c r="BF191" s="212">
        <f>IF(N191="snížená",J191,0)</f>
        <v>0</v>
      </c>
      <c r="BG191" s="212">
        <f>IF(N191="zákl. přenesená",J191,0)</f>
        <v>0</v>
      </c>
      <c r="BH191" s="212">
        <f>IF(N191="sníž. přenesená",J191,0)</f>
        <v>0</v>
      </c>
      <c r="BI191" s="212">
        <f>IF(N191="nulová",J191,0)</f>
        <v>0</v>
      </c>
      <c r="BJ191" s="23" t="s">
        <v>24</v>
      </c>
      <c r="BK191" s="212">
        <f>ROUND(I191*H191,2)</f>
        <v>0</v>
      </c>
      <c r="BL191" s="23" t="s">
        <v>151</v>
      </c>
      <c r="BM191" s="23" t="s">
        <v>1064</v>
      </c>
    </row>
    <row r="192" spans="2:47" s="1" customFormat="1" ht="13.5">
      <c r="B192" s="40"/>
      <c r="C192" s="62"/>
      <c r="D192" s="213" t="s">
        <v>153</v>
      </c>
      <c r="E192" s="62"/>
      <c r="F192" s="214" t="s">
        <v>1063</v>
      </c>
      <c r="G192" s="62"/>
      <c r="H192" s="62"/>
      <c r="I192" s="171"/>
      <c r="J192" s="62"/>
      <c r="K192" s="62"/>
      <c r="L192" s="60"/>
      <c r="M192" s="272"/>
      <c r="N192" s="273"/>
      <c r="O192" s="273"/>
      <c r="P192" s="273"/>
      <c r="Q192" s="273"/>
      <c r="R192" s="273"/>
      <c r="S192" s="273"/>
      <c r="T192" s="274"/>
      <c r="AT192" s="23" t="s">
        <v>153</v>
      </c>
      <c r="AU192" s="23" t="s">
        <v>24</v>
      </c>
    </row>
    <row r="193" spans="2:12" s="1" customFormat="1" ht="6.9" customHeight="1">
      <c r="B193" s="55"/>
      <c r="C193" s="56"/>
      <c r="D193" s="56"/>
      <c r="E193" s="56"/>
      <c r="F193" s="56"/>
      <c r="G193" s="56"/>
      <c r="H193" s="56"/>
      <c r="I193" s="147"/>
      <c r="J193" s="56"/>
      <c r="K193" s="56"/>
      <c r="L193" s="60"/>
    </row>
  </sheetData>
  <sheetProtection password="CC35" sheet="1" objects="1" scenarios="1" formatCells="0" formatColumns="0" formatRows="0" sort="0" autoFilter="0"/>
  <autoFilter ref="C90:K192"/>
  <mergeCells count="13">
    <mergeCell ref="E83:H83"/>
    <mergeCell ref="G1:H1"/>
    <mergeCell ref="L2:V2"/>
    <mergeCell ref="E49:H49"/>
    <mergeCell ref="E51:H51"/>
    <mergeCell ref="J55:J56"/>
    <mergeCell ref="E79:H79"/>
    <mergeCell ref="E81:H81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scale="82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9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19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20"/>
      <c r="B1" s="120"/>
      <c r="C1" s="120"/>
      <c r="D1" s="121" t="s">
        <v>1</v>
      </c>
      <c r="E1" s="120"/>
      <c r="F1" s="122" t="s">
        <v>100</v>
      </c>
      <c r="G1" s="323" t="s">
        <v>101</v>
      </c>
      <c r="H1" s="323"/>
      <c r="I1" s="123"/>
      <c r="J1" s="122" t="s">
        <v>102</v>
      </c>
      <c r="K1" s="121" t="s">
        <v>103</v>
      </c>
      <c r="L1" s="122" t="s">
        <v>104</v>
      </c>
      <c r="M1" s="122"/>
      <c r="N1" s="122"/>
      <c r="O1" s="122"/>
      <c r="P1" s="122"/>
      <c r="Q1" s="122"/>
      <c r="R1" s="122"/>
      <c r="S1" s="122"/>
      <c r="T1" s="122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" customHeight="1"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AT2" s="23" t="s">
        <v>96</v>
      </c>
    </row>
    <row r="3" spans="2:46" ht="6.9" customHeight="1">
      <c r="B3" s="24"/>
      <c r="C3" s="25"/>
      <c r="D3" s="25"/>
      <c r="E3" s="25"/>
      <c r="F3" s="25"/>
      <c r="G3" s="25"/>
      <c r="H3" s="25"/>
      <c r="I3" s="124"/>
      <c r="J3" s="25"/>
      <c r="K3" s="26"/>
      <c r="AT3" s="23" t="s">
        <v>84</v>
      </c>
    </row>
    <row r="4" spans="2:46" ht="36.9" customHeight="1">
      <c r="B4" s="27"/>
      <c r="C4" s="28"/>
      <c r="D4" s="29" t="s">
        <v>105</v>
      </c>
      <c r="E4" s="28"/>
      <c r="F4" s="28"/>
      <c r="G4" s="28"/>
      <c r="H4" s="28"/>
      <c r="I4" s="125"/>
      <c r="J4" s="28"/>
      <c r="K4" s="30"/>
      <c r="M4" s="31" t="s">
        <v>12</v>
      </c>
      <c r="AT4" s="23" t="s">
        <v>6</v>
      </c>
    </row>
    <row r="5" spans="2:11" ht="6.9" customHeight="1">
      <c r="B5" s="27"/>
      <c r="C5" s="28"/>
      <c r="D5" s="28"/>
      <c r="E5" s="28"/>
      <c r="F5" s="28"/>
      <c r="G5" s="28"/>
      <c r="H5" s="28"/>
      <c r="I5" s="125"/>
      <c r="J5" s="28"/>
      <c r="K5" s="30"/>
    </row>
    <row r="6" spans="2:11" ht="13.2">
      <c r="B6" s="27"/>
      <c r="C6" s="28"/>
      <c r="D6" s="36" t="s">
        <v>18</v>
      </c>
      <c r="E6" s="28"/>
      <c r="F6" s="28"/>
      <c r="G6" s="28"/>
      <c r="H6" s="28"/>
      <c r="I6" s="125"/>
      <c r="J6" s="28"/>
      <c r="K6" s="30"/>
    </row>
    <row r="7" spans="2:11" ht="14.4" customHeight="1">
      <c r="B7" s="27"/>
      <c r="C7" s="28"/>
      <c r="D7" s="28"/>
      <c r="E7" s="324" t="str">
        <f>'Rekapitulace stavby'!K6</f>
        <v>Gymnázium Ludka Píka Plzeň</v>
      </c>
      <c r="F7" s="325"/>
      <c r="G7" s="325"/>
      <c r="H7" s="325"/>
      <c r="I7" s="125"/>
      <c r="J7" s="28"/>
      <c r="K7" s="30"/>
    </row>
    <row r="8" spans="2:11" ht="13.2">
      <c r="B8" s="27"/>
      <c r="C8" s="28"/>
      <c r="D8" s="36" t="s">
        <v>106</v>
      </c>
      <c r="E8" s="28"/>
      <c r="F8" s="28"/>
      <c r="G8" s="28"/>
      <c r="H8" s="28"/>
      <c r="I8" s="125"/>
      <c r="J8" s="28"/>
      <c r="K8" s="30"/>
    </row>
    <row r="9" spans="2:11" s="1" customFormat="1" ht="14.4" customHeight="1">
      <c r="B9" s="40"/>
      <c r="C9" s="41"/>
      <c r="D9" s="41"/>
      <c r="E9" s="324" t="s">
        <v>953</v>
      </c>
      <c r="F9" s="327"/>
      <c r="G9" s="327"/>
      <c r="H9" s="327"/>
      <c r="I9" s="126"/>
      <c r="J9" s="41"/>
      <c r="K9" s="44"/>
    </row>
    <row r="10" spans="2:11" s="1" customFormat="1" ht="13.2">
      <c r="B10" s="40"/>
      <c r="C10" s="41"/>
      <c r="D10" s="36" t="s">
        <v>683</v>
      </c>
      <c r="E10" s="41"/>
      <c r="F10" s="41"/>
      <c r="G10" s="41"/>
      <c r="H10" s="41"/>
      <c r="I10" s="126"/>
      <c r="J10" s="41"/>
      <c r="K10" s="44"/>
    </row>
    <row r="11" spans="2:11" s="1" customFormat="1" ht="36.9" customHeight="1">
      <c r="B11" s="40"/>
      <c r="C11" s="41"/>
      <c r="D11" s="41"/>
      <c r="E11" s="326" t="s">
        <v>1065</v>
      </c>
      <c r="F11" s="327"/>
      <c r="G11" s="327"/>
      <c r="H11" s="327"/>
      <c r="I11" s="126"/>
      <c r="J11" s="41"/>
      <c r="K11" s="44"/>
    </row>
    <row r="12" spans="2:11" s="1" customFormat="1" ht="13.5">
      <c r="B12" s="40"/>
      <c r="C12" s="41"/>
      <c r="D12" s="41"/>
      <c r="E12" s="41"/>
      <c r="F12" s="41"/>
      <c r="G12" s="41"/>
      <c r="H12" s="41"/>
      <c r="I12" s="126"/>
      <c r="J12" s="41"/>
      <c r="K12" s="44"/>
    </row>
    <row r="13" spans="2:11" s="1" customFormat="1" ht="14.4" customHeight="1">
      <c r="B13" s="40"/>
      <c r="C13" s="41"/>
      <c r="D13" s="36" t="s">
        <v>21</v>
      </c>
      <c r="E13" s="41"/>
      <c r="F13" s="34" t="s">
        <v>22</v>
      </c>
      <c r="G13" s="41"/>
      <c r="H13" s="41"/>
      <c r="I13" s="127" t="s">
        <v>23</v>
      </c>
      <c r="J13" s="34" t="s">
        <v>22</v>
      </c>
      <c r="K13" s="44"/>
    </row>
    <row r="14" spans="2:11" s="1" customFormat="1" ht="14.4" customHeight="1">
      <c r="B14" s="40"/>
      <c r="C14" s="41"/>
      <c r="D14" s="36" t="s">
        <v>25</v>
      </c>
      <c r="E14" s="41"/>
      <c r="F14" s="34" t="s">
        <v>26</v>
      </c>
      <c r="G14" s="41"/>
      <c r="H14" s="41"/>
      <c r="I14" s="127" t="s">
        <v>27</v>
      </c>
      <c r="J14" s="128" t="str">
        <f>'Rekapitulace stavby'!AN8</f>
        <v>13. 2. 2017</v>
      </c>
      <c r="K14" s="44"/>
    </row>
    <row r="15" spans="2:11" s="1" customFormat="1" ht="10.8" customHeight="1">
      <c r="B15" s="40"/>
      <c r="C15" s="41"/>
      <c r="D15" s="41"/>
      <c r="E15" s="41"/>
      <c r="F15" s="41"/>
      <c r="G15" s="41"/>
      <c r="H15" s="41"/>
      <c r="I15" s="126"/>
      <c r="J15" s="41"/>
      <c r="K15" s="44"/>
    </row>
    <row r="16" spans="2:11" s="1" customFormat="1" ht="14.4" customHeight="1">
      <c r="B16" s="40"/>
      <c r="C16" s="41"/>
      <c r="D16" s="36" t="s">
        <v>31</v>
      </c>
      <c r="E16" s="41"/>
      <c r="F16" s="41"/>
      <c r="G16" s="41"/>
      <c r="H16" s="41"/>
      <c r="I16" s="127" t="s">
        <v>32</v>
      </c>
      <c r="J16" s="34" t="s">
        <v>22</v>
      </c>
      <c r="K16" s="44"/>
    </row>
    <row r="17" spans="2:11" s="1" customFormat="1" ht="18" customHeight="1">
      <c r="B17" s="40"/>
      <c r="C17" s="41"/>
      <c r="D17" s="41"/>
      <c r="E17" s="34" t="s">
        <v>33</v>
      </c>
      <c r="F17" s="41"/>
      <c r="G17" s="41"/>
      <c r="H17" s="41"/>
      <c r="I17" s="127" t="s">
        <v>34</v>
      </c>
      <c r="J17" s="34" t="s">
        <v>22</v>
      </c>
      <c r="K17" s="44"/>
    </row>
    <row r="18" spans="2:11" s="1" customFormat="1" ht="6.9" customHeight="1">
      <c r="B18" s="40"/>
      <c r="C18" s="41"/>
      <c r="D18" s="41"/>
      <c r="E18" s="41"/>
      <c r="F18" s="41"/>
      <c r="G18" s="41"/>
      <c r="H18" s="41"/>
      <c r="I18" s="126"/>
      <c r="J18" s="41"/>
      <c r="K18" s="44"/>
    </row>
    <row r="19" spans="2:11" s="1" customFormat="1" ht="14.4" customHeight="1">
      <c r="B19" s="40"/>
      <c r="C19" s="41"/>
      <c r="D19" s="36" t="s">
        <v>35</v>
      </c>
      <c r="E19" s="41"/>
      <c r="F19" s="41"/>
      <c r="G19" s="41"/>
      <c r="H19" s="41"/>
      <c r="I19" s="127" t="s">
        <v>32</v>
      </c>
      <c r="J19" s="34" t="str">
        <f>IF('Rekapitulace stavby'!AN13="Vyplň údaj","",IF('Rekapitulace stavby'!AN13="","",'Rekapitulace stavby'!AN13))</f>
        <v/>
      </c>
      <c r="K19" s="44"/>
    </row>
    <row r="20" spans="2:11" s="1" customFormat="1" ht="18" customHeight="1">
      <c r="B20" s="40"/>
      <c r="C20" s="41"/>
      <c r="D20" s="41"/>
      <c r="E20" s="34" t="str">
        <f>IF('Rekapitulace stavby'!E14="Vyplň údaj","",IF('Rekapitulace stavby'!E14="","",'Rekapitulace stavby'!E14))</f>
        <v/>
      </c>
      <c r="F20" s="41"/>
      <c r="G20" s="41"/>
      <c r="H20" s="41"/>
      <c r="I20" s="127" t="s">
        <v>34</v>
      </c>
      <c r="J20" s="34" t="str">
        <f>IF('Rekapitulace stavby'!AN14="Vyplň údaj","",IF('Rekapitulace stavby'!AN14="","",'Rekapitulace stavby'!AN14))</f>
        <v/>
      </c>
      <c r="K20" s="44"/>
    </row>
    <row r="21" spans="2:11" s="1" customFormat="1" ht="6.9" customHeight="1">
      <c r="B21" s="40"/>
      <c r="C21" s="41"/>
      <c r="D21" s="41"/>
      <c r="E21" s="41"/>
      <c r="F21" s="41"/>
      <c r="G21" s="41"/>
      <c r="H21" s="41"/>
      <c r="I21" s="126"/>
      <c r="J21" s="41"/>
      <c r="K21" s="44"/>
    </row>
    <row r="22" spans="2:11" s="1" customFormat="1" ht="14.4" customHeight="1">
      <c r="B22" s="40"/>
      <c r="C22" s="41"/>
      <c r="D22" s="36" t="s">
        <v>37</v>
      </c>
      <c r="E22" s="41"/>
      <c r="F22" s="41"/>
      <c r="G22" s="41"/>
      <c r="H22" s="41"/>
      <c r="I22" s="127" t="s">
        <v>32</v>
      </c>
      <c r="J22" s="34" t="s">
        <v>22</v>
      </c>
      <c r="K22" s="44"/>
    </row>
    <row r="23" spans="2:11" s="1" customFormat="1" ht="18" customHeight="1">
      <c r="B23" s="40"/>
      <c r="C23" s="41"/>
      <c r="D23" s="41"/>
      <c r="E23" s="34" t="s">
        <v>955</v>
      </c>
      <c r="F23" s="41"/>
      <c r="G23" s="41"/>
      <c r="H23" s="41"/>
      <c r="I23" s="127" t="s">
        <v>34</v>
      </c>
      <c r="J23" s="34" t="s">
        <v>22</v>
      </c>
      <c r="K23" s="44"/>
    </row>
    <row r="24" spans="2:11" s="1" customFormat="1" ht="6.9" customHeight="1">
      <c r="B24" s="40"/>
      <c r="C24" s="41"/>
      <c r="D24" s="41"/>
      <c r="E24" s="41"/>
      <c r="F24" s="41"/>
      <c r="G24" s="41"/>
      <c r="H24" s="41"/>
      <c r="I24" s="126"/>
      <c r="J24" s="41"/>
      <c r="K24" s="44"/>
    </row>
    <row r="25" spans="2:11" s="1" customFormat="1" ht="14.4" customHeight="1">
      <c r="B25" s="40"/>
      <c r="C25" s="41"/>
      <c r="D25" s="36" t="s">
        <v>40</v>
      </c>
      <c r="E25" s="41"/>
      <c r="F25" s="41"/>
      <c r="G25" s="41"/>
      <c r="H25" s="41"/>
      <c r="I25" s="126"/>
      <c r="J25" s="41"/>
      <c r="K25" s="44"/>
    </row>
    <row r="26" spans="2:11" s="7" customFormat="1" ht="14.4" customHeight="1">
      <c r="B26" s="129"/>
      <c r="C26" s="130"/>
      <c r="D26" s="130"/>
      <c r="E26" s="315" t="s">
        <v>22</v>
      </c>
      <c r="F26" s="315"/>
      <c r="G26" s="315"/>
      <c r="H26" s="315"/>
      <c r="I26" s="131"/>
      <c r="J26" s="130"/>
      <c r="K26" s="132"/>
    </row>
    <row r="27" spans="2:11" s="1" customFormat="1" ht="6.9" customHeight="1">
      <c r="B27" s="40"/>
      <c r="C27" s="41"/>
      <c r="D27" s="41"/>
      <c r="E27" s="41"/>
      <c r="F27" s="41"/>
      <c r="G27" s="41"/>
      <c r="H27" s="41"/>
      <c r="I27" s="126"/>
      <c r="J27" s="41"/>
      <c r="K27" s="44"/>
    </row>
    <row r="28" spans="2:11" s="1" customFormat="1" ht="6.9" customHeight="1">
      <c r="B28" s="40"/>
      <c r="C28" s="41"/>
      <c r="D28" s="84"/>
      <c r="E28" s="84"/>
      <c r="F28" s="84"/>
      <c r="G28" s="84"/>
      <c r="H28" s="84"/>
      <c r="I28" s="133"/>
      <c r="J28" s="84"/>
      <c r="K28" s="134"/>
    </row>
    <row r="29" spans="2:11" s="1" customFormat="1" ht="25.35" customHeight="1">
      <c r="B29" s="40"/>
      <c r="C29" s="41"/>
      <c r="D29" s="135" t="s">
        <v>41</v>
      </c>
      <c r="E29" s="41"/>
      <c r="F29" s="41"/>
      <c r="G29" s="41"/>
      <c r="H29" s="41"/>
      <c r="I29" s="126"/>
      <c r="J29" s="136">
        <f>ROUND(J92,2)</f>
        <v>0</v>
      </c>
      <c r="K29" s="44"/>
    </row>
    <row r="30" spans="2:11" s="1" customFormat="1" ht="6.9" customHeight="1">
      <c r="B30" s="40"/>
      <c r="C30" s="41"/>
      <c r="D30" s="84"/>
      <c r="E30" s="84"/>
      <c r="F30" s="84"/>
      <c r="G30" s="84"/>
      <c r="H30" s="84"/>
      <c r="I30" s="133"/>
      <c r="J30" s="84"/>
      <c r="K30" s="134"/>
    </row>
    <row r="31" spans="2:11" s="1" customFormat="1" ht="14.4" customHeight="1">
      <c r="B31" s="40"/>
      <c r="C31" s="41"/>
      <c r="D31" s="41"/>
      <c r="E31" s="41"/>
      <c r="F31" s="45" t="s">
        <v>43</v>
      </c>
      <c r="G31" s="41"/>
      <c r="H31" s="41"/>
      <c r="I31" s="137" t="s">
        <v>42</v>
      </c>
      <c r="J31" s="45" t="s">
        <v>44</v>
      </c>
      <c r="K31" s="44"/>
    </row>
    <row r="32" spans="2:11" s="1" customFormat="1" ht="14.4" customHeight="1">
      <c r="B32" s="40"/>
      <c r="C32" s="41"/>
      <c r="D32" s="48" t="s">
        <v>45</v>
      </c>
      <c r="E32" s="48" t="s">
        <v>46</v>
      </c>
      <c r="F32" s="138">
        <f>ROUND(SUM(BE92:BE192),2)</f>
        <v>0</v>
      </c>
      <c r="G32" s="41"/>
      <c r="H32" s="41"/>
      <c r="I32" s="139">
        <v>0.21</v>
      </c>
      <c r="J32" s="138">
        <f>ROUND(ROUND((SUM(BE92:BE192)),2)*I32,2)</f>
        <v>0</v>
      </c>
      <c r="K32" s="44"/>
    </row>
    <row r="33" spans="2:11" s="1" customFormat="1" ht="14.4" customHeight="1">
      <c r="B33" s="40"/>
      <c r="C33" s="41"/>
      <c r="D33" s="41"/>
      <c r="E33" s="48" t="s">
        <v>47</v>
      </c>
      <c r="F33" s="138">
        <f>ROUND(SUM(BF92:BF192),2)</f>
        <v>0</v>
      </c>
      <c r="G33" s="41"/>
      <c r="H33" s="41"/>
      <c r="I33" s="139">
        <v>0.15</v>
      </c>
      <c r="J33" s="138">
        <f>ROUND(ROUND((SUM(BF92:BF192)),2)*I33,2)</f>
        <v>0</v>
      </c>
      <c r="K33" s="44"/>
    </row>
    <row r="34" spans="2:11" s="1" customFormat="1" ht="14.4" customHeight="1" hidden="1">
      <c r="B34" s="40"/>
      <c r="C34" s="41"/>
      <c r="D34" s="41"/>
      <c r="E34" s="48" t="s">
        <v>48</v>
      </c>
      <c r="F34" s="138">
        <f>ROUND(SUM(BG92:BG192),2)</f>
        <v>0</v>
      </c>
      <c r="G34" s="41"/>
      <c r="H34" s="41"/>
      <c r="I34" s="139">
        <v>0.21</v>
      </c>
      <c r="J34" s="138">
        <v>0</v>
      </c>
      <c r="K34" s="44"/>
    </row>
    <row r="35" spans="2:11" s="1" customFormat="1" ht="14.4" customHeight="1" hidden="1">
      <c r="B35" s="40"/>
      <c r="C35" s="41"/>
      <c r="D35" s="41"/>
      <c r="E35" s="48" t="s">
        <v>49</v>
      </c>
      <c r="F35" s="138">
        <f>ROUND(SUM(BH92:BH192),2)</f>
        <v>0</v>
      </c>
      <c r="G35" s="41"/>
      <c r="H35" s="41"/>
      <c r="I35" s="139">
        <v>0.15</v>
      </c>
      <c r="J35" s="138">
        <v>0</v>
      </c>
      <c r="K35" s="44"/>
    </row>
    <row r="36" spans="2:11" s="1" customFormat="1" ht="14.4" customHeight="1" hidden="1">
      <c r="B36" s="40"/>
      <c r="C36" s="41"/>
      <c r="D36" s="41"/>
      <c r="E36" s="48" t="s">
        <v>50</v>
      </c>
      <c r="F36" s="138">
        <f>ROUND(SUM(BI92:BI192),2)</f>
        <v>0</v>
      </c>
      <c r="G36" s="41"/>
      <c r="H36" s="41"/>
      <c r="I36" s="139">
        <v>0</v>
      </c>
      <c r="J36" s="138">
        <v>0</v>
      </c>
      <c r="K36" s="44"/>
    </row>
    <row r="37" spans="2:11" s="1" customFormat="1" ht="6.9" customHeight="1">
      <c r="B37" s="40"/>
      <c r="C37" s="41"/>
      <c r="D37" s="41"/>
      <c r="E37" s="41"/>
      <c r="F37" s="41"/>
      <c r="G37" s="41"/>
      <c r="H37" s="41"/>
      <c r="I37" s="126"/>
      <c r="J37" s="41"/>
      <c r="K37" s="44"/>
    </row>
    <row r="38" spans="2:11" s="1" customFormat="1" ht="25.35" customHeight="1">
      <c r="B38" s="40"/>
      <c r="C38" s="140"/>
      <c r="D38" s="141" t="s">
        <v>51</v>
      </c>
      <c r="E38" s="78"/>
      <c r="F38" s="78"/>
      <c r="G38" s="142" t="s">
        <v>52</v>
      </c>
      <c r="H38" s="143" t="s">
        <v>53</v>
      </c>
      <c r="I38" s="144"/>
      <c r="J38" s="145">
        <f>SUM(J29:J36)</f>
        <v>0</v>
      </c>
      <c r="K38" s="146"/>
    </row>
    <row r="39" spans="2:11" s="1" customFormat="1" ht="14.4" customHeight="1">
      <c r="B39" s="55"/>
      <c r="C39" s="56"/>
      <c r="D39" s="56"/>
      <c r="E39" s="56"/>
      <c r="F39" s="56"/>
      <c r="G39" s="56"/>
      <c r="H39" s="56"/>
      <c r="I39" s="147"/>
      <c r="J39" s="56"/>
      <c r="K39" s="57"/>
    </row>
    <row r="43" spans="2:11" s="1" customFormat="1" ht="6.9" customHeight="1">
      <c r="B43" s="148"/>
      <c r="C43" s="149"/>
      <c r="D43" s="149"/>
      <c r="E43" s="149"/>
      <c r="F43" s="149"/>
      <c r="G43" s="149"/>
      <c r="H43" s="149"/>
      <c r="I43" s="150"/>
      <c r="J43" s="149"/>
      <c r="K43" s="151"/>
    </row>
    <row r="44" spans="2:11" s="1" customFormat="1" ht="36.9" customHeight="1">
      <c r="B44" s="40"/>
      <c r="C44" s="29" t="s">
        <v>108</v>
      </c>
      <c r="D44" s="41"/>
      <c r="E44" s="41"/>
      <c r="F44" s="41"/>
      <c r="G44" s="41"/>
      <c r="H44" s="41"/>
      <c r="I44" s="126"/>
      <c r="J44" s="41"/>
      <c r="K44" s="44"/>
    </row>
    <row r="45" spans="2:11" s="1" customFormat="1" ht="6.9" customHeight="1">
      <c r="B45" s="40"/>
      <c r="C45" s="41"/>
      <c r="D45" s="41"/>
      <c r="E45" s="41"/>
      <c r="F45" s="41"/>
      <c r="G45" s="41"/>
      <c r="H45" s="41"/>
      <c r="I45" s="126"/>
      <c r="J45" s="41"/>
      <c r="K45" s="44"/>
    </row>
    <row r="46" spans="2:11" s="1" customFormat="1" ht="14.4" customHeight="1">
      <c r="B46" s="40"/>
      <c r="C46" s="36" t="s">
        <v>18</v>
      </c>
      <c r="D46" s="41"/>
      <c r="E46" s="41"/>
      <c r="F46" s="41"/>
      <c r="G46" s="41"/>
      <c r="H46" s="41"/>
      <c r="I46" s="126"/>
      <c r="J46" s="41"/>
      <c r="K46" s="44"/>
    </row>
    <row r="47" spans="2:11" s="1" customFormat="1" ht="14.4" customHeight="1">
      <c r="B47" s="40"/>
      <c r="C47" s="41"/>
      <c r="D47" s="41"/>
      <c r="E47" s="324" t="str">
        <f>E7</f>
        <v>Gymnázium Ludka Píka Plzeň</v>
      </c>
      <c r="F47" s="325"/>
      <c r="G47" s="325"/>
      <c r="H47" s="325"/>
      <c r="I47" s="126"/>
      <c r="J47" s="41"/>
      <c r="K47" s="44"/>
    </row>
    <row r="48" spans="2:11" ht="13.2">
      <c r="B48" s="27"/>
      <c r="C48" s="36" t="s">
        <v>106</v>
      </c>
      <c r="D48" s="28"/>
      <c r="E48" s="28"/>
      <c r="F48" s="28"/>
      <c r="G48" s="28"/>
      <c r="H48" s="28"/>
      <c r="I48" s="125"/>
      <c r="J48" s="28"/>
      <c r="K48" s="30"/>
    </row>
    <row r="49" spans="2:11" s="1" customFormat="1" ht="14.4" customHeight="1">
      <c r="B49" s="40"/>
      <c r="C49" s="41"/>
      <c r="D49" s="41"/>
      <c r="E49" s="324" t="s">
        <v>953</v>
      </c>
      <c r="F49" s="327"/>
      <c r="G49" s="327"/>
      <c r="H49" s="327"/>
      <c r="I49" s="126"/>
      <c r="J49" s="41"/>
      <c r="K49" s="44"/>
    </row>
    <row r="50" spans="2:11" s="1" customFormat="1" ht="14.4" customHeight="1">
      <c r="B50" s="40"/>
      <c r="C50" s="36" t="s">
        <v>683</v>
      </c>
      <c r="D50" s="41"/>
      <c r="E50" s="41"/>
      <c r="F50" s="41"/>
      <c r="G50" s="41"/>
      <c r="H50" s="41"/>
      <c r="I50" s="126"/>
      <c r="J50" s="41"/>
      <c r="K50" s="44"/>
    </row>
    <row r="51" spans="2:11" s="1" customFormat="1" ht="16.2" customHeight="1">
      <c r="B51" s="40"/>
      <c r="C51" s="41"/>
      <c r="D51" s="41"/>
      <c r="E51" s="326" t="str">
        <f>E11</f>
        <v>c_b - Elektroinstalace - konstrukce</v>
      </c>
      <c r="F51" s="327"/>
      <c r="G51" s="327"/>
      <c r="H51" s="327"/>
      <c r="I51" s="126"/>
      <c r="J51" s="41"/>
      <c r="K51" s="44"/>
    </row>
    <row r="52" spans="2:11" s="1" customFormat="1" ht="6.9" customHeight="1">
      <c r="B52" s="40"/>
      <c r="C52" s="41"/>
      <c r="D52" s="41"/>
      <c r="E52" s="41"/>
      <c r="F52" s="41"/>
      <c r="G52" s="41"/>
      <c r="H52" s="41"/>
      <c r="I52" s="126"/>
      <c r="J52" s="41"/>
      <c r="K52" s="44"/>
    </row>
    <row r="53" spans="2:11" s="1" customFormat="1" ht="18" customHeight="1">
      <c r="B53" s="40"/>
      <c r="C53" s="36" t="s">
        <v>25</v>
      </c>
      <c r="D53" s="41"/>
      <c r="E53" s="41"/>
      <c r="F53" s="34" t="str">
        <f>F14</f>
        <v>Plzeń ,Opavská 823/1</v>
      </c>
      <c r="G53" s="41"/>
      <c r="H53" s="41"/>
      <c r="I53" s="127" t="s">
        <v>27</v>
      </c>
      <c r="J53" s="128" t="str">
        <f>IF(J14="","",J14)</f>
        <v>13. 2. 2017</v>
      </c>
      <c r="K53" s="44"/>
    </row>
    <row r="54" spans="2:11" s="1" customFormat="1" ht="6.9" customHeight="1">
      <c r="B54" s="40"/>
      <c r="C54" s="41"/>
      <c r="D54" s="41"/>
      <c r="E54" s="41"/>
      <c r="F54" s="41"/>
      <c r="G54" s="41"/>
      <c r="H54" s="41"/>
      <c r="I54" s="126"/>
      <c r="J54" s="41"/>
      <c r="K54" s="44"/>
    </row>
    <row r="55" spans="2:11" s="1" customFormat="1" ht="13.2">
      <c r="B55" s="40"/>
      <c r="C55" s="36" t="s">
        <v>31</v>
      </c>
      <c r="D55" s="41"/>
      <c r="E55" s="41"/>
      <c r="F55" s="34" t="str">
        <f>E17</f>
        <v>Gymnázium Ludka Píky Plzeň</v>
      </c>
      <c r="G55" s="41"/>
      <c r="H55" s="41"/>
      <c r="I55" s="127" t="s">
        <v>37</v>
      </c>
      <c r="J55" s="315" t="str">
        <f>E23</f>
        <v>Ing.I.Kobza</v>
      </c>
      <c r="K55" s="44"/>
    </row>
    <row r="56" spans="2:11" s="1" customFormat="1" ht="14.4" customHeight="1">
      <c r="B56" s="40"/>
      <c r="C56" s="36" t="s">
        <v>35</v>
      </c>
      <c r="D56" s="41"/>
      <c r="E56" s="41"/>
      <c r="F56" s="34" t="str">
        <f>IF(E20="","",E20)</f>
        <v/>
      </c>
      <c r="G56" s="41"/>
      <c r="H56" s="41"/>
      <c r="I56" s="126"/>
      <c r="J56" s="319"/>
      <c r="K56" s="44"/>
    </row>
    <row r="57" spans="2:11" s="1" customFormat="1" ht="10.35" customHeight="1">
      <c r="B57" s="40"/>
      <c r="C57" s="41"/>
      <c r="D57" s="41"/>
      <c r="E57" s="41"/>
      <c r="F57" s="41"/>
      <c r="G57" s="41"/>
      <c r="H57" s="41"/>
      <c r="I57" s="126"/>
      <c r="J57" s="41"/>
      <c r="K57" s="44"/>
    </row>
    <row r="58" spans="2:11" s="1" customFormat="1" ht="29.25" customHeight="1">
      <c r="B58" s="40"/>
      <c r="C58" s="152" t="s">
        <v>109</v>
      </c>
      <c r="D58" s="140"/>
      <c r="E58" s="140"/>
      <c r="F58" s="140"/>
      <c r="G58" s="140"/>
      <c r="H58" s="140"/>
      <c r="I58" s="153"/>
      <c r="J58" s="154" t="s">
        <v>110</v>
      </c>
      <c r="K58" s="155"/>
    </row>
    <row r="59" spans="2:11" s="1" customFormat="1" ht="10.35" customHeight="1">
      <c r="B59" s="40"/>
      <c r="C59" s="41"/>
      <c r="D59" s="41"/>
      <c r="E59" s="41"/>
      <c r="F59" s="41"/>
      <c r="G59" s="41"/>
      <c r="H59" s="41"/>
      <c r="I59" s="126"/>
      <c r="J59" s="41"/>
      <c r="K59" s="44"/>
    </row>
    <row r="60" spans="2:47" s="1" customFormat="1" ht="29.25" customHeight="1">
      <c r="B60" s="40"/>
      <c r="C60" s="156" t="s">
        <v>111</v>
      </c>
      <c r="D60" s="41"/>
      <c r="E60" s="41"/>
      <c r="F60" s="41"/>
      <c r="G60" s="41"/>
      <c r="H60" s="41"/>
      <c r="I60" s="126"/>
      <c r="J60" s="136">
        <f>J92</f>
        <v>0</v>
      </c>
      <c r="K60" s="44"/>
      <c r="AU60" s="23" t="s">
        <v>112</v>
      </c>
    </row>
    <row r="61" spans="2:11" s="8" customFormat="1" ht="24.9" customHeight="1">
      <c r="B61" s="157"/>
      <c r="C61" s="158"/>
      <c r="D61" s="159" t="s">
        <v>956</v>
      </c>
      <c r="E61" s="160"/>
      <c r="F61" s="160"/>
      <c r="G61" s="160"/>
      <c r="H61" s="160"/>
      <c r="I61" s="161"/>
      <c r="J61" s="162">
        <f>J93</f>
        <v>0</v>
      </c>
      <c r="K61" s="163"/>
    </row>
    <row r="62" spans="2:11" s="8" customFormat="1" ht="24.9" customHeight="1">
      <c r="B62" s="157"/>
      <c r="C62" s="158"/>
      <c r="D62" s="159" t="s">
        <v>957</v>
      </c>
      <c r="E62" s="160"/>
      <c r="F62" s="160"/>
      <c r="G62" s="160"/>
      <c r="H62" s="160"/>
      <c r="I62" s="161"/>
      <c r="J62" s="162">
        <f>J98</f>
        <v>0</v>
      </c>
      <c r="K62" s="163"/>
    </row>
    <row r="63" spans="2:11" s="8" customFormat="1" ht="24.9" customHeight="1">
      <c r="B63" s="157"/>
      <c r="C63" s="158"/>
      <c r="D63" s="159" t="s">
        <v>958</v>
      </c>
      <c r="E63" s="160"/>
      <c r="F63" s="160"/>
      <c r="G63" s="160"/>
      <c r="H63" s="160"/>
      <c r="I63" s="161"/>
      <c r="J63" s="162">
        <f>J113</f>
        <v>0</v>
      </c>
      <c r="K63" s="163"/>
    </row>
    <row r="64" spans="2:11" s="8" customFormat="1" ht="24.9" customHeight="1">
      <c r="B64" s="157"/>
      <c r="C64" s="158"/>
      <c r="D64" s="159" t="s">
        <v>959</v>
      </c>
      <c r="E64" s="160"/>
      <c r="F64" s="160"/>
      <c r="G64" s="160"/>
      <c r="H64" s="160"/>
      <c r="I64" s="161"/>
      <c r="J64" s="162">
        <f>J120</f>
        <v>0</v>
      </c>
      <c r="K64" s="163"/>
    </row>
    <row r="65" spans="2:11" s="8" customFormat="1" ht="24.9" customHeight="1">
      <c r="B65" s="157"/>
      <c r="C65" s="158"/>
      <c r="D65" s="159" t="s">
        <v>960</v>
      </c>
      <c r="E65" s="160"/>
      <c r="F65" s="160"/>
      <c r="G65" s="160"/>
      <c r="H65" s="160"/>
      <c r="I65" s="161"/>
      <c r="J65" s="162">
        <f>J125</f>
        <v>0</v>
      </c>
      <c r="K65" s="163"/>
    </row>
    <row r="66" spans="2:11" s="8" customFormat="1" ht="24.9" customHeight="1">
      <c r="B66" s="157"/>
      <c r="C66" s="158"/>
      <c r="D66" s="159" t="s">
        <v>961</v>
      </c>
      <c r="E66" s="160"/>
      <c r="F66" s="160"/>
      <c r="G66" s="160"/>
      <c r="H66" s="160"/>
      <c r="I66" s="161"/>
      <c r="J66" s="162">
        <f>J132</f>
        <v>0</v>
      </c>
      <c r="K66" s="163"/>
    </row>
    <row r="67" spans="2:11" s="8" customFormat="1" ht="24.9" customHeight="1">
      <c r="B67" s="157"/>
      <c r="C67" s="158"/>
      <c r="D67" s="159" t="s">
        <v>962</v>
      </c>
      <c r="E67" s="160"/>
      <c r="F67" s="160"/>
      <c r="G67" s="160"/>
      <c r="H67" s="160"/>
      <c r="I67" s="161"/>
      <c r="J67" s="162">
        <f>J151</f>
        <v>0</v>
      </c>
      <c r="K67" s="163"/>
    </row>
    <row r="68" spans="2:11" s="8" customFormat="1" ht="24.9" customHeight="1">
      <c r="B68" s="157"/>
      <c r="C68" s="158"/>
      <c r="D68" s="159" t="s">
        <v>963</v>
      </c>
      <c r="E68" s="160"/>
      <c r="F68" s="160"/>
      <c r="G68" s="160"/>
      <c r="H68" s="160"/>
      <c r="I68" s="161"/>
      <c r="J68" s="162">
        <f>J154</f>
        <v>0</v>
      </c>
      <c r="K68" s="163"/>
    </row>
    <row r="69" spans="2:11" s="8" customFormat="1" ht="24.9" customHeight="1">
      <c r="B69" s="157"/>
      <c r="C69" s="158"/>
      <c r="D69" s="159" t="s">
        <v>1066</v>
      </c>
      <c r="E69" s="160"/>
      <c r="F69" s="160"/>
      <c r="G69" s="160"/>
      <c r="H69" s="160"/>
      <c r="I69" s="161"/>
      <c r="J69" s="162">
        <f>J169</f>
        <v>0</v>
      </c>
      <c r="K69" s="163"/>
    </row>
    <row r="70" spans="2:11" s="8" customFormat="1" ht="24.9" customHeight="1">
      <c r="B70" s="157"/>
      <c r="C70" s="158"/>
      <c r="D70" s="159" t="s">
        <v>1067</v>
      </c>
      <c r="E70" s="160"/>
      <c r="F70" s="160"/>
      <c r="G70" s="160"/>
      <c r="H70" s="160"/>
      <c r="I70" s="161"/>
      <c r="J70" s="162">
        <f>J174</f>
        <v>0</v>
      </c>
      <c r="K70" s="163"/>
    </row>
    <row r="71" spans="2:11" s="1" customFormat="1" ht="21.75" customHeight="1">
      <c r="B71" s="40"/>
      <c r="C71" s="41"/>
      <c r="D71" s="41"/>
      <c r="E71" s="41"/>
      <c r="F71" s="41"/>
      <c r="G71" s="41"/>
      <c r="H71" s="41"/>
      <c r="I71" s="126"/>
      <c r="J71" s="41"/>
      <c r="K71" s="44"/>
    </row>
    <row r="72" spans="2:11" s="1" customFormat="1" ht="6.9" customHeight="1">
      <c r="B72" s="55"/>
      <c r="C72" s="56"/>
      <c r="D72" s="56"/>
      <c r="E72" s="56"/>
      <c r="F72" s="56"/>
      <c r="G72" s="56"/>
      <c r="H72" s="56"/>
      <c r="I72" s="147"/>
      <c r="J72" s="56"/>
      <c r="K72" s="57"/>
    </row>
    <row r="76" spans="2:12" s="1" customFormat="1" ht="6.9" customHeight="1">
      <c r="B76" s="58"/>
      <c r="C76" s="59"/>
      <c r="D76" s="59"/>
      <c r="E76" s="59"/>
      <c r="F76" s="59"/>
      <c r="G76" s="59"/>
      <c r="H76" s="59"/>
      <c r="I76" s="150"/>
      <c r="J76" s="59"/>
      <c r="K76" s="59"/>
      <c r="L76" s="60"/>
    </row>
    <row r="77" spans="2:12" s="1" customFormat="1" ht="36.9" customHeight="1">
      <c r="B77" s="40"/>
      <c r="C77" s="61" t="s">
        <v>127</v>
      </c>
      <c r="D77" s="62"/>
      <c r="E77" s="62"/>
      <c r="F77" s="62"/>
      <c r="G77" s="62"/>
      <c r="H77" s="62"/>
      <c r="I77" s="171"/>
      <c r="J77" s="62"/>
      <c r="K77" s="62"/>
      <c r="L77" s="60"/>
    </row>
    <row r="78" spans="2:12" s="1" customFormat="1" ht="6.9" customHeight="1">
      <c r="B78" s="40"/>
      <c r="C78" s="62"/>
      <c r="D78" s="62"/>
      <c r="E78" s="62"/>
      <c r="F78" s="62"/>
      <c r="G78" s="62"/>
      <c r="H78" s="62"/>
      <c r="I78" s="171"/>
      <c r="J78" s="62"/>
      <c r="K78" s="62"/>
      <c r="L78" s="60"/>
    </row>
    <row r="79" spans="2:12" s="1" customFormat="1" ht="14.4" customHeight="1">
      <c r="B79" s="40"/>
      <c r="C79" s="64" t="s">
        <v>18</v>
      </c>
      <c r="D79" s="62"/>
      <c r="E79" s="62"/>
      <c r="F79" s="62"/>
      <c r="G79" s="62"/>
      <c r="H79" s="62"/>
      <c r="I79" s="171"/>
      <c r="J79" s="62"/>
      <c r="K79" s="62"/>
      <c r="L79" s="60"/>
    </row>
    <row r="80" spans="2:12" s="1" customFormat="1" ht="14.4" customHeight="1">
      <c r="B80" s="40"/>
      <c r="C80" s="62"/>
      <c r="D80" s="62"/>
      <c r="E80" s="320" t="str">
        <f>E7</f>
        <v>Gymnázium Ludka Píka Plzeň</v>
      </c>
      <c r="F80" s="321"/>
      <c r="G80" s="321"/>
      <c r="H80" s="321"/>
      <c r="I80" s="171"/>
      <c r="J80" s="62"/>
      <c r="K80" s="62"/>
      <c r="L80" s="60"/>
    </row>
    <row r="81" spans="2:12" ht="13.2">
      <c r="B81" s="27"/>
      <c r="C81" s="64" t="s">
        <v>106</v>
      </c>
      <c r="D81" s="270"/>
      <c r="E81" s="270"/>
      <c r="F81" s="270"/>
      <c r="G81" s="270"/>
      <c r="H81" s="270"/>
      <c r="J81" s="270"/>
      <c r="K81" s="270"/>
      <c r="L81" s="271"/>
    </row>
    <row r="82" spans="2:12" s="1" customFormat="1" ht="14.4" customHeight="1">
      <c r="B82" s="40"/>
      <c r="C82" s="62"/>
      <c r="D82" s="62"/>
      <c r="E82" s="320" t="s">
        <v>953</v>
      </c>
      <c r="F82" s="322"/>
      <c r="G82" s="322"/>
      <c r="H82" s="322"/>
      <c r="I82" s="171"/>
      <c r="J82" s="62"/>
      <c r="K82" s="62"/>
      <c r="L82" s="60"/>
    </row>
    <row r="83" spans="2:12" s="1" customFormat="1" ht="14.4" customHeight="1">
      <c r="B83" s="40"/>
      <c r="C83" s="64" t="s">
        <v>683</v>
      </c>
      <c r="D83" s="62"/>
      <c r="E83" s="62"/>
      <c r="F83" s="62"/>
      <c r="G83" s="62"/>
      <c r="H83" s="62"/>
      <c r="I83" s="171"/>
      <c r="J83" s="62"/>
      <c r="K83" s="62"/>
      <c r="L83" s="60"/>
    </row>
    <row r="84" spans="2:12" s="1" customFormat="1" ht="16.2" customHeight="1">
      <c r="B84" s="40"/>
      <c r="C84" s="62"/>
      <c r="D84" s="62"/>
      <c r="E84" s="287" t="str">
        <f>E11</f>
        <v>c_b - Elektroinstalace - konstrukce</v>
      </c>
      <c r="F84" s="322"/>
      <c r="G84" s="322"/>
      <c r="H84" s="322"/>
      <c r="I84" s="171"/>
      <c r="J84" s="62"/>
      <c r="K84" s="62"/>
      <c r="L84" s="60"/>
    </row>
    <row r="85" spans="2:12" s="1" customFormat="1" ht="6.9" customHeight="1">
      <c r="B85" s="40"/>
      <c r="C85" s="62"/>
      <c r="D85" s="62"/>
      <c r="E85" s="62"/>
      <c r="F85" s="62"/>
      <c r="G85" s="62"/>
      <c r="H85" s="62"/>
      <c r="I85" s="171"/>
      <c r="J85" s="62"/>
      <c r="K85" s="62"/>
      <c r="L85" s="60"/>
    </row>
    <row r="86" spans="2:12" s="1" customFormat="1" ht="18" customHeight="1">
      <c r="B86" s="40"/>
      <c r="C86" s="64" t="s">
        <v>25</v>
      </c>
      <c r="D86" s="62"/>
      <c r="E86" s="62"/>
      <c r="F86" s="172" t="str">
        <f>F14</f>
        <v>Plzeń ,Opavská 823/1</v>
      </c>
      <c r="G86" s="62"/>
      <c r="H86" s="62"/>
      <c r="I86" s="173" t="s">
        <v>27</v>
      </c>
      <c r="J86" s="72" t="str">
        <f>IF(J14="","",J14)</f>
        <v>13. 2. 2017</v>
      </c>
      <c r="K86" s="62"/>
      <c r="L86" s="60"/>
    </row>
    <row r="87" spans="2:12" s="1" customFormat="1" ht="6.9" customHeight="1">
      <c r="B87" s="40"/>
      <c r="C87" s="62"/>
      <c r="D87" s="62"/>
      <c r="E87" s="62"/>
      <c r="F87" s="62"/>
      <c r="G87" s="62"/>
      <c r="H87" s="62"/>
      <c r="I87" s="171"/>
      <c r="J87" s="62"/>
      <c r="K87" s="62"/>
      <c r="L87" s="60"/>
    </row>
    <row r="88" spans="2:12" s="1" customFormat="1" ht="13.2">
      <c r="B88" s="40"/>
      <c r="C88" s="64" t="s">
        <v>31</v>
      </c>
      <c r="D88" s="62"/>
      <c r="E88" s="62"/>
      <c r="F88" s="172" t="str">
        <f>E17</f>
        <v>Gymnázium Ludka Píky Plzeň</v>
      </c>
      <c r="G88" s="62"/>
      <c r="H88" s="62"/>
      <c r="I88" s="173" t="s">
        <v>37</v>
      </c>
      <c r="J88" s="172" t="str">
        <f>E23</f>
        <v>Ing.I.Kobza</v>
      </c>
      <c r="K88" s="62"/>
      <c r="L88" s="60"/>
    </row>
    <row r="89" spans="2:12" s="1" customFormat="1" ht="14.4" customHeight="1">
      <c r="B89" s="40"/>
      <c r="C89" s="64" t="s">
        <v>35</v>
      </c>
      <c r="D89" s="62"/>
      <c r="E89" s="62"/>
      <c r="F89" s="172" t="str">
        <f>IF(E20="","",E20)</f>
        <v/>
      </c>
      <c r="G89" s="62"/>
      <c r="H89" s="62"/>
      <c r="I89" s="171"/>
      <c r="J89" s="62"/>
      <c r="K89" s="62"/>
      <c r="L89" s="60"/>
    </row>
    <row r="90" spans="2:12" s="1" customFormat="1" ht="10.35" customHeight="1">
      <c r="B90" s="40"/>
      <c r="C90" s="62"/>
      <c r="D90" s="62"/>
      <c r="E90" s="62"/>
      <c r="F90" s="62"/>
      <c r="G90" s="62"/>
      <c r="H90" s="62"/>
      <c r="I90" s="171"/>
      <c r="J90" s="62"/>
      <c r="K90" s="62"/>
      <c r="L90" s="60"/>
    </row>
    <row r="91" spans="2:20" s="10" customFormat="1" ht="29.25" customHeight="1">
      <c r="B91" s="174"/>
      <c r="C91" s="175" t="s">
        <v>128</v>
      </c>
      <c r="D91" s="176" t="s">
        <v>60</v>
      </c>
      <c r="E91" s="176" t="s">
        <v>56</v>
      </c>
      <c r="F91" s="176" t="s">
        <v>129</v>
      </c>
      <c r="G91" s="176" t="s">
        <v>130</v>
      </c>
      <c r="H91" s="176" t="s">
        <v>131</v>
      </c>
      <c r="I91" s="177" t="s">
        <v>132</v>
      </c>
      <c r="J91" s="176" t="s">
        <v>110</v>
      </c>
      <c r="K91" s="178" t="s">
        <v>133</v>
      </c>
      <c r="L91" s="179"/>
      <c r="M91" s="80" t="s">
        <v>134</v>
      </c>
      <c r="N91" s="81" t="s">
        <v>45</v>
      </c>
      <c r="O91" s="81" t="s">
        <v>135</v>
      </c>
      <c r="P91" s="81" t="s">
        <v>136</v>
      </c>
      <c r="Q91" s="81" t="s">
        <v>137</v>
      </c>
      <c r="R91" s="81" t="s">
        <v>138</v>
      </c>
      <c r="S91" s="81" t="s">
        <v>139</v>
      </c>
      <c r="T91" s="82" t="s">
        <v>140</v>
      </c>
    </row>
    <row r="92" spans="2:63" s="1" customFormat="1" ht="29.25" customHeight="1">
      <c r="B92" s="40"/>
      <c r="C92" s="86" t="s">
        <v>111</v>
      </c>
      <c r="D92" s="62"/>
      <c r="E92" s="62"/>
      <c r="F92" s="62"/>
      <c r="G92" s="62"/>
      <c r="H92" s="62"/>
      <c r="I92" s="171"/>
      <c r="J92" s="180">
        <f>BK92</f>
        <v>0</v>
      </c>
      <c r="K92" s="62"/>
      <c r="L92" s="60"/>
      <c r="M92" s="83"/>
      <c r="N92" s="84"/>
      <c r="O92" s="84"/>
      <c r="P92" s="181">
        <f>P93+P98+P113+P120+P125+P132+P151+P154+P169+P174</f>
        <v>0</v>
      </c>
      <c r="Q92" s="84"/>
      <c r="R92" s="181">
        <f>R93+R98+R113+R120+R125+R132+R151+R154+R169+R174</f>
        <v>0</v>
      </c>
      <c r="S92" s="84"/>
      <c r="T92" s="182">
        <f>T93+T98+T113+T120+T125+T132+T151+T154+T169+T174</f>
        <v>0</v>
      </c>
      <c r="AT92" s="23" t="s">
        <v>74</v>
      </c>
      <c r="AU92" s="23" t="s">
        <v>112</v>
      </c>
      <c r="BK92" s="183">
        <f>BK93+BK98+BK113+BK120+BK125+BK132+BK151+BK154+BK169+BK174</f>
        <v>0</v>
      </c>
    </row>
    <row r="93" spans="2:63" s="11" customFormat="1" ht="37.35" customHeight="1">
      <c r="B93" s="184"/>
      <c r="C93" s="185"/>
      <c r="D93" s="198" t="s">
        <v>74</v>
      </c>
      <c r="E93" s="275" t="s">
        <v>965</v>
      </c>
      <c r="F93" s="275" t="s">
        <v>966</v>
      </c>
      <c r="G93" s="185"/>
      <c r="H93" s="185"/>
      <c r="I93" s="188"/>
      <c r="J93" s="276">
        <f>BK93</f>
        <v>0</v>
      </c>
      <c r="K93" s="185"/>
      <c r="L93" s="190"/>
      <c r="M93" s="191"/>
      <c r="N93" s="192"/>
      <c r="O93" s="192"/>
      <c r="P93" s="193">
        <f>SUM(P94:P97)</f>
        <v>0</v>
      </c>
      <c r="Q93" s="192"/>
      <c r="R93" s="193">
        <f>SUM(R94:R97)</f>
        <v>0</v>
      </c>
      <c r="S93" s="192"/>
      <c r="T93" s="194">
        <f>SUM(T94:T97)</f>
        <v>0</v>
      </c>
      <c r="AR93" s="195" t="s">
        <v>24</v>
      </c>
      <c r="AT93" s="196" t="s">
        <v>74</v>
      </c>
      <c r="AU93" s="196" t="s">
        <v>75</v>
      </c>
      <c r="AY93" s="195" t="s">
        <v>143</v>
      </c>
      <c r="BK93" s="197">
        <f>SUM(BK94:BK97)</f>
        <v>0</v>
      </c>
    </row>
    <row r="94" spans="2:65" s="1" customFormat="1" ht="34.2" customHeight="1">
      <c r="B94" s="40"/>
      <c r="C94" s="201" t="s">
        <v>432</v>
      </c>
      <c r="D94" s="201" t="s">
        <v>146</v>
      </c>
      <c r="E94" s="202" t="s">
        <v>1068</v>
      </c>
      <c r="F94" s="203" t="s">
        <v>968</v>
      </c>
      <c r="G94" s="204" t="s">
        <v>761</v>
      </c>
      <c r="H94" s="205">
        <v>1</v>
      </c>
      <c r="I94" s="206"/>
      <c r="J94" s="207">
        <f>ROUND(I94*H94,2)</f>
        <v>0</v>
      </c>
      <c r="K94" s="203" t="s">
        <v>22</v>
      </c>
      <c r="L94" s="60"/>
      <c r="M94" s="208" t="s">
        <v>22</v>
      </c>
      <c r="N94" s="209" t="s">
        <v>46</v>
      </c>
      <c r="O94" s="41"/>
      <c r="P94" s="210">
        <f>O94*H94</f>
        <v>0</v>
      </c>
      <c r="Q94" s="210">
        <v>0</v>
      </c>
      <c r="R94" s="210">
        <f>Q94*H94</f>
        <v>0</v>
      </c>
      <c r="S94" s="210">
        <v>0</v>
      </c>
      <c r="T94" s="211">
        <f>S94*H94</f>
        <v>0</v>
      </c>
      <c r="AR94" s="23" t="s">
        <v>151</v>
      </c>
      <c r="AT94" s="23" t="s">
        <v>146</v>
      </c>
      <c r="AU94" s="23" t="s">
        <v>24</v>
      </c>
      <c r="AY94" s="23" t="s">
        <v>143</v>
      </c>
      <c r="BE94" s="212">
        <f>IF(N94="základní",J94,0)</f>
        <v>0</v>
      </c>
      <c r="BF94" s="212">
        <f>IF(N94="snížená",J94,0)</f>
        <v>0</v>
      </c>
      <c r="BG94" s="212">
        <f>IF(N94="zákl. přenesená",J94,0)</f>
        <v>0</v>
      </c>
      <c r="BH94" s="212">
        <f>IF(N94="sníž. přenesená",J94,0)</f>
        <v>0</v>
      </c>
      <c r="BI94" s="212">
        <f>IF(N94="nulová",J94,0)</f>
        <v>0</v>
      </c>
      <c r="BJ94" s="23" t="s">
        <v>24</v>
      </c>
      <c r="BK94" s="212">
        <f>ROUND(I94*H94,2)</f>
        <v>0</v>
      </c>
      <c r="BL94" s="23" t="s">
        <v>151</v>
      </c>
      <c r="BM94" s="23" t="s">
        <v>84</v>
      </c>
    </row>
    <row r="95" spans="2:47" s="1" customFormat="1" ht="36">
      <c r="B95" s="40"/>
      <c r="C95" s="62"/>
      <c r="D95" s="229" t="s">
        <v>153</v>
      </c>
      <c r="E95" s="62"/>
      <c r="F95" s="256" t="s">
        <v>968</v>
      </c>
      <c r="G95" s="62"/>
      <c r="H95" s="62"/>
      <c r="I95" s="171"/>
      <c r="J95" s="62"/>
      <c r="K95" s="62"/>
      <c r="L95" s="60"/>
      <c r="M95" s="215"/>
      <c r="N95" s="41"/>
      <c r="O95" s="41"/>
      <c r="P95" s="41"/>
      <c r="Q95" s="41"/>
      <c r="R95" s="41"/>
      <c r="S95" s="41"/>
      <c r="T95" s="77"/>
      <c r="AT95" s="23" t="s">
        <v>153</v>
      </c>
      <c r="AU95" s="23" t="s">
        <v>24</v>
      </c>
    </row>
    <row r="96" spans="2:65" s="1" customFormat="1" ht="14.4" customHeight="1">
      <c r="B96" s="40"/>
      <c r="C96" s="201" t="s">
        <v>438</v>
      </c>
      <c r="D96" s="201" t="s">
        <v>146</v>
      </c>
      <c r="E96" s="202" t="s">
        <v>1069</v>
      </c>
      <c r="F96" s="203" t="s">
        <v>970</v>
      </c>
      <c r="G96" s="204" t="s">
        <v>761</v>
      </c>
      <c r="H96" s="205">
        <v>1</v>
      </c>
      <c r="I96" s="206"/>
      <c r="J96" s="207">
        <f>ROUND(I96*H96,2)</f>
        <v>0</v>
      </c>
      <c r="K96" s="203" t="s">
        <v>22</v>
      </c>
      <c r="L96" s="60"/>
      <c r="M96" s="208" t="s">
        <v>22</v>
      </c>
      <c r="N96" s="209" t="s">
        <v>46</v>
      </c>
      <c r="O96" s="41"/>
      <c r="P96" s="210">
        <f>O96*H96</f>
        <v>0</v>
      </c>
      <c r="Q96" s="210">
        <v>0</v>
      </c>
      <c r="R96" s="210">
        <f>Q96*H96</f>
        <v>0</v>
      </c>
      <c r="S96" s="210">
        <v>0</v>
      </c>
      <c r="T96" s="211">
        <f>S96*H96</f>
        <v>0</v>
      </c>
      <c r="AR96" s="23" t="s">
        <v>151</v>
      </c>
      <c r="AT96" s="23" t="s">
        <v>146</v>
      </c>
      <c r="AU96" s="23" t="s">
        <v>24</v>
      </c>
      <c r="AY96" s="23" t="s">
        <v>143</v>
      </c>
      <c r="BE96" s="212">
        <f>IF(N96="základní",J96,0)</f>
        <v>0</v>
      </c>
      <c r="BF96" s="212">
        <f>IF(N96="snížená",J96,0)</f>
        <v>0</v>
      </c>
      <c r="BG96" s="212">
        <f>IF(N96="zákl. přenesená",J96,0)</f>
        <v>0</v>
      </c>
      <c r="BH96" s="212">
        <f>IF(N96="sníž. přenesená",J96,0)</f>
        <v>0</v>
      </c>
      <c r="BI96" s="212">
        <f>IF(N96="nulová",J96,0)</f>
        <v>0</v>
      </c>
      <c r="BJ96" s="23" t="s">
        <v>24</v>
      </c>
      <c r="BK96" s="212">
        <f>ROUND(I96*H96,2)</f>
        <v>0</v>
      </c>
      <c r="BL96" s="23" t="s">
        <v>151</v>
      </c>
      <c r="BM96" s="23" t="s">
        <v>151</v>
      </c>
    </row>
    <row r="97" spans="2:47" s="1" customFormat="1" ht="13.5">
      <c r="B97" s="40"/>
      <c r="C97" s="62"/>
      <c r="D97" s="213" t="s">
        <v>153</v>
      </c>
      <c r="E97" s="62"/>
      <c r="F97" s="214" t="s">
        <v>970</v>
      </c>
      <c r="G97" s="62"/>
      <c r="H97" s="62"/>
      <c r="I97" s="171"/>
      <c r="J97" s="62"/>
      <c r="K97" s="62"/>
      <c r="L97" s="60"/>
      <c r="M97" s="215"/>
      <c r="N97" s="41"/>
      <c r="O97" s="41"/>
      <c r="P97" s="41"/>
      <c r="Q97" s="41"/>
      <c r="R97" s="41"/>
      <c r="S97" s="41"/>
      <c r="T97" s="77"/>
      <c r="AT97" s="23" t="s">
        <v>153</v>
      </c>
      <c r="AU97" s="23" t="s">
        <v>24</v>
      </c>
    </row>
    <row r="98" spans="2:63" s="11" customFormat="1" ht="37.35" customHeight="1">
      <c r="B98" s="184"/>
      <c r="C98" s="185"/>
      <c r="D98" s="198" t="s">
        <v>74</v>
      </c>
      <c r="E98" s="275" t="s">
        <v>971</v>
      </c>
      <c r="F98" s="275" t="s">
        <v>972</v>
      </c>
      <c r="G98" s="185"/>
      <c r="H98" s="185"/>
      <c r="I98" s="188"/>
      <c r="J98" s="276">
        <f>BK98</f>
        <v>0</v>
      </c>
      <c r="K98" s="185"/>
      <c r="L98" s="190"/>
      <c r="M98" s="191"/>
      <c r="N98" s="192"/>
      <c r="O98" s="192"/>
      <c r="P98" s="193">
        <f>SUM(P99:P112)</f>
        <v>0</v>
      </c>
      <c r="Q98" s="192"/>
      <c r="R98" s="193">
        <f>SUM(R99:R112)</f>
        <v>0</v>
      </c>
      <c r="S98" s="192"/>
      <c r="T98" s="194">
        <f>SUM(T99:T112)</f>
        <v>0</v>
      </c>
      <c r="AR98" s="195" t="s">
        <v>24</v>
      </c>
      <c r="AT98" s="196" t="s">
        <v>74</v>
      </c>
      <c r="AU98" s="196" t="s">
        <v>75</v>
      </c>
      <c r="AY98" s="195" t="s">
        <v>143</v>
      </c>
      <c r="BK98" s="197">
        <f>SUM(BK99:BK112)</f>
        <v>0</v>
      </c>
    </row>
    <row r="99" spans="2:65" s="1" customFormat="1" ht="22.8" customHeight="1">
      <c r="B99" s="40"/>
      <c r="C99" s="201" t="s">
        <v>444</v>
      </c>
      <c r="D99" s="201" t="s">
        <v>146</v>
      </c>
      <c r="E99" s="202" t="s">
        <v>1070</v>
      </c>
      <c r="F99" s="203" t="s">
        <v>974</v>
      </c>
      <c r="G99" s="204" t="s">
        <v>22</v>
      </c>
      <c r="H99" s="205">
        <v>45</v>
      </c>
      <c r="I99" s="206"/>
      <c r="J99" s="207">
        <f>ROUND(I99*H99,2)</f>
        <v>0</v>
      </c>
      <c r="K99" s="203" t="s">
        <v>22</v>
      </c>
      <c r="L99" s="60"/>
      <c r="M99" s="208" t="s">
        <v>22</v>
      </c>
      <c r="N99" s="209" t="s">
        <v>46</v>
      </c>
      <c r="O99" s="41"/>
      <c r="P99" s="210">
        <f>O99*H99</f>
        <v>0</v>
      </c>
      <c r="Q99" s="210">
        <v>0</v>
      </c>
      <c r="R99" s="210">
        <f>Q99*H99</f>
        <v>0</v>
      </c>
      <c r="S99" s="210">
        <v>0</v>
      </c>
      <c r="T99" s="211">
        <f>S99*H99</f>
        <v>0</v>
      </c>
      <c r="AR99" s="23" t="s">
        <v>151</v>
      </c>
      <c r="AT99" s="23" t="s">
        <v>146</v>
      </c>
      <c r="AU99" s="23" t="s">
        <v>24</v>
      </c>
      <c r="AY99" s="23" t="s">
        <v>143</v>
      </c>
      <c r="BE99" s="212">
        <f>IF(N99="základní",J99,0)</f>
        <v>0</v>
      </c>
      <c r="BF99" s="212">
        <f>IF(N99="snížená",J99,0)</f>
        <v>0</v>
      </c>
      <c r="BG99" s="212">
        <f>IF(N99="zákl. přenesená",J99,0)</f>
        <v>0</v>
      </c>
      <c r="BH99" s="212">
        <f>IF(N99="sníž. přenesená",J99,0)</f>
        <v>0</v>
      </c>
      <c r="BI99" s="212">
        <f>IF(N99="nulová",J99,0)</f>
        <v>0</v>
      </c>
      <c r="BJ99" s="23" t="s">
        <v>24</v>
      </c>
      <c r="BK99" s="212">
        <f>ROUND(I99*H99,2)</f>
        <v>0</v>
      </c>
      <c r="BL99" s="23" t="s">
        <v>151</v>
      </c>
      <c r="BM99" s="23" t="s">
        <v>144</v>
      </c>
    </row>
    <row r="100" spans="2:47" s="1" customFormat="1" ht="13.5">
      <c r="B100" s="40"/>
      <c r="C100" s="62"/>
      <c r="D100" s="229" t="s">
        <v>153</v>
      </c>
      <c r="E100" s="62"/>
      <c r="F100" s="256" t="s">
        <v>974</v>
      </c>
      <c r="G100" s="62"/>
      <c r="H100" s="62"/>
      <c r="I100" s="171"/>
      <c r="J100" s="62"/>
      <c r="K100" s="62"/>
      <c r="L100" s="60"/>
      <c r="M100" s="215"/>
      <c r="N100" s="41"/>
      <c r="O100" s="41"/>
      <c r="P100" s="41"/>
      <c r="Q100" s="41"/>
      <c r="R100" s="41"/>
      <c r="S100" s="41"/>
      <c r="T100" s="77"/>
      <c r="AT100" s="23" t="s">
        <v>153</v>
      </c>
      <c r="AU100" s="23" t="s">
        <v>24</v>
      </c>
    </row>
    <row r="101" spans="2:65" s="1" customFormat="1" ht="22.8" customHeight="1">
      <c r="B101" s="40"/>
      <c r="C101" s="201" t="s">
        <v>451</v>
      </c>
      <c r="D101" s="201" t="s">
        <v>146</v>
      </c>
      <c r="E101" s="202" t="s">
        <v>1071</v>
      </c>
      <c r="F101" s="203" t="s">
        <v>976</v>
      </c>
      <c r="G101" s="204" t="s">
        <v>240</v>
      </c>
      <c r="H101" s="205">
        <v>225</v>
      </c>
      <c r="I101" s="206"/>
      <c r="J101" s="207">
        <f>ROUND(I101*H101,2)</f>
        <v>0</v>
      </c>
      <c r="K101" s="203" t="s">
        <v>22</v>
      </c>
      <c r="L101" s="60"/>
      <c r="M101" s="208" t="s">
        <v>22</v>
      </c>
      <c r="N101" s="209" t="s">
        <v>46</v>
      </c>
      <c r="O101" s="41"/>
      <c r="P101" s="210">
        <f>O101*H101</f>
        <v>0</v>
      </c>
      <c r="Q101" s="210">
        <v>0</v>
      </c>
      <c r="R101" s="210">
        <f>Q101*H101</f>
        <v>0</v>
      </c>
      <c r="S101" s="210">
        <v>0</v>
      </c>
      <c r="T101" s="211">
        <f>S101*H101</f>
        <v>0</v>
      </c>
      <c r="AR101" s="23" t="s">
        <v>151</v>
      </c>
      <c r="AT101" s="23" t="s">
        <v>146</v>
      </c>
      <c r="AU101" s="23" t="s">
        <v>24</v>
      </c>
      <c r="AY101" s="23" t="s">
        <v>143</v>
      </c>
      <c r="BE101" s="212">
        <f>IF(N101="základní",J101,0)</f>
        <v>0</v>
      </c>
      <c r="BF101" s="212">
        <f>IF(N101="snížená",J101,0)</f>
        <v>0</v>
      </c>
      <c r="BG101" s="212">
        <f>IF(N101="zákl. přenesená",J101,0)</f>
        <v>0</v>
      </c>
      <c r="BH101" s="212">
        <f>IF(N101="sníž. přenesená",J101,0)</f>
        <v>0</v>
      </c>
      <c r="BI101" s="212">
        <f>IF(N101="nulová",J101,0)</f>
        <v>0</v>
      </c>
      <c r="BJ101" s="23" t="s">
        <v>24</v>
      </c>
      <c r="BK101" s="212">
        <f>ROUND(I101*H101,2)</f>
        <v>0</v>
      </c>
      <c r="BL101" s="23" t="s">
        <v>151</v>
      </c>
      <c r="BM101" s="23" t="s">
        <v>201</v>
      </c>
    </row>
    <row r="102" spans="2:47" s="1" customFormat="1" ht="24">
      <c r="B102" s="40"/>
      <c r="C102" s="62"/>
      <c r="D102" s="229" t="s">
        <v>153</v>
      </c>
      <c r="E102" s="62"/>
      <c r="F102" s="256" t="s">
        <v>976</v>
      </c>
      <c r="G102" s="62"/>
      <c r="H102" s="62"/>
      <c r="I102" s="171"/>
      <c r="J102" s="62"/>
      <c r="K102" s="62"/>
      <c r="L102" s="60"/>
      <c r="M102" s="215"/>
      <c r="N102" s="41"/>
      <c r="O102" s="41"/>
      <c r="P102" s="41"/>
      <c r="Q102" s="41"/>
      <c r="R102" s="41"/>
      <c r="S102" s="41"/>
      <c r="T102" s="77"/>
      <c r="AT102" s="23" t="s">
        <v>153</v>
      </c>
      <c r="AU102" s="23" t="s">
        <v>24</v>
      </c>
    </row>
    <row r="103" spans="2:65" s="1" customFormat="1" ht="22.8" customHeight="1">
      <c r="B103" s="40"/>
      <c r="C103" s="201" t="s">
        <v>459</v>
      </c>
      <c r="D103" s="201" t="s">
        <v>146</v>
      </c>
      <c r="E103" s="202" t="s">
        <v>1072</v>
      </c>
      <c r="F103" s="203" t="s">
        <v>978</v>
      </c>
      <c r="G103" s="204" t="s">
        <v>240</v>
      </c>
      <c r="H103" s="205">
        <v>190</v>
      </c>
      <c r="I103" s="206"/>
      <c r="J103" s="207">
        <f>ROUND(I103*H103,2)</f>
        <v>0</v>
      </c>
      <c r="K103" s="203" t="s">
        <v>22</v>
      </c>
      <c r="L103" s="60"/>
      <c r="M103" s="208" t="s">
        <v>22</v>
      </c>
      <c r="N103" s="209" t="s">
        <v>46</v>
      </c>
      <c r="O103" s="41"/>
      <c r="P103" s="210">
        <f>O103*H103</f>
        <v>0</v>
      </c>
      <c r="Q103" s="210">
        <v>0</v>
      </c>
      <c r="R103" s="210">
        <f>Q103*H103</f>
        <v>0</v>
      </c>
      <c r="S103" s="210">
        <v>0</v>
      </c>
      <c r="T103" s="211">
        <f>S103*H103</f>
        <v>0</v>
      </c>
      <c r="AR103" s="23" t="s">
        <v>151</v>
      </c>
      <c r="AT103" s="23" t="s">
        <v>146</v>
      </c>
      <c r="AU103" s="23" t="s">
        <v>24</v>
      </c>
      <c r="AY103" s="23" t="s">
        <v>143</v>
      </c>
      <c r="BE103" s="212">
        <f>IF(N103="základní",J103,0)</f>
        <v>0</v>
      </c>
      <c r="BF103" s="212">
        <f>IF(N103="snížená",J103,0)</f>
        <v>0</v>
      </c>
      <c r="BG103" s="212">
        <f>IF(N103="zákl. přenesená",J103,0)</f>
        <v>0</v>
      </c>
      <c r="BH103" s="212">
        <f>IF(N103="sníž. přenesená",J103,0)</f>
        <v>0</v>
      </c>
      <c r="BI103" s="212">
        <f>IF(N103="nulová",J103,0)</f>
        <v>0</v>
      </c>
      <c r="BJ103" s="23" t="s">
        <v>24</v>
      </c>
      <c r="BK103" s="212">
        <f>ROUND(I103*H103,2)</f>
        <v>0</v>
      </c>
      <c r="BL103" s="23" t="s">
        <v>151</v>
      </c>
      <c r="BM103" s="23" t="s">
        <v>29</v>
      </c>
    </row>
    <row r="104" spans="2:47" s="1" customFormat="1" ht="24">
      <c r="B104" s="40"/>
      <c r="C104" s="62"/>
      <c r="D104" s="229" t="s">
        <v>153</v>
      </c>
      <c r="E104" s="62"/>
      <c r="F104" s="256" t="s">
        <v>978</v>
      </c>
      <c r="G104" s="62"/>
      <c r="H104" s="62"/>
      <c r="I104" s="171"/>
      <c r="J104" s="62"/>
      <c r="K104" s="62"/>
      <c r="L104" s="60"/>
      <c r="M104" s="215"/>
      <c r="N104" s="41"/>
      <c r="O104" s="41"/>
      <c r="P104" s="41"/>
      <c r="Q104" s="41"/>
      <c r="R104" s="41"/>
      <c r="S104" s="41"/>
      <c r="T104" s="77"/>
      <c r="AT104" s="23" t="s">
        <v>153</v>
      </c>
      <c r="AU104" s="23" t="s">
        <v>24</v>
      </c>
    </row>
    <row r="105" spans="2:65" s="1" customFormat="1" ht="22.8" customHeight="1">
      <c r="B105" s="40"/>
      <c r="C105" s="201" t="s">
        <v>464</v>
      </c>
      <c r="D105" s="201" t="s">
        <v>146</v>
      </c>
      <c r="E105" s="202" t="s">
        <v>1073</v>
      </c>
      <c r="F105" s="203" t="s">
        <v>980</v>
      </c>
      <c r="G105" s="204" t="s">
        <v>240</v>
      </c>
      <c r="H105" s="205">
        <v>60</v>
      </c>
      <c r="I105" s="206"/>
      <c r="J105" s="207">
        <f>ROUND(I105*H105,2)</f>
        <v>0</v>
      </c>
      <c r="K105" s="203" t="s">
        <v>22</v>
      </c>
      <c r="L105" s="60"/>
      <c r="M105" s="208" t="s">
        <v>22</v>
      </c>
      <c r="N105" s="209" t="s">
        <v>46</v>
      </c>
      <c r="O105" s="41"/>
      <c r="P105" s="210">
        <f>O105*H105</f>
        <v>0</v>
      </c>
      <c r="Q105" s="210">
        <v>0</v>
      </c>
      <c r="R105" s="210">
        <f>Q105*H105</f>
        <v>0</v>
      </c>
      <c r="S105" s="210">
        <v>0</v>
      </c>
      <c r="T105" s="211">
        <f>S105*H105</f>
        <v>0</v>
      </c>
      <c r="AR105" s="23" t="s">
        <v>151</v>
      </c>
      <c r="AT105" s="23" t="s">
        <v>146</v>
      </c>
      <c r="AU105" s="23" t="s">
        <v>24</v>
      </c>
      <c r="AY105" s="23" t="s">
        <v>143</v>
      </c>
      <c r="BE105" s="212">
        <f>IF(N105="základní",J105,0)</f>
        <v>0</v>
      </c>
      <c r="BF105" s="212">
        <f>IF(N105="snížená",J105,0)</f>
        <v>0</v>
      </c>
      <c r="BG105" s="212">
        <f>IF(N105="zákl. přenesená",J105,0)</f>
        <v>0</v>
      </c>
      <c r="BH105" s="212">
        <f>IF(N105="sníž. přenesená",J105,0)</f>
        <v>0</v>
      </c>
      <c r="BI105" s="212">
        <f>IF(N105="nulová",J105,0)</f>
        <v>0</v>
      </c>
      <c r="BJ105" s="23" t="s">
        <v>24</v>
      </c>
      <c r="BK105" s="212">
        <f>ROUND(I105*H105,2)</f>
        <v>0</v>
      </c>
      <c r="BL105" s="23" t="s">
        <v>151</v>
      </c>
      <c r="BM105" s="23" t="s">
        <v>227</v>
      </c>
    </row>
    <row r="106" spans="2:47" s="1" customFormat="1" ht="24">
      <c r="B106" s="40"/>
      <c r="C106" s="62"/>
      <c r="D106" s="229" t="s">
        <v>153</v>
      </c>
      <c r="E106" s="62"/>
      <c r="F106" s="256" t="s">
        <v>980</v>
      </c>
      <c r="G106" s="62"/>
      <c r="H106" s="62"/>
      <c r="I106" s="171"/>
      <c r="J106" s="62"/>
      <c r="K106" s="62"/>
      <c r="L106" s="60"/>
      <c r="M106" s="215"/>
      <c r="N106" s="41"/>
      <c r="O106" s="41"/>
      <c r="P106" s="41"/>
      <c r="Q106" s="41"/>
      <c r="R106" s="41"/>
      <c r="S106" s="41"/>
      <c r="T106" s="77"/>
      <c r="AT106" s="23" t="s">
        <v>153</v>
      </c>
      <c r="AU106" s="23" t="s">
        <v>24</v>
      </c>
    </row>
    <row r="107" spans="2:65" s="1" customFormat="1" ht="22.8" customHeight="1">
      <c r="B107" s="40"/>
      <c r="C107" s="201" t="s">
        <v>469</v>
      </c>
      <c r="D107" s="201" t="s">
        <v>146</v>
      </c>
      <c r="E107" s="202" t="s">
        <v>1074</v>
      </c>
      <c r="F107" s="203" t="s">
        <v>982</v>
      </c>
      <c r="G107" s="204" t="s">
        <v>240</v>
      </c>
      <c r="H107" s="205">
        <v>30</v>
      </c>
      <c r="I107" s="206"/>
      <c r="J107" s="207">
        <f>ROUND(I107*H107,2)</f>
        <v>0</v>
      </c>
      <c r="K107" s="203" t="s">
        <v>22</v>
      </c>
      <c r="L107" s="60"/>
      <c r="M107" s="208" t="s">
        <v>22</v>
      </c>
      <c r="N107" s="209" t="s">
        <v>46</v>
      </c>
      <c r="O107" s="41"/>
      <c r="P107" s="210">
        <f>O107*H107</f>
        <v>0</v>
      </c>
      <c r="Q107" s="210">
        <v>0</v>
      </c>
      <c r="R107" s="210">
        <f>Q107*H107</f>
        <v>0</v>
      </c>
      <c r="S107" s="210">
        <v>0</v>
      </c>
      <c r="T107" s="211">
        <f>S107*H107</f>
        <v>0</v>
      </c>
      <c r="AR107" s="23" t="s">
        <v>151</v>
      </c>
      <c r="AT107" s="23" t="s">
        <v>146</v>
      </c>
      <c r="AU107" s="23" t="s">
        <v>24</v>
      </c>
      <c r="AY107" s="23" t="s">
        <v>143</v>
      </c>
      <c r="BE107" s="212">
        <f>IF(N107="základní",J107,0)</f>
        <v>0</v>
      </c>
      <c r="BF107" s="212">
        <f>IF(N107="snížená",J107,0)</f>
        <v>0</v>
      </c>
      <c r="BG107" s="212">
        <f>IF(N107="zákl. přenesená",J107,0)</f>
        <v>0</v>
      </c>
      <c r="BH107" s="212">
        <f>IF(N107="sníž. přenesená",J107,0)</f>
        <v>0</v>
      </c>
      <c r="BI107" s="212">
        <f>IF(N107="nulová",J107,0)</f>
        <v>0</v>
      </c>
      <c r="BJ107" s="23" t="s">
        <v>24</v>
      </c>
      <c r="BK107" s="212">
        <f>ROUND(I107*H107,2)</f>
        <v>0</v>
      </c>
      <c r="BL107" s="23" t="s">
        <v>151</v>
      </c>
      <c r="BM107" s="23" t="s">
        <v>189</v>
      </c>
    </row>
    <row r="108" spans="2:47" s="1" customFormat="1" ht="24">
      <c r="B108" s="40"/>
      <c r="C108" s="62"/>
      <c r="D108" s="229" t="s">
        <v>153</v>
      </c>
      <c r="E108" s="62"/>
      <c r="F108" s="256" t="s">
        <v>982</v>
      </c>
      <c r="G108" s="62"/>
      <c r="H108" s="62"/>
      <c r="I108" s="171"/>
      <c r="J108" s="62"/>
      <c r="K108" s="62"/>
      <c r="L108" s="60"/>
      <c r="M108" s="215"/>
      <c r="N108" s="41"/>
      <c r="O108" s="41"/>
      <c r="P108" s="41"/>
      <c r="Q108" s="41"/>
      <c r="R108" s="41"/>
      <c r="S108" s="41"/>
      <c r="T108" s="77"/>
      <c r="AT108" s="23" t="s">
        <v>153</v>
      </c>
      <c r="AU108" s="23" t="s">
        <v>24</v>
      </c>
    </row>
    <row r="109" spans="2:65" s="1" customFormat="1" ht="22.8" customHeight="1">
      <c r="B109" s="40"/>
      <c r="C109" s="201" t="s">
        <v>474</v>
      </c>
      <c r="D109" s="201" t="s">
        <v>146</v>
      </c>
      <c r="E109" s="202" t="s">
        <v>1075</v>
      </c>
      <c r="F109" s="203" t="s">
        <v>984</v>
      </c>
      <c r="G109" s="204" t="s">
        <v>240</v>
      </c>
      <c r="H109" s="205">
        <v>140</v>
      </c>
      <c r="I109" s="206"/>
      <c r="J109" s="207">
        <f>ROUND(I109*H109,2)</f>
        <v>0</v>
      </c>
      <c r="K109" s="203" t="s">
        <v>22</v>
      </c>
      <c r="L109" s="60"/>
      <c r="M109" s="208" t="s">
        <v>22</v>
      </c>
      <c r="N109" s="209" t="s">
        <v>46</v>
      </c>
      <c r="O109" s="41"/>
      <c r="P109" s="210">
        <f>O109*H109</f>
        <v>0</v>
      </c>
      <c r="Q109" s="210">
        <v>0</v>
      </c>
      <c r="R109" s="210">
        <f>Q109*H109</f>
        <v>0</v>
      </c>
      <c r="S109" s="210">
        <v>0</v>
      </c>
      <c r="T109" s="211">
        <f>S109*H109</f>
        <v>0</v>
      </c>
      <c r="AR109" s="23" t="s">
        <v>151</v>
      </c>
      <c r="AT109" s="23" t="s">
        <v>146</v>
      </c>
      <c r="AU109" s="23" t="s">
        <v>24</v>
      </c>
      <c r="AY109" s="23" t="s">
        <v>143</v>
      </c>
      <c r="BE109" s="212">
        <f>IF(N109="základní",J109,0)</f>
        <v>0</v>
      </c>
      <c r="BF109" s="212">
        <f>IF(N109="snížená",J109,0)</f>
        <v>0</v>
      </c>
      <c r="BG109" s="212">
        <f>IF(N109="zákl. přenesená",J109,0)</f>
        <v>0</v>
      </c>
      <c r="BH109" s="212">
        <f>IF(N109="sníž. přenesená",J109,0)</f>
        <v>0</v>
      </c>
      <c r="BI109" s="212">
        <f>IF(N109="nulová",J109,0)</f>
        <v>0</v>
      </c>
      <c r="BJ109" s="23" t="s">
        <v>24</v>
      </c>
      <c r="BK109" s="212">
        <f>ROUND(I109*H109,2)</f>
        <v>0</v>
      </c>
      <c r="BL109" s="23" t="s">
        <v>151</v>
      </c>
      <c r="BM109" s="23" t="s">
        <v>244</v>
      </c>
    </row>
    <row r="110" spans="2:47" s="1" customFormat="1" ht="13.5">
      <c r="B110" s="40"/>
      <c r="C110" s="62"/>
      <c r="D110" s="229" t="s">
        <v>153</v>
      </c>
      <c r="E110" s="62"/>
      <c r="F110" s="256" t="s">
        <v>984</v>
      </c>
      <c r="G110" s="62"/>
      <c r="H110" s="62"/>
      <c r="I110" s="171"/>
      <c r="J110" s="62"/>
      <c r="K110" s="62"/>
      <c r="L110" s="60"/>
      <c r="M110" s="215"/>
      <c r="N110" s="41"/>
      <c r="O110" s="41"/>
      <c r="P110" s="41"/>
      <c r="Q110" s="41"/>
      <c r="R110" s="41"/>
      <c r="S110" s="41"/>
      <c r="T110" s="77"/>
      <c r="AT110" s="23" t="s">
        <v>153</v>
      </c>
      <c r="AU110" s="23" t="s">
        <v>24</v>
      </c>
    </row>
    <row r="111" spans="2:65" s="1" customFormat="1" ht="22.8" customHeight="1">
      <c r="B111" s="40"/>
      <c r="C111" s="201" t="s">
        <v>482</v>
      </c>
      <c r="D111" s="201" t="s">
        <v>146</v>
      </c>
      <c r="E111" s="202" t="s">
        <v>1076</v>
      </c>
      <c r="F111" s="203" t="s">
        <v>986</v>
      </c>
      <c r="G111" s="204" t="s">
        <v>240</v>
      </c>
      <c r="H111" s="205">
        <v>20</v>
      </c>
      <c r="I111" s="206"/>
      <c r="J111" s="207">
        <f>ROUND(I111*H111,2)</f>
        <v>0</v>
      </c>
      <c r="K111" s="203" t="s">
        <v>22</v>
      </c>
      <c r="L111" s="60"/>
      <c r="M111" s="208" t="s">
        <v>22</v>
      </c>
      <c r="N111" s="209" t="s">
        <v>46</v>
      </c>
      <c r="O111" s="41"/>
      <c r="P111" s="210">
        <f>O111*H111</f>
        <v>0</v>
      </c>
      <c r="Q111" s="210">
        <v>0</v>
      </c>
      <c r="R111" s="210">
        <f>Q111*H111</f>
        <v>0</v>
      </c>
      <c r="S111" s="210">
        <v>0</v>
      </c>
      <c r="T111" s="211">
        <f>S111*H111</f>
        <v>0</v>
      </c>
      <c r="AR111" s="23" t="s">
        <v>151</v>
      </c>
      <c r="AT111" s="23" t="s">
        <v>146</v>
      </c>
      <c r="AU111" s="23" t="s">
        <v>24</v>
      </c>
      <c r="AY111" s="23" t="s">
        <v>143</v>
      </c>
      <c r="BE111" s="212">
        <f>IF(N111="základní",J111,0)</f>
        <v>0</v>
      </c>
      <c r="BF111" s="212">
        <f>IF(N111="snížená",J111,0)</f>
        <v>0</v>
      </c>
      <c r="BG111" s="212">
        <f>IF(N111="zákl. přenesená",J111,0)</f>
        <v>0</v>
      </c>
      <c r="BH111" s="212">
        <f>IF(N111="sníž. přenesená",J111,0)</f>
        <v>0</v>
      </c>
      <c r="BI111" s="212">
        <f>IF(N111="nulová",J111,0)</f>
        <v>0</v>
      </c>
      <c r="BJ111" s="23" t="s">
        <v>24</v>
      </c>
      <c r="BK111" s="212">
        <f>ROUND(I111*H111,2)</f>
        <v>0</v>
      </c>
      <c r="BL111" s="23" t="s">
        <v>151</v>
      </c>
      <c r="BM111" s="23" t="s">
        <v>256</v>
      </c>
    </row>
    <row r="112" spans="2:47" s="1" customFormat="1" ht="13.5">
      <c r="B112" s="40"/>
      <c r="C112" s="62"/>
      <c r="D112" s="213" t="s">
        <v>153</v>
      </c>
      <c r="E112" s="62"/>
      <c r="F112" s="214" t="s">
        <v>986</v>
      </c>
      <c r="G112" s="62"/>
      <c r="H112" s="62"/>
      <c r="I112" s="171"/>
      <c r="J112" s="62"/>
      <c r="K112" s="62"/>
      <c r="L112" s="60"/>
      <c r="M112" s="215"/>
      <c r="N112" s="41"/>
      <c r="O112" s="41"/>
      <c r="P112" s="41"/>
      <c r="Q112" s="41"/>
      <c r="R112" s="41"/>
      <c r="S112" s="41"/>
      <c r="T112" s="77"/>
      <c r="AT112" s="23" t="s">
        <v>153</v>
      </c>
      <c r="AU112" s="23" t="s">
        <v>24</v>
      </c>
    </row>
    <row r="113" spans="2:63" s="11" customFormat="1" ht="37.35" customHeight="1">
      <c r="B113" s="184"/>
      <c r="C113" s="185"/>
      <c r="D113" s="198" t="s">
        <v>74</v>
      </c>
      <c r="E113" s="275" t="s">
        <v>987</v>
      </c>
      <c r="F113" s="275" t="s">
        <v>988</v>
      </c>
      <c r="G113" s="185"/>
      <c r="H113" s="185"/>
      <c r="I113" s="188"/>
      <c r="J113" s="276">
        <f>BK113</f>
        <v>0</v>
      </c>
      <c r="K113" s="185"/>
      <c r="L113" s="190"/>
      <c r="M113" s="191"/>
      <c r="N113" s="192"/>
      <c r="O113" s="192"/>
      <c r="P113" s="193">
        <f>SUM(P114:P119)</f>
        <v>0</v>
      </c>
      <c r="Q113" s="192"/>
      <c r="R113" s="193">
        <f>SUM(R114:R119)</f>
        <v>0</v>
      </c>
      <c r="S113" s="192"/>
      <c r="T113" s="194">
        <f>SUM(T114:T119)</f>
        <v>0</v>
      </c>
      <c r="AR113" s="195" t="s">
        <v>24</v>
      </c>
      <c r="AT113" s="196" t="s">
        <v>74</v>
      </c>
      <c r="AU113" s="196" t="s">
        <v>75</v>
      </c>
      <c r="AY113" s="195" t="s">
        <v>143</v>
      </c>
      <c r="BK113" s="197">
        <f>SUM(BK114:BK119)</f>
        <v>0</v>
      </c>
    </row>
    <row r="114" spans="2:65" s="1" customFormat="1" ht="14.4" customHeight="1">
      <c r="B114" s="40"/>
      <c r="C114" s="201" t="s">
        <v>488</v>
      </c>
      <c r="D114" s="201" t="s">
        <v>146</v>
      </c>
      <c r="E114" s="202" t="s">
        <v>1077</v>
      </c>
      <c r="F114" s="203" t="s">
        <v>1078</v>
      </c>
      <c r="G114" s="204" t="s">
        <v>761</v>
      </c>
      <c r="H114" s="205">
        <v>6</v>
      </c>
      <c r="I114" s="206"/>
      <c r="J114" s="207">
        <f>ROUND(I114*H114,2)</f>
        <v>0</v>
      </c>
      <c r="K114" s="203" t="s">
        <v>22</v>
      </c>
      <c r="L114" s="60"/>
      <c r="M114" s="208" t="s">
        <v>22</v>
      </c>
      <c r="N114" s="209" t="s">
        <v>46</v>
      </c>
      <c r="O114" s="41"/>
      <c r="P114" s="210">
        <f>O114*H114</f>
        <v>0</v>
      </c>
      <c r="Q114" s="210">
        <v>0</v>
      </c>
      <c r="R114" s="210">
        <f>Q114*H114</f>
        <v>0</v>
      </c>
      <c r="S114" s="210">
        <v>0</v>
      </c>
      <c r="T114" s="211">
        <f>S114*H114</f>
        <v>0</v>
      </c>
      <c r="AR114" s="23" t="s">
        <v>151</v>
      </c>
      <c r="AT114" s="23" t="s">
        <v>146</v>
      </c>
      <c r="AU114" s="23" t="s">
        <v>24</v>
      </c>
      <c r="AY114" s="23" t="s">
        <v>143</v>
      </c>
      <c r="BE114" s="212">
        <f>IF(N114="základní",J114,0)</f>
        <v>0</v>
      </c>
      <c r="BF114" s="212">
        <f>IF(N114="snížená",J114,0)</f>
        <v>0</v>
      </c>
      <c r="BG114" s="212">
        <f>IF(N114="zákl. přenesená",J114,0)</f>
        <v>0</v>
      </c>
      <c r="BH114" s="212">
        <f>IF(N114="sníž. přenesená",J114,0)</f>
        <v>0</v>
      </c>
      <c r="BI114" s="212">
        <f>IF(N114="nulová",J114,0)</f>
        <v>0</v>
      </c>
      <c r="BJ114" s="23" t="s">
        <v>24</v>
      </c>
      <c r="BK114" s="212">
        <f>ROUND(I114*H114,2)</f>
        <v>0</v>
      </c>
      <c r="BL114" s="23" t="s">
        <v>151</v>
      </c>
      <c r="BM114" s="23" t="s">
        <v>267</v>
      </c>
    </row>
    <row r="115" spans="2:47" s="1" customFormat="1" ht="13.5">
      <c r="B115" s="40"/>
      <c r="C115" s="62"/>
      <c r="D115" s="229" t="s">
        <v>153</v>
      </c>
      <c r="E115" s="62"/>
      <c r="F115" s="256" t="s">
        <v>1078</v>
      </c>
      <c r="G115" s="62"/>
      <c r="H115" s="62"/>
      <c r="I115" s="171"/>
      <c r="J115" s="62"/>
      <c r="K115" s="62"/>
      <c r="L115" s="60"/>
      <c r="M115" s="215"/>
      <c r="N115" s="41"/>
      <c r="O115" s="41"/>
      <c r="P115" s="41"/>
      <c r="Q115" s="41"/>
      <c r="R115" s="41"/>
      <c r="S115" s="41"/>
      <c r="T115" s="77"/>
      <c r="AT115" s="23" t="s">
        <v>153</v>
      </c>
      <c r="AU115" s="23" t="s">
        <v>24</v>
      </c>
    </row>
    <row r="116" spans="2:65" s="1" customFormat="1" ht="14.4" customHeight="1">
      <c r="B116" s="40"/>
      <c r="C116" s="201" t="s">
        <v>493</v>
      </c>
      <c r="D116" s="201" t="s">
        <v>146</v>
      </c>
      <c r="E116" s="202" t="s">
        <v>1079</v>
      </c>
      <c r="F116" s="203" t="s">
        <v>1080</v>
      </c>
      <c r="G116" s="204" t="s">
        <v>761</v>
      </c>
      <c r="H116" s="205">
        <v>2</v>
      </c>
      <c r="I116" s="206"/>
      <c r="J116" s="207">
        <f>ROUND(I116*H116,2)</f>
        <v>0</v>
      </c>
      <c r="K116" s="203" t="s">
        <v>22</v>
      </c>
      <c r="L116" s="60"/>
      <c r="M116" s="208" t="s">
        <v>22</v>
      </c>
      <c r="N116" s="209" t="s">
        <v>46</v>
      </c>
      <c r="O116" s="41"/>
      <c r="P116" s="210">
        <f>O116*H116</f>
        <v>0</v>
      </c>
      <c r="Q116" s="210">
        <v>0</v>
      </c>
      <c r="R116" s="210">
        <f>Q116*H116</f>
        <v>0</v>
      </c>
      <c r="S116" s="210">
        <v>0</v>
      </c>
      <c r="T116" s="211">
        <f>S116*H116</f>
        <v>0</v>
      </c>
      <c r="AR116" s="23" t="s">
        <v>151</v>
      </c>
      <c r="AT116" s="23" t="s">
        <v>146</v>
      </c>
      <c r="AU116" s="23" t="s">
        <v>24</v>
      </c>
      <c r="AY116" s="23" t="s">
        <v>143</v>
      </c>
      <c r="BE116" s="212">
        <f>IF(N116="základní",J116,0)</f>
        <v>0</v>
      </c>
      <c r="BF116" s="212">
        <f>IF(N116="snížená",J116,0)</f>
        <v>0</v>
      </c>
      <c r="BG116" s="212">
        <f>IF(N116="zákl. přenesená",J116,0)</f>
        <v>0</v>
      </c>
      <c r="BH116" s="212">
        <f>IF(N116="sníž. přenesená",J116,0)</f>
        <v>0</v>
      </c>
      <c r="BI116" s="212">
        <f>IF(N116="nulová",J116,0)</f>
        <v>0</v>
      </c>
      <c r="BJ116" s="23" t="s">
        <v>24</v>
      </c>
      <c r="BK116" s="212">
        <f>ROUND(I116*H116,2)</f>
        <v>0</v>
      </c>
      <c r="BL116" s="23" t="s">
        <v>151</v>
      </c>
      <c r="BM116" s="23" t="s">
        <v>278</v>
      </c>
    </row>
    <row r="117" spans="2:47" s="1" customFormat="1" ht="13.5">
      <c r="B117" s="40"/>
      <c r="C117" s="62"/>
      <c r="D117" s="229" t="s">
        <v>153</v>
      </c>
      <c r="E117" s="62"/>
      <c r="F117" s="256" t="s">
        <v>1080</v>
      </c>
      <c r="G117" s="62"/>
      <c r="H117" s="62"/>
      <c r="I117" s="171"/>
      <c r="J117" s="62"/>
      <c r="K117" s="62"/>
      <c r="L117" s="60"/>
      <c r="M117" s="215"/>
      <c r="N117" s="41"/>
      <c r="O117" s="41"/>
      <c r="P117" s="41"/>
      <c r="Q117" s="41"/>
      <c r="R117" s="41"/>
      <c r="S117" s="41"/>
      <c r="T117" s="77"/>
      <c r="AT117" s="23" t="s">
        <v>153</v>
      </c>
      <c r="AU117" s="23" t="s">
        <v>24</v>
      </c>
    </row>
    <row r="118" spans="2:65" s="1" customFormat="1" ht="14.4" customHeight="1">
      <c r="B118" s="40"/>
      <c r="C118" s="201" t="s">
        <v>499</v>
      </c>
      <c r="D118" s="201" t="s">
        <v>146</v>
      </c>
      <c r="E118" s="202" t="s">
        <v>1081</v>
      </c>
      <c r="F118" s="203" t="s">
        <v>1082</v>
      </c>
      <c r="G118" s="204" t="s">
        <v>761</v>
      </c>
      <c r="H118" s="205">
        <v>12</v>
      </c>
      <c r="I118" s="206"/>
      <c r="J118" s="207">
        <f>ROUND(I118*H118,2)</f>
        <v>0</v>
      </c>
      <c r="K118" s="203" t="s">
        <v>22</v>
      </c>
      <c r="L118" s="60"/>
      <c r="M118" s="208" t="s">
        <v>22</v>
      </c>
      <c r="N118" s="209" t="s">
        <v>46</v>
      </c>
      <c r="O118" s="41"/>
      <c r="P118" s="210">
        <f>O118*H118</f>
        <v>0</v>
      </c>
      <c r="Q118" s="210">
        <v>0</v>
      </c>
      <c r="R118" s="210">
        <f>Q118*H118</f>
        <v>0</v>
      </c>
      <c r="S118" s="210">
        <v>0</v>
      </c>
      <c r="T118" s="211">
        <f>S118*H118</f>
        <v>0</v>
      </c>
      <c r="AR118" s="23" t="s">
        <v>151</v>
      </c>
      <c r="AT118" s="23" t="s">
        <v>146</v>
      </c>
      <c r="AU118" s="23" t="s">
        <v>24</v>
      </c>
      <c r="AY118" s="23" t="s">
        <v>143</v>
      </c>
      <c r="BE118" s="212">
        <f>IF(N118="základní",J118,0)</f>
        <v>0</v>
      </c>
      <c r="BF118" s="212">
        <f>IF(N118="snížená",J118,0)</f>
        <v>0</v>
      </c>
      <c r="BG118" s="212">
        <f>IF(N118="zákl. přenesená",J118,0)</f>
        <v>0</v>
      </c>
      <c r="BH118" s="212">
        <f>IF(N118="sníž. přenesená",J118,0)</f>
        <v>0</v>
      </c>
      <c r="BI118" s="212">
        <f>IF(N118="nulová",J118,0)</f>
        <v>0</v>
      </c>
      <c r="BJ118" s="23" t="s">
        <v>24</v>
      </c>
      <c r="BK118" s="212">
        <f>ROUND(I118*H118,2)</f>
        <v>0</v>
      </c>
      <c r="BL118" s="23" t="s">
        <v>151</v>
      </c>
      <c r="BM118" s="23" t="s">
        <v>295</v>
      </c>
    </row>
    <row r="119" spans="2:47" s="1" customFormat="1" ht="13.5">
      <c r="B119" s="40"/>
      <c r="C119" s="62"/>
      <c r="D119" s="213" t="s">
        <v>153</v>
      </c>
      <c r="E119" s="62"/>
      <c r="F119" s="214" t="s">
        <v>1082</v>
      </c>
      <c r="G119" s="62"/>
      <c r="H119" s="62"/>
      <c r="I119" s="171"/>
      <c r="J119" s="62"/>
      <c r="K119" s="62"/>
      <c r="L119" s="60"/>
      <c r="M119" s="215"/>
      <c r="N119" s="41"/>
      <c r="O119" s="41"/>
      <c r="P119" s="41"/>
      <c r="Q119" s="41"/>
      <c r="R119" s="41"/>
      <c r="S119" s="41"/>
      <c r="T119" s="77"/>
      <c r="AT119" s="23" t="s">
        <v>153</v>
      </c>
      <c r="AU119" s="23" t="s">
        <v>24</v>
      </c>
    </row>
    <row r="120" spans="2:63" s="11" customFormat="1" ht="37.35" customHeight="1">
      <c r="B120" s="184"/>
      <c r="C120" s="185"/>
      <c r="D120" s="198" t="s">
        <v>74</v>
      </c>
      <c r="E120" s="275" t="s">
        <v>995</v>
      </c>
      <c r="F120" s="275" t="s">
        <v>996</v>
      </c>
      <c r="G120" s="185"/>
      <c r="H120" s="185"/>
      <c r="I120" s="188"/>
      <c r="J120" s="276">
        <f>BK120</f>
        <v>0</v>
      </c>
      <c r="K120" s="185"/>
      <c r="L120" s="190"/>
      <c r="M120" s="191"/>
      <c r="N120" s="192"/>
      <c r="O120" s="192"/>
      <c r="P120" s="193">
        <f>SUM(P121:P124)</f>
        <v>0</v>
      </c>
      <c r="Q120" s="192"/>
      <c r="R120" s="193">
        <f>SUM(R121:R124)</f>
        <v>0</v>
      </c>
      <c r="S120" s="192"/>
      <c r="T120" s="194">
        <f>SUM(T121:T124)</f>
        <v>0</v>
      </c>
      <c r="AR120" s="195" t="s">
        <v>24</v>
      </c>
      <c r="AT120" s="196" t="s">
        <v>74</v>
      </c>
      <c r="AU120" s="196" t="s">
        <v>75</v>
      </c>
      <c r="AY120" s="195" t="s">
        <v>143</v>
      </c>
      <c r="BK120" s="197">
        <f>SUM(BK121:BK124)</f>
        <v>0</v>
      </c>
    </row>
    <row r="121" spans="2:65" s="1" customFormat="1" ht="14.4" customHeight="1">
      <c r="B121" s="40"/>
      <c r="C121" s="201" t="s">
        <v>505</v>
      </c>
      <c r="D121" s="201" t="s">
        <v>146</v>
      </c>
      <c r="E121" s="202" t="s">
        <v>1083</v>
      </c>
      <c r="F121" s="203" t="s">
        <v>998</v>
      </c>
      <c r="G121" s="204" t="s">
        <v>761</v>
      </c>
      <c r="H121" s="205">
        <v>4</v>
      </c>
      <c r="I121" s="206"/>
      <c r="J121" s="207">
        <f>ROUND(I121*H121,2)</f>
        <v>0</v>
      </c>
      <c r="K121" s="203" t="s">
        <v>22</v>
      </c>
      <c r="L121" s="60"/>
      <c r="M121" s="208" t="s">
        <v>22</v>
      </c>
      <c r="N121" s="209" t="s">
        <v>46</v>
      </c>
      <c r="O121" s="41"/>
      <c r="P121" s="210">
        <f>O121*H121</f>
        <v>0</v>
      </c>
      <c r="Q121" s="210">
        <v>0</v>
      </c>
      <c r="R121" s="210">
        <f>Q121*H121</f>
        <v>0</v>
      </c>
      <c r="S121" s="210">
        <v>0</v>
      </c>
      <c r="T121" s="211">
        <f>S121*H121</f>
        <v>0</v>
      </c>
      <c r="AR121" s="23" t="s">
        <v>151</v>
      </c>
      <c r="AT121" s="23" t="s">
        <v>146</v>
      </c>
      <c r="AU121" s="23" t="s">
        <v>24</v>
      </c>
      <c r="AY121" s="23" t="s">
        <v>143</v>
      </c>
      <c r="BE121" s="212">
        <f>IF(N121="základní",J121,0)</f>
        <v>0</v>
      </c>
      <c r="BF121" s="212">
        <f>IF(N121="snížená",J121,0)</f>
        <v>0</v>
      </c>
      <c r="BG121" s="212">
        <f>IF(N121="zákl. přenesená",J121,0)</f>
        <v>0</v>
      </c>
      <c r="BH121" s="212">
        <f>IF(N121="sníž. přenesená",J121,0)</f>
        <v>0</v>
      </c>
      <c r="BI121" s="212">
        <f>IF(N121="nulová",J121,0)</f>
        <v>0</v>
      </c>
      <c r="BJ121" s="23" t="s">
        <v>24</v>
      </c>
      <c r="BK121" s="212">
        <f>ROUND(I121*H121,2)</f>
        <v>0</v>
      </c>
      <c r="BL121" s="23" t="s">
        <v>151</v>
      </c>
      <c r="BM121" s="23" t="s">
        <v>307</v>
      </c>
    </row>
    <row r="122" spans="2:47" s="1" customFormat="1" ht="13.5">
      <c r="B122" s="40"/>
      <c r="C122" s="62"/>
      <c r="D122" s="229" t="s">
        <v>153</v>
      </c>
      <c r="E122" s="62"/>
      <c r="F122" s="256" t="s">
        <v>998</v>
      </c>
      <c r="G122" s="62"/>
      <c r="H122" s="62"/>
      <c r="I122" s="171"/>
      <c r="J122" s="62"/>
      <c r="K122" s="62"/>
      <c r="L122" s="60"/>
      <c r="M122" s="215"/>
      <c r="N122" s="41"/>
      <c r="O122" s="41"/>
      <c r="P122" s="41"/>
      <c r="Q122" s="41"/>
      <c r="R122" s="41"/>
      <c r="S122" s="41"/>
      <c r="T122" s="77"/>
      <c r="AT122" s="23" t="s">
        <v>153</v>
      </c>
      <c r="AU122" s="23" t="s">
        <v>24</v>
      </c>
    </row>
    <row r="123" spans="2:65" s="1" customFormat="1" ht="14.4" customHeight="1">
      <c r="B123" s="40"/>
      <c r="C123" s="201" t="s">
        <v>512</v>
      </c>
      <c r="D123" s="201" t="s">
        <v>146</v>
      </c>
      <c r="E123" s="202" t="s">
        <v>1084</v>
      </c>
      <c r="F123" s="203" t="s">
        <v>1004</v>
      </c>
      <c r="G123" s="204" t="s">
        <v>761</v>
      </c>
      <c r="H123" s="205">
        <v>1</v>
      </c>
      <c r="I123" s="206"/>
      <c r="J123" s="207">
        <f>ROUND(I123*H123,2)</f>
        <v>0</v>
      </c>
      <c r="K123" s="203" t="s">
        <v>22</v>
      </c>
      <c r="L123" s="60"/>
      <c r="M123" s="208" t="s">
        <v>22</v>
      </c>
      <c r="N123" s="209" t="s">
        <v>46</v>
      </c>
      <c r="O123" s="41"/>
      <c r="P123" s="210">
        <f>O123*H123</f>
        <v>0</v>
      </c>
      <c r="Q123" s="210">
        <v>0</v>
      </c>
      <c r="R123" s="210">
        <f>Q123*H123</f>
        <v>0</v>
      </c>
      <c r="S123" s="210">
        <v>0</v>
      </c>
      <c r="T123" s="211">
        <f>S123*H123</f>
        <v>0</v>
      </c>
      <c r="AR123" s="23" t="s">
        <v>151</v>
      </c>
      <c r="AT123" s="23" t="s">
        <v>146</v>
      </c>
      <c r="AU123" s="23" t="s">
        <v>24</v>
      </c>
      <c r="AY123" s="23" t="s">
        <v>143</v>
      </c>
      <c r="BE123" s="212">
        <f>IF(N123="základní",J123,0)</f>
        <v>0</v>
      </c>
      <c r="BF123" s="212">
        <f>IF(N123="snížená",J123,0)</f>
        <v>0</v>
      </c>
      <c r="BG123" s="212">
        <f>IF(N123="zákl. přenesená",J123,0)</f>
        <v>0</v>
      </c>
      <c r="BH123" s="212">
        <f>IF(N123="sníž. přenesená",J123,0)</f>
        <v>0</v>
      </c>
      <c r="BI123" s="212">
        <f>IF(N123="nulová",J123,0)</f>
        <v>0</v>
      </c>
      <c r="BJ123" s="23" t="s">
        <v>24</v>
      </c>
      <c r="BK123" s="212">
        <f>ROUND(I123*H123,2)</f>
        <v>0</v>
      </c>
      <c r="BL123" s="23" t="s">
        <v>151</v>
      </c>
      <c r="BM123" s="23" t="s">
        <v>322</v>
      </c>
    </row>
    <row r="124" spans="2:47" s="1" customFormat="1" ht="13.5">
      <c r="B124" s="40"/>
      <c r="C124" s="62"/>
      <c r="D124" s="213" t="s">
        <v>153</v>
      </c>
      <c r="E124" s="62"/>
      <c r="F124" s="214" t="s">
        <v>1004</v>
      </c>
      <c r="G124" s="62"/>
      <c r="H124" s="62"/>
      <c r="I124" s="171"/>
      <c r="J124" s="62"/>
      <c r="K124" s="62"/>
      <c r="L124" s="60"/>
      <c r="M124" s="215"/>
      <c r="N124" s="41"/>
      <c r="O124" s="41"/>
      <c r="P124" s="41"/>
      <c r="Q124" s="41"/>
      <c r="R124" s="41"/>
      <c r="S124" s="41"/>
      <c r="T124" s="77"/>
      <c r="AT124" s="23" t="s">
        <v>153</v>
      </c>
      <c r="AU124" s="23" t="s">
        <v>24</v>
      </c>
    </row>
    <row r="125" spans="2:63" s="11" customFormat="1" ht="37.35" customHeight="1">
      <c r="B125" s="184"/>
      <c r="C125" s="185"/>
      <c r="D125" s="198" t="s">
        <v>74</v>
      </c>
      <c r="E125" s="275" t="s">
        <v>1006</v>
      </c>
      <c r="F125" s="275" t="s">
        <v>1007</v>
      </c>
      <c r="G125" s="185"/>
      <c r="H125" s="185"/>
      <c r="I125" s="188"/>
      <c r="J125" s="276">
        <f>BK125</f>
        <v>0</v>
      </c>
      <c r="K125" s="185"/>
      <c r="L125" s="190"/>
      <c r="M125" s="191"/>
      <c r="N125" s="192"/>
      <c r="O125" s="192"/>
      <c r="P125" s="193">
        <f>SUM(P126:P131)</f>
        <v>0</v>
      </c>
      <c r="Q125" s="192"/>
      <c r="R125" s="193">
        <f>SUM(R126:R131)</f>
        <v>0</v>
      </c>
      <c r="S125" s="192"/>
      <c r="T125" s="194">
        <f>SUM(T126:T131)</f>
        <v>0</v>
      </c>
      <c r="AR125" s="195" t="s">
        <v>24</v>
      </c>
      <c r="AT125" s="196" t="s">
        <v>74</v>
      </c>
      <c r="AU125" s="196" t="s">
        <v>75</v>
      </c>
      <c r="AY125" s="195" t="s">
        <v>143</v>
      </c>
      <c r="BK125" s="197">
        <f>SUM(BK126:BK131)</f>
        <v>0</v>
      </c>
    </row>
    <row r="126" spans="2:65" s="1" customFormat="1" ht="14.4" customHeight="1">
      <c r="B126" s="40"/>
      <c r="C126" s="201" t="s">
        <v>516</v>
      </c>
      <c r="D126" s="201" t="s">
        <v>146</v>
      </c>
      <c r="E126" s="202" t="s">
        <v>1085</v>
      </c>
      <c r="F126" s="203" t="s">
        <v>1009</v>
      </c>
      <c r="G126" s="204" t="s">
        <v>761</v>
      </c>
      <c r="H126" s="205">
        <v>30</v>
      </c>
      <c r="I126" s="206"/>
      <c r="J126" s="207">
        <f>ROUND(I126*H126,2)</f>
        <v>0</v>
      </c>
      <c r="K126" s="203" t="s">
        <v>22</v>
      </c>
      <c r="L126" s="60"/>
      <c r="M126" s="208" t="s">
        <v>22</v>
      </c>
      <c r="N126" s="209" t="s">
        <v>46</v>
      </c>
      <c r="O126" s="41"/>
      <c r="P126" s="210">
        <f>O126*H126</f>
        <v>0</v>
      </c>
      <c r="Q126" s="210">
        <v>0</v>
      </c>
      <c r="R126" s="210">
        <f>Q126*H126</f>
        <v>0</v>
      </c>
      <c r="S126" s="210">
        <v>0</v>
      </c>
      <c r="T126" s="211">
        <f>S126*H126</f>
        <v>0</v>
      </c>
      <c r="AR126" s="23" t="s">
        <v>151</v>
      </c>
      <c r="AT126" s="23" t="s">
        <v>146</v>
      </c>
      <c r="AU126" s="23" t="s">
        <v>24</v>
      </c>
      <c r="AY126" s="23" t="s">
        <v>143</v>
      </c>
      <c r="BE126" s="212">
        <f>IF(N126="základní",J126,0)</f>
        <v>0</v>
      </c>
      <c r="BF126" s="212">
        <f>IF(N126="snížená",J126,0)</f>
        <v>0</v>
      </c>
      <c r="BG126" s="212">
        <f>IF(N126="zákl. přenesená",J126,0)</f>
        <v>0</v>
      </c>
      <c r="BH126" s="212">
        <f>IF(N126="sníž. přenesená",J126,0)</f>
        <v>0</v>
      </c>
      <c r="BI126" s="212">
        <f>IF(N126="nulová",J126,0)</f>
        <v>0</v>
      </c>
      <c r="BJ126" s="23" t="s">
        <v>24</v>
      </c>
      <c r="BK126" s="212">
        <f>ROUND(I126*H126,2)</f>
        <v>0</v>
      </c>
      <c r="BL126" s="23" t="s">
        <v>151</v>
      </c>
      <c r="BM126" s="23" t="s">
        <v>336</v>
      </c>
    </row>
    <row r="127" spans="2:47" s="1" customFormat="1" ht="13.5">
      <c r="B127" s="40"/>
      <c r="C127" s="62"/>
      <c r="D127" s="229" t="s">
        <v>153</v>
      </c>
      <c r="E127" s="62"/>
      <c r="F127" s="256" t="s">
        <v>1009</v>
      </c>
      <c r="G127" s="62"/>
      <c r="H127" s="62"/>
      <c r="I127" s="171"/>
      <c r="J127" s="62"/>
      <c r="K127" s="62"/>
      <c r="L127" s="60"/>
      <c r="M127" s="215"/>
      <c r="N127" s="41"/>
      <c r="O127" s="41"/>
      <c r="P127" s="41"/>
      <c r="Q127" s="41"/>
      <c r="R127" s="41"/>
      <c r="S127" s="41"/>
      <c r="T127" s="77"/>
      <c r="AT127" s="23" t="s">
        <v>153</v>
      </c>
      <c r="AU127" s="23" t="s">
        <v>24</v>
      </c>
    </row>
    <row r="128" spans="2:65" s="1" customFormat="1" ht="22.8" customHeight="1">
      <c r="B128" s="40"/>
      <c r="C128" s="201" t="s">
        <v>522</v>
      </c>
      <c r="D128" s="201" t="s">
        <v>146</v>
      </c>
      <c r="E128" s="202" t="s">
        <v>1086</v>
      </c>
      <c r="F128" s="203" t="s">
        <v>1016</v>
      </c>
      <c r="G128" s="204" t="s">
        <v>761</v>
      </c>
      <c r="H128" s="205">
        <v>3</v>
      </c>
      <c r="I128" s="206"/>
      <c r="J128" s="207">
        <f>ROUND(I128*H128,2)</f>
        <v>0</v>
      </c>
      <c r="K128" s="203" t="s">
        <v>22</v>
      </c>
      <c r="L128" s="60"/>
      <c r="M128" s="208" t="s">
        <v>22</v>
      </c>
      <c r="N128" s="209" t="s">
        <v>46</v>
      </c>
      <c r="O128" s="41"/>
      <c r="P128" s="210">
        <f>O128*H128</f>
        <v>0</v>
      </c>
      <c r="Q128" s="210">
        <v>0</v>
      </c>
      <c r="R128" s="210">
        <f>Q128*H128</f>
        <v>0</v>
      </c>
      <c r="S128" s="210">
        <v>0</v>
      </c>
      <c r="T128" s="211">
        <f>S128*H128</f>
        <v>0</v>
      </c>
      <c r="AR128" s="23" t="s">
        <v>151</v>
      </c>
      <c r="AT128" s="23" t="s">
        <v>146</v>
      </c>
      <c r="AU128" s="23" t="s">
        <v>24</v>
      </c>
      <c r="AY128" s="23" t="s">
        <v>143</v>
      </c>
      <c r="BE128" s="212">
        <f>IF(N128="základní",J128,0)</f>
        <v>0</v>
      </c>
      <c r="BF128" s="212">
        <f>IF(N128="snížená",J128,0)</f>
        <v>0</v>
      </c>
      <c r="BG128" s="212">
        <f>IF(N128="zákl. přenesená",J128,0)</f>
        <v>0</v>
      </c>
      <c r="BH128" s="212">
        <f>IF(N128="sníž. přenesená",J128,0)</f>
        <v>0</v>
      </c>
      <c r="BI128" s="212">
        <f>IF(N128="nulová",J128,0)</f>
        <v>0</v>
      </c>
      <c r="BJ128" s="23" t="s">
        <v>24</v>
      </c>
      <c r="BK128" s="212">
        <f>ROUND(I128*H128,2)</f>
        <v>0</v>
      </c>
      <c r="BL128" s="23" t="s">
        <v>151</v>
      </c>
      <c r="BM128" s="23" t="s">
        <v>331</v>
      </c>
    </row>
    <row r="129" spans="2:47" s="1" customFormat="1" ht="13.5">
      <c r="B129" s="40"/>
      <c r="C129" s="62"/>
      <c r="D129" s="229" t="s">
        <v>153</v>
      </c>
      <c r="E129" s="62"/>
      <c r="F129" s="256" t="s">
        <v>1016</v>
      </c>
      <c r="G129" s="62"/>
      <c r="H129" s="62"/>
      <c r="I129" s="171"/>
      <c r="J129" s="62"/>
      <c r="K129" s="62"/>
      <c r="L129" s="60"/>
      <c r="M129" s="215"/>
      <c r="N129" s="41"/>
      <c r="O129" s="41"/>
      <c r="P129" s="41"/>
      <c r="Q129" s="41"/>
      <c r="R129" s="41"/>
      <c r="S129" s="41"/>
      <c r="T129" s="77"/>
      <c r="AT129" s="23" t="s">
        <v>153</v>
      </c>
      <c r="AU129" s="23" t="s">
        <v>24</v>
      </c>
    </row>
    <row r="130" spans="2:65" s="1" customFormat="1" ht="14.4" customHeight="1">
      <c r="B130" s="40"/>
      <c r="C130" s="201" t="s">
        <v>529</v>
      </c>
      <c r="D130" s="201" t="s">
        <v>146</v>
      </c>
      <c r="E130" s="202" t="s">
        <v>1087</v>
      </c>
      <c r="F130" s="203" t="s">
        <v>1018</v>
      </c>
      <c r="G130" s="204" t="s">
        <v>761</v>
      </c>
      <c r="H130" s="205">
        <v>3</v>
      </c>
      <c r="I130" s="206"/>
      <c r="J130" s="207">
        <f>ROUND(I130*H130,2)</f>
        <v>0</v>
      </c>
      <c r="K130" s="203" t="s">
        <v>22</v>
      </c>
      <c r="L130" s="60"/>
      <c r="M130" s="208" t="s">
        <v>22</v>
      </c>
      <c r="N130" s="209" t="s">
        <v>46</v>
      </c>
      <c r="O130" s="41"/>
      <c r="P130" s="210">
        <f>O130*H130</f>
        <v>0</v>
      </c>
      <c r="Q130" s="210">
        <v>0</v>
      </c>
      <c r="R130" s="210">
        <f>Q130*H130</f>
        <v>0</v>
      </c>
      <c r="S130" s="210">
        <v>0</v>
      </c>
      <c r="T130" s="211">
        <f>S130*H130</f>
        <v>0</v>
      </c>
      <c r="AR130" s="23" t="s">
        <v>151</v>
      </c>
      <c r="AT130" s="23" t="s">
        <v>146</v>
      </c>
      <c r="AU130" s="23" t="s">
        <v>24</v>
      </c>
      <c r="AY130" s="23" t="s">
        <v>143</v>
      </c>
      <c r="BE130" s="212">
        <f>IF(N130="základní",J130,0)</f>
        <v>0</v>
      </c>
      <c r="BF130" s="212">
        <f>IF(N130="snížená",J130,0)</f>
        <v>0</v>
      </c>
      <c r="BG130" s="212">
        <f>IF(N130="zákl. přenesená",J130,0)</f>
        <v>0</v>
      </c>
      <c r="BH130" s="212">
        <f>IF(N130="sníž. přenesená",J130,0)</f>
        <v>0</v>
      </c>
      <c r="BI130" s="212">
        <f>IF(N130="nulová",J130,0)</f>
        <v>0</v>
      </c>
      <c r="BJ130" s="23" t="s">
        <v>24</v>
      </c>
      <c r="BK130" s="212">
        <f>ROUND(I130*H130,2)</f>
        <v>0</v>
      </c>
      <c r="BL130" s="23" t="s">
        <v>151</v>
      </c>
      <c r="BM130" s="23" t="s">
        <v>361</v>
      </c>
    </row>
    <row r="131" spans="2:47" s="1" customFormat="1" ht="13.5">
      <c r="B131" s="40"/>
      <c r="C131" s="62"/>
      <c r="D131" s="213" t="s">
        <v>153</v>
      </c>
      <c r="E131" s="62"/>
      <c r="F131" s="214" t="s">
        <v>1018</v>
      </c>
      <c r="G131" s="62"/>
      <c r="H131" s="62"/>
      <c r="I131" s="171"/>
      <c r="J131" s="62"/>
      <c r="K131" s="62"/>
      <c r="L131" s="60"/>
      <c r="M131" s="215"/>
      <c r="N131" s="41"/>
      <c r="O131" s="41"/>
      <c r="P131" s="41"/>
      <c r="Q131" s="41"/>
      <c r="R131" s="41"/>
      <c r="S131" s="41"/>
      <c r="T131" s="77"/>
      <c r="AT131" s="23" t="s">
        <v>153</v>
      </c>
      <c r="AU131" s="23" t="s">
        <v>24</v>
      </c>
    </row>
    <row r="132" spans="2:63" s="11" customFormat="1" ht="37.35" customHeight="1">
      <c r="B132" s="184"/>
      <c r="C132" s="185"/>
      <c r="D132" s="198" t="s">
        <v>74</v>
      </c>
      <c r="E132" s="275" t="s">
        <v>1019</v>
      </c>
      <c r="F132" s="275" t="s">
        <v>1020</v>
      </c>
      <c r="G132" s="185"/>
      <c r="H132" s="185"/>
      <c r="I132" s="188"/>
      <c r="J132" s="276">
        <f>BK132</f>
        <v>0</v>
      </c>
      <c r="K132" s="185"/>
      <c r="L132" s="190"/>
      <c r="M132" s="191"/>
      <c r="N132" s="192"/>
      <c r="O132" s="192"/>
      <c r="P132" s="193">
        <f>SUM(P133:P150)</f>
        <v>0</v>
      </c>
      <c r="Q132" s="192"/>
      <c r="R132" s="193">
        <f>SUM(R133:R150)</f>
        <v>0</v>
      </c>
      <c r="S132" s="192"/>
      <c r="T132" s="194">
        <f>SUM(T133:T150)</f>
        <v>0</v>
      </c>
      <c r="AR132" s="195" t="s">
        <v>24</v>
      </c>
      <c r="AT132" s="196" t="s">
        <v>74</v>
      </c>
      <c r="AU132" s="196" t="s">
        <v>75</v>
      </c>
      <c r="AY132" s="195" t="s">
        <v>143</v>
      </c>
      <c r="BK132" s="197">
        <f>SUM(BK133:BK150)</f>
        <v>0</v>
      </c>
    </row>
    <row r="133" spans="2:65" s="1" customFormat="1" ht="14.4" customHeight="1">
      <c r="B133" s="40"/>
      <c r="C133" s="201" t="s">
        <v>535</v>
      </c>
      <c r="D133" s="201" t="s">
        <v>146</v>
      </c>
      <c r="E133" s="202" t="s">
        <v>1088</v>
      </c>
      <c r="F133" s="203" t="s">
        <v>1022</v>
      </c>
      <c r="G133" s="204" t="s">
        <v>897</v>
      </c>
      <c r="H133" s="205">
        <v>2</v>
      </c>
      <c r="I133" s="206"/>
      <c r="J133" s="207">
        <f>ROUND(I133*H133,2)</f>
        <v>0</v>
      </c>
      <c r="K133" s="203" t="s">
        <v>22</v>
      </c>
      <c r="L133" s="60"/>
      <c r="M133" s="208" t="s">
        <v>22</v>
      </c>
      <c r="N133" s="209" t="s">
        <v>46</v>
      </c>
      <c r="O133" s="41"/>
      <c r="P133" s="210">
        <f>O133*H133</f>
        <v>0</v>
      </c>
      <c r="Q133" s="210">
        <v>0</v>
      </c>
      <c r="R133" s="210">
        <f>Q133*H133</f>
        <v>0</v>
      </c>
      <c r="S133" s="210">
        <v>0</v>
      </c>
      <c r="T133" s="211">
        <f>S133*H133</f>
        <v>0</v>
      </c>
      <c r="AR133" s="23" t="s">
        <v>151</v>
      </c>
      <c r="AT133" s="23" t="s">
        <v>146</v>
      </c>
      <c r="AU133" s="23" t="s">
        <v>24</v>
      </c>
      <c r="AY133" s="23" t="s">
        <v>143</v>
      </c>
      <c r="BE133" s="212">
        <f>IF(N133="základní",J133,0)</f>
        <v>0</v>
      </c>
      <c r="BF133" s="212">
        <f>IF(N133="snížená",J133,0)</f>
        <v>0</v>
      </c>
      <c r="BG133" s="212">
        <f>IF(N133="zákl. přenesená",J133,0)</f>
        <v>0</v>
      </c>
      <c r="BH133" s="212">
        <f>IF(N133="sníž. přenesená",J133,0)</f>
        <v>0</v>
      </c>
      <c r="BI133" s="212">
        <f>IF(N133="nulová",J133,0)</f>
        <v>0</v>
      </c>
      <c r="BJ133" s="23" t="s">
        <v>24</v>
      </c>
      <c r="BK133" s="212">
        <f>ROUND(I133*H133,2)</f>
        <v>0</v>
      </c>
      <c r="BL133" s="23" t="s">
        <v>151</v>
      </c>
      <c r="BM133" s="23" t="s">
        <v>371</v>
      </c>
    </row>
    <row r="134" spans="2:47" s="1" customFormat="1" ht="13.5">
      <c r="B134" s="40"/>
      <c r="C134" s="62"/>
      <c r="D134" s="229" t="s">
        <v>153</v>
      </c>
      <c r="E134" s="62"/>
      <c r="F134" s="256" t="s">
        <v>1022</v>
      </c>
      <c r="G134" s="62"/>
      <c r="H134" s="62"/>
      <c r="I134" s="171"/>
      <c r="J134" s="62"/>
      <c r="K134" s="62"/>
      <c r="L134" s="60"/>
      <c r="M134" s="215"/>
      <c r="N134" s="41"/>
      <c r="O134" s="41"/>
      <c r="P134" s="41"/>
      <c r="Q134" s="41"/>
      <c r="R134" s="41"/>
      <c r="S134" s="41"/>
      <c r="T134" s="77"/>
      <c r="AT134" s="23" t="s">
        <v>153</v>
      </c>
      <c r="AU134" s="23" t="s">
        <v>24</v>
      </c>
    </row>
    <row r="135" spans="2:65" s="1" customFormat="1" ht="14.4" customHeight="1">
      <c r="B135" s="40"/>
      <c r="C135" s="201" t="s">
        <v>540</v>
      </c>
      <c r="D135" s="201" t="s">
        <v>146</v>
      </c>
      <c r="E135" s="202" t="s">
        <v>1089</v>
      </c>
      <c r="F135" s="203" t="s">
        <v>1024</v>
      </c>
      <c r="G135" s="204" t="s">
        <v>761</v>
      </c>
      <c r="H135" s="205">
        <v>41</v>
      </c>
      <c r="I135" s="206"/>
      <c r="J135" s="207">
        <f>ROUND(I135*H135,2)</f>
        <v>0</v>
      </c>
      <c r="K135" s="203" t="s">
        <v>22</v>
      </c>
      <c r="L135" s="60"/>
      <c r="M135" s="208" t="s">
        <v>22</v>
      </c>
      <c r="N135" s="209" t="s">
        <v>46</v>
      </c>
      <c r="O135" s="41"/>
      <c r="P135" s="210">
        <f>O135*H135</f>
        <v>0</v>
      </c>
      <c r="Q135" s="210">
        <v>0</v>
      </c>
      <c r="R135" s="210">
        <f>Q135*H135</f>
        <v>0</v>
      </c>
      <c r="S135" s="210">
        <v>0</v>
      </c>
      <c r="T135" s="211">
        <f>S135*H135</f>
        <v>0</v>
      </c>
      <c r="AR135" s="23" t="s">
        <v>151</v>
      </c>
      <c r="AT135" s="23" t="s">
        <v>146</v>
      </c>
      <c r="AU135" s="23" t="s">
        <v>24</v>
      </c>
      <c r="AY135" s="23" t="s">
        <v>143</v>
      </c>
      <c r="BE135" s="212">
        <f>IF(N135="základní",J135,0)</f>
        <v>0</v>
      </c>
      <c r="BF135" s="212">
        <f>IF(N135="snížená",J135,0)</f>
        <v>0</v>
      </c>
      <c r="BG135" s="212">
        <f>IF(N135="zákl. přenesená",J135,0)</f>
        <v>0</v>
      </c>
      <c r="BH135" s="212">
        <f>IF(N135="sníž. přenesená",J135,0)</f>
        <v>0</v>
      </c>
      <c r="BI135" s="212">
        <f>IF(N135="nulová",J135,0)</f>
        <v>0</v>
      </c>
      <c r="BJ135" s="23" t="s">
        <v>24</v>
      </c>
      <c r="BK135" s="212">
        <f>ROUND(I135*H135,2)</f>
        <v>0</v>
      </c>
      <c r="BL135" s="23" t="s">
        <v>151</v>
      </c>
      <c r="BM135" s="23" t="s">
        <v>381</v>
      </c>
    </row>
    <row r="136" spans="2:47" s="1" customFormat="1" ht="13.5">
      <c r="B136" s="40"/>
      <c r="C136" s="62"/>
      <c r="D136" s="229" t="s">
        <v>153</v>
      </c>
      <c r="E136" s="62"/>
      <c r="F136" s="256" t="s">
        <v>1024</v>
      </c>
      <c r="G136" s="62"/>
      <c r="H136" s="62"/>
      <c r="I136" s="171"/>
      <c r="J136" s="62"/>
      <c r="K136" s="62"/>
      <c r="L136" s="60"/>
      <c r="M136" s="215"/>
      <c r="N136" s="41"/>
      <c r="O136" s="41"/>
      <c r="P136" s="41"/>
      <c r="Q136" s="41"/>
      <c r="R136" s="41"/>
      <c r="S136" s="41"/>
      <c r="T136" s="77"/>
      <c r="AT136" s="23" t="s">
        <v>153</v>
      </c>
      <c r="AU136" s="23" t="s">
        <v>24</v>
      </c>
    </row>
    <row r="137" spans="2:65" s="1" customFormat="1" ht="14.4" customHeight="1">
      <c r="B137" s="40"/>
      <c r="C137" s="201" t="s">
        <v>545</v>
      </c>
      <c r="D137" s="201" t="s">
        <v>146</v>
      </c>
      <c r="E137" s="202" t="s">
        <v>1090</v>
      </c>
      <c r="F137" s="203" t="s">
        <v>1026</v>
      </c>
      <c r="G137" s="204" t="s">
        <v>761</v>
      </c>
      <c r="H137" s="205">
        <v>11</v>
      </c>
      <c r="I137" s="206"/>
      <c r="J137" s="207">
        <f>ROUND(I137*H137,2)</f>
        <v>0</v>
      </c>
      <c r="K137" s="203" t="s">
        <v>22</v>
      </c>
      <c r="L137" s="60"/>
      <c r="M137" s="208" t="s">
        <v>22</v>
      </c>
      <c r="N137" s="209" t="s">
        <v>46</v>
      </c>
      <c r="O137" s="41"/>
      <c r="P137" s="210">
        <f>O137*H137</f>
        <v>0</v>
      </c>
      <c r="Q137" s="210">
        <v>0</v>
      </c>
      <c r="R137" s="210">
        <f>Q137*H137</f>
        <v>0</v>
      </c>
      <c r="S137" s="210">
        <v>0</v>
      </c>
      <c r="T137" s="211">
        <f>S137*H137</f>
        <v>0</v>
      </c>
      <c r="AR137" s="23" t="s">
        <v>151</v>
      </c>
      <c r="AT137" s="23" t="s">
        <v>146</v>
      </c>
      <c r="AU137" s="23" t="s">
        <v>24</v>
      </c>
      <c r="AY137" s="23" t="s">
        <v>143</v>
      </c>
      <c r="BE137" s="212">
        <f>IF(N137="základní",J137,0)</f>
        <v>0</v>
      </c>
      <c r="BF137" s="212">
        <f>IF(N137="snížená",J137,0)</f>
        <v>0</v>
      </c>
      <c r="BG137" s="212">
        <f>IF(N137="zákl. přenesená",J137,0)</f>
        <v>0</v>
      </c>
      <c r="BH137" s="212">
        <f>IF(N137="sníž. přenesená",J137,0)</f>
        <v>0</v>
      </c>
      <c r="BI137" s="212">
        <f>IF(N137="nulová",J137,0)</f>
        <v>0</v>
      </c>
      <c r="BJ137" s="23" t="s">
        <v>24</v>
      </c>
      <c r="BK137" s="212">
        <f>ROUND(I137*H137,2)</f>
        <v>0</v>
      </c>
      <c r="BL137" s="23" t="s">
        <v>151</v>
      </c>
      <c r="BM137" s="23" t="s">
        <v>390</v>
      </c>
    </row>
    <row r="138" spans="2:47" s="1" customFormat="1" ht="13.5">
      <c r="B138" s="40"/>
      <c r="C138" s="62"/>
      <c r="D138" s="229" t="s">
        <v>153</v>
      </c>
      <c r="E138" s="62"/>
      <c r="F138" s="256" t="s">
        <v>1026</v>
      </c>
      <c r="G138" s="62"/>
      <c r="H138" s="62"/>
      <c r="I138" s="171"/>
      <c r="J138" s="62"/>
      <c r="K138" s="62"/>
      <c r="L138" s="60"/>
      <c r="M138" s="215"/>
      <c r="N138" s="41"/>
      <c r="O138" s="41"/>
      <c r="P138" s="41"/>
      <c r="Q138" s="41"/>
      <c r="R138" s="41"/>
      <c r="S138" s="41"/>
      <c r="T138" s="77"/>
      <c r="AT138" s="23" t="s">
        <v>153</v>
      </c>
      <c r="AU138" s="23" t="s">
        <v>24</v>
      </c>
    </row>
    <row r="139" spans="2:65" s="1" customFormat="1" ht="14.4" customHeight="1">
      <c r="B139" s="40"/>
      <c r="C139" s="201" t="s">
        <v>550</v>
      </c>
      <c r="D139" s="201" t="s">
        <v>146</v>
      </c>
      <c r="E139" s="202" t="s">
        <v>1091</v>
      </c>
      <c r="F139" s="203" t="s">
        <v>1028</v>
      </c>
      <c r="G139" s="204" t="s">
        <v>761</v>
      </c>
      <c r="H139" s="205">
        <v>6</v>
      </c>
      <c r="I139" s="206"/>
      <c r="J139" s="207">
        <f>ROUND(I139*H139,2)</f>
        <v>0</v>
      </c>
      <c r="K139" s="203" t="s">
        <v>22</v>
      </c>
      <c r="L139" s="60"/>
      <c r="M139" s="208" t="s">
        <v>22</v>
      </c>
      <c r="N139" s="209" t="s">
        <v>46</v>
      </c>
      <c r="O139" s="41"/>
      <c r="P139" s="210">
        <f>O139*H139</f>
        <v>0</v>
      </c>
      <c r="Q139" s="210">
        <v>0</v>
      </c>
      <c r="R139" s="210">
        <f>Q139*H139</f>
        <v>0</v>
      </c>
      <c r="S139" s="210">
        <v>0</v>
      </c>
      <c r="T139" s="211">
        <f>S139*H139</f>
        <v>0</v>
      </c>
      <c r="AR139" s="23" t="s">
        <v>151</v>
      </c>
      <c r="AT139" s="23" t="s">
        <v>146</v>
      </c>
      <c r="AU139" s="23" t="s">
        <v>24</v>
      </c>
      <c r="AY139" s="23" t="s">
        <v>143</v>
      </c>
      <c r="BE139" s="212">
        <f>IF(N139="základní",J139,0)</f>
        <v>0</v>
      </c>
      <c r="BF139" s="212">
        <f>IF(N139="snížená",J139,0)</f>
        <v>0</v>
      </c>
      <c r="BG139" s="212">
        <f>IF(N139="zákl. přenesená",J139,0)</f>
        <v>0</v>
      </c>
      <c r="BH139" s="212">
        <f>IF(N139="sníž. přenesená",J139,0)</f>
        <v>0</v>
      </c>
      <c r="BI139" s="212">
        <f>IF(N139="nulová",J139,0)</f>
        <v>0</v>
      </c>
      <c r="BJ139" s="23" t="s">
        <v>24</v>
      </c>
      <c r="BK139" s="212">
        <f>ROUND(I139*H139,2)</f>
        <v>0</v>
      </c>
      <c r="BL139" s="23" t="s">
        <v>151</v>
      </c>
      <c r="BM139" s="23" t="s">
        <v>399</v>
      </c>
    </row>
    <row r="140" spans="2:47" s="1" customFormat="1" ht="13.5">
      <c r="B140" s="40"/>
      <c r="C140" s="62"/>
      <c r="D140" s="229" t="s">
        <v>153</v>
      </c>
      <c r="E140" s="62"/>
      <c r="F140" s="256" t="s">
        <v>1028</v>
      </c>
      <c r="G140" s="62"/>
      <c r="H140" s="62"/>
      <c r="I140" s="171"/>
      <c r="J140" s="62"/>
      <c r="K140" s="62"/>
      <c r="L140" s="60"/>
      <c r="M140" s="215"/>
      <c r="N140" s="41"/>
      <c r="O140" s="41"/>
      <c r="P140" s="41"/>
      <c r="Q140" s="41"/>
      <c r="R140" s="41"/>
      <c r="S140" s="41"/>
      <c r="T140" s="77"/>
      <c r="AT140" s="23" t="s">
        <v>153</v>
      </c>
      <c r="AU140" s="23" t="s">
        <v>24</v>
      </c>
    </row>
    <row r="141" spans="2:65" s="1" customFormat="1" ht="14.4" customHeight="1">
      <c r="B141" s="40"/>
      <c r="C141" s="201" t="s">
        <v>556</v>
      </c>
      <c r="D141" s="201" t="s">
        <v>146</v>
      </c>
      <c r="E141" s="202" t="s">
        <v>1092</v>
      </c>
      <c r="F141" s="203" t="s">
        <v>1030</v>
      </c>
      <c r="G141" s="204" t="s">
        <v>761</v>
      </c>
      <c r="H141" s="205">
        <v>3</v>
      </c>
      <c r="I141" s="206"/>
      <c r="J141" s="207">
        <f>ROUND(I141*H141,2)</f>
        <v>0</v>
      </c>
      <c r="K141" s="203" t="s">
        <v>22</v>
      </c>
      <c r="L141" s="60"/>
      <c r="M141" s="208" t="s">
        <v>22</v>
      </c>
      <c r="N141" s="209" t="s">
        <v>46</v>
      </c>
      <c r="O141" s="41"/>
      <c r="P141" s="210">
        <f>O141*H141</f>
        <v>0</v>
      </c>
      <c r="Q141" s="210">
        <v>0</v>
      </c>
      <c r="R141" s="210">
        <f>Q141*H141</f>
        <v>0</v>
      </c>
      <c r="S141" s="210">
        <v>0</v>
      </c>
      <c r="T141" s="211">
        <f>S141*H141</f>
        <v>0</v>
      </c>
      <c r="AR141" s="23" t="s">
        <v>151</v>
      </c>
      <c r="AT141" s="23" t="s">
        <v>146</v>
      </c>
      <c r="AU141" s="23" t="s">
        <v>24</v>
      </c>
      <c r="AY141" s="23" t="s">
        <v>143</v>
      </c>
      <c r="BE141" s="212">
        <f>IF(N141="základní",J141,0)</f>
        <v>0</v>
      </c>
      <c r="BF141" s="212">
        <f>IF(N141="snížená",J141,0)</f>
        <v>0</v>
      </c>
      <c r="BG141" s="212">
        <f>IF(N141="zákl. přenesená",J141,0)</f>
        <v>0</v>
      </c>
      <c r="BH141" s="212">
        <f>IF(N141="sníž. přenesená",J141,0)</f>
        <v>0</v>
      </c>
      <c r="BI141" s="212">
        <f>IF(N141="nulová",J141,0)</f>
        <v>0</v>
      </c>
      <c r="BJ141" s="23" t="s">
        <v>24</v>
      </c>
      <c r="BK141" s="212">
        <f>ROUND(I141*H141,2)</f>
        <v>0</v>
      </c>
      <c r="BL141" s="23" t="s">
        <v>151</v>
      </c>
      <c r="BM141" s="23" t="s">
        <v>412</v>
      </c>
    </row>
    <row r="142" spans="2:47" s="1" customFormat="1" ht="13.5">
      <c r="B142" s="40"/>
      <c r="C142" s="62"/>
      <c r="D142" s="229" t="s">
        <v>153</v>
      </c>
      <c r="E142" s="62"/>
      <c r="F142" s="256" t="s">
        <v>1030</v>
      </c>
      <c r="G142" s="62"/>
      <c r="H142" s="62"/>
      <c r="I142" s="171"/>
      <c r="J142" s="62"/>
      <c r="K142" s="62"/>
      <c r="L142" s="60"/>
      <c r="M142" s="215"/>
      <c r="N142" s="41"/>
      <c r="O142" s="41"/>
      <c r="P142" s="41"/>
      <c r="Q142" s="41"/>
      <c r="R142" s="41"/>
      <c r="S142" s="41"/>
      <c r="T142" s="77"/>
      <c r="AT142" s="23" t="s">
        <v>153</v>
      </c>
      <c r="AU142" s="23" t="s">
        <v>24</v>
      </c>
    </row>
    <row r="143" spans="2:65" s="1" customFormat="1" ht="14.4" customHeight="1">
      <c r="B143" s="40"/>
      <c r="C143" s="201" t="s">
        <v>563</v>
      </c>
      <c r="D143" s="201" t="s">
        <v>146</v>
      </c>
      <c r="E143" s="202" t="s">
        <v>1093</v>
      </c>
      <c r="F143" s="203" t="s">
        <v>1032</v>
      </c>
      <c r="G143" s="204" t="s">
        <v>761</v>
      </c>
      <c r="H143" s="205">
        <v>90</v>
      </c>
      <c r="I143" s="206"/>
      <c r="J143" s="207">
        <f>ROUND(I143*H143,2)</f>
        <v>0</v>
      </c>
      <c r="K143" s="203" t="s">
        <v>22</v>
      </c>
      <c r="L143" s="60"/>
      <c r="M143" s="208" t="s">
        <v>22</v>
      </c>
      <c r="N143" s="209" t="s">
        <v>46</v>
      </c>
      <c r="O143" s="41"/>
      <c r="P143" s="210">
        <f>O143*H143</f>
        <v>0</v>
      </c>
      <c r="Q143" s="210">
        <v>0</v>
      </c>
      <c r="R143" s="210">
        <f>Q143*H143</f>
        <v>0</v>
      </c>
      <c r="S143" s="210">
        <v>0</v>
      </c>
      <c r="T143" s="211">
        <f>S143*H143</f>
        <v>0</v>
      </c>
      <c r="AR143" s="23" t="s">
        <v>151</v>
      </c>
      <c r="AT143" s="23" t="s">
        <v>146</v>
      </c>
      <c r="AU143" s="23" t="s">
        <v>24</v>
      </c>
      <c r="AY143" s="23" t="s">
        <v>143</v>
      </c>
      <c r="BE143" s="212">
        <f>IF(N143="základní",J143,0)</f>
        <v>0</v>
      </c>
      <c r="BF143" s="212">
        <f>IF(N143="snížená",J143,0)</f>
        <v>0</v>
      </c>
      <c r="BG143" s="212">
        <f>IF(N143="zákl. přenesená",J143,0)</f>
        <v>0</v>
      </c>
      <c r="BH143" s="212">
        <f>IF(N143="sníž. přenesená",J143,0)</f>
        <v>0</v>
      </c>
      <c r="BI143" s="212">
        <f>IF(N143="nulová",J143,0)</f>
        <v>0</v>
      </c>
      <c r="BJ143" s="23" t="s">
        <v>24</v>
      </c>
      <c r="BK143" s="212">
        <f>ROUND(I143*H143,2)</f>
        <v>0</v>
      </c>
      <c r="BL143" s="23" t="s">
        <v>151</v>
      </c>
      <c r="BM143" s="23" t="s">
        <v>425</v>
      </c>
    </row>
    <row r="144" spans="2:47" s="1" customFormat="1" ht="13.5">
      <c r="B144" s="40"/>
      <c r="C144" s="62"/>
      <c r="D144" s="229" t="s">
        <v>153</v>
      </c>
      <c r="E144" s="62"/>
      <c r="F144" s="256" t="s">
        <v>1032</v>
      </c>
      <c r="G144" s="62"/>
      <c r="H144" s="62"/>
      <c r="I144" s="171"/>
      <c r="J144" s="62"/>
      <c r="K144" s="62"/>
      <c r="L144" s="60"/>
      <c r="M144" s="215"/>
      <c r="N144" s="41"/>
      <c r="O144" s="41"/>
      <c r="P144" s="41"/>
      <c r="Q144" s="41"/>
      <c r="R144" s="41"/>
      <c r="S144" s="41"/>
      <c r="T144" s="77"/>
      <c r="AT144" s="23" t="s">
        <v>153</v>
      </c>
      <c r="AU144" s="23" t="s">
        <v>24</v>
      </c>
    </row>
    <row r="145" spans="2:65" s="1" customFormat="1" ht="14.4" customHeight="1">
      <c r="B145" s="40"/>
      <c r="C145" s="201" t="s">
        <v>570</v>
      </c>
      <c r="D145" s="201" t="s">
        <v>146</v>
      </c>
      <c r="E145" s="202" t="s">
        <v>1094</v>
      </c>
      <c r="F145" s="203" t="s">
        <v>1034</v>
      </c>
      <c r="G145" s="204" t="s">
        <v>240</v>
      </c>
      <c r="H145" s="205">
        <v>24</v>
      </c>
      <c r="I145" s="206"/>
      <c r="J145" s="207">
        <f>ROUND(I145*H145,2)</f>
        <v>0</v>
      </c>
      <c r="K145" s="203" t="s">
        <v>22</v>
      </c>
      <c r="L145" s="60"/>
      <c r="M145" s="208" t="s">
        <v>22</v>
      </c>
      <c r="N145" s="209" t="s">
        <v>46</v>
      </c>
      <c r="O145" s="41"/>
      <c r="P145" s="210">
        <f>O145*H145</f>
        <v>0</v>
      </c>
      <c r="Q145" s="210">
        <v>0</v>
      </c>
      <c r="R145" s="210">
        <f>Q145*H145</f>
        <v>0</v>
      </c>
      <c r="S145" s="210">
        <v>0</v>
      </c>
      <c r="T145" s="211">
        <f>S145*H145</f>
        <v>0</v>
      </c>
      <c r="AR145" s="23" t="s">
        <v>151</v>
      </c>
      <c r="AT145" s="23" t="s">
        <v>146</v>
      </c>
      <c r="AU145" s="23" t="s">
        <v>24</v>
      </c>
      <c r="AY145" s="23" t="s">
        <v>143</v>
      </c>
      <c r="BE145" s="212">
        <f>IF(N145="základní",J145,0)</f>
        <v>0</v>
      </c>
      <c r="BF145" s="212">
        <f>IF(N145="snížená",J145,0)</f>
        <v>0</v>
      </c>
      <c r="BG145" s="212">
        <f>IF(N145="zákl. přenesená",J145,0)</f>
        <v>0</v>
      </c>
      <c r="BH145" s="212">
        <f>IF(N145="sníž. přenesená",J145,0)</f>
        <v>0</v>
      </c>
      <c r="BI145" s="212">
        <f>IF(N145="nulová",J145,0)</f>
        <v>0</v>
      </c>
      <c r="BJ145" s="23" t="s">
        <v>24</v>
      </c>
      <c r="BK145" s="212">
        <f>ROUND(I145*H145,2)</f>
        <v>0</v>
      </c>
      <c r="BL145" s="23" t="s">
        <v>151</v>
      </c>
      <c r="BM145" s="23" t="s">
        <v>438</v>
      </c>
    </row>
    <row r="146" spans="2:47" s="1" customFormat="1" ht="13.5">
      <c r="B146" s="40"/>
      <c r="C146" s="62"/>
      <c r="D146" s="229" t="s">
        <v>153</v>
      </c>
      <c r="E146" s="62"/>
      <c r="F146" s="256" t="s">
        <v>1034</v>
      </c>
      <c r="G146" s="62"/>
      <c r="H146" s="62"/>
      <c r="I146" s="171"/>
      <c r="J146" s="62"/>
      <c r="K146" s="62"/>
      <c r="L146" s="60"/>
      <c r="M146" s="215"/>
      <c r="N146" s="41"/>
      <c r="O146" s="41"/>
      <c r="P146" s="41"/>
      <c r="Q146" s="41"/>
      <c r="R146" s="41"/>
      <c r="S146" s="41"/>
      <c r="T146" s="77"/>
      <c r="AT146" s="23" t="s">
        <v>153</v>
      </c>
      <c r="AU146" s="23" t="s">
        <v>24</v>
      </c>
    </row>
    <row r="147" spans="2:65" s="1" customFormat="1" ht="14.4" customHeight="1">
      <c r="B147" s="40"/>
      <c r="C147" s="201" t="s">
        <v>577</v>
      </c>
      <c r="D147" s="201" t="s">
        <v>146</v>
      </c>
      <c r="E147" s="202" t="s">
        <v>1095</v>
      </c>
      <c r="F147" s="203" t="s">
        <v>1036</v>
      </c>
      <c r="G147" s="204" t="s">
        <v>240</v>
      </c>
      <c r="H147" s="205">
        <v>28</v>
      </c>
      <c r="I147" s="206"/>
      <c r="J147" s="207">
        <f>ROUND(I147*H147,2)</f>
        <v>0</v>
      </c>
      <c r="K147" s="203" t="s">
        <v>22</v>
      </c>
      <c r="L147" s="60"/>
      <c r="M147" s="208" t="s">
        <v>22</v>
      </c>
      <c r="N147" s="209" t="s">
        <v>46</v>
      </c>
      <c r="O147" s="41"/>
      <c r="P147" s="210">
        <f>O147*H147</f>
        <v>0</v>
      </c>
      <c r="Q147" s="210">
        <v>0</v>
      </c>
      <c r="R147" s="210">
        <f>Q147*H147</f>
        <v>0</v>
      </c>
      <c r="S147" s="210">
        <v>0</v>
      </c>
      <c r="T147" s="211">
        <f>S147*H147</f>
        <v>0</v>
      </c>
      <c r="AR147" s="23" t="s">
        <v>151</v>
      </c>
      <c r="AT147" s="23" t="s">
        <v>146</v>
      </c>
      <c r="AU147" s="23" t="s">
        <v>24</v>
      </c>
      <c r="AY147" s="23" t="s">
        <v>143</v>
      </c>
      <c r="BE147" s="212">
        <f>IF(N147="základní",J147,0)</f>
        <v>0</v>
      </c>
      <c r="BF147" s="212">
        <f>IF(N147="snížená",J147,0)</f>
        <v>0</v>
      </c>
      <c r="BG147" s="212">
        <f>IF(N147="zákl. přenesená",J147,0)</f>
        <v>0</v>
      </c>
      <c r="BH147" s="212">
        <f>IF(N147="sníž. přenesená",J147,0)</f>
        <v>0</v>
      </c>
      <c r="BI147" s="212">
        <f>IF(N147="nulová",J147,0)</f>
        <v>0</v>
      </c>
      <c r="BJ147" s="23" t="s">
        <v>24</v>
      </c>
      <c r="BK147" s="212">
        <f>ROUND(I147*H147,2)</f>
        <v>0</v>
      </c>
      <c r="BL147" s="23" t="s">
        <v>151</v>
      </c>
      <c r="BM147" s="23" t="s">
        <v>451</v>
      </c>
    </row>
    <row r="148" spans="2:47" s="1" customFormat="1" ht="13.5">
      <c r="B148" s="40"/>
      <c r="C148" s="62"/>
      <c r="D148" s="229" t="s">
        <v>153</v>
      </c>
      <c r="E148" s="62"/>
      <c r="F148" s="256" t="s">
        <v>1036</v>
      </c>
      <c r="G148" s="62"/>
      <c r="H148" s="62"/>
      <c r="I148" s="171"/>
      <c r="J148" s="62"/>
      <c r="K148" s="62"/>
      <c r="L148" s="60"/>
      <c r="M148" s="215"/>
      <c r="N148" s="41"/>
      <c r="O148" s="41"/>
      <c r="P148" s="41"/>
      <c r="Q148" s="41"/>
      <c r="R148" s="41"/>
      <c r="S148" s="41"/>
      <c r="T148" s="77"/>
      <c r="AT148" s="23" t="s">
        <v>153</v>
      </c>
      <c r="AU148" s="23" t="s">
        <v>24</v>
      </c>
    </row>
    <row r="149" spans="2:65" s="1" customFormat="1" ht="14.4" customHeight="1">
      <c r="B149" s="40"/>
      <c r="C149" s="201" t="s">
        <v>583</v>
      </c>
      <c r="D149" s="201" t="s">
        <v>146</v>
      </c>
      <c r="E149" s="202" t="s">
        <v>1096</v>
      </c>
      <c r="F149" s="203" t="s">
        <v>1038</v>
      </c>
      <c r="G149" s="204" t="s">
        <v>891</v>
      </c>
      <c r="H149" s="205">
        <v>8</v>
      </c>
      <c r="I149" s="206"/>
      <c r="J149" s="207">
        <f>ROUND(I149*H149,2)</f>
        <v>0</v>
      </c>
      <c r="K149" s="203" t="s">
        <v>22</v>
      </c>
      <c r="L149" s="60"/>
      <c r="M149" s="208" t="s">
        <v>22</v>
      </c>
      <c r="N149" s="209" t="s">
        <v>46</v>
      </c>
      <c r="O149" s="41"/>
      <c r="P149" s="210">
        <f>O149*H149</f>
        <v>0</v>
      </c>
      <c r="Q149" s="210">
        <v>0</v>
      </c>
      <c r="R149" s="210">
        <f>Q149*H149</f>
        <v>0</v>
      </c>
      <c r="S149" s="210">
        <v>0</v>
      </c>
      <c r="T149" s="211">
        <f>S149*H149</f>
        <v>0</v>
      </c>
      <c r="AR149" s="23" t="s">
        <v>151</v>
      </c>
      <c r="AT149" s="23" t="s">
        <v>146</v>
      </c>
      <c r="AU149" s="23" t="s">
        <v>24</v>
      </c>
      <c r="AY149" s="23" t="s">
        <v>143</v>
      </c>
      <c r="BE149" s="212">
        <f>IF(N149="základní",J149,0)</f>
        <v>0</v>
      </c>
      <c r="BF149" s="212">
        <f>IF(N149="snížená",J149,0)</f>
        <v>0</v>
      </c>
      <c r="BG149" s="212">
        <f>IF(N149="zákl. přenesená",J149,0)</f>
        <v>0</v>
      </c>
      <c r="BH149" s="212">
        <f>IF(N149="sníž. přenesená",J149,0)</f>
        <v>0</v>
      </c>
      <c r="BI149" s="212">
        <f>IF(N149="nulová",J149,0)</f>
        <v>0</v>
      </c>
      <c r="BJ149" s="23" t="s">
        <v>24</v>
      </c>
      <c r="BK149" s="212">
        <f>ROUND(I149*H149,2)</f>
        <v>0</v>
      </c>
      <c r="BL149" s="23" t="s">
        <v>151</v>
      </c>
      <c r="BM149" s="23" t="s">
        <v>464</v>
      </c>
    </row>
    <row r="150" spans="2:47" s="1" customFormat="1" ht="13.5">
      <c r="B150" s="40"/>
      <c r="C150" s="62"/>
      <c r="D150" s="213" t="s">
        <v>153</v>
      </c>
      <c r="E150" s="62"/>
      <c r="F150" s="214" t="s">
        <v>1038</v>
      </c>
      <c r="G150" s="62"/>
      <c r="H150" s="62"/>
      <c r="I150" s="171"/>
      <c r="J150" s="62"/>
      <c r="K150" s="62"/>
      <c r="L150" s="60"/>
      <c r="M150" s="215"/>
      <c r="N150" s="41"/>
      <c r="O150" s="41"/>
      <c r="P150" s="41"/>
      <c r="Q150" s="41"/>
      <c r="R150" s="41"/>
      <c r="S150" s="41"/>
      <c r="T150" s="77"/>
      <c r="AT150" s="23" t="s">
        <v>153</v>
      </c>
      <c r="AU150" s="23" t="s">
        <v>24</v>
      </c>
    </row>
    <row r="151" spans="2:63" s="11" customFormat="1" ht="37.35" customHeight="1">
      <c r="B151" s="184"/>
      <c r="C151" s="185"/>
      <c r="D151" s="198" t="s">
        <v>74</v>
      </c>
      <c r="E151" s="275" t="s">
        <v>1039</v>
      </c>
      <c r="F151" s="275" t="s">
        <v>1040</v>
      </c>
      <c r="G151" s="185"/>
      <c r="H151" s="185"/>
      <c r="I151" s="188"/>
      <c r="J151" s="276">
        <f>BK151</f>
        <v>0</v>
      </c>
      <c r="K151" s="185"/>
      <c r="L151" s="190"/>
      <c r="M151" s="191"/>
      <c r="N151" s="192"/>
      <c r="O151" s="192"/>
      <c r="P151" s="193">
        <f>SUM(P152:P153)</f>
        <v>0</v>
      </c>
      <c r="Q151" s="192"/>
      <c r="R151" s="193">
        <f>SUM(R152:R153)</f>
        <v>0</v>
      </c>
      <c r="S151" s="192"/>
      <c r="T151" s="194">
        <f>SUM(T152:T153)</f>
        <v>0</v>
      </c>
      <c r="AR151" s="195" t="s">
        <v>24</v>
      </c>
      <c r="AT151" s="196" t="s">
        <v>74</v>
      </c>
      <c r="AU151" s="196" t="s">
        <v>75</v>
      </c>
      <c r="AY151" s="195" t="s">
        <v>143</v>
      </c>
      <c r="BK151" s="197">
        <f>SUM(BK152:BK153)</f>
        <v>0</v>
      </c>
    </row>
    <row r="152" spans="2:65" s="1" customFormat="1" ht="14.4" customHeight="1">
      <c r="B152" s="40"/>
      <c r="C152" s="201" t="s">
        <v>589</v>
      </c>
      <c r="D152" s="201" t="s">
        <v>146</v>
      </c>
      <c r="E152" s="202" t="s">
        <v>1097</v>
      </c>
      <c r="F152" s="203" t="s">
        <v>1042</v>
      </c>
      <c r="G152" s="204" t="s">
        <v>761</v>
      </c>
      <c r="H152" s="205">
        <v>22</v>
      </c>
      <c r="I152" s="206"/>
      <c r="J152" s="207">
        <f>ROUND(I152*H152,2)</f>
        <v>0</v>
      </c>
      <c r="K152" s="203" t="s">
        <v>22</v>
      </c>
      <c r="L152" s="60"/>
      <c r="M152" s="208" t="s">
        <v>22</v>
      </c>
      <c r="N152" s="209" t="s">
        <v>46</v>
      </c>
      <c r="O152" s="41"/>
      <c r="P152" s="210">
        <f>O152*H152</f>
        <v>0</v>
      </c>
      <c r="Q152" s="210">
        <v>0</v>
      </c>
      <c r="R152" s="210">
        <f>Q152*H152</f>
        <v>0</v>
      </c>
      <c r="S152" s="210">
        <v>0</v>
      </c>
      <c r="T152" s="211">
        <f>S152*H152</f>
        <v>0</v>
      </c>
      <c r="AR152" s="23" t="s">
        <v>151</v>
      </c>
      <c r="AT152" s="23" t="s">
        <v>146</v>
      </c>
      <c r="AU152" s="23" t="s">
        <v>24</v>
      </c>
      <c r="AY152" s="23" t="s">
        <v>143</v>
      </c>
      <c r="BE152" s="212">
        <f>IF(N152="základní",J152,0)</f>
        <v>0</v>
      </c>
      <c r="BF152" s="212">
        <f>IF(N152="snížená",J152,0)</f>
        <v>0</v>
      </c>
      <c r="BG152" s="212">
        <f>IF(N152="zákl. přenesená",J152,0)</f>
        <v>0</v>
      </c>
      <c r="BH152" s="212">
        <f>IF(N152="sníž. přenesená",J152,0)</f>
        <v>0</v>
      </c>
      <c r="BI152" s="212">
        <f>IF(N152="nulová",J152,0)</f>
        <v>0</v>
      </c>
      <c r="BJ152" s="23" t="s">
        <v>24</v>
      </c>
      <c r="BK152" s="212">
        <f>ROUND(I152*H152,2)</f>
        <v>0</v>
      </c>
      <c r="BL152" s="23" t="s">
        <v>151</v>
      </c>
      <c r="BM152" s="23" t="s">
        <v>474</v>
      </c>
    </row>
    <row r="153" spans="2:47" s="1" customFormat="1" ht="13.5">
      <c r="B153" s="40"/>
      <c r="C153" s="62"/>
      <c r="D153" s="213" t="s">
        <v>153</v>
      </c>
      <c r="E153" s="62"/>
      <c r="F153" s="214" t="s">
        <v>1042</v>
      </c>
      <c r="G153" s="62"/>
      <c r="H153" s="62"/>
      <c r="I153" s="171"/>
      <c r="J153" s="62"/>
      <c r="K153" s="62"/>
      <c r="L153" s="60"/>
      <c r="M153" s="215"/>
      <c r="N153" s="41"/>
      <c r="O153" s="41"/>
      <c r="P153" s="41"/>
      <c r="Q153" s="41"/>
      <c r="R153" s="41"/>
      <c r="S153" s="41"/>
      <c r="T153" s="77"/>
      <c r="AT153" s="23" t="s">
        <v>153</v>
      </c>
      <c r="AU153" s="23" t="s">
        <v>24</v>
      </c>
    </row>
    <row r="154" spans="2:63" s="11" customFormat="1" ht="37.35" customHeight="1">
      <c r="B154" s="184"/>
      <c r="C154" s="185"/>
      <c r="D154" s="198" t="s">
        <v>74</v>
      </c>
      <c r="E154" s="275" t="s">
        <v>1045</v>
      </c>
      <c r="F154" s="275" t="s">
        <v>1046</v>
      </c>
      <c r="G154" s="185"/>
      <c r="H154" s="185"/>
      <c r="I154" s="188"/>
      <c r="J154" s="276">
        <f>BK154</f>
        <v>0</v>
      </c>
      <c r="K154" s="185"/>
      <c r="L154" s="190"/>
      <c r="M154" s="191"/>
      <c r="N154" s="192"/>
      <c r="O154" s="192"/>
      <c r="P154" s="193">
        <f>SUM(P155:P168)</f>
        <v>0</v>
      </c>
      <c r="Q154" s="192"/>
      <c r="R154" s="193">
        <f>SUM(R155:R168)</f>
        <v>0</v>
      </c>
      <c r="S154" s="192"/>
      <c r="T154" s="194">
        <f>SUM(T155:T168)</f>
        <v>0</v>
      </c>
      <c r="AR154" s="195" t="s">
        <v>24</v>
      </c>
      <c r="AT154" s="196" t="s">
        <v>74</v>
      </c>
      <c r="AU154" s="196" t="s">
        <v>75</v>
      </c>
      <c r="AY154" s="195" t="s">
        <v>143</v>
      </c>
      <c r="BK154" s="197">
        <f>SUM(BK155:BK168)</f>
        <v>0</v>
      </c>
    </row>
    <row r="155" spans="2:65" s="1" customFormat="1" ht="14.4" customHeight="1">
      <c r="B155" s="40"/>
      <c r="C155" s="201" t="s">
        <v>600</v>
      </c>
      <c r="D155" s="201" t="s">
        <v>146</v>
      </c>
      <c r="E155" s="202" t="s">
        <v>1098</v>
      </c>
      <c r="F155" s="203" t="s">
        <v>1048</v>
      </c>
      <c r="G155" s="204" t="s">
        <v>761</v>
      </c>
      <c r="H155" s="205">
        <v>4</v>
      </c>
      <c r="I155" s="206"/>
      <c r="J155" s="207">
        <f>ROUND(I155*H155,2)</f>
        <v>0</v>
      </c>
      <c r="K155" s="203" t="s">
        <v>22</v>
      </c>
      <c r="L155" s="60"/>
      <c r="M155" s="208" t="s">
        <v>22</v>
      </c>
      <c r="N155" s="209" t="s">
        <v>46</v>
      </c>
      <c r="O155" s="41"/>
      <c r="P155" s="210">
        <f>O155*H155</f>
        <v>0</v>
      </c>
      <c r="Q155" s="210">
        <v>0</v>
      </c>
      <c r="R155" s="210">
        <f>Q155*H155</f>
        <v>0</v>
      </c>
      <c r="S155" s="210">
        <v>0</v>
      </c>
      <c r="T155" s="211">
        <f>S155*H155</f>
        <v>0</v>
      </c>
      <c r="AR155" s="23" t="s">
        <v>151</v>
      </c>
      <c r="AT155" s="23" t="s">
        <v>146</v>
      </c>
      <c r="AU155" s="23" t="s">
        <v>24</v>
      </c>
      <c r="AY155" s="23" t="s">
        <v>143</v>
      </c>
      <c r="BE155" s="212">
        <f>IF(N155="základní",J155,0)</f>
        <v>0</v>
      </c>
      <c r="BF155" s="212">
        <f>IF(N155="snížená",J155,0)</f>
        <v>0</v>
      </c>
      <c r="BG155" s="212">
        <f>IF(N155="zákl. přenesená",J155,0)</f>
        <v>0</v>
      </c>
      <c r="BH155" s="212">
        <f>IF(N155="sníž. přenesená",J155,0)</f>
        <v>0</v>
      </c>
      <c r="BI155" s="212">
        <f>IF(N155="nulová",J155,0)</f>
        <v>0</v>
      </c>
      <c r="BJ155" s="23" t="s">
        <v>24</v>
      </c>
      <c r="BK155" s="212">
        <f>ROUND(I155*H155,2)</f>
        <v>0</v>
      </c>
      <c r="BL155" s="23" t="s">
        <v>151</v>
      </c>
      <c r="BM155" s="23" t="s">
        <v>488</v>
      </c>
    </row>
    <row r="156" spans="2:47" s="1" customFormat="1" ht="13.5">
      <c r="B156" s="40"/>
      <c r="C156" s="62"/>
      <c r="D156" s="229" t="s">
        <v>153</v>
      </c>
      <c r="E156" s="62"/>
      <c r="F156" s="256" t="s">
        <v>1048</v>
      </c>
      <c r="G156" s="62"/>
      <c r="H156" s="62"/>
      <c r="I156" s="171"/>
      <c r="J156" s="62"/>
      <c r="K156" s="62"/>
      <c r="L156" s="60"/>
      <c r="M156" s="215"/>
      <c r="N156" s="41"/>
      <c r="O156" s="41"/>
      <c r="P156" s="41"/>
      <c r="Q156" s="41"/>
      <c r="R156" s="41"/>
      <c r="S156" s="41"/>
      <c r="T156" s="77"/>
      <c r="AT156" s="23" t="s">
        <v>153</v>
      </c>
      <c r="AU156" s="23" t="s">
        <v>24</v>
      </c>
    </row>
    <row r="157" spans="2:65" s="1" customFormat="1" ht="14.4" customHeight="1">
      <c r="B157" s="40"/>
      <c r="C157" s="201" t="s">
        <v>511</v>
      </c>
      <c r="D157" s="201" t="s">
        <v>146</v>
      </c>
      <c r="E157" s="202" t="s">
        <v>1099</v>
      </c>
      <c r="F157" s="203" t="s">
        <v>1100</v>
      </c>
      <c r="G157" s="204" t="s">
        <v>761</v>
      </c>
      <c r="H157" s="205">
        <v>4</v>
      </c>
      <c r="I157" s="206"/>
      <c r="J157" s="207">
        <f>ROUND(I157*H157,2)</f>
        <v>0</v>
      </c>
      <c r="K157" s="203" t="s">
        <v>22</v>
      </c>
      <c r="L157" s="60"/>
      <c r="M157" s="208" t="s">
        <v>22</v>
      </c>
      <c r="N157" s="209" t="s">
        <v>46</v>
      </c>
      <c r="O157" s="41"/>
      <c r="P157" s="210">
        <f>O157*H157</f>
        <v>0</v>
      </c>
      <c r="Q157" s="210">
        <v>0</v>
      </c>
      <c r="R157" s="210">
        <f>Q157*H157</f>
        <v>0</v>
      </c>
      <c r="S157" s="210">
        <v>0</v>
      </c>
      <c r="T157" s="211">
        <f>S157*H157</f>
        <v>0</v>
      </c>
      <c r="AR157" s="23" t="s">
        <v>151</v>
      </c>
      <c r="AT157" s="23" t="s">
        <v>146</v>
      </c>
      <c r="AU157" s="23" t="s">
        <v>24</v>
      </c>
      <c r="AY157" s="23" t="s">
        <v>143</v>
      </c>
      <c r="BE157" s="212">
        <f>IF(N157="základní",J157,0)</f>
        <v>0</v>
      </c>
      <c r="BF157" s="212">
        <f>IF(N157="snížená",J157,0)</f>
        <v>0</v>
      </c>
      <c r="BG157" s="212">
        <f>IF(N157="zákl. přenesená",J157,0)</f>
        <v>0</v>
      </c>
      <c r="BH157" s="212">
        <f>IF(N157="sníž. přenesená",J157,0)</f>
        <v>0</v>
      </c>
      <c r="BI157" s="212">
        <f>IF(N157="nulová",J157,0)</f>
        <v>0</v>
      </c>
      <c r="BJ157" s="23" t="s">
        <v>24</v>
      </c>
      <c r="BK157" s="212">
        <f>ROUND(I157*H157,2)</f>
        <v>0</v>
      </c>
      <c r="BL157" s="23" t="s">
        <v>151</v>
      </c>
      <c r="BM157" s="23" t="s">
        <v>499</v>
      </c>
    </row>
    <row r="158" spans="2:47" s="1" customFormat="1" ht="13.5">
      <c r="B158" s="40"/>
      <c r="C158" s="62"/>
      <c r="D158" s="229" t="s">
        <v>153</v>
      </c>
      <c r="E158" s="62"/>
      <c r="F158" s="256" t="s">
        <v>1100</v>
      </c>
      <c r="G158" s="62"/>
      <c r="H158" s="62"/>
      <c r="I158" s="171"/>
      <c r="J158" s="62"/>
      <c r="K158" s="62"/>
      <c r="L158" s="60"/>
      <c r="M158" s="215"/>
      <c r="N158" s="41"/>
      <c r="O158" s="41"/>
      <c r="P158" s="41"/>
      <c r="Q158" s="41"/>
      <c r="R158" s="41"/>
      <c r="S158" s="41"/>
      <c r="T158" s="77"/>
      <c r="AT158" s="23" t="s">
        <v>153</v>
      </c>
      <c r="AU158" s="23" t="s">
        <v>24</v>
      </c>
    </row>
    <row r="159" spans="2:65" s="1" customFormat="1" ht="14.4" customHeight="1">
      <c r="B159" s="40"/>
      <c r="C159" s="201" t="s">
        <v>610</v>
      </c>
      <c r="D159" s="201" t="s">
        <v>146</v>
      </c>
      <c r="E159" s="202" t="s">
        <v>1101</v>
      </c>
      <c r="F159" s="203" t="s">
        <v>1050</v>
      </c>
      <c r="G159" s="204" t="s">
        <v>240</v>
      </c>
      <c r="H159" s="205">
        <v>220</v>
      </c>
      <c r="I159" s="206"/>
      <c r="J159" s="207">
        <f>ROUND(I159*H159,2)</f>
        <v>0</v>
      </c>
      <c r="K159" s="203" t="s">
        <v>22</v>
      </c>
      <c r="L159" s="60"/>
      <c r="M159" s="208" t="s">
        <v>22</v>
      </c>
      <c r="N159" s="209" t="s">
        <v>46</v>
      </c>
      <c r="O159" s="41"/>
      <c r="P159" s="210">
        <f>O159*H159</f>
        <v>0</v>
      </c>
      <c r="Q159" s="210">
        <v>0</v>
      </c>
      <c r="R159" s="210">
        <f>Q159*H159</f>
        <v>0</v>
      </c>
      <c r="S159" s="210">
        <v>0</v>
      </c>
      <c r="T159" s="211">
        <f>S159*H159</f>
        <v>0</v>
      </c>
      <c r="AR159" s="23" t="s">
        <v>151</v>
      </c>
      <c r="AT159" s="23" t="s">
        <v>146</v>
      </c>
      <c r="AU159" s="23" t="s">
        <v>24</v>
      </c>
      <c r="AY159" s="23" t="s">
        <v>143</v>
      </c>
      <c r="BE159" s="212">
        <f>IF(N159="základní",J159,0)</f>
        <v>0</v>
      </c>
      <c r="BF159" s="212">
        <f>IF(N159="snížená",J159,0)</f>
        <v>0</v>
      </c>
      <c r="BG159" s="212">
        <f>IF(N159="zákl. přenesená",J159,0)</f>
        <v>0</v>
      </c>
      <c r="BH159" s="212">
        <f>IF(N159="sníž. přenesená",J159,0)</f>
        <v>0</v>
      </c>
      <c r="BI159" s="212">
        <f>IF(N159="nulová",J159,0)</f>
        <v>0</v>
      </c>
      <c r="BJ159" s="23" t="s">
        <v>24</v>
      </c>
      <c r="BK159" s="212">
        <f>ROUND(I159*H159,2)</f>
        <v>0</v>
      </c>
      <c r="BL159" s="23" t="s">
        <v>151</v>
      </c>
      <c r="BM159" s="23" t="s">
        <v>512</v>
      </c>
    </row>
    <row r="160" spans="2:47" s="1" customFormat="1" ht="13.5">
      <c r="B160" s="40"/>
      <c r="C160" s="62"/>
      <c r="D160" s="229" t="s">
        <v>153</v>
      </c>
      <c r="E160" s="62"/>
      <c r="F160" s="256" t="s">
        <v>1050</v>
      </c>
      <c r="G160" s="62"/>
      <c r="H160" s="62"/>
      <c r="I160" s="171"/>
      <c r="J160" s="62"/>
      <c r="K160" s="62"/>
      <c r="L160" s="60"/>
      <c r="M160" s="215"/>
      <c r="N160" s="41"/>
      <c r="O160" s="41"/>
      <c r="P160" s="41"/>
      <c r="Q160" s="41"/>
      <c r="R160" s="41"/>
      <c r="S160" s="41"/>
      <c r="T160" s="77"/>
      <c r="AT160" s="23" t="s">
        <v>153</v>
      </c>
      <c r="AU160" s="23" t="s">
        <v>24</v>
      </c>
    </row>
    <row r="161" spans="2:65" s="1" customFormat="1" ht="14.4" customHeight="1">
      <c r="B161" s="40"/>
      <c r="C161" s="201" t="s">
        <v>615</v>
      </c>
      <c r="D161" s="201" t="s">
        <v>146</v>
      </c>
      <c r="E161" s="202" t="s">
        <v>1094</v>
      </c>
      <c r="F161" s="203" t="s">
        <v>1034</v>
      </c>
      <c r="G161" s="204" t="s">
        <v>240</v>
      </c>
      <c r="H161" s="205">
        <v>130</v>
      </c>
      <c r="I161" s="206"/>
      <c r="J161" s="207">
        <f>ROUND(I161*H161,2)</f>
        <v>0</v>
      </c>
      <c r="K161" s="203" t="s">
        <v>22</v>
      </c>
      <c r="L161" s="60"/>
      <c r="M161" s="208" t="s">
        <v>22</v>
      </c>
      <c r="N161" s="209" t="s">
        <v>46</v>
      </c>
      <c r="O161" s="41"/>
      <c r="P161" s="210">
        <f>O161*H161</f>
        <v>0</v>
      </c>
      <c r="Q161" s="210">
        <v>0</v>
      </c>
      <c r="R161" s="210">
        <f>Q161*H161</f>
        <v>0</v>
      </c>
      <c r="S161" s="210">
        <v>0</v>
      </c>
      <c r="T161" s="211">
        <f>S161*H161</f>
        <v>0</v>
      </c>
      <c r="AR161" s="23" t="s">
        <v>151</v>
      </c>
      <c r="AT161" s="23" t="s">
        <v>146</v>
      </c>
      <c r="AU161" s="23" t="s">
        <v>24</v>
      </c>
      <c r="AY161" s="23" t="s">
        <v>143</v>
      </c>
      <c r="BE161" s="212">
        <f>IF(N161="základní",J161,0)</f>
        <v>0</v>
      </c>
      <c r="BF161" s="212">
        <f>IF(N161="snížená",J161,0)</f>
        <v>0</v>
      </c>
      <c r="BG161" s="212">
        <f>IF(N161="zákl. přenesená",J161,0)</f>
        <v>0</v>
      </c>
      <c r="BH161" s="212">
        <f>IF(N161="sníž. přenesená",J161,0)</f>
        <v>0</v>
      </c>
      <c r="BI161" s="212">
        <f>IF(N161="nulová",J161,0)</f>
        <v>0</v>
      </c>
      <c r="BJ161" s="23" t="s">
        <v>24</v>
      </c>
      <c r="BK161" s="212">
        <f>ROUND(I161*H161,2)</f>
        <v>0</v>
      </c>
      <c r="BL161" s="23" t="s">
        <v>151</v>
      </c>
      <c r="BM161" s="23" t="s">
        <v>522</v>
      </c>
    </row>
    <row r="162" spans="2:47" s="1" customFormat="1" ht="13.5">
      <c r="B162" s="40"/>
      <c r="C162" s="62"/>
      <c r="D162" s="229" t="s">
        <v>153</v>
      </c>
      <c r="E162" s="62"/>
      <c r="F162" s="256" t="s">
        <v>1034</v>
      </c>
      <c r="G162" s="62"/>
      <c r="H162" s="62"/>
      <c r="I162" s="171"/>
      <c r="J162" s="62"/>
      <c r="K162" s="62"/>
      <c r="L162" s="60"/>
      <c r="M162" s="215"/>
      <c r="N162" s="41"/>
      <c r="O162" s="41"/>
      <c r="P162" s="41"/>
      <c r="Q162" s="41"/>
      <c r="R162" s="41"/>
      <c r="S162" s="41"/>
      <c r="T162" s="77"/>
      <c r="AT162" s="23" t="s">
        <v>153</v>
      </c>
      <c r="AU162" s="23" t="s">
        <v>24</v>
      </c>
    </row>
    <row r="163" spans="2:65" s="1" customFormat="1" ht="14.4" customHeight="1">
      <c r="B163" s="40"/>
      <c r="C163" s="201" t="s">
        <v>621</v>
      </c>
      <c r="D163" s="201" t="s">
        <v>146</v>
      </c>
      <c r="E163" s="202" t="s">
        <v>1090</v>
      </c>
      <c r="F163" s="203" t="s">
        <v>1026</v>
      </c>
      <c r="G163" s="204" t="s">
        <v>761</v>
      </c>
      <c r="H163" s="205">
        <v>12</v>
      </c>
      <c r="I163" s="206"/>
      <c r="J163" s="207">
        <f>ROUND(I163*H163,2)</f>
        <v>0</v>
      </c>
      <c r="K163" s="203" t="s">
        <v>22</v>
      </c>
      <c r="L163" s="60"/>
      <c r="M163" s="208" t="s">
        <v>22</v>
      </c>
      <c r="N163" s="209" t="s">
        <v>46</v>
      </c>
      <c r="O163" s="41"/>
      <c r="P163" s="210">
        <f>O163*H163</f>
        <v>0</v>
      </c>
      <c r="Q163" s="210">
        <v>0</v>
      </c>
      <c r="R163" s="210">
        <f>Q163*H163</f>
        <v>0</v>
      </c>
      <c r="S163" s="210">
        <v>0</v>
      </c>
      <c r="T163" s="211">
        <f>S163*H163</f>
        <v>0</v>
      </c>
      <c r="AR163" s="23" t="s">
        <v>151</v>
      </c>
      <c r="AT163" s="23" t="s">
        <v>146</v>
      </c>
      <c r="AU163" s="23" t="s">
        <v>24</v>
      </c>
      <c r="AY163" s="23" t="s">
        <v>143</v>
      </c>
      <c r="BE163" s="212">
        <f>IF(N163="základní",J163,0)</f>
        <v>0</v>
      </c>
      <c r="BF163" s="212">
        <f>IF(N163="snížená",J163,0)</f>
        <v>0</v>
      </c>
      <c r="BG163" s="212">
        <f>IF(N163="zákl. přenesená",J163,0)</f>
        <v>0</v>
      </c>
      <c r="BH163" s="212">
        <f>IF(N163="sníž. přenesená",J163,0)</f>
        <v>0</v>
      </c>
      <c r="BI163" s="212">
        <f>IF(N163="nulová",J163,0)</f>
        <v>0</v>
      </c>
      <c r="BJ163" s="23" t="s">
        <v>24</v>
      </c>
      <c r="BK163" s="212">
        <f>ROUND(I163*H163,2)</f>
        <v>0</v>
      </c>
      <c r="BL163" s="23" t="s">
        <v>151</v>
      </c>
      <c r="BM163" s="23" t="s">
        <v>535</v>
      </c>
    </row>
    <row r="164" spans="2:47" s="1" customFormat="1" ht="13.5">
      <c r="B164" s="40"/>
      <c r="C164" s="62"/>
      <c r="D164" s="229" t="s">
        <v>153</v>
      </c>
      <c r="E164" s="62"/>
      <c r="F164" s="256" t="s">
        <v>1026</v>
      </c>
      <c r="G164" s="62"/>
      <c r="H164" s="62"/>
      <c r="I164" s="171"/>
      <c r="J164" s="62"/>
      <c r="K164" s="62"/>
      <c r="L164" s="60"/>
      <c r="M164" s="215"/>
      <c r="N164" s="41"/>
      <c r="O164" s="41"/>
      <c r="P164" s="41"/>
      <c r="Q164" s="41"/>
      <c r="R164" s="41"/>
      <c r="S164" s="41"/>
      <c r="T164" s="77"/>
      <c r="AT164" s="23" t="s">
        <v>153</v>
      </c>
      <c r="AU164" s="23" t="s">
        <v>24</v>
      </c>
    </row>
    <row r="165" spans="2:65" s="1" customFormat="1" ht="14.4" customHeight="1">
      <c r="B165" s="40"/>
      <c r="C165" s="201" t="s">
        <v>626</v>
      </c>
      <c r="D165" s="201" t="s">
        <v>146</v>
      </c>
      <c r="E165" s="202" t="s">
        <v>1102</v>
      </c>
      <c r="F165" s="203" t="s">
        <v>1052</v>
      </c>
      <c r="G165" s="204" t="s">
        <v>761</v>
      </c>
      <c r="H165" s="205">
        <v>4</v>
      </c>
      <c r="I165" s="206"/>
      <c r="J165" s="207">
        <f>ROUND(I165*H165,2)</f>
        <v>0</v>
      </c>
      <c r="K165" s="203" t="s">
        <v>22</v>
      </c>
      <c r="L165" s="60"/>
      <c r="M165" s="208" t="s">
        <v>22</v>
      </c>
      <c r="N165" s="209" t="s">
        <v>46</v>
      </c>
      <c r="O165" s="41"/>
      <c r="P165" s="210">
        <f>O165*H165</f>
        <v>0</v>
      </c>
      <c r="Q165" s="210">
        <v>0</v>
      </c>
      <c r="R165" s="210">
        <f>Q165*H165</f>
        <v>0</v>
      </c>
      <c r="S165" s="210">
        <v>0</v>
      </c>
      <c r="T165" s="211">
        <f>S165*H165</f>
        <v>0</v>
      </c>
      <c r="AR165" s="23" t="s">
        <v>151</v>
      </c>
      <c r="AT165" s="23" t="s">
        <v>146</v>
      </c>
      <c r="AU165" s="23" t="s">
        <v>24</v>
      </c>
      <c r="AY165" s="23" t="s">
        <v>143</v>
      </c>
      <c r="BE165" s="212">
        <f>IF(N165="základní",J165,0)</f>
        <v>0</v>
      </c>
      <c r="BF165" s="212">
        <f>IF(N165="snížená",J165,0)</f>
        <v>0</v>
      </c>
      <c r="BG165" s="212">
        <f>IF(N165="zákl. přenesená",J165,0)</f>
        <v>0</v>
      </c>
      <c r="BH165" s="212">
        <f>IF(N165="sníž. přenesená",J165,0)</f>
        <v>0</v>
      </c>
      <c r="BI165" s="212">
        <f>IF(N165="nulová",J165,0)</f>
        <v>0</v>
      </c>
      <c r="BJ165" s="23" t="s">
        <v>24</v>
      </c>
      <c r="BK165" s="212">
        <f>ROUND(I165*H165,2)</f>
        <v>0</v>
      </c>
      <c r="BL165" s="23" t="s">
        <v>151</v>
      </c>
      <c r="BM165" s="23" t="s">
        <v>545</v>
      </c>
    </row>
    <row r="166" spans="2:47" s="1" customFormat="1" ht="13.5">
      <c r="B166" s="40"/>
      <c r="C166" s="62"/>
      <c r="D166" s="229" t="s">
        <v>153</v>
      </c>
      <c r="E166" s="62"/>
      <c r="F166" s="256" t="s">
        <v>1052</v>
      </c>
      <c r="G166" s="62"/>
      <c r="H166" s="62"/>
      <c r="I166" s="171"/>
      <c r="J166" s="62"/>
      <c r="K166" s="62"/>
      <c r="L166" s="60"/>
      <c r="M166" s="215"/>
      <c r="N166" s="41"/>
      <c r="O166" s="41"/>
      <c r="P166" s="41"/>
      <c r="Q166" s="41"/>
      <c r="R166" s="41"/>
      <c r="S166" s="41"/>
      <c r="T166" s="77"/>
      <c r="AT166" s="23" t="s">
        <v>153</v>
      </c>
      <c r="AU166" s="23" t="s">
        <v>24</v>
      </c>
    </row>
    <row r="167" spans="2:65" s="1" customFormat="1" ht="14.4" customHeight="1">
      <c r="B167" s="40"/>
      <c r="C167" s="201" t="s">
        <v>632</v>
      </c>
      <c r="D167" s="201" t="s">
        <v>146</v>
      </c>
      <c r="E167" s="202" t="s">
        <v>1095</v>
      </c>
      <c r="F167" s="203" t="s">
        <v>1036</v>
      </c>
      <c r="G167" s="204" t="s">
        <v>240</v>
      </c>
      <c r="H167" s="205">
        <v>135</v>
      </c>
      <c r="I167" s="206"/>
      <c r="J167" s="207">
        <f>ROUND(I167*H167,2)</f>
        <v>0</v>
      </c>
      <c r="K167" s="203" t="s">
        <v>22</v>
      </c>
      <c r="L167" s="60"/>
      <c r="M167" s="208" t="s">
        <v>22</v>
      </c>
      <c r="N167" s="209" t="s">
        <v>46</v>
      </c>
      <c r="O167" s="41"/>
      <c r="P167" s="210">
        <f>O167*H167</f>
        <v>0</v>
      </c>
      <c r="Q167" s="210">
        <v>0</v>
      </c>
      <c r="R167" s="210">
        <f>Q167*H167</f>
        <v>0</v>
      </c>
      <c r="S167" s="210">
        <v>0</v>
      </c>
      <c r="T167" s="211">
        <f>S167*H167</f>
        <v>0</v>
      </c>
      <c r="AR167" s="23" t="s">
        <v>151</v>
      </c>
      <c r="AT167" s="23" t="s">
        <v>146</v>
      </c>
      <c r="AU167" s="23" t="s">
        <v>24</v>
      </c>
      <c r="AY167" s="23" t="s">
        <v>143</v>
      </c>
      <c r="BE167" s="212">
        <f>IF(N167="základní",J167,0)</f>
        <v>0</v>
      </c>
      <c r="BF167" s="212">
        <f>IF(N167="snížená",J167,0)</f>
        <v>0</v>
      </c>
      <c r="BG167" s="212">
        <f>IF(N167="zákl. přenesená",J167,0)</f>
        <v>0</v>
      </c>
      <c r="BH167" s="212">
        <f>IF(N167="sníž. přenesená",J167,0)</f>
        <v>0</v>
      </c>
      <c r="BI167" s="212">
        <f>IF(N167="nulová",J167,0)</f>
        <v>0</v>
      </c>
      <c r="BJ167" s="23" t="s">
        <v>24</v>
      </c>
      <c r="BK167" s="212">
        <f>ROUND(I167*H167,2)</f>
        <v>0</v>
      </c>
      <c r="BL167" s="23" t="s">
        <v>151</v>
      </c>
      <c r="BM167" s="23" t="s">
        <v>556</v>
      </c>
    </row>
    <row r="168" spans="2:47" s="1" customFormat="1" ht="13.5">
      <c r="B168" s="40"/>
      <c r="C168" s="62"/>
      <c r="D168" s="213" t="s">
        <v>153</v>
      </c>
      <c r="E168" s="62"/>
      <c r="F168" s="214" t="s">
        <v>1036</v>
      </c>
      <c r="G168" s="62"/>
      <c r="H168" s="62"/>
      <c r="I168" s="171"/>
      <c r="J168" s="62"/>
      <c r="K168" s="62"/>
      <c r="L168" s="60"/>
      <c r="M168" s="215"/>
      <c r="N168" s="41"/>
      <c r="O168" s="41"/>
      <c r="P168" s="41"/>
      <c r="Q168" s="41"/>
      <c r="R168" s="41"/>
      <c r="S168" s="41"/>
      <c r="T168" s="77"/>
      <c r="AT168" s="23" t="s">
        <v>153</v>
      </c>
      <c r="AU168" s="23" t="s">
        <v>24</v>
      </c>
    </row>
    <row r="169" spans="2:63" s="11" customFormat="1" ht="37.35" customHeight="1">
      <c r="B169" s="184"/>
      <c r="C169" s="185"/>
      <c r="D169" s="198" t="s">
        <v>74</v>
      </c>
      <c r="E169" s="275" t="s">
        <v>1054</v>
      </c>
      <c r="F169" s="275" t="s">
        <v>1103</v>
      </c>
      <c r="G169" s="185"/>
      <c r="H169" s="185"/>
      <c r="I169" s="188"/>
      <c r="J169" s="276">
        <f>BK169</f>
        <v>0</v>
      </c>
      <c r="K169" s="185"/>
      <c r="L169" s="190"/>
      <c r="M169" s="191"/>
      <c r="N169" s="192"/>
      <c r="O169" s="192"/>
      <c r="P169" s="193">
        <f>SUM(P170:P173)</f>
        <v>0</v>
      </c>
      <c r="Q169" s="192"/>
      <c r="R169" s="193">
        <f>SUM(R170:R173)</f>
        <v>0</v>
      </c>
      <c r="S169" s="192"/>
      <c r="T169" s="194">
        <f>SUM(T170:T173)</f>
        <v>0</v>
      </c>
      <c r="AR169" s="195" t="s">
        <v>24</v>
      </c>
      <c r="AT169" s="196" t="s">
        <v>74</v>
      </c>
      <c r="AU169" s="196" t="s">
        <v>75</v>
      </c>
      <c r="AY169" s="195" t="s">
        <v>143</v>
      </c>
      <c r="BK169" s="197">
        <f>SUM(BK170:BK173)</f>
        <v>0</v>
      </c>
    </row>
    <row r="170" spans="2:65" s="1" customFormat="1" ht="14.4" customHeight="1">
      <c r="B170" s="40"/>
      <c r="C170" s="201" t="s">
        <v>642</v>
      </c>
      <c r="D170" s="201" t="s">
        <v>146</v>
      </c>
      <c r="E170" s="202" t="s">
        <v>1104</v>
      </c>
      <c r="F170" s="203" t="s">
        <v>1105</v>
      </c>
      <c r="G170" s="204" t="s">
        <v>891</v>
      </c>
      <c r="H170" s="205">
        <v>18</v>
      </c>
      <c r="I170" s="206"/>
      <c r="J170" s="207">
        <f>ROUND(I170*H170,2)</f>
        <v>0</v>
      </c>
      <c r="K170" s="203" t="s">
        <v>22</v>
      </c>
      <c r="L170" s="60"/>
      <c r="M170" s="208" t="s">
        <v>22</v>
      </c>
      <c r="N170" s="209" t="s">
        <v>46</v>
      </c>
      <c r="O170" s="41"/>
      <c r="P170" s="210">
        <f>O170*H170</f>
        <v>0</v>
      </c>
      <c r="Q170" s="210">
        <v>0</v>
      </c>
      <c r="R170" s="210">
        <f>Q170*H170</f>
        <v>0</v>
      </c>
      <c r="S170" s="210">
        <v>0</v>
      </c>
      <c r="T170" s="211">
        <f>S170*H170</f>
        <v>0</v>
      </c>
      <c r="AR170" s="23" t="s">
        <v>151</v>
      </c>
      <c r="AT170" s="23" t="s">
        <v>146</v>
      </c>
      <c r="AU170" s="23" t="s">
        <v>24</v>
      </c>
      <c r="AY170" s="23" t="s">
        <v>143</v>
      </c>
      <c r="BE170" s="212">
        <f>IF(N170="základní",J170,0)</f>
        <v>0</v>
      </c>
      <c r="BF170" s="212">
        <f>IF(N170="snížená",J170,0)</f>
        <v>0</v>
      </c>
      <c r="BG170" s="212">
        <f>IF(N170="zákl. přenesená",J170,0)</f>
        <v>0</v>
      </c>
      <c r="BH170" s="212">
        <f>IF(N170="sníž. přenesená",J170,0)</f>
        <v>0</v>
      </c>
      <c r="BI170" s="212">
        <f>IF(N170="nulová",J170,0)</f>
        <v>0</v>
      </c>
      <c r="BJ170" s="23" t="s">
        <v>24</v>
      </c>
      <c r="BK170" s="212">
        <f>ROUND(I170*H170,2)</f>
        <v>0</v>
      </c>
      <c r="BL170" s="23" t="s">
        <v>151</v>
      </c>
      <c r="BM170" s="23" t="s">
        <v>570</v>
      </c>
    </row>
    <row r="171" spans="2:47" s="1" customFormat="1" ht="13.5">
      <c r="B171" s="40"/>
      <c r="C171" s="62"/>
      <c r="D171" s="229" t="s">
        <v>153</v>
      </c>
      <c r="E171" s="62"/>
      <c r="F171" s="256" t="s">
        <v>1105</v>
      </c>
      <c r="G171" s="62"/>
      <c r="H171" s="62"/>
      <c r="I171" s="171"/>
      <c r="J171" s="62"/>
      <c r="K171" s="62"/>
      <c r="L171" s="60"/>
      <c r="M171" s="215"/>
      <c r="N171" s="41"/>
      <c r="O171" s="41"/>
      <c r="P171" s="41"/>
      <c r="Q171" s="41"/>
      <c r="R171" s="41"/>
      <c r="S171" s="41"/>
      <c r="T171" s="77"/>
      <c r="AT171" s="23" t="s">
        <v>153</v>
      </c>
      <c r="AU171" s="23" t="s">
        <v>24</v>
      </c>
    </row>
    <row r="172" spans="2:65" s="1" customFormat="1" ht="14.4" customHeight="1">
      <c r="B172" s="40"/>
      <c r="C172" s="201" t="s">
        <v>649</v>
      </c>
      <c r="D172" s="201" t="s">
        <v>146</v>
      </c>
      <c r="E172" s="202" t="s">
        <v>1106</v>
      </c>
      <c r="F172" s="203" t="s">
        <v>1107</v>
      </c>
      <c r="G172" s="204" t="s">
        <v>891</v>
      </c>
      <c r="H172" s="205">
        <v>36</v>
      </c>
      <c r="I172" s="206"/>
      <c r="J172" s="207">
        <f>ROUND(I172*H172,2)</f>
        <v>0</v>
      </c>
      <c r="K172" s="203" t="s">
        <v>22</v>
      </c>
      <c r="L172" s="60"/>
      <c r="M172" s="208" t="s">
        <v>22</v>
      </c>
      <c r="N172" s="209" t="s">
        <v>46</v>
      </c>
      <c r="O172" s="41"/>
      <c r="P172" s="210">
        <f>O172*H172</f>
        <v>0</v>
      </c>
      <c r="Q172" s="210">
        <v>0</v>
      </c>
      <c r="R172" s="210">
        <f>Q172*H172</f>
        <v>0</v>
      </c>
      <c r="S172" s="210">
        <v>0</v>
      </c>
      <c r="T172" s="211">
        <f>S172*H172</f>
        <v>0</v>
      </c>
      <c r="AR172" s="23" t="s">
        <v>151</v>
      </c>
      <c r="AT172" s="23" t="s">
        <v>146</v>
      </c>
      <c r="AU172" s="23" t="s">
        <v>24</v>
      </c>
      <c r="AY172" s="23" t="s">
        <v>143</v>
      </c>
      <c r="BE172" s="212">
        <f>IF(N172="základní",J172,0)</f>
        <v>0</v>
      </c>
      <c r="BF172" s="212">
        <f>IF(N172="snížená",J172,0)</f>
        <v>0</v>
      </c>
      <c r="BG172" s="212">
        <f>IF(N172="zákl. přenesená",J172,0)</f>
        <v>0</v>
      </c>
      <c r="BH172" s="212">
        <f>IF(N172="sníž. přenesená",J172,0)</f>
        <v>0</v>
      </c>
      <c r="BI172" s="212">
        <f>IF(N172="nulová",J172,0)</f>
        <v>0</v>
      </c>
      <c r="BJ172" s="23" t="s">
        <v>24</v>
      </c>
      <c r="BK172" s="212">
        <f>ROUND(I172*H172,2)</f>
        <v>0</v>
      </c>
      <c r="BL172" s="23" t="s">
        <v>151</v>
      </c>
      <c r="BM172" s="23" t="s">
        <v>583</v>
      </c>
    </row>
    <row r="173" spans="2:47" s="1" customFormat="1" ht="13.5">
      <c r="B173" s="40"/>
      <c r="C173" s="62"/>
      <c r="D173" s="213" t="s">
        <v>153</v>
      </c>
      <c r="E173" s="62"/>
      <c r="F173" s="214" t="s">
        <v>1107</v>
      </c>
      <c r="G173" s="62"/>
      <c r="H173" s="62"/>
      <c r="I173" s="171"/>
      <c r="J173" s="62"/>
      <c r="K173" s="62"/>
      <c r="L173" s="60"/>
      <c r="M173" s="215"/>
      <c r="N173" s="41"/>
      <c r="O173" s="41"/>
      <c r="P173" s="41"/>
      <c r="Q173" s="41"/>
      <c r="R173" s="41"/>
      <c r="S173" s="41"/>
      <c r="T173" s="77"/>
      <c r="AT173" s="23" t="s">
        <v>153</v>
      </c>
      <c r="AU173" s="23" t="s">
        <v>24</v>
      </c>
    </row>
    <row r="174" spans="2:63" s="11" customFormat="1" ht="37.35" customHeight="1">
      <c r="B174" s="184"/>
      <c r="C174" s="185"/>
      <c r="D174" s="198" t="s">
        <v>74</v>
      </c>
      <c r="E174" s="275" t="s">
        <v>1108</v>
      </c>
      <c r="F174" s="275" t="s">
        <v>1055</v>
      </c>
      <c r="G174" s="185"/>
      <c r="H174" s="185"/>
      <c r="I174" s="188"/>
      <c r="J174" s="276">
        <f>BK174</f>
        <v>0</v>
      </c>
      <c r="K174" s="185"/>
      <c r="L174" s="190"/>
      <c r="M174" s="191"/>
      <c r="N174" s="192"/>
      <c r="O174" s="192"/>
      <c r="P174" s="193">
        <f>SUM(P175:P192)</f>
        <v>0</v>
      </c>
      <c r="Q174" s="192"/>
      <c r="R174" s="193">
        <f>SUM(R175:R192)</f>
        <v>0</v>
      </c>
      <c r="S174" s="192"/>
      <c r="T174" s="194">
        <f>SUM(T175:T192)</f>
        <v>0</v>
      </c>
      <c r="AR174" s="195" t="s">
        <v>24</v>
      </c>
      <c r="AT174" s="196" t="s">
        <v>74</v>
      </c>
      <c r="AU174" s="196" t="s">
        <v>75</v>
      </c>
      <c r="AY174" s="195" t="s">
        <v>143</v>
      </c>
      <c r="BK174" s="197">
        <f>SUM(BK175:BK192)</f>
        <v>0</v>
      </c>
    </row>
    <row r="175" spans="2:65" s="1" customFormat="1" ht="14.4" customHeight="1">
      <c r="B175" s="40"/>
      <c r="C175" s="201" t="s">
        <v>661</v>
      </c>
      <c r="D175" s="201" t="s">
        <v>146</v>
      </c>
      <c r="E175" s="202" t="s">
        <v>1109</v>
      </c>
      <c r="F175" s="203" t="s">
        <v>1057</v>
      </c>
      <c r="G175" s="204" t="s">
        <v>891</v>
      </c>
      <c r="H175" s="205">
        <v>2</v>
      </c>
      <c r="I175" s="206"/>
      <c r="J175" s="207">
        <f>ROUND(I175*H175,2)</f>
        <v>0</v>
      </c>
      <c r="K175" s="203" t="s">
        <v>22</v>
      </c>
      <c r="L175" s="60"/>
      <c r="M175" s="208" t="s">
        <v>22</v>
      </c>
      <c r="N175" s="209" t="s">
        <v>46</v>
      </c>
      <c r="O175" s="41"/>
      <c r="P175" s="210">
        <f>O175*H175</f>
        <v>0</v>
      </c>
      <c r="Q175" s="210">
        <v>0</v>
      </c>
      <c r="R175" s="210">
        <f>Q175*H175</f>
        <v>0</v>
      </c>
      <c r="S175" s="210">
        <v>0</v>
      </c>
      <c r="T175" s="211">
        <f>S175*H175</f>
        <v>0</v>
      </c>
      <c r="AR175" s="23" t="s">
        <v>151</v>
      </c>
      <c r="AT175" s="23" t="s">
        <v>146</v>
      </c>
      <c r="AU175" s="23" t="s">
        <v>24</v>
      </c>
      <c r="AY175" s="23" t="s">
        <v>143</v>
      </c>
      <c r="BE175" s="212">
        <f>IF(N175="základní",J175,0)</f>
        <v>0</v>
      </c>
      <c r="BF175" s="212">
        <f>IF(N175="snížená",J175,0)</f>
        <v>0</v>
      </c>
      <c r="BG175" s="212">
        <f>IF(N175="zákl. přenesená",J175,0)</f>
        <v>0</v>
      </c>
      <c r="BH175" s="212">
        <f>IF(N175="sníž. přenesená",J175,0)</f>
        <v>0</v>
      </c>
      <c r="BI175" s="212">
        <f>IF(N175="nulová",J175,0)</f>
        <v>0</v>
      </c>
      <c r="BJ175" s="23" t="s">
        <v>24</v>
      </c>
      <c r="BK175" s="212">
        <f>ROUND(I175*H175,2)</f>
        <v>0</v>
      </c>
      <c r="BL175" s="23" t="s">
        <v>151</v>
      </c>
      <c r="BM175" s="23" t="s">
        <v>600</v>
      </c>
    </row>
    <row r="176" spans="2:47" s="1" customFormat="1" ht="13.5">
      <c r="B176" s="40"/>
      <c r="C176" s="62"/>
      <c r="D176" s="229" t="s">
        <v>153</v>
      </c>
      <c r="E176" s="62"/>
      <c r="F176" s="256" t="s">
        <v>1057</v>
      </c>
      <c r="G176" s="62"/>
      <c r="H176" s="62"/>
      <c r="I176" s="171"/>
      <c r="J176" s="62"/>
      <c r="K176" s="62"/>
      <c r="L176" s="60"/>
      <c r="M176" s="215"/>
      <c r="N176" s="41"/>
      <c r="O176" s="41"/>
      <c r="P176" s="41"/>
      <c r="Q176" s="41"/>
      <c r="R176" s="41"/>
      <c r="S176" s="41"/>
      <c r="T176" s="77"/>
      <c r="AT176" s="23" t="s">
        <v>153</v>
      </c>
      <c r="AU176" s="23" t="s">
        <v>24</v>
      </c>
    </row>
    <row r="177" spans="2:65" s="1" customFormat="1" ht="14.4" customHeight="1">
      <c r="B177" s="40"/>
      <c r="C177" s="201" t="s">
        <v>673</v>
      </c>
      <c r="D177" s="201" t="s">
        <v>146</v>
      </c>
      <c r="E177" s="202" t="s">
        <v>1110</v>
      </c>
      <c r="F177" s="203" t="s">
        <v>1060</v>
      </c>
      <c r="G177" s="204" t="s">
        <v>891</v>
      </c>
      <c r="H177" s="205">
        <v>3</v>
      </c>
      <c r="I177" s="206"/>
      <c r="J177" s="207">
        <f>ROUND(I177*H177,2)</f>
        <v>0</v>
      </c>
      <c r="K177" s="203" t="s">
        <v>22</v>
      </c>
      <c r="L177" s="60"/>
      <c r="M177" s="208" t="s">
        <v>22</v>
      </c>
      <c r="N177" s="209" t="s">
        <v>46</v>
      </c>
      <c r="O177" s="41"/>
      <c r="P177" s="210">
        <f>O177*H177</f>
        <v>0</v>
      </c>
      <c r="Q177" s="210">
        <v>0</v>
      </c>
      <c r="R177" s="210">
        <f>Q177*H177</f>
        <v>0</v>
      </c>
      <c r="S177" s="210">
        <v>0</v>
      </c>
      <c r="T177" s="211">
        <f>S177*H177</f>
        <v>0</v>
      </c>
      <c r="AR177" s="23" t="s">
        <v>151</v>
      </c>
      <c r="AT177" s="23" t="s">
        <v>146</v>
      </c>
      <c r="AU177" s="23" t="s">
        <v>24</v>
      </c>
      <c r="AY177" s="23" t="s">
        <v>143</v>
      </c>
      <c r="BE177" s="212">
        <f>IF(N177="základní",J177,0)</f>
        <v>0</v>
      </c>
      <c r="BF177" s="212">
        <f>IF(N177="snížená",J177,0)</f>
        <v>0</v>
      </c>
      <c r="BG177" s="212">
        <f>IF(N177="zákl. přenesená",J177,0)</f>
        <v>0</v>
      </c>
      <c r="BH177" s="212">
        <f>IF(N177="sníž. přenesená",J177,0)</f>
        <v>0</v>
      </c>
      <c r="BI177" s="212">
        <f>IF(N177="nulová",J177,0)</f>
        <v>0</v>
      </c>
      <c r="BJ177" s="23" t="s">
        <v>24</v>
      </c>
      <c r="BK177" s="212">
        <f>ROUND(I177*H177,2)</f>
        <v>0</v>
      </c>
      <c r="BL177" s="23" t="s">
        <v>151</v>
      </c>
      <c r="BM177" s="23" t="s">
        <v>610</v>
      </c>
    </row>
    <row r="178" spans="2:47" s="1" customFormat="1" ht="13.5">
      <c r="B178" s="40"/>
      <c r="C178" s="62"/>
      <c r="D178" s="229" t="s">
        <v>153</v>
      </c>
      <c r="E178" s="62"/>
      <c r="F178" s="256" t="s">
        <v>1060</v>
      </c>
      <c r="G178" s="62"/>
      <c r="H178" s="62"/>
      <c r="I178" s="171"/>
      <c r="J178" s="62"/>
      <c r="K178" s="62"/>
      <c r="L178" s="60"/>
      <c r="M178" s="215"/>
      <c r="N178" s="41"/>
      <c r="O178" s="41"/>
      <c r="P178" s="41"/>
      <c r="Q178" s="41"/>
      <c r="R178" s="41"/>
      <c r="S178" s="41"/>
      <c r="T178" s="77"/>
      <c r="AT178" s="23" t="s">
        <v>153</v>
      </c>
      <c r="AU178" s="23" t="s">
        <v>24</v>
      </c>
    </row>
    <row r="179" spans="2:65" s="1" customFormat="1" ht="22.8" customHeight="1">
      <c r="B179" s="40"/>
      <c r="C179" s="201" t="s">
        <v>1111</v>
      </c>
      <c r="D179" s="201" t="s">
        <v>146</v>
      </c>
      <c r="E179" s="202" t="s">
        <v>1112</v>
      </c>
      <c r="F179" s="203" t="s">
        <v>1113</v>
      </c>
      <c r="G179" s="204" t="s">
        <v>891</v>
      </c>
      <c r="H179" s="205">
        <v>8</v>
      </c>
      <c r="I179" s="206"/>
      <c r="J179" s="207">
        <f>ROUND(I179*H179,2)</f>
        <v>0</v>
      </c>
      <c r="K179" s="203" t="s">
        <v>22</v>
      </c>
      <c r="L179" s="60"/>
      <c r="M179" s="208" t="s">
        <v>22</v>
      </c>
      <c r="N179" s="209" t="s">
        <v>46</v>
      </c>
      <c r="O179" s="41"/>
      <c r="P179" s="210">
        <f>O179*H179</f>
        <v>0</v>
      </c>
      <c r="Q179" s="210">
        <v>0</v>
      </c>
      <c r="R179" s="210">
        <f>Q179*H179</f>
        <v>0</v>
      </c>
      <c r="S179" s="210">
        <v>0</v>
      </c>
      <c r="T179" s="211">
        <f>S179*H179</f>
        <v>0</v>
      </c>
      <c r="AR179" s="23" t="s">
        <v>151</v>
      </c>
      <c r="AT179" s="23" t="s">
        <v>146</v>
      </c>
      <c r="AU179" s="23" t="s">
        <v>24</v>
      </c>
      <c r="AY179" s="23" t="s">
        <v>143</v>
      </c>
      <c r="BE179" s="212">
        <f>IF(N179="základní",J179,0)</f>
        <v>0</v>
      </c>
      <c r="BF179" s="212">
        <f>IF(N179="snížená",J179,0)</f>
        <v>0</v>
      </c>
      <c r="BG179" s="212">
        <f>IF(N179="zákl. přenesená",J179,0)</f>
        <v>0</v>
      </c>
      <c r="BH179" s="212">
        <f>IF(N179="sníž. přenesená",J179,0)</f>
        <v>0</v>
      </c>
      <c r="BI179" s="212">
        <f>IF(N179="nulová",J179,0)</f>
        <v>0</v>
      </c>
      <c r="BJ179" s="23" t="s">
        <v>24</v>
      </c>
      <c r="BK179" s="212">
        <f>ROUND(I179*H179,2)</f>
        <v>0</v>
      </c>
      <c r="BL179" s="23" t="s">
        <v>151</v>
      </c>
      <c r="BM179" s="23" t="s">
        <v>621</v>
      </c>
    </row>
    <row r="180" spans="2:47" s="1" customFormat="1" ht="24">
      <c r="B180" s="40"/>
      <c r="C180" s="62"/>
      <c r="D180" s="229" t="s">
        <v>153</v>
      </c>
      <c r="E180" s="62"/>
      <c r="F180" s="256" t="s">
        <v>1113</v>
      </c>
      <c r="G180" s="62"/>
      <c r="H180" s="62"/>
      <c r="I180" s="171"/>
      <c r="J180" s="62"/>
      <c r="K180" s="62"/>
      <c r="L180" s="60"/>
      <c r="M180" s="215"/>
      <c r="N180" s="41"/>
      <c r="O180" s="41"/>
      <c r="P180" s="41"/>
      <c r="Q180" s="41"/>
      <c r="R180" s="41"/>
      <c r="S180" s="41"/>
      <c r="T180" s="77"/>
      <c r="AT180" s="23" t="s">
        <v>153</v>
      </c>
      <c r="AU180" s="23" t="s">
        <v>24</v>
      </c>
    </row>
    <row r="181" spans="2:65" s="1" customFormat="1" ht="14.4" customHeight="1">
      <c r="B181" s="40"/>
      <c r="C181" s="201" t="s">
        <v>1053</v>
      </c>
      <c r="D181" s="201" t="s">
        <v>146</v>
      </c>
      <c r="E181" s="202" t="s">
        <v>1114</v>
      </c>
      <c r="F181" s="203" t="s">
        <v>1115</v>
      </c>
      <c r="G181" s="204" t="s">
        <v>891</v>
      </c>
      <c r="H181" s="205">
        <v>4</v>
      </c>
      <c r="I181" s="206"/>
      <c r="J181" s="207">
        <f>ROUND(I181*H181,2)</f>
        <v>0</v>
      </c>
      <c r="K181" s="203" t="s">
        <v>22</v>
      </c>
      <c r="L181" s="60"/>
      <c r="M181" s="208" t="s">
        <v>22</v>
      </c>
      <c r="N181" s="209" t="s">
        <v>46</v>
      </c>
      <c r="O181" s="41"/>
      <c r="P181" s="210">
        <f>O181*H181</f>
        <v>0</v>
      </c>
      <c r="Q181" s="210">
        <v>0</v>
      </c>
      <c r="R181" s="210">
        <f>Q181*H181</f>
        <v>0</v>
      </c>
      <c r="S181" s="210">
        <v>0</v>
      </c>
      <c r="T181" s="211">
        <f>S181*H181</f>
        <v>0</v>
      </c>
      <c r="AR181" s="23" t="s">
        <v>151</v>
      </c>
      <c r="AT181" s="23" t="s">
        <v>146</v>
      </c>
      <c r="AU181" s="23" t="s">
        <v>24</v>
      </c>
      <c r="AY181" s="23" t="s">
        <v>143</v>
      </c>
      <c r="BE181" s="212">
        <f>IF(N181="základní",J181,0)</f>
        <v>0</v>
      </c>
      <c r="BF181" s="212">
        <f>IF(N181="snížená",J181,0)</f>
        <v>0</v>
      </c>
      <c r="BG181" s="212">
        <f>IF(N181="zákl. přenesená",J181,0)</f>
        <v>0</v>
      </c>
      <c r="BH181" s="212">
        <f>IF(N181="sníž. přenesená",J181,0)</f>
        <v>0</v>
      </c>
      <c r="BI181" s="212">
        <f>IF(N181="nulová",J181,0)</f>
        <v>0</v>
      </c>
      <c r="BJ181" s="23" t="s">
        <v>24</v>
      </c>
      <c r="BK181" s="212">
        <f>ROUND(I181*H181,2)</f>
        <v>0</v>
      </c>
      <c r="BL181" s="23" t="s">
        <v>151</v>
      </c>
      <c r="BM181" s="23" t="s">
        <v>632</v>
      </c>
    </row>
    <row r="182" spans="2:47" s="1" customFormat="1" ht="13.5">
      <c r="B182" s="40"/>
      <c r="C182" s="62"/>
      <c r="D182" s="229" t="s">
        <v>153</v>
      </c>
      <c r="E182" s="62"/>
      <c r="F182" s="256" t="s">
        <v>1115</v>
      </c>
      <c r="G182" s="62"/>
      <c r="H182" s="62"/>
      <c r="I182" s="171"/>
      <c r="J182" s="62"/>
      <c r="K182" s="62"/>
      <c r="L182" s="60"/>
      <c r="M182" s="215"/>
      <c r="N182" s="41"/>
      <c r="O182" s="41"/>
      <c r="P182" s="41"/>
      <c r="Q182" s="41"/>
      <c r="R182" s="41"/>
      <c r="S182" s="41"/>
      <c r="T182" s="77"/>
      <c r="AT182" s="23" t="s">
        <v>153</v>
      </c>
      <c r="AU182" s="23" t="s">
        <v>24</v>
      </c>
    </row>
    <row r="183" spans="2:65" s="1" customFormat="1" ht="14.4" customHeight="1">
      <c r="B183" s="40"/>
      <c r="C183" s="201" t="s">
        <v>1116</v>
      </c>
      <c r="D183" s="201" t="s">
        <v>146</v>
      </c>
      <c r="E183" s="202" t="s">
        <v>1117</v>
      </c>
      <c r="F183" s="203" t="s">
        <v>1118</v>
      </c>
      <c r="G183" s="204" t="s">
        <v>891</v>
      </c>
      <c r="H183" s="205">
        <v>42</v>
      </c>
      <c r="I183" s="206"/>
      <c r="J183" s="207">
        <f>ROUND(I183*H183,2)</f>
        <v>0</v>
      </c>
      <c r="K183" s="203" t="s">
        <v>22</v>
      </c>
      <c r="L183" s="60"/>
      <c r="M183" s="208" t="s">
        <v>22</v>
      </c>
      <c r="N183" s="209" t="s">
        <v>46</v>
      </c>
      <c r="O183" s="41"/>
      <c r="P183" s="210">
        <f>O183*H183</f>
        <v>0</v>
      </c>
      <c r="Q183" s="210">
        <v>0</v>
      </c>
      <c r="R183" s="210">
        <f>Q183*H183</f>
        <v>0</v>
      </c>
      <c r="S183" s="210">
        <v>0</v>
      </c>
      <c r="T183" s="211">
        <f>S183*H183</f>
        <v>0</v>
      </c>
      <c r="AR183" s="23" t="s">
        <v>151</v>
      </c>
      <c r="AT183" s="23" t="s">
        <v>146</v>
      </c>
      <c r="AU183" s="23" t="s">
        <v>24</v>
      </c>
      <c r="AY183" s="23" t="s">
        <v>143</v>
      </c>
      <c r="BE183" s="212">
        <f>IF(N183="základní",J183,0)</f>
        <v>0</v>
      </c>
      <c r="BF183" s="212">
        <f>IF(N183="snížená",J183,0)</f>
        <v>0</v>
      </c>
      <c r="BG183" s="212">
        <f>IF(N183="zákl. přenesená",J183,0)</f>
        <v>0</v>
      </c>
      <c r="BH183" s="212">
        <f>IF(N183="sníž. přenesená",J183,0)</f>
        <v>0</v>
      </c>
      <c r="BI183" s="212">
        <f>IF(N183="nulová",J183,0)</f>
        <v>0</v>
      </c>
      <c r="BJ183" s="23" t="s">
        <v>24</v>
      </c>
      <c r="BK183" s="212">
        <f>ROUND(I183*H183,2)</f>
        <v>0</v>
      </c>
      <c r="BL183" s="23" t="s">
        <v>151</v>
      </c>
      <c r="BM183" s="23" t="s">
        <v>649</v>
      </c>
    </row>
    <row r="184" spans="2:47" s="1" customFormat="1" ht="13.5">
      <c r="B184" s="40"/>
      <c r="C184" s="62"/>
      <c r="D184" s="229" t="s">
        <v>153</v>
      </c>
      <c r="E184" s="62"/>
      <c r="F184" s="256" t="s">
        <v>1118</v>
      </c>
      <c r="G184" s="62"/>
      <c r="H184" s="62"/>
      <c r="I184" s="171"/>
      <c r="J184" s="62"/>
      <c r="K184" s="62"/>
      <c r="L184" s="60"/>
      <c r="M184" s="215"/>
      <c r="N184" s="41"/>
      <c r="O184" s="41"/>
      <c r="P184" s="41"/>
      <c r="Q184" s="41"/>
      <c r="R184" s="41"/>
      <c r="S184" s="41"/>
      <c r="T184" s="77"/>
      <c r="AT184" s="23" t="s">
        <v>153</v>
      </c>
      <c r="AU184" s="23" t="s">
        <v>24</v>
      </c>
    </row>
    <row r="185" spans="2:65" s="1" customFormat="1" ht="14.4" customHeight="1">
      <c r="B185" s="40"/>
      <c r="C185" s="201" t="s">
        <v>1058</v>
      </c>
      <c r="D185" s="201" t="s">
        <v>146</v>
      </c>
      <c r="E185" s="202" t="s">
        <v>1119</v>
      </c>
      <c r="F185" s="203" t="s">
        <v>1120</v>
      </c>
      <c r="G185" s="204" t="s">
        <v>891</v>
      </c>
      <c r="H185" s="205">
        <v>4</v>
      </c>
      <c r="I185" s="206"/>
      <c r="J185" s="207">
        <f>ROUND(I185*H185,2)</f>
        <v>0</v>
      </c>
      <c r="K185" s="203" t="s">
        <v>22</v>
      </c>
      <c r="L185" s="60"/>
      <c r="M185" s="208" t="s">
        <v>22</v>
      </c>
      <c r="N185" s="209" t="s">
        <v>46</v>
      </c>
      <c r="O185" s="41"/>
      <c r="P185" s="210">
        <f>O185*H185</f>
        <v>0</v>
      </c>
      <c r="Q185" s="210">
        <v>0</v>
      </c>
      <c r="R185" s="210">
        <f>Q185*H185</f>
        <v>0</v>
      </c>
      <c r="S185" s="210">
        <v>0</v>
      </c>
      <c r="T185" s="211">
        <f>S185*H185</f>
        <v>0</v>
      </c>
      <c r="AR185" s="23" t="s">
        <v>151</v>
      </c>
      <c r="AT185" s="23" t="s">
        <v>146</v>
      </c>
      <c r="AU185" s="23" t="s">
        <v>24</v>
      </c>
      <c r="AY185" s="23" t="s">
        <v>143</v>
      </c>
      <c r="BE185" s="212">
        <f>IF(N185="základní",J185,0)</f>
        <v>0</v>
      </c>
      <c r="BF185" s="212">
        <f>IF(N185="snížená",J185,0)</f>
        <v>0</v>
      </c>
      <c r="BG185" s="212">
        <f>IF(N185="zákl. přenesená",J185,0)</f>
        <v>0</v>
      </c>
      <c r="BH185" s="212">
        <f>IF(N185="sníž. přenesená",J185,0)</f>
        <v>0</v>
      </c>
      <c r="BI185" s="212">
        <f>IF(N185="nulová",J185,0)</f>
        <v>0</v>
      </c>
      <c r="BJ185" s="23" t="s">
        <v>24</v>
      </c>
      <c r="BK185" s="212">
        <f>ROUND(I185*H185,2)</f>
        <v>0</v>
      </c>
      <c r="BL185" s="23" t="s">
        <v>151</v>
      </c>
      <c r="BM185" s="23" t="s">
        <v>673</v>
      </c>
    </row>
    <row r="186" spans="2:47" s="1" customFormat="1" ht="13.5">
      <c r="B186" s="40"/>
      <c r="C186" s="62"/>
      <c r="D186" s="229" t="s">
        <v>153</v>
      </c>
      <c r="E186" s="62"/>
      <c r="F186" s="256" t="s">
        <v>1120</v>
      </c>
      <c r="G186" s="62"/>
      <c r="H186" s="62"/>
      <c r="I186" s="171"/>
      <c r="J186" s="62"/>
      <c r="K186" s="62"/>
      <c r="L186" s="60"/>
      <c r="M186" s="215"/>
      <c r="N186" s="41"/>
      <c r="O186" s="41"/>
      <c r="P186" s="41"/>
      <c r="Q186" s="41"/>
      <c r="R186" s="41"/>
      <c r="S186" s="41"/>
      <c r="T186" s="77"/>
      <c r="AT186" s="23" t="s">
        <v>153</v>
      </c>
      <c r="AU186" s="23" t="s">
        <v>24</v>
      </c>
    </row>
    <row r="187" spans="2:65" s="1" customFormat="1" ht="14.4" customHeight="1">
      <c r="B187" s="40"/>
      <c r="C187" s="201" t="s">
        <v>1121</v>
      </c>
      <c r="D187" s="201" t="s">
        <v>146</v>
      </c>
      <c r="E187" s="202" t="s">
        <v>1122</v>
      </c>
      <c r="F187" s="203" t="s">
        <v>1123</v>
      </c>
      <c r="G187" s="204" t="s">
        <v>761</v>
      </c>
      <c r="H187" s="205">
        <v>1</v>
      </c>
      <c r="I187" s="206"/>
      <c r="J187" s="207">
        <f>ROUND(I187*H187,2)</f>
        <v>0</v>
      </c>
      <c r="K187" s="203" t="s">
        <v>22</v>
      </c>
      <c r="L187" s="60"/>
      <c r="M187" s="208" t="s">
        <v>22</v>
      </c>
      <c r="N187" s="209" t="s">
        <v>46</v>
      </c>
      <c r="O187" s="41"/>
      <c r="P187" s="210">
        <f>O187*H187</f>
        <v>0</v>
      </c>
      <c r="Q187" s="210">
        <v>0</v>
      </c>
      <c r="R187" s="210">
        <f>Q187*H187</f>
        <v>0</v>
      </c>
      <c r="S187" s="210">
        <v>0</v>
      </c>
      <c r="T187" s="211">
        <f>S187*H187</f>
        <v>0</v>
      </c>
      <c r="AR187" s="23" t="s">
        <v>151</v>
      </c>
      <c r="AT187" s="23" t="s">
        <v>146</v>
      </c>
      <c r="AU187" s="23" t="s">
        <v>24</v>
      </c>
      <c r="AY187" s="23" t="s">
        <v>143</v>
      </c>
      <c r="BE187" s="212">
        <f>IF(N187="základní",J187,0)</f>
        <v>0</v>
      </c>
      <c r="BF187" s="212">
        <f>IF(N187="snížená",J187,0)</f>
        <v>0</v>
      </c>
      <c r="BG187" s="212">
        <f>IF(N187="zákl. přenesená",J187,0)</f>
        <v>0</v>
      </c>
      <c r="BH187" s="212">
        <f>IF(N187="sníž. přenesená",J187,0)</f>
        <v>0</v>
      </c>
      <c r="BI187" s="212">
        <f>IF(N187="nulová",J187,0)</f>
        <v>0</v>
      </c>
      <c r="BJ187" s="23" t="s">
        <v>24</v>
      </c>
      <c r="BK187" s="212">
        <f>ROUND(I187*H187,2)</f>
        <v>0</v>
      </c>
      <c r="BL187" s="23" t="s">
        <v>151</v>
      </c>
      <c r="BM187" s="23" t="s">
        <v>1053</v>
      </c>
    </row>
    <row r="188" spans="2:47" s="1" customFormat="1" ht="13.5">
      <c r="B188" s="40"/>
      <c r="C188" s="62"/>
      <c r="D188" s="229" t="s">
        <v>153</v>
      </c>
      <c r="E188" s="62"/>
      <c r="F188" s="256" t="s">
        <v>1123</v>
      </c>
      <c r="G188" s="62"/>
      <c r="H188" s="62"/>
      <c r="I188" s="171"/>
      <c r="J188" s="62"/>
      <c r="K188" s="62"/>
      <c r="L188" s="60"/>
      <c r="M188" s="215"/>
      <c r="N188" s="41"/>
      <c r="O188" s="41"/>
      <c r="P188" s="41"/>
      <c r="Q188" s="41"/>
      <c r="R188" s="41"/>
      <c r="S188" s="41"/>
      <c r="T188" s="77"/>
      <c r="AT188" s="23" t="s">
        <v>153</v>
      </c>
      <c r="AU188" s="23" t="s">
        <v>24</v>
      </c>
    </row>
    <row r="189" spans="2:65" s="1" customFormat="1" ht="14.4" customHeight="1">
      <c r="B189" s="40"/>
      <c r="C189" s="201" t="s">
        <v>1061</v>
      </c>
      <c r="D189" s="201" t="s">
        <v>146</v>
      </c>
      <c r="E189" s="202" t="s">
        <v>1124</v>
      </c>
      <c r="F189" s="203" t="s">
        <v>1125</v>
      </c>
      <c r="G189" s="204" t="s">
        <v>761</v>
      </c>
      <c r="H189" s="205">
        <v>1</v>
      </c>
      <c r="I189" s="206"/>
      <c r="J189" s="207">
        <f>ROUND(I189*H189,2)</f>
        <v>0</v>
      </c>
      <c r="K189" s="203" t="s">
        <v>22</v>
      </c>
      <c r="L189" s="60"/>
      <c r="M189" s="208" t="s">
        <v>22</v>
      </c>
      <c r="N189" s="209" t="s">
        <v>46</v>
      </c>
      <c r="O189" s="41"/>
      <c r="P189" s="210">
        <f>O189*H189</f>
        <v>0</v>
      </c>
      <c r="Q189" s="210">
        <v>0</v>
      </c>
      <c r="R189" s="210">
        <f>Q189*H189</f>
        <v>0</v>
      </c>
      <c r="S189" s="210">
        <v>0</v>
      </c>
      <c r="T189" s="211">
        <f>S189*H189</f>
        <v>0</v>
      </c>
      <c r="AR189" s="23" t="s">
        <v>151</v>
      </c>
      <c r="AT189" s="23" t="s">
        <v>146</v>
      </c>
      <c r="AU189" s="23" t="s">
        <v>24</v>
      </c>
      <c r="AY189" s="23" t="s">
        <v>143</v>
      </c>
      <c r="BE189" s="212">
        <f>IF(N189="základní",J189,0)</f>
        <v>0</v>
      </c>
      <c r="BF189" s="212">
        <f>IF(N189="snížená",J189,0)</f>
        <v>0</v>
      </c>
      <c r="BG189" s="212">
        <f>IF(N189="zákl. přenesená",J189,0)</f>
        <v>0</v>
      </c>
      <c r="BH189" s="212">
        <f>IF(N189="sníž. přenesená",J189,0)</f>
        <v>0</v>
      </c>
      <c r="BI189" s="212">
        <f>IF(N189="nulová",J189,0)</f>
        <v>0</v>
      </c>
      <c r="BJ189" s="23" t="s">
        <v>24</v>
      </c>
      <c r="BK189" s="212">
        <f>ROUND(I189*H189,2)</f>
        <v>0</v>
      </c>
      <c r="BL189" s="23" t="s">
        <v>151</v>
      </c>
      <c r="BM189" s="23" t="s">
        <v>1058</v>
      </c>
    </row>
    <row r="190" spans="2:47" s="1" customFormat="1" ht="13.5">
      <c r="B190" s="40"/>
      <c r="C190" s="62"/>
      <c r="D190" s="229" t="s">
        <v>153</v>
      </c>
      <c r="E190" s="62"/>
      <c r="F190" s="256" t="s">
        <v>1125</v>
      </c>
      <c r="G190" s="62"/>
      <c r="H190" s="62"/>
      <c r="I190" s="171"/>
      <c r="J190" s="62"/>
      <c r="K190" s="62"/>
      <c r="L190" s="60"/>
      <c r="M190" s="215"/>
      <c r="N190" s="41"/>
      <c r="O190" s="41"/>
      <c r="P190" s="41"/>
      <c r="Q190" s="41"/>
      <c r="R190" s="41"/>
      <c r="S190" s="41"/>
      <c r="T190" s="77"/>
      <c r="AT190" s="23" t="s">
        <v>153</v>
      </c>
      <c r="AU190" s="23" t="s">
        <v>24</v>
      </c>
    </row>
    <row r="191" spans="2:65" s="1" customFormat="1" ht="14.4" customHeight="1">
      <c r="B191" s="40"/>
      <c r="C191" s="201" t="s">
        <v>1126</v>
      </c>
      <c r="D191" s="201" t="s">
        <v>146</v>
      </c>
      <c r="E191" s="202" t="s">
        <v>1127</v>
      </c>
      <c r="F191" s="203" t="s">
        <v>1128</v>
      </c>
      <c r="G191" s="204" t="s">
        <v>761</v>
      </c>
      <c r="H191" s="205">
        <v>1</v>
      </c>
      <c r="I191" s="206"/>
      <c r="J191" s="207">
        <f>ROUND(I191*H191,2)</f>
        <v>0</v>
      </c>
      <c r="K191" s="203" t="s">
        <v>22</v>
      </c>
      <c r="L191" s="60"/>
      <c r="M191" s="208" t="s">
        <v>22</v>
      </c>
      <c r="N191" s="209" t="s">
        <v>46</v>
      </c>
      <c r="O191" s="41"/>
      <c r="P191" s="210">
        <f>O191*H191</f>
        <v>0</v>
      </c>
      <c r="Q191" s="210">
        <v>0</v>
      </c>
      <c r="R191" s="210">
        <f>Q191*H191</f>
        <v>0</v>
      </c>
      <c r="S191" s="210">
        <v>0</v>
      </c>
      <c r="T191" s="211">
        <f>S191*H191</f>
        <v>0</v>
      </c>
      <c r="AR191" s="23" t="s">
        <v>151</v>
      </c>
      <c r="AT191" s="23" t="s">
        <v>146</v>
      </c>
      <c r="AU191" s="23" t="s">
        <v>24</v>
      </c>
      <c r="AY191" s="23" t="s">
        <v>143</v>
      </c>
      <c r="BE191" s="212">
        <f>IF(N191="základní",J191,0)</f>
        <v>0</v>
      </c>
      <c r="BF191" s="212">
        <f>IF(N191="snížená",J191,0)</f>
        <v>0</v>
      </c>
      <c r="BG191" s="212">
        <f>IF(N191="zákl. přenesená",J191,0)</f>
        <v>0</v>
      </c>
      <c r="BH191" s="212">
        <f>IF(N191="sníž. přenesená",J191,0)</f>
        <v>0</v>
      </c>
      <c r="BI191" s="212">
        <f>IF(N191="nulová",J191,0)</f>
        <v>0</v>
      </c>
      <c r="BJ191" s="23" t="s">
        <v>24</v>
      </c>
      <c r="BK191" s="212">
        <f>ROUND(I191*H191,2)</f>
        <v>0</v>
      </c>
      <c r="BL191" s="23" t="s">
        <v>151</v>
      </c>
      <c r="BM191" s="23" t="s">
        <v>1061</v>
      </c>
    </row>
    <row r="192" spans="2:47" s="1" customFormat="1" ht="13.5">
      <c r="B192" s="40"/>
      <c r="C192" s="62"/>
      <c r="D192" s="213" t="s">
        <v>153</v>
      </c>
      <c r="E192" s="62"/>
      <c r="F192" s="214" t="s">
        <v>1128</v>
      </c>
      <c r="G192" s="62"/>
      <c r="H192" s="62"/>
      <c r="I192" s="171"/>
      <c r="J192" s="62"/>
      <c r="K192" s="62"/>
      <c r="L192" s="60"/>
      <c r="M192" s="272"/>
      <c r="N192" s="273"/>
      <c r="O192" s="273"/>
      <c r="P192" s="273"/>
      <c r="Q192" s="273"/>
      <c r="R192" s="273"/>
      <c r="S192" s="273"/>
      <c r="T192" s="274"/>
      <c r="AT192" s="23" t="s">
        <v>153</v>
      </c>
      <c r="AU192" s="23" t="s">
        <v>24</v>
      </c>
    </row>
    <row r="193" spans="2:12" s="1" customFormat="1" ht="6.9" customHeight="1">
      <c r="B193" s="55"/>
      <c r="C193" s="56"/>
      <c r="D193" s="56"/>
      <c r="E193" s="56"/>
      <c r="F193" s="56"/>
      <c r="G193" s="56"/>
      <c r="H193" s="56"/>
      <c r="I193" s="147"/>
      <c r="J193" s="56"/>
      <c r="K193" s="56"/>
      <c r="L193" s="60"/>
    </row>
  </sheetData>
  <sheetProtection password="CC35" sheet="1" objects="1" scenarios="1" formatCells="0" formatColumns="0" formatRows="0" sort="0" autoFilter="0"/>
  <autoFilter ref="C91:K192"/>
  <mergeCells count="13">
    <mergeCell ref="E84:H84"/>
    <mergeCell ref="G1:H1"/>
    <mergeCell ref="L2:V2"/>
    <mergeCell ref="E49:H49"/>
    <mergeCell ref="E51:H51"/>
    <mergeCell ref="J55:J56"/>
    <mergeCell ref="E80:H80"/>
    <mergeCell ref="E82:H82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scale="82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5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19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20"/>
      <c r="B1" s="120"/>
      <c r="C1" s="120"/>
      <c r="D1" s="121" t="s">
        <v>1</v>
      </c>
      <c r="E1" s="120"/>
      <c r="F1" s="122" t="s">
        <v>100</v>
      </c>
      <c r="G1" s="323" t="s">
        <v>101</v>
      </c>
      <c r="H1" s="323"/>
      <c r="I1" s="123"/>
      <c r="J1" s="122" t="s">
        <v>102</v>
      </c>
      <c r="K1" s="121" t="s">
        <v>103</v>
      </c>
      <c r="L1" s="122" t="s">
        <v>104</v>
      </c>
      <c r="M1" s="122"/>
      <c r="N1" s="122"/>
      <c r="O1" s="122"/>
      <c r="P1" s="122"/>
      <c r="Q1" s="122"/>
      <c r="R1" s="122"/>
      <c r="S1" s="122"/>
      <c r="T1" s="122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" customHeight="1"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AT2" s="23" t="s">
        <v>99</v>
      </c>
    </row>
    <row r="3" spans="2:46" ht="6.9" customHeight="1">
      <c r="B3" s="24"/>
      <c r="C3" s="25"/>
      <c r="D3" s="25"/>
      <c r="E3" s="25"/>
      <c r="F3" s="25"/>
      <c r="G3" s="25"/>
      <c r="H3" s="25"/>
      <c r="I3" s="124"/>
      <c r="J3" s="25"/>
      <c r="K3" s="26"/>
      <c r="AT3" s="23" t="s">
        <v>84</v>
      </c>
    </row>
    <row r="4" spans="2:46" ht="36.9" customHeight="1">
      <c r="B4" s="27"/>
      <c r="C4" s="28"/>
      <c r="D4" s="29" t="s">
        <v>105</v>
      </c>
      <c r="E4" s="28"/>
      <c r="F4" s="28"/>
      <c r="G4" s="28"/>
      <c r="H4" s="28"/>
      <c r="I4" s="125"/>
      <c r="J4" s="28"/>
      <c r="K4" s="30"/>
      <c r="M4" s="31" t="s">
        <v>12</v>
      </c>
      <c r="AT4" s="23" t="s">
        <v>6</v>
      </c>
    </row>
    <row r="5" spans="2:11" ht="6.9" customHeight="1">
      <c r="B5" s="27"/>
      <c r="C5" s="28"/>
      <c r="D5" s="28"/>
      <c r="E5" s="28"/>
      <c r="F5" s="28"/>
      <c r="G5" s="28"/>
      <c r="H5" s="28"/>
      <c r="I5" s="125"/>
      <c r="J5" s="28"/>
      <c r="K5" s="30"/>
    </row>
    <row r="6" spans="2:11" ht="13.2">
      <c r="B6" s="27"/>
      <c r="C6" s="28"/>
      <c r="D6" s="36" t="s">
        <v>18</v>
      </c>
      <c r="E6" s="28"/>
      <c r="F6" s="28"/>
      <c r="G6" s="28"/>
      <c r="H6" s="28"/>
      <c r="I6" s="125"/>
      <c r="J6" s="28"/>
      <c r="K6" s="30"/>
    </row>
    <row r="7" spans="2:11" ht="14.4" customHeight="1">
      <c r="B7" s="27"/>
      <c r="C7" s="28"/>
      <c r="D7" s="28"/>
      <c r="E7" s="324" t="str">
        <f>'Rekapitulace stavby'!K6</f>
        <v>Gymnázium Ludka Píka Plzeň</v>
      </c>
      <c r="F7" s="325"/>
      <c r="G7" s="325"/>
      <c r="H7" s="325"/>
      <c r="I7" s="125"/>
      <c r="J7" s="28"/>
      <c r="K7" s="30"/>
    </row>
    <row r="8" spans="2:11" s="1" customFormat="1" ht="13.2">
      <c r="B8" s="40"/>
      <c r="C8" s="41"/>
      <c r="D8" s="36" t="s">
        <v>106</v>
      </c>
      <c r="E8" s="41"/>
      <c r="F8" s="41"/>
      <c r="G8" s="41"/>
      <c r="H8" s="41"/>
      <c r="I8" s="126"/>
      <c r="J8" s="41"/>
      <c r="K8" s="44"/>
    </row>
    <row r="9" spans="2:11" s="1" customFormat="1" ht="36.9" customHeight="1">
      <c r="B9" s="40"/>
      <c r="C9" s="41"/>
      <c r="D9" s="41"/>
      <c r="E9" s="326" t="s">
        <v>1129</v>
      </c>
      <c r="F9" s="327"/>
      <c r="G9" s="327"/>
      <c r="H9" s="327"/>
      <c r="I9" s="126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26"/>
      <c r="J10" s="41"/>
      <c r="K10" s="44"/>
    </row>
    <row r="11" spans="2:11" s="1" customFormat="1" ht="14.4" customHeight="1">
      <c r="B11" s="40"/>
      <c r="C11" s="41"/>
      <c r="D11" s="36" t="s">
        <v>21</v>
      </c>
      <c r="E11" s="41"/>
      <c r="F11" s="34" t="s">
        <v>22</v>
      </c>
      <c r="G11" s="41"/>
      <c r="H11" s="41"/>
      <c r="I11" s="127" t="s">
        <v>23</v>
      </c>
      <c r="J11" s="34" t="s">
        <v>22</v>
      </c>
      <c r="K11" s="44"/>
    </row>
    <row r="12" spans="2:11" s="1" customFormat="1" ht="14.4" customHeight="1">
      <c r="B12" s="40"/>
      <c r="C12" s="41"/>
      <c r="D12" s="36" t="s">
        <v>25</v>
      </c>
      <c r="E12" s="41"/>
      <c r="F12" s="34" t="s">
        <v>26</v>
      </c>
      <c r="G12" s="41"/>
      <c r="H12" s="41"/>
      <c r="I12" s="127" t="s">
        <v>27</v>
      </c>
      <c r="J12" s="128" t="str">
        <f>'Rekapitulace stavby'!AN8</f>
        <v>13. 2. 2017</v>
      </c>
      <c r="K12" s="44"/>
    </row>
    <row r="13" spans="2:11" s="1" customFormat="1" ht="10.8" customHeight="1">
      <c r="B13" s="40"/>
      <c r="C13" s="41"/>
      <c r="D13" s="41"/>
      <c r="E13" s="41"/>
      <c r="F13" s="41"/>
      <c r="G13" s="41"/>
      <c r="H13" s="41"/>
      <c r="I13" s="126"/>
      <c r="J13" s="41"/>
      <c r="K13" s="44"/>
    </row>
    <row r="14" spans="2:11" s="1" customFormat="1" ht="14.4" customHeight="1">
      <c r="B14" s="40"/>
      <c r="C14" s="41"/>
      <c r="D14" s="36" t="s">
        <v>31</v>
      </c>
      <c r="E14" s="41"/>
      <c r="F14" s="41"/>
      <c r="G14" s="41"/>
      <c r="H14" s="41"/>
      <c r="I14" s="127" t="s">
        <v>32</v>
      </c>
      <c r="J14" s="34" t="s">
        <v>22</v>
      </c>
      <c r="K14" s="44"/>
    </row>
    <row r="15" spans="2:11" s="1" customFormat="1" ht="18" customHeight="1">
      <c r="B15" s="40"/>
      <c r="C15" s="41"/>
      <c r="D15" s="41"/>
      <c r="E15" s="34" t="s">
        <v>33</v>
      </c>
      <c r="F15" s="41"/>
      <c r="G15" s="41"/>
      <c r="H15" s="41"/>
      <c r="I15" s="127" t="s">
        <v>34</v>
      </c>
      <c r="J15" s="34" t="s">
        <v>22</v>
      </c>
      <c r="K15" s="44"/>
    </row>
    <row r="16" spans="2:11" s="1" customFormat="1" ht="6.9" customHeight="1">
      <c r="B16" s="40"/>
      <c r="C16" s="41"/>
      <c r="D16" s="41"/>
      <c r="E16" s="41"/>
      <c r="F16" s="41"/>
      <c r="G16" s="41"/>
      <c r="H16" s="41"/>
      <c r="I16" s="126"/>
      <c r="J16" s="41"/>
      <c r="K16" s="44"/>
    </row>
    <row r="17" spans="2:11" s="1" customFormat="1" ht="14.4" customHeight="1">
      <c r="B17" s="40"/>
      <c r="C17" s="41"/>
      <c r="D17" s="36" t="s">
        <v>35</v>
      </c>
      <c r="E17" s="41"/>
      <c r="F17" s="41"/>
      <c r="G17" s="41"/>
      <c r="H17" s="41"/>
      <c r="I17" s="127" t="s">
        <v>32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27" t="s">
        <v>34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" customHeight="1">
      <c r="B19" s="40"/>
      <c r="C19" s="41"/>
      <c r="D19" s="41"/>
      <c r="E19" s="41"/>
      <c r="F19" s="41"/>
      <c r="G19" s="41"/>
      <c r="H19" s="41"/>
      <c r="I19" s="126"/>
      <c r="J19" s="41"/>
      <c r="K19" s="44"/>
    </row>
    <row r="20" spans="2:11" s="1" customFormat="1" ht="14.4" customHeight="1">
      <c r="B20" s="40"/>
      <c r="C20" s="41"/>
      <c r="D20" s="36" t="s">
        <v>37</v>
      </c>
      <c r="E20" s="41"/>
      <c r="F20" s="41"/>
      <c r="G20" s="41"/>
      <c r="H20" s="41"/>
      <c r="I20" s="127" t="s">
        <v>32</v>
      </c>
      <c r="J20" s="34" t="s">
        <v>22</v>
      </c>
      <c r="K20" s="44"/>
    </row>
    <row r="21" spans="2:11" s="1" customFormat="1" ht="18" customHeight="1">
      <c r="B21" s="40"/>
      <c r="C21" s="41"/>
      <c r="D21" s="41"/>
      <c r="E21" s="34" t="s">
        <v>38</v>
      </c>
      <c r="F21" s="41"/>
      <c r="G21" s="41"/>
      <c r="H21" s="41"/>
      <c r="I21" s="127" t="s">
        <v>34</v>
      </c>
      <c r="J21" s="34" t="s">
        <v>22</v>
      </c>
      <c r="K21" s="44"/>
    </row>
    <row r="22" spans="2:11" s="1" customFormat="1" ht="6.9" customHeight="1">
      <c r="B22" s="40"/>
      <c r="C22" s="41"/>
      <c r="D22" s="41"/>
      <c r="E22" s="41"/>
      <c r="F22" s="41"/>
      <c r="G22" s="41"/>
      <c r="H22" s="41"/>
      <c r="I22" s="126"/>
      <c r="J22" s="41"/>
      <c r="K22" s="44"/>
    </row>
    <row r="23" spans="2:11" s="1" customFormat="1" ht="14.4" customHeight="1">
      <c r="B23" s="40"/>
      <c r="C23" s="41"/>
      <c r="D23" s="36" t="s">
        <v>40</v>
      </c>
      <c r="E23" s="41"/>
      <c r="F23" s="41"/>
      <c r="G23" s="41"/>
      <c r="H23" s="41"/>
      <c r="I23" s="126"/>
      <c r="J23" s="41"/>
      <c r="K23" s="44"/>
    </row>
    <row r="24" spans="2:11" s="7" customFormat="1" ht="14.4" customHeight="1">
      <c r="B24" s="129"/>
      <c r="C24" s="130"/>
      <c r="D24" s="130"/>
      <c r="E24" s="315" t="s">
        <v>22</v>
      </c>
      <c r="F24" s="315"/>
      <c r="G24" s="315"/>
      <c r="H24" s="315"/>
      <c r="I24" s="131"/>
      <c r="J24" s="130"/>
      <c r="K24" s="132"/>
    </row>
    <row r="25" spans="2:11" s="1" customFormat="1" ht="6.9" customHeight="1">
      <c r="B25" s="40"/>
      <c r="C25" s="41"/>
      <c r="D25" s="41"/>
      <c r="E25" s="41"/>
      <c r="F25" s="41"/>
      <c r="G25" s="41"/>
      <c r="H25" s="41"/>
      <c r="I25" s="126"/>
      <c r="J25" s="41"/>
      <c r="K25" s="44"/>
    </row>
    <row r="26" spans="2:11" s="1" customFormat="1" ht="6.9" customHeight="1">
      <c r="B26" s="40"/>
      <c r="C26" s="41"/>
      <c r="D26" s="84"/>
      <c r="E26" s="84"/>
      <c r="F26" s="84"/>
      <c r="G26" s="84"/>
      <c r="H26" s="84"/>
      <c r="I26" s="133"/>
      <c r="J26" s="84"/>
      <c r="K26" s="134"/>
    </row>
    <row r="27" spans="2:11" s="1" customFormat="1" ht="25.35" customHeight="1">
      <c r="B27" s="40"/>
      <c r="C27" s="41"/>
      <c r="D27" s="135" t="s">
        <v>41</v>
      </c>
      <c r="E27" s="41"/>
      <c r="F27" s="41"/>
      <c r="G27" s="41"/>
      <c r="H27" s="41"/>
      <c r="I27" s="126"/>
      <c r="J27" s="136">
        <f>ROUND(J77,2)</f>
        <v>0</v>
      </c>
      <c r="K27" s="44"/>
    </row>
    <row r="28" spans="2:11" s="1" customFormat="1" ht="6.9" customHeight="1">
      <c r="B28" s="40"/>
      <c r="C28" s="41"/>
      <c r="D28" s="84"/>
      <c r="E28" s="84"/>
      <c r="F28" s="84"/>
      <c r="G28" s="84"/>
      <c r="H28" s="84"/>
      <c r="I28" s="133"/>
      <c r="J28" s="84"/>
      <c r="K28" s="134"/>
    </row>
    <row r="29" spans="2:11" s="1" customFormat="1" ht="14.4" customHeight="1">
      <c r="B29" s="40"/>
      <c r="C29" s="41"/>
      <c r="D29" s="41"/>
      <c r="E29" s="41"/>
      <c r="F29" s="45" t="s">
        <v>43</v>
      </c>
      <c r="G29" s="41"/>
      <c r="H29" s="41"/>
      <c r="I29" s="137" t="s">
        <v>42</v>
      </c>
      <c r="J29" s="45" t="s">
        <v>44</v>
      </c>
      <c r="K29" s="44"/>
    </row>
    <row r="30" spans="2:11" s="1" customFormat="1" ht="14.4" customHeight="1">
      <c r="B30" s="40"/>
      <c r="C30" s="41"/>
      <c r="D30" s="48" t="s">
        <v>45</v>
      </c>
      <c r="E30" s="48" t="s">
        <v>46</v>
      </c>
      <c r="F30" s="138">
        <f>ROUND(SUM(BE77:BE84),2)</f>
        <v>0</v>
      </c>
      <c r="G30" s="41"/>
      <c r="H30" s="41"/>
      <c r="I30" s="139">
        <v>0.21</v>
      </c>
      <c r="J30" s="138">
        <f>ROUND(ROUND((SUM(BE77:BE84)),2)*I30,2)</f>
        <v>0</v>
      </c>
      <c r="K30" s="44"/>
    </row>
    <row r="31" spans="2:11" s="1" customFormat="1" ht="14.4" customHeight="1">
      <c r="B31" s="40"/>
      <c r="C31" s="41"/>
      <c r="D31" s="41"/>
      <c r="E31" s="48" t="s">
        <v>47</v>
      </c>
      <c r="F31" s="138">
        <f>ROUND(SUM(BF77:BF84),2)</f>
        <v>0</v>
      </c>
      <c r="G31" s="41"/>
      <c r="H31" s="41"/>
      <c r="I31" s="139">
        <v>0.15</v>
      </c>
      <c r="J31" s="138">
        <f>ROUND(ROUND((SUM(BF77:BF84)),2)*I31,2)</f>
        <v>0</v>
      </c>
      <c r="K31" s="44"/>
    </row>
    <row r="32" spans="2:11" s="1" customFormat="1" ht="14.4" customHeight="1" hidden="1">
      <c r="B32" s="40"/>
      <c r="C32" s="41"/>
      <c r="D32" s="41"/>
      <c r="E32" s="48" t="s">
        <v>48</v>
      </c>
      <c r="F32" s="138">
        <f>ROUND(SUM(BG77:BG84),2)</f>
        <v>0</v>
      </c>
      <c r="G32" s="41"/>
      <c r="H32" s="41"/>
      <c r="I32" s="139">
        <v>0.21</v>
      </c>
      <c r="J32" s="138">
        <v>0</v>
      </c>
      <c r="K32" s="44"/>
    </row>
    <row r="33" spans="2:11" s="1" customFormat="1" ht="14.4" customHeight="1" hidden="1">
      <c r="B33" s="40"/>
      <c r="C33" s="41"/>
      <c r="D33" s="41"/>
      <c r="E33" s="48" t="s">
        <v>49</v>
      </c>
      <c r="F33" s="138">
        <f>ROUND(SUM(BH77:BH84),2)</f>
        <v>0</v>
      </c>
      <c r="G33" s="41"/>
      <c r="H33" s="41"/>
      <c r="I33" s="139">
        <v>0.15</v>
      </c>
      <c r="J33" s="138">
        <v>0</v>
      </c>
      <c r="K33" s="44"/>
    </row>
    <row r="34" spans="2:11" s="1" customFormat="1" ht="14.4" customHeight="1" hidden="1">
      <c r="B34" s="40"/>
      <c r="C34" s="41"/>
      <c r="D34" s="41"/>
      <c r="E34" s="48" t="s">
        <v>50</v>
      </c>
      <c r="F34" s="138">
        <f>ROUND(SUM(BI77:BI84),2)</f>
        <v>0</v>
      </c>
      <c r="G34" s="41"/>
      <c r="H34" s="41"/>
      <c r="I34" s="139">
        <v>0</v>
      </c>
      <c r="J34" s="138">
        <v>0</v>
      </c>
      <c r="K34" s="44"/>
    </row>
    <row r="35" spans="2:11" s="1" customFormat="1" ht="6.9" customHeight="1">
      <c r="B35" s="40"/>
      <c r="C35" s="41"/>
      <c r="D35" s="41"/>
      <c r="E35" s="41"/>
      <c r="F35" s="41"/>
      <c r="G35" s="41"/>
      <c r="H35" s="41"/>
      <c r="I35" s="126"/>
      <c r="J35" s="41"/>
      <c r="K35" s="44"/>
    </row>
    <row r="36" spans="2:11" s="1" customFormat="1" ht="25.35" customHeight="1">
      <c r="B36" s="40"/>
      <c r="C36" s="140"/>
      <c r="D36" s="141" t="s">
        <v>51</v>
      </c>
      <c r="E36" s="78"/>
      <c r="F36" s="78"/>
      <c r="G36" s="142" t="s">
        <v>52</v>
      </c>
      <c r="H36" s="143" t="s">
        <v>53</v>
      </c>
      <c r="I36" s="144"/>
      <c r="J36" s="145">
        <f>SUM(J27:J34)</f>
        <v>0</v>
      </c>
      <c r="K36" s="146"/>
    </row>
    <row r="37" spans="2:11" s="1" customFormat="1" ht="14.4" customHeight="1">
      <c r="B37" s="55"/>
      <c r="C37" s="56"/>
      <c r="D37" s="56"/>
      <c r="E37" s="56"/>
      <c r="F37" s="56"/>
      <c r="G37" s="56"/>
      <c r="H37" s="56"/>
      <c r="I37" s="147"/>
      <c r="J37" s="56"/>
      <c r="K37" s="57"/>
    </row>
    <row r="41" spans="2:11" s="1" customFormat="1" ht="6.9" customHeight="1">
      <c r="B41" s="148"/>
      <c r="C41" s="149"/>
      <c r="D41" s="149"/>
      <c r="E41" s="149"/>
      <c r="F41" s="149"/>
      <c r="G41" s="149"/>
      <c r="H41" s="149"/>
      <c r="I41" s="150"/>
      <c r="J41" s="149"/>
      <c r="K41" s="151"/>
    </row>
    <row r="42" spans="2:11" s="1" customFormat="1" ht="36.9" customHeight="1">
      <c r="B42" s="40"/>
      <c r="C42" s="29" t="s">
        <v>108</v>
      </c>
      <c r="D42" s="41"/>
      <c r="E42" s="41"/>
      <c r="F42" s="41"/>
      <c r="G42" s="41"/>
      <c r="H42" s="41"/>
      <c r="I42" s="126"/>
      <c r="J42" s="41"/>
      <c r="K42" s="44"/>
    </row>
    <row r="43" spans="2:11" s="1" customFormat="1" ht="6.9" customHeight="1">
      <c r="B43" s="40"/>
      <c r="C43" s="41"/>
      <c r="D43" s="41"/>
      <c r="E43" s="41"/>
      <c r="F43" s="41"/>
      <c r="G43" s="41"/>
      <c r="H43" s="41"/>
      <c r="I43" s="126"/>
      <c r="J43" s="41"/>
      <c r="K43" s="44"/>
    </row>
    <row r="44" spans="2:11" s="1" customFormat="1" ht="14.4" customHeight="1">
      <c r="B44" s="40"/>
      <c r="C44" s="36" t="s">
        <v>18</v>
      </c>
      <c r="D44" s="41"/>
      <c r="E44" s="41"/>
      <c r="F44" s="41"/>
      <c r="G44" s="41"/>
      <c r="H44" s="41"/>
      <c r="I44" s="126"/>
      <c r="J44" s="41"/>
      <c r="K44" s="44"/>
    </row>
    <row r="45" spans="2:11" s="1" customFormat="1" ht="14.4" customHeight="1">
      <c r="B45" s="40"/>
      <c r="C45" s="41"/>
      <c r="D45" s="41"/>
      <c r="E45" s="324" t="str">
        <f>E7</f>
        <v>Gymnázium Ludka Píka Plzeň</v>
      </c>
      <c r="F45" s="325"/>
      <c r="G45" s="325"/>
      <c r="H45" s="325"/>
      <c r="I45" s="126"/>
      <c r="J45" s="41"/>
      <c r="K45" s="44"/>
    </row>
    <row r="46" spans="2:11" s="1" customFormat="1" ht="14.4" customHeight="1">
      <c r="B46" s="40"/>
      <c r="C46" s="36" t="s">
        <v>106</v>
      </c>
      <c r="D46" s="41"/>
      <c r="E46" s="41"/>
      <c r="F46" s="41"/>
      <c r="G46" s="41"/>
      <c r="H46" s="41"/>
      <c r="I46" s="126"/>
      <c r="J46" s="41"/>
      <c r="K46" s="44"/>
    </row>
    <row r="47" spans="2:11" s="1" customFormat="1" ht="16.2" customHeight="1">
      <c r="B47" s="40"/>
      <c r="C47" s="41"/>
      <c r="D47" s="41"/>
      <c r="E47" s="326" t="str">
        <f>E9</f>
        <v>VON - vedlejší a ostatní náklady</v>
      </c>
      <c r="F47" s="327"/>
      <c r="G47" s="327"/>
      <c r="H47" s="327"/>
      <c r="I47" s="126"/>
      <c r="J47" s="41"/>
      <c r="K47" s="44"/>
    </row>
    <row r="48" spans="2:11" s="1" customFormat="1" ht="6.9" customHeight="1">
      <c r="B48" s="40"/>
      <c r="C48" s="41"/>
      <c r="D48" s="41"/>
      <c r="E48" s="41"/>
      <c r="F48" s="41"/>
      <c r="G48" s="41"/>
      <c r="H48" s="41"/>
      <c r="I48" s="126"/>
      <c r="J48" s="41"/>
      <c r="K48" s="44"/>
    </row>
    <row r="49" spans="2:11" s="1" customFormat="1" ht="18" customHeight="1">
      <c r="B49" s="40"/>
      <c r="C49" s="36" t="s">
        <v>25</v>
      </c>
      <c r="D49" s="41"/>
      <c r="E49" s="41"/>
      <c r="F49" s="34" t="str">
        <f>F12</f>
        <v>Plzeń ,Opavská 823/1</v>
      </c>
      <c r="G49" s="41"/>
      <c r="H49" s="41"/>
      <c r="I49" s="127" t="s">
        <v>27</v>
      </c>
      <c r="J49" s="128" t="str">
        <f>IF(J12="","",J12)</f>
        <v>13. 2. 2017</v>
      </c>
      <c r="K49" s="44"/>
    </row>
    <row r="50" spans="2:11" s="1" customFormat="1" ht="6.9" customHeight="1">
      <c r="B50" s="40"/>
      <c r="C50" s="41"/>
      <c r="D50" s="41"/>
      <c r="E50" s="41"/>
      <c r="F50" s="41"/>
      <c r="G50" s="41"/>
      <c r="H50" s="41"/>
      <c r="I50" s="126"/>
      <c r="J50" s="41"/>
      <c r="K50" s="44"/>
    </row>
    <row r="51" spans="2:11" s="1" customFormat="1" ht="13.2">
      <c r="B51" s="40"/>
      <c r="C51" s="36" t="s">
        <v>31</v>
      </c>
      <c r="D51" s="41"/>
      <c r="E51" s="41"/>
      <c r="F51" s="34" t="str">
        <f>E15</f>
        <v>Gymnázium Ludka Píky Plzeň</v>
      </c>
      <c r="G51" s="41"/>
      <c r="H51" s="41"/>
      <c r="I51" s="127" t="s">
        <v>37</v>
      </c>
      <c r="J51" s="315" t="str">
        <f>E21</f>
        <v>Ing.V.Řezníčková</v>
      </c>
      <c r="K51" s="44"/>
    </row>
    <row r="52" spans="2:11" s="1" customFormat="1" ht="14.4" customHeight="1">
      <c r="B52" s="40"/>
      <c r="C52" s="36" t="s">
        <v>35</v>
      </c>
      <c r="D52" s="41"/>
      <c r="E52" s="41"/>
      <c r="F52" s="34" t="str">
        <f>IF(E18="","",E18)</f>
        <v/>
      </c>
      <c r="G52" s="41"/>
      <c r="H52" s="41"/>
      <c r="I52" s="126"/>
      <c r="J52" s="319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26"/>
      <c r="J53" s="41"/>
      <c r="K53" s="44"/>
    </row>
    <row r="54" spans="2:11" s="1" customFormat="1" ht="29.25" customHeight="1">
      <c r="B54" s="40"/>
      <c r="C54" s="152" t="s">
        <v>109</v>
      </c>
      <c r="D54" s="140"/>
      <c r="E54" s="140"/>
      <c r="F54" s="140"/>
      <c r="G54" s="140"/>
      <c r="H54" s="140"/>
      <c r="I54" s="153"/>
      <c r="J54" s="154" t="s">
        <v>110</v>
      </c>
      <c r="K54" s="155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26"/>
      <c r="J55" s="41"/>
      <c r="K55" s="44"/>
    </row>
    <row r="56" spans="2:47" s="1" customFormat="1" ht="29.25" customHeight="1">
      <c r="B56" s="40"/>
      <c r="C56" s="156" t="s">
        <v>111</v>
      </c>
      <c r="D56" s="41"/>
      <c r="E56" s="41"/>
      <c r="F56" s="41"/>
      <c r="G56" s="41"/>
      <c r="H56" s="41"/>
      <c r="I56" s="126"/>
      <c r="J56" s="136">
        <f>J77</f>
        <v>0</v>
      </c>
      <c r="K56" s="44"/>
      <c r="AU56" s="23" t="s">
        <v>112</v>
      </c>
    </row>
    <row r="57" spans="2:11" s="8" customFormat="1" ht="24.9" customHeight="1">
      <c r="B57" s="157"/>
      <c r="C57" s="158"/>
      <c r="D57" s="159" t="s">
        <v>1130</v>
      </c>
      <c r="E57" s="160"/>
      <c r="F57" s="160"/>
      <c r="G57" s="160"/>
      <c r="H57" s="160"/>
      <c r="I57" s="161"/>
      <c r="J57" s="162">
        <f>J78</f>
        <v>0</v>
      </c>
      <c r="K57" s="163"/>
    </row>
    <row r="58" spans="2:11" s="1" customFormat="1" ht="21.75" customHeight="1">
      <c r="B58" s="40"/>
      <c r="C58" s="41"/>
      <c r="D58" s="41"/>
      <c r="E58" s="41"/>
      <c r="F58" s="41"/>
      <c r="G58" s="41"/>
      <c r="H58" s="41"/>
      <c r="I58" s="126"/>
      <c r="J58" s="41"/>
      <c r="K58" s="44"/>
    </row>
    <row r="59" spans="2:11" s="1" customFormat="1" ht="6.9" customHeight="1">
      <c r="B59" s="55"/>
      <c r="C59" s="56"/>
      <c r="D59" s="56"/>
      <c r="E59" s="56"/>
      <c r="F59" s="56"/>
      <c r="G59" s="56"/>
      <c r="H59" s="56"/>
      <c r="I59" s="147"/>
      <c r="J59" s="56"/>
      <c r="K59" s="57"/>
    </row>
    <row r="63" spans="2:12" s="1" customFormat="1" ht="6.9" customHeight="1">
      <c r="B63" s="58"/>
      <c r="C63" s="59"/>
      <c r="D63" s="59"/>
      <c r="E63" s="59"/>
      <c r="F63" s="59"/>
      <c r="G63" s="59"/>
      <c r="H63" s="59"/>
      <c r="I63" s="150"/>
      <c r="J63" s="59"/>
      <c r="K63" s="59"/>
      <c r="L63" s="60"/>
    </row>
    <row r="64" spans="2:12" s="1" customFormat="1" ht="36.9" customHeight="1">
      <c r="B64" s="40"/>
      <c r="C64" s="61" t="s">
        <v>127</v>
      </c>
      <c r="D64" s="62"/>
      <c r="E64" s="62"/>
      <c r="F64" s="62"/>
      <c r="G64" s="62"/>
      <c r="H64" s="62"/>
      <c r="I64" s="171"/>
      <c r="J64" s="62"/>
      <c r="K64" s="62"/>
      <c r="L64" s="60"/>
    </row>
    <row r="65" spans="2:12" s="1" customFormat="1" ht="6.9" customHeight="1">
      <c r="B65" s="40"/>
      <c r="C65" s="62"/>
      <c r="D65" s="62"/>
      <c r="E65" s="62"/>
      <c r="F65" s="62"/>
      <c r="G65" s="62"/>
      <c r="H65" s="62"/>
      <c r="I65" s="171"/>
      <c r="J65" s="62"/>
      <c r="K65" s="62"/>
      <c r="L65" s="60"/>
    </row>
    <row r="66" spans="2:12" s="1" customFormat="1" ht="14.4" customHeight="1">
      <c r="B66" s="40"/>
      <c r="C66" s="64" t="s">
        <v>18</v>
      </c>
      <c r="D66" s="62"/>
      <c r="E66" s="62"/>
      <c r="F66" s="62"/>
      <c r="G66" s="62"/>
      <c r="H66" s="62"/>
      <c r="I66" s="171"/>
      <c r="J66" s="62"/>
      <c r="K66" s="62"/>
      <c r="L66" s="60"/>
    </row>
    <row r="67" spans="2:12" s="1" customFormat="1" ht="14.4" customHeight="1">
      <c r="B67" s="40"/>
      <c r="C67" s="62"/>
      <c r="D67" s="62"/>
      <c r="E67" s="320" t="str">
        <f>E7</f>
        <v>Gymnázium Ludka Píka Plzeň</v>
      </c>
      <c r="F67" s="321"/>
      <c r="G67" s="321"/>
      <c r="H67" s="321"/>
      <c r="I67" s="171"/>
      <c r="J67" s="62"/>
      <c r="K67" s="62"/>
      <c r="L67" s="60"/>
    </row>
    <row r="68" spans="2:12" s="1" customFormat="1" ht="14.4" customHeight="1">
      <c r="B68" s="40"/>
      <c r="C68" s="64" t="s">
        <v>106</v>
      </c>
      <c r="D68" s="62"/>
      <c r="E68" s="62"/>
      <c r="F68" s="62"/>
      <c r="G68" s="62"/>
      <c r="H68" s="62"/>
      <c r="I68" s="171"/>
      <c r="J68" s="62"/>
      <c r="K68" s="62"/>
      <c r="L68" s="60"/>
    </row>
    <row r="69" spans="2:12" s="1" customFormat="1" ht="16.2" customHeight="1">
      <c r="B69" s="40"/>
      <c r="C69" s="62"/>
      <c r="D69" s="62"/>
      <c r="E69" s="287" t="str">
        <f>E9</f>
        <v>VON - vedlejší a ostatní náklady</v>
      </c>
      <c r="F69" s="322"/>
      <c r="G69" s="322"/>
      <c r="H69" s="322"/>
      <c r="I69" s="171"/>
      <c r="J69" s="62"/>
      <c r="K69" s="62"/>
      <c r="L69" s="60"/>
    </row>
    <row r="70" spans="2:12" s="1" customFormat="1" ht="6.9" customHeight="1">
      <c r="B70" s="40"/>
      <c r="C70" s="62"/>
      <c r="D70" s="62"/>
      <c r="E70" s="62"/>
      <c r="F70" s="62"/>
      <c r="G70" s="62"/>
      <c r="H70" s="62"/>
      <c r="I70" s="171"/>
      <c r="J70" s="62"/>
      <c r="K70" s="62"/>
      <c r="L70" s="60"/>
    </row>
    <row r="71" spans="2:12" s="1" customFormat="1" ht="18" customHeight="1">
      <c r="B71" s="40"/>
      <c r="C71" s="64" t="s">
        <v>25</v>
      </c>
      <c r="D71" s="62"/>
      <c r="E71" s="62"/>
      <c r="F71" s="172" t="str">
        <f>F12</f>
        <v>Plzeń ,Opavská 823/1</v>
      </c>
      <c r="G71" s="62"/>
      <c r="H71" s="62"/>
      <c r="I71" s="173" t="s">
        <v>27</v>
      </c>
      <c r="J71" s="72" t="str">
        <f>IF(J12="","",J12)</f>
        <v>13. 2. 2017</v>
      </c>
      <c r="K71" s="62"/>
      <c r="L71" s="60"/>
    </row>
    <row r="72" spans="2:12" s="1" customFormat="1" ht="6.9" customHeight="1">
      <c r="B72" s="40"/>
      <c r="C72" s="62"/>
      <c r="D72" s="62"/>
      <c r="E72" s="62"/>
      <c r="F72" s="62"/>
      <c r="G72" s="62"/>
      <c r="H72" s="62"/>
      <c r="I72" s="171"/>
      <c r="J72" s="62"/>
      <c r="K72" s="62"/>
      <c r="L72" s="60"/>
    </row>
    <row r="73" spans="2:12" s="1" customFormat="1" ht="13.2">
      <c r="B73" s="40"/>
      <c r="C73" s="64" t="s">
        <v>31</v>
      </c>
      <c r="D73" s="62"/>
      <c r="E73" s="62"/>
      <c r="F73" s="172" t="str">
        <f>E15</f>
        <v>Gymnázium Ludka Píky Plzeň</v>
      </c>
      <c r="G73" s="62"/>
      <c r="H73" s="62"/>
      <c r="I73" s="173" t="s">
        <v>37</v>
      </c>
      <c r="J73" s="172" t="str">
        <f>E21</f>
        <v>Ing.V.Řezníčková</v>
      </c>
      <c r="K73" s="62"/>
      <c r="L73" s="60"/>
    </row>
    <row r="74" spans="2:12" s="1" customFormat="1" ht="14.4" customHeight="1">
      <c r="B74" s="40"/>
      <c r="C74" s="64" t="s">
        <v>35</v>
      </c>
      <c r="D74" s="62"/>
      <c r="E74" s="62"/>
      <c r="F74" s="172" t="str">
        <f>IF(E18="","",E18)</f>
        <v/>
      </c>
      <c r="G74" s="62"/>
      <c r="H74" s="62"/>
      <c r="I74" s="171"/>
      <c r="J74" s="62"/>
      <c r="K74" s="62"/>
      <c r="L74" s="60"/>
    </row>
    <row r="75" spans="2:12" s="1" customFormat="1" ht="10.35" customHeight="1">
      <c r="B75" s="40"/>
      <c r="C75" s="62"/>
      <c r="D75" s="62"/>
      <c r="E75" s="62"/>
      <c r="F75" s="62"/>
      <c r="G75" s="62"/>
      <c r="H75" s="62"/>
      <c r="I75" s="171"/>
      <c r="J75" s="62"/>
      <c r="K75" s="62"/>
      <c r="L75" s="60"/>
    </row>
    <row r="76" spans="2:20" s="10" customFormat="1" ht="29.25" customHeight="1">
      <c r="B76" s="174"/>
      <c r="C76" s="175" t="s">
        <v>128</v>
      </c>
      <c r="D76" s="176" t="s">
        <v>60</v>
      </c>
      <c r="E76" s="176" t="s">
        <v>56</v>
      </c>
      <c r="F76" s="176" t="s">
        <v>129</v>
      </c>
      <c r="G76" s="176" t="s">
        <v>130</v>
      </c>
      <c r="H76" s="176" t="s">
        <v>131</v>
      </c>
      <c r="I76" s="177" t="s">
        <v>132</v>
      </c>
      <c r="J76" s="176" t="s">
        <v>110</v>
      </c>
      <c r="K76" s="178" t="s">
        <v>133</v>
      </c>
      <c r="L76" s="179"/>
      <c r="M76" s="80" t="s">
        <v>134</v>
      </c>
      <c r="N76" s="81" t="s">
        <v>45</v>
      </c>
      <c r="O76" s="81" t="s">
        <v>135</v>
      </c>
      <c r="P76" s="81" t="s">
        <v>136</v>
      </c>
      <c r="Q76" s="81" t="s">
        <v>137</v>
      </c>
      <c r="R76" s="81" t="s">
        <v>138</v>
      </c>
      <c r="S76" s="81" t="s">
        <v>139</v>
      </c>
      <c r="T76" s="82" t="s">
        <v>140</v>
      </c>
    </row>
    <row r="77" spans="2:63" s="1" customFormat="1" ht="29.25" customHeight="1">
      <c r="B77" s="40"/>
      <c r="C77" s="86" t="s">
        <v>111</v>
      </c>
      <c r="D77" s="62"/>
      <c r="E77" s="62"/>
      <c r="F77" s="62"/>
      <c r="G77" s="62"/>
      <c r="H77" s="62"/>
      <c r="I77" s="171"/>
      <c r="J77" s="180">
        <f>BK77</f>
        <v>0</v>
      </c>
      <c r="K77" s="62"/>
      <c r="L77" s="60"/>
      <c r="M77" s="83"/>
      <c r="N77" s="84"/>
      <c r="O77" s="84"/>
      <c r="P77" s="181">
        <f>P78</f>
        <v>0</v>
      </c>
      <c r="Q77" s="84"/>
      <c r="R77" s="181">
        <f>R78</f>
        <v>0</v>
      </c>
      <c r="S77" s="84"/>
      <c r="T77" s="182">
        <f>T78</f>
        <v>0</v>
      </c>
      <c r="AT77" s="23" t="s">
        <v>74</v>
      </c>
      <c r="AU77" s="23" t="s">
        <v>112</v>
      </c>
      <c r="BK77" s="183">
        <f>BK78</f>
        <v>0</v>
      </c>
    </row>
    <row r="78" spans="2:63" s="11" customFormat="1" ht="37.35" customHeight="1">
      <c r="B78" s="184"/>
      <c r="C78" s="185"/>
      <c r="D78" s="198" t="s">
        <v>74</v>
      </c>
      <c r="E78" s="275" t="s">
        <v>1131</v>
      </c>
      <c r="F78" s="275" t="s">
        <v>1132</v>
      </c>
      <c r="G78" s="185"/>
      <c r="H78" s="185"/>
      <c r="I78" s="188"/>
      <c r="J78" s="276">
        <f>BK78</f>
        <v>0</v>
      </c>
      <c r="K78" s="185"/>
      <c r="L78" s="190"/>
      <c r="M78" s="191"/>
      <c r="N78" s="192"/>
      <c r="O78" s="192"/>
      <c r="P78" s="193">
        <f>SUM(P79:P84)</f>
        <v>0</v>
      </c>
      <c r="Q78" s="192"/>
      <c r="R78" s="193">
        <f>SUM(R79:R84)</f>
        <v>0</v>
      </c>
      <c r="S78" s="192"/>
      <c r="T78" s="194">
        <f>SUM(T79:T84)</f>
        <v>0</v>
      </c>
      <c r="AR78" s="195" t="s">
        <v>183</v>
      </c>
      <c r="AT78" s="196" t="s">
        <v>74</v>
      </c>
      <c r="AU78" s="196" t="s">
        <v>75</v>
      </c>
      <c r="AY78" s="195" t="s">
        <v>143</v>
      </c>
      <c r="BK78" s="197">
        <f>SUM(BK79:BK84)</f>
        <v>0</v>
      </c>
    </row>
    <row r="79" spans="2:65" s="1" customFormat="1" ht="14.4" customHeight="1">
      <c r="B79" s="40"/>
      <c r="C79" s="201" t="s">
        <v>24</v>
      </c>
      <c r="D79" s="201" t="s">
        <v>146</v>
      </c>
      <c r="E79" s="202" t="s">
        <v>1133</v>
      </c>
      <c r="F79" s="203" t="s">
        <v>1134</v>
      </c>
      <c r="G79" s="204" t="s">
        <v>1135</v>
      </c>
      <c r="H79" s="205">
        <v>1</v>
      </c>
      <c r="I79" s="206"/>
      <c r="J79" s="207">
        <f>ROUND(I79*H79,2)</f>
        <v>0</v>
      </c>
      <c r="K79" s="203" t="s">
        <v>150</v>
      </c>
      <c r="L79" s="60"/>
      <c r="M79" s="208" t="s">
        <v>22</v>
      </c>
      <c r="N79" s="209" t="s">
        <v>46</v>
      </c>
      <c r="O79" s="41"/>
      <c r="P79" s="210">
        <f>O79*H79</f>
        <v>0</v>
      </c>
      <c r="Q79" s="210">
        <v>0</v>
      </c>
      <c r="R79" s="210">
        <f>Q79*H79</f>
        <v>0</v>
      </c>
      <c r="S79" s="210">
        <v>0</v>
      </c>
      <c r="T79" s="211">
        <f>S79*H79</f>
        <v>0</v>
      </c>
      <c r="AR79" s="23" t="s">
        <v>1136</v>
      </c>
      <c r="AT79" s="23" t="s">
        <v>146</v>
      </c>
      <c r="AU79" s="23" t="s">
        <v>24</v>
      </c>
      <c r="AY79" s="23" t="s">
        <v>143</v>
      </c>
      <c r="BE79" s="212">
        <f>IF(N79="základní",J79,0)</f>
        <v>0</v>
      </c>
      <c r="BF79" s="212">
        <f>IF(N79="snížená",J79,0)</f>
        <v>0</v>
      </c>
      <c r="BG79" s="212">
        <f>IF(N79="zákl. přenesená",J79,0)</f>
        <v>0</v>
      </c>
      <c r="BH79" s="212">
        <f>IF(N79="sníž. přenesená",J79,0)</f>
        <v>0</v>
      </c>
      <c r="BI79" s="212">
        <f>IF(N79="nulová",J79,0)</f>
        <v>0</v>
      </c>
      <c r="BJ79" s="23" t="s">
        <v>24</v>
      </c>
      <c r="BK79" s="212">
        <f>ROUND(I79*H79,2)</f>
        <v>0</v>
      </c>
      <c r="BL79" s="23" t="s">
        <v>1136</v>
      </c>
      <c r="BM79" s="23" t="s">
        <v>1137</v>
      </c>
    </row>
    <row r="80" spans="2:47" s="1" customFormat="1" ht="13.5">
      <c r="B80" s="40"/>
      <c r="C80" s="62"/>
      <c r="D80" s="229" t="s">
        <v>153</v>
      </c>
      <c r="E80" s="62"/>
      <c r="F80" s="256" t="s">
        <v>1138</v>
      </c>
      <c r="G80" s="62"/>
      <c r="H80" s="62"/>
      <c r="I80" s="171"/>
      <c r="J80" s="62"/>
      <c r="K80" s="62"/>
      <c r="L80" s="60"/>
      <c r="M80" s="215"/>
      <c r="N80" s="41"/>
      <c r="O80" s="41"/>
      <c r="P80" s="41"/>
      <c r="Q80" s="41"/>
      <c r="R80" s="41"/>
      <c r="S80" s="41"/>
      <c r="T80" s="77"/>
      <c r="AT80" s="23" t="s">
        <v>153</v>
      </c>
      <c r="AU80" s="23" t="s">
        <v>24</v>
      </c>
    </row>
    <row r="81" spans="2:65" s="1" customFormat="1" ht="14.4" customHeight="1">
      <c r="B81" s="40"/>
      <c r="C81" s="201" t="s">
        <v>84</v>
      </c>
      <c r="D81" s="201" t="s">
        <v>146</v>
      </c>
      <c r="E81" s="202" t="s">
        <v>1139</v>
      </c>
      <c r="F81" s="203" t="s">
        <v>1140</v>
      </c>
      <c r="G81" s="204" t="s">
        <v>1135</v>
      </c>
      <c r="H81" s="205">
        <v>1</v>
      </c>
      <c r="I81" s="206"/>
      <c r="J81" s="207">
        <f>ROUND(I81*H81,2)</f>
        <v>0</v>
      </c>
      <c r="K81" s="203" t="s">
        <v>150</v>
      </c>
      <c r="L81" s="60"/>
      <c r="M81" s="208" t="s">
        <v>22</v>
      </c>
      <c r="N81" s="209" t="s">
        <v>46</v>
      </c>
      <c r="O81" s="41"/>
      <c r="P81" s="210">
        <f>O81*H81</f>
        <v>0</v>
      </c>
      <c r="Q81" s="210">
        <v>0</v>
      </c>
      <c r="R81" s="210">
        <f>Q81*H81</f>
        <v>0</v>
      </c>
      <c r="S81" s="210">
        <v>0</v>
      </c>
      <c r="T81" s="211">
        <f>S81*H81</f>
        <v>0</v>
      </c>
      <c r="AR81" s="23" t="s">
        <v>1136</v>
      </c>
      <c r="AT81" s="23" t="s">
        <v>146</v>
      </c>
      <c r="AU81" s="23" t="s">
        <v>24</v>
      </c>
      <c r="AY81" s="23" t="s">
        <v>143</v>
      </c>
      <c r="BE81" s="212">
        <f>IF(N81="základní",J81,0)</f>
        <v>0</v>
      </c>
      <c r="BF81" s="212">
        <f>IF(N81="snížená",J81,0)</f>
        <v>0</v>
      </c>
      <c r="BG81" s="212">
        <f>IF(N81="zákl. přenesená",J81,0)</f>
        <v>0</v>
      </c>
      <c r="BH81" s="212">
        <f>IF(N81="sníž. přenesená",J81,0)</f>
        <v>0</v>
      </c>
      <c r="BI81" s="212">
        <f>IF(N81="nulová",J81,0)</f>
        <v>0</v>
      </c>
      <c r="BJ81" s="23" t="s">
        <v>24</v>
      </c>
      <c r="BK81" s="212">
        <f>ROUND(I81*H81,2)</f>
        <v>0</v>
      </c>
      <c r="BL81" s="23" t="s">
        <v>1136</v>
      </c>
      <c r="BM81" s="23" t="s">
        <v>1141</v>
      </c>
    </row>
    <row r="82" spans="2:47" s="1" customFormat="1" ht="24">
      <c r="B82" s="40"/>
      <c r="C82" s="62"/>
      <c r="D82" s="229" t="s">
        <v>153</v>
      </c>
      <c r="E82" s="62"/>
      <c r="F82" s="256" t="s">
        <v>1142</v>
      </c>
      <c r="G82" s="62"/>
      <c r="H82" s="62"/>
      <c r="I82" s="171"/>
      <c r="J82" s="62"/>
      <c r="K82" s="62"/>
      <c r="L82" s="60"/>
      <c r="M82" s="215"/>
      <c r="N82" s="41"/>
      <c r="O82" s="41"/>
      <c r="P82" s="41"/>
      <c r="Q82" s="41"/>
      <c r="R82" s="41"/>
      <c r="S82" s="41"/>
      <c r="T82" s="77"/>
      <c r="AT82" s="23" t="s">
        <v>153</v>
      </c>
      <c r="AU82" s="23" t="s">
        <v>24</v>
      </c>
    </row>
    <row r="83" spans="2:65" s="1" customFormat="1" ht="14.4" customHeight="1">
      <c r="B83" s="40"/>
      <c r="C83" s="201" t="s">
        <v>164</v>
      </c>
      <c r="D83" s="201" t="s">
        <v>146</v>
      </c>
      <c r="E83" s="202" t="s">
        <v>1143</v>
      </c>
      <c r="F83" s="203" t="s">
        <v>1144</v>
      </c>
      <c r="G83" s="204" t="s">
        <v>1145</v>
      </c>
      <c r="H83" s="205">
        <v>1</v>
      </c>
      <c r="I83" s="206"/>
      <c r="J83" s="207">
        <f>ROUND(I83*H83,2)</f>
        <v>0</v>
      </c>
      <c r="K83" s="203" t="s">
        <v>150</v>
      </c>
      <c r="L83" s="60"/>
      <c r="M83" s="208" t="s">
        <v>22</v>
      </c>
      <c r="N83" s="209" t="s">
        <v>46</v>
      </c>
      <c r="O83" s="41"/>
      <c r="P83" s="210">
        <f>O83*H83</f>
        <v>0</v>
      </c>
      <c r="Q83" s="210">
        <v>0</v>
      </c>
      <c r="R83" s="210">
        <f>Q83*H83</f>
        <v>0</v>
      </c>
      <c r="S83" s="210">
        <v>0</v>
      </c>
      <c r="T83" s="211">
        <f>S83*H83</f>
        <v>0</v>
      </c>
      <c r="AR83" s="23" t="s">
        <v>1136</v>
      </c>
      <c r="AT83" s="23" t="s">
        <v>146</v>
      </c>
      <c r="AU83" s="23" t="s">
        <v>24</v>
      </c>
      <c r="AY83" s="23" t="s">
        <v>143</v>
      </c>
      <c r="BE83" s="212">
        <f>IF(N83="základní",J83,0)</f>
        <v>0</v>
      </c>
      <c r="BF83" s="212">
        <f>IF(N83="snížená",J83,0)</f>
        <v>0</v>
      </c>
      <c r="BG83" s="212">
        <f>IF(N83="zákl. přenesená",J83,0)</f>
        <v>0</v>
      </c>
      <c r="BH83" s="212">
        <f>IF(N83="sníž. přenesená",J83,0)</f>
        <v>0</v>
      </c>
      <c r="BI83" s="212">
        <f>IF(N83="nulová",J83,0)</f>
        <v>0</v>
      </c>
      <c r="BJ83" s="23" t="s">
        <v>24</v>
      </c>
      <c r="BK83" s="212">
        <f>ROUND(I83*H83,2)</f>
        <v>0</v>
      </c>
      <c r="BL83" s="23" t="s">
        <v>1136</v>
      </c>
      <c r="BM83" s="23" t="s">
        <v>1146</v>
      </c>
    </row>
    <row r="84" spans="2:47" s="1" customFormat="1" ht="13.5">
      <c r="B84" s="40"/>
      <c r="C84" s="62"/>
      <c r="D84" s="213" t="s">
        <v>153</v>
      </c>
      <c r="E84" s="62"/>
      <c r="F84" s="214" t="s">
        <v>1147</v>
      </c>
      <c r="G84" s="62"/>
      <c r="H84" s="62"/>
      <c r="I84" s="171"/>
      <c r="J84" s="62"/>
      <c r="K84" s="62"/>
      <c r="L84" s="60"/>
      <c r="M84" s="272"/>
      <c r="N84" s="273"/>
      <c r="O84" s="273"/>
      <c r="P84" s="273"/>
      <c r="Q84" s="273"/>
      <c r="R84" s="273"/>
      <c r="S84" s="273"/>
      <c r="T84" s="274"/>
      <c r="AT84" s="23" t="s">
        <v>153</v>
      </c>
      <c r="AU84" s="23" t="s">
        <v>24</v>
      </c>
    </row>
    <row r="85" spans="2:12" s="1" customFormat="1" ht="6.9" customHeight="1">
      <c r="B85" s="55"/>
      <c r="C85" s="56"/>
      <c r="D85" s="56"/>
      <c r="E85" s="56"/>
      <c r="F85" s="56"/>
      <c r="G85" s="56"/>
      <c r="H85" s="56"/>
      <c r="I85" s="147"/>
      <c r="J85" s="56"/>
      <c r="K85" s="56"/>
      <c r="L85" s="60"/>
    </row>
  </sheetData>
  <sheetProtection password="CC35" sheet="1" objects="1" scenarios="1" formatCells="0" formatColumns="0" formatRows="0" sort="0" autoFilter="0"/>
  <autoFilter ref="C76:K84"/>
  <mergeCells count="10">
    <mergeCell ref="J51:J52"/>
    <mergeCell ref="E67:H67"/>
    <mergeCell ref="E69:H6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scale="82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Richtrová</dc:creator>
  <cp:keywords/>
  <dc:description/>
  <cp:lastModifiedBy>Richtrová</cp:lastModifiedBy>
  <dcterms:created xsi:type="dcterms:W3CDTF">2017-04-07T07:37:53Z</dcterms:created>
  <dcterms:modified xsi:type="dcterms:W3CDTF">2017-04-07T07:40:31Z</dcterms:modified>
  <cp:category/>
  <cp:version/>
  <cp:contentType/>
  <cp:contentStatus/>
</cp:coreProperties>
</file>