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01 - Rekonstrukce krovu a..." sheetId="2" r:id="rId2"/>
    <sheet name="10 - Elektroinstalace" sheetId="3" r:id="rId3"/>
    <sheet name="Pokyny pro vyplnění" sheetId="4" r:id="rId4"/>
  </sheets>
  <externalReferences>
    <externalReference r:id="rId7"/>
  </externalReferences>
  <definedNames>
    <definedName name="_xlnm._FilterDatabase" localSheetId="1" hidden="1">'01 - Rekonstrukce krovu a...'!$C$102:$K$789</definedName>
    <definedName name="Excel_BuiltIn__FilterDatabase" localSheetId="2">'10 - Elektroinstalace'!$C$87:$K$87</definedName>
    <definedName name="_xlnm.Print_Titles" localSheetId="1">'01 - Rekonstrukce krovu a...'!$102:$102</definedName>
    <definedName name="_xlnm.Print_Titles" localSheetId="2">'10 - Elektroinstalace'!$87:$87</definedName>
    <definedName name="_xlnm.Print_Titles" localSheetId="0">'Rekapitulace stavby'!$49:$49</definedName>
    <definedName name="_xlnm.Print_Area" localSheetId="1">('01 - Rekonstrukce krovu a...'!$C$4:$J$36,'01 - Rekonstrukce krovu a...'!$C$42:$J$84,'01 - Rekonstrukce krovu a...'!$C$90:$K$789)</definedName>
    <definedName name="_xlnm.Print_Area" localSheetId="2">('10 - Elektroinstalace'!$C$4:$J$36,'10 - Elektroinstalace'!$C$42:$J$69,'10 - Elektroinstalace'!$C$75:$K$232)</definedName>
    <definedName name="_xlnm.Print_Area" localSheetId="3">('Pokyny pro vyplnění'!$B$2:$K$69,'Pokyny pro vyplnění'!$B$72:$K$116,'Pokyny pro vyplnění'!$B$119:$K$184,'Pokyny pro vyplnění'!$B$187:$K$207)</definedName>
    <definedName name="_xlnm.Print_Area" localSheetId="0">('Rekapitulace stavby'!$D$4:$AO$33,'Rekapitulace stavby'!$C$39:$AQ$53)</definedName>
  </definedNames>
  <calcPr fullCalcOnLoad="1"/>
</workbook>
</file>

<file path=xl/sharedStrings.xml><?xml version="1.0" encoding="utf-8"?>
<sst xmlns="http://schemas.openxmlformats.org/spreadsheetml/2006/main" count="8483" uniqueCount="1681">
  <si>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</si>
  <si>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</si>
  <si>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</si>
  <si>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</si>
  <si>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</si>
  <si>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</si>
  <si>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{AB6B59CA-C60B-479D-B3D3-D8D7F45E910F}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</si>
  <si>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</si>
  <si>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</si>
  <si>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</si>
  <si>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</si>
  <si>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</si>
  <si>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</si>
  <si>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</si>
  <si>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</si>
  <si>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3084</t>
  </si>
  <si>
    <t>Stavba:</t>
  </si>
  <si>
    <t>ZŠ a OŠ Horšovský Týn – Rekonstrukce krovu a střešního pláště – budova školy čp.64</t>
  </si>
  <si>
    <t>0,1</t>
  </si>
  <si>
    <t>KSO:</t>
  </si>
  <si>
    <t>CC-CZ:</t>
  </si>
  <si>
    <t>1</t>
  </si>
  <si>
    <t>Místo:</t>
  </si>
  <si>
    <t xml:space="preserve"> </t>
  </si>
  <si>
    <t>Datum:</t>
  </si>
  <si>
    <t>08.01.2015</t>
  </si>
  <si>
    <t>10</t>
  </si>
  <si>
    <t>100</t>
  </si>
  <si>
    <t>Zadavatel:</t>
  </si>
  <si>
    <t>IČ:</t>
  </si>
  <si>
    <t>DIČ:</t>
  </si>
  <si>
    <t>Uchazeč:</t>
  </si>
  <si>
    <t>Projektant:</t>
  </si>
  <si>
    <t>MV – Archikon, spol. S r.o., nám. M. Horákové 2, 326 00 Plzeň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</si>
  <si>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</si>
  <si>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</si>
  <si>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</si>
  <si>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</si>
  <si>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</si>
  <si>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</si>
  <si>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</si>
  <si>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</si>
  <si>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</si>
  <si>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</si>
  <si>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</si>
  <si>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</si>
  <si>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</si>
  <si>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</si>
  <si>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</si>
  <si>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</si>
  <si>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</si>
  <si>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</si>
  <si>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</si>
  <si>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</si>
  <si>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</si>
  <si>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</si>
  <si>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</si>
  <si>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</si>
  <si>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</si>
  <si>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</si>
  <si>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</si>
  <si>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</si>
  <si>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</si>
  <si>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</si>
  <si>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</si>
  <si>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</si>
  <si>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</si>
  <si>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</si>
  <si>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</si>
  <si>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</si>
  <si>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</si>
  <si>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</si>
  <si>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</si>
  <si>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</si>
  <si>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</si>
  <si>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</si>
  <si>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krovu a střešního pláště</t>
  </si>
  <si>
    <t>STA</t>
  </si>
  <si>
    <t>{23B2FAEE-7DEE-4614-9E06-B27F1B2B39D9}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</si>
  <si>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</si>
  <si>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</si>
  <si>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</si>
  <si>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</si>
  <si>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</si>
  <si>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</si>
  <si>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</si>
  <si>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</si>
  <si>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Rekonstrukce krovu a střešního pláště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</si>
  <si>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</si>
  <si>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</si>
  <si>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</si>
  <si>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</si>
  <si>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</si>
  <si>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</si>
  <si>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</si>
  <si>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</si>
  <si>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</si>
  <si>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</si>
  <si>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</si>
  <si>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</si>
  <si>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</si>
  <si>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</si>
  <si>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</si>
  <si>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</si>
  <si>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</si>
  <si>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741 - Elektromontáže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</si>
  <si>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</si>
  <si>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</si>
  <si>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</si>
  <si>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</si>
  <si>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</si>
  <si>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</si>
  <si>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</si>
  <si>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</si>
  <si>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</si>
  <si>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</si>
  <si>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</si>
  <si>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</si>
  <si>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</si>
  <si>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</si>
  <si>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</si>
  <si>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</si>
  <si>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</si>
  <si>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</si>
  <si>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</si>
  <si>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</si>
  <si>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</si>
  <si>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</si>
  <si>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</si>
  <si>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</si>
  <si>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</si>
  <si>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</si>
  <si>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</si>
  <si>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</si>
  <si>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</si>
  <si>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</si>
  <si>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</si>
  <si>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</si>
  <si>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</si>
  <si>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</si>
  <si>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167</t>
  </si>
  <si>
    <t>K</t>
  </si>
  <si>
    <t>612135001</t>
  </si>
  <si>
    <t>Vyrovnání podkladu vnitřních stěn maltou vápenocementovou tl do 10 mm</t>
  </si>
  <si>
    <t>m2</t>
  </si>
  <si>
    <t>CS ÚRS 2015 01</t>
  </si>
  <si>
    <t>4</t>
  </si>
  <si>
    <t>833848311</t>
  </si>
  <si>
    <t>PP</t>
  </si>
  <si>
    <t>Vyrovnání nerovností podkladu vnitřních omítaných ploch maltou, tloušťky do 10 mm vápenocementovou stěn</t>
  </si>
  <si>
    <t>VV</t>
  </si>
  <si>
    <t>"mč 305"(4*1,5)</t>
  </si>
  <si>
    <t>150</t>
  </si>
  <si>
    <t>612325421</t>
  </si>
  <si>
    <t>Oprava vnitřní vápenocementové štukové omítky stěn v rozsahu plochy do 10%</t>
  </si>
  <si>
    <t>1171524839</t>
  </si>
  <si>
    <t>Oprava vápenocementové nebo vápenné omítky vnitřních ploch štukové dvouvrstvé, tloušťky do 20 mm stěn, v rozsahu opravované plochy do 10%</t>
  </si>
  <si>
    <t>"oprava stěn po provedení instalací"</t>
  </si>
  <si>
    <t>"mč 302" (4,8+1,7)*2,7-1,6*3</t>
  </si>
  <si>
    <t>"mč 306" (5,615+4,9)*2,7-(2,5*2,5/2*2)-1,6</t>
  </si>
  <si>
    <t>"mč 307" (5,615*4)*3,6-1,6-0,975*2,15*4</t>
  </si>
  <si>
    <t>84</t>
  </si>
  <si>
    <t>612341121</t>
  </si>
  <si>
    <t>Sádrová nebo vápenosádrová omítka hladká jednovrstvá vnitřních stěn nanášená ručně</t>
  </si>
  <si>
    <t>-1850296110</t>
  </si>
  <si>
    <t>Omítka sádrová nebo vápenosádrová vnitřních ploch nanášená ručně jednovrstvá, tloušťky do 10 mm hladká svislých konstrukcí stěn</t>
  </si>
  <si>
    <t>79</t>
  </si>
  <si>
    <t>622325602</t>
  </si>
  <si>
    <t>Oprava vnější vápenné nebo vápenocementové štukové omítky složitosti 5 v rozsahu do 20%</t>
  </si>
  <si>
    <t>-1027029264</t>
  </si>
  <si>
    <t>Oprava vápenné nebo vápenocementové omítky vnějších ploch stupně členitosti V štukové, v rozsahu opravované plochy přes 10 do 20%</t>
  </si>
  <si>
    <t>"oprava fasády v pruhu nad římsou po demontáži krakorců"</t>
  </si>
  <si>
    <t>(6,4*4+1,3+9,5+13+5,7+2,5*2+3,8+5,7+6,3)*0,7</t>
  </si>
  <si>
    <t>159</t>
  </si>
  <si>
    <t>631311121</t>
  </si>
  <si>
    <t>Doplnění dosavadních mazanin betonem prostým plochy do 1 m2 tloušťky do 80 mm</t>
  </si>
  <si>
    <t>m3</t>
  </si>
  <si>
    <t>433066628</t>
  </si>
  <si>
    <t>Doplnění dosavadních mazanin prostým betonem s dodáním hmot, bez potěru, plochy jednotlivě do 1 m2 a tl. do 80 mm</t>
  </si>
  <si>
    <t>"zaslepení ubouraného komínového zdiva"1,25*0,5*0,1</t>
  </si>
  <si>
    <t>9</t>
  </si>
  <si>
    <t>Ostatní konstrukce a práce, bourání</t>
  </si>
  <si>
    <t>80</t>
  </si>
  <si>
    <t>941111121</t>
  </si>
  <si>
    <t>Montáž lešení řadového trubkového lehkého s podlahami zatížení do 200 kg/m2 š do 1,2 m v do 10 m</t>
  </si>
  <si>
    <t>1160252933</t>
  </si>
  <si>
    <t>Montáž lešení řadového trubkového lehkého pracovního s podlahami s provozním zatížením tř. 3 do 200 kg/m2 šířky tř. W09 přes 0,9 do 1,2 m, výšky do 10 m</t>
  </si>
  <si>
    <t>(14,5+6,5+3+5+3+6+13+6,5+2+10,5)*8</t>
  </si>
  <si>
    <t>(7,5*4)*2,5</t>
  </si>
  <si>
    <t>81</t>
  </si>
  <si>
    <t>941111221</t>
  </si>
  <si>
    <t>Příplatek k lešení řadovému trubkovému lehkému s podlahami š 1,2 m v 10 m za první a ZKD den použití</t>
  </si>
  <si>
    <t>-1094963285</t>
  </si>
  <si>
    <t>Montáž lešení řadového trubkového lehkého pracovního s podlahami s provozním zatížením tř. 3 do 200 kg/m2 Příplatek za první a každý další den použití lešení k ceně -1121</t>
  </si>
  <si>
    <t>635*45 'Přepočtené koeficientem množství</t>
  </si>
  <si>
    <t>82</t>
  </si>
  <si>
    <t>941111821</t>
  </si>
  <si>
    <t>Demontáž lešení řadového trubkového lehkého s podlahami zatížení do 200 kg/m2 š do 1,2 m v do 10 m</t>
  </si>
  <si>
    <t>535811670</t>
  </si>
  <si>
    <t>Demontáž lešení řadového trubkového lehkého pracovního s podlahami s provozním zatížením tř. 3 do 200 kg/m2 šířky tř. W09 přes 0,9 do 1,2 m, výšky do 10 m</t>
  </si>
  <si>
    <t>85</t>
  </si>
  <si>
    <t>949101111</t>
  </si>
  <si>
    <t>Lešení pomocné pro objekty pozemních staveb s lešeňovou podlahou v do 1,9 m zatížení do 150 kg/m2</t>
  </si>
  <si>
    <t>-897483562</t>
  </si>
  <si>
    <t>Lešení pomocné pracovní pro objekty pozemních staveb pro zatížení do 150 kg/m2, o výšce lešeňové podlahy do 1,9 m</t>
  </si>
  <si>
    <t>(3,1*2,3)+(8,1*2,2)+(2,5*3)+(1*1)+(3,5*1,7)</t>
  </si>
  <si>
    <t>126</t>
  </si>
  <si>
    <t>952901111</t>
  </si>
  <si>
    <t>Vyčištění budov bytové a občanské výstavby při výšce podlaží do 4 m</t>
  </si>
  <si>
    <t>-1868542937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</si>
  <si>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</si>
  <si>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"mč 302" (1,65*4,8+1,7*1-1,2*1,2/2)</t>
  </si>
  <si>
    <t>"mč 303" (7,55*5,2+4,8*0,35+1,035*1,05)</t>
  </si>
  <si>
    <t>"mč 304" (4,03*4,23)</t>
  </si>
  <si>
    <t>"mč 305" (4,03*4,03+2,05*2/2)</t>
  </si>
  <si>
    <t>"mč 306" (5,615*4,9)</t>
  </si>
  <si>
    <t>"mč 307" (5,615*5,615)</t>
  </si>
  <si>
    <t>35</t>
  </si>
  <si>
    <t>962032631</t>
  </si>
  <si>
    <t>Bourání zdiva komínového nad střechou z cihel na MV nebo MVC</t>
  </si>
  <si>
    <t>856782031</t>
  </si>
  <si>
    <t>Bourání zdiva nadzákladového z cihel nebo tvárnic komínového z cihel pálených, šamotových nebo vápenopískových nad střechou na maltu vápennou nebo vápenocementovou</t>
  </si>
  <si>
    <t>"bourání komínového zdiva" 1,25*0,5*5,3</t>
  </si>
  <si>
    <t>36</t>
  </si>
  <si>
    <t>965042141</t>
  </si>
  <si>
    <t>Bourání podkladů pod dlažby nebo mazanin betonových nebo z litého asfaltu tl do 100 mm pl přes 4 m2</t>
  </si>
  <si>
    <t>2034301077</t>
  </si>
  <si>
    <t>Bourání podkladů pod dlažby nebo litých celistvých podlah a mazanin betonových nebo z litého asfaltu tl. do 100 mm, plochy přes 4 m2</t>
  </si>
  <si>
    <t>"bourání betonové podlahy - mč. 302, 303, 304, 305 a 306"</t>
  </si>
  <si>
    <t>(5,65*4,9+12,3*5,3+9,3*3,2)*0,08</t>
  </si>
  <si>
    <t>37</t>
  </si>
  <si>
    <t>965082932</t>
  </si>
  <si>
    <t>Odstranění násypů pod podlahy tl do 200 mm pl do 2 m2</t>
  </si>
  <si>
    <t>204240235</t>
  </si>
  <si>
    <t>Odstranění násypu pod podlahami nebo ochranného násypu na střechách tl. do 200 mm, plochy do 2 m2</t>
  </si>
  <si>
    <t>" podlahy - mč. 302, 303, 304, 305 a 306"</t>
  </si>
  <si>
    <t>(5,65*4,9+12,3*5,3+9,3*3,2)*0,15</t>
  </si>
  <si>
    <t>158</t>
  </si>
  <si>
    <t>968072455</t>
  </si>
  <si>
    <t>Vybourání kovových dveřních zárubní pl do 2 m2</t>
  </si>
  <si>
    <t>2144985797</t>
  </si>
  <si>
    <t>Vybourání kovových rámů oken s křídly, dveřních zárubní, vrat, stěn, ostění nebo obkladů dveřních zárubní, plochy do 2 m2</t>
  </si>
  <si>
    <t>4*1,6</t>
  </si>
  <si>
    <t>83</t>
  </si>
  <si>
    <t>978013191</t>
  </si>
  <si>
    <t>Otlučení vnitřní vápenné nebo vápenocementové omítky stěn stěn v rozsahu do 100 %</t>
  </si>
  <si>
    <t>-1953647097</t>
  </si>
  <si>
    <t>Otlučení vápenných nebo vápenocementových omítek vnitřních ploch stěn s vyškrabáním spar, s očištěním zdiva, v rozsahu přes 50 do 100 %</t>
  </si>
  <si>
    <t>997</t>
  </si>
  <si>
    <t>Přesun sutě</t>
  </si>
  <si>
    <t>71</t>
  </si>
  <si>
    <t>997013002</t>
  </si>
  <si>
    <t>Vyklizení ulehlé suti z prostorů do 15 m2 s naložením z hl do 10 m</t>
  </si>
  <si>
    <t>-261588795</t>
  </si>
  <si>
    <t>Vyklizení ulehlé suti na vzdálenost do 3 m od okraje vyklízeného prostoru nebo s naložením na dopravní prostředek z prostorů o půdorysné ploše do 15 m2 z výšky (hloubky) do 10 m</t>
  </si>
  <si>
    <t>72</t>
  </si>
  <si>
    <t>997013113</t>
  </si>
  <si>
    <t>Vnitrostaveništní doprava suti a vybouraných hmot pro budovy v do 12 m s použitím mechanizace</t>
  </si>
  <si>
    <t>t</t>
  </si>
  <si>
    <t>-1678403782</t>
  </si>
  <si>
    <t>Vnitrostaveništní doprava suti a vybouraných hmot vodorovně do 50 m svisle s použitím mechanizace pro budovy a haly výšky přes 9 do 12 m</t>
  </si>
  <si>
    <t>73</t>
  </si>
  <si>
    <t>997013501</t>
  </si>
  <si>
    <t>Odvoz suti a vybouraných hmot na skládku nebo meziskládku do 1 km se složením</t>
  </si>
  <si>
    <t>-945432444</t>
  </si>
  <si>
    <t>Odvoz suti a vybouraných hmot na skládku nebo meziskládku se složením, na vzdálenost do 1 km</t>
  </si>
  <si>
    <t>74</t>
  </si>
  <si>
    <t>997013509</t>
  </si>
  <si>
    <t>Příplatek k odvozu suti a vybouraných hmot na skládku ZKD 1 km přes 1 km</t>
  </si>
  <si>
    <t>-1580272560</t>
  </si>
  <si>
    <t>Odvoz suti a vybouraných hmot na skládku nebo meziskládku se složením, na vzdálenost Příplatek k ceně za každý další i započatý 1 km přes 1 km</t>
  </si>
  <si>
    <t>97,97*14 'Přepočtené koeficientem množství</t>
  </si>
  <si>
    <t>75</t>
  </si>
  <si>
    <t>997013803</t>
  </si>
  <si>
    <t>Poplatek za uložení stavebního odpadu z keramických materiálů na skládce (skládkovné)</t>
  </si>
  <si>
    <t>746715100</t>
  </si>
  <si>
    <t>Poplatek za uložení stavebního odpadu na skládce (skládkovné) z keramických materiálů</t>
  </si>
  <si>
    <t>97,97*0,5 'Přepočtené koeficientem množství</t>
  </si>
  <si>
    <t>76</t>
  </si>
  <si>
    <t>997013811</t>
  </si>
  <si>
    <t>Poplatek za uložení stavebního dřevěného odpadu na skládce (skládkovné)</t>
  </si>
  <si>
    <t>303745460</t>
  </si>
  <si>
    <t>Poplatek za uložení stavebního odpadu na skládce (skládkovné) dřevěného</t>
  </si>
  <si>
    <t>998</t>
  </si>
  <si>
    <t>Přesun hmot</t>
  </si>
  <si>
    <t>160</t>
  </si>
  <si>
    <t>998017002</t>
  </si>
  <si>
    <t>Přesun hmot s omezením mechanizace pro budovy v do 12 m</t>
  </si>
  <si>
    <t>1795529733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</si>
  <si>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</si>
  <si>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</si>
  <si>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</si>
  <si>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712</t>
  </si>
  <si>
    <t>Povlakové krytiny</t>
  </si>
  <si>
    <t>58</t>
  </si>
  <si>
    <t>7124008311R</t>
  </si>
  <si>
    <t>Odstranění parozábrany</t>
  </si>
  <si>
    <t>16</t>
  </si>
  <si>
    <t>-887387357</t>
  </si>
  <si>
    <t>Odstranění ze střech šikmých přes 10 st. do 30 st. krytiny povlakové jednovrstvé</t>
  </si>
  <si>
    <t>"demontáž vodorovného podhledu SDK" (3,1*2,3)+(8,1*2,2)+(2,5*3)+(1*1)+(3,5*1,7)</t>
  </si>
  <si>
    <t>"demontáž šikmého podhledu SDK"(3,5+4,2+4,1+9,9+3,2)*2,35</t>
  </si>
  <si>
    <t>"demontáž předstěn SDK " (4,9+5,5+5,35+12,3+4,3)*1,3</t>
  </si>
  <si>
    <t>713</t>
  </si>
  <si>
    <t>Izolace tepelné</t>
  </si>
  <si>
    <t>57</t>
  </si>
  <si>
    <t>713110833</t>
  </si>
  <si>
    <t>Odstranění tepelné izolace stropů přibité nebo nastřelené z vláknitých materiálů tl přes 100 mm</t>
  </si>
  <si>
    <t>332645394</t>
  </si>
  <si>
    <t>Odstranění tepelné izolace běžných stavebních konstrukcí z rohoží, pásů, dílců, desek, bloků stropů nebo podhledů připevněných přibitím nebo nastřelením z vláknitých materiálů, tloušťka izolace přes 100 mm</t>
  </si>
  <si>
    <t>109</t>
  </si>
  <si>
    <t>713111111</t>
  </si>
  <si>
    <t>Montáž izolace tepelné vrchem stropů volně kladenými rohožemi, pásy, dílci, deskami</t>
  </si>
  <si>
    <t>-1248632698</t>
  </si>
  <si>
    <t>Montáž tepelné izolace stropů rohožemi, pásy, dílci, deskami, bloky (izolační materiál ve specifikaci) vrchem bez překrytí lepenkou kladenými volně</t>
  </si>
  <si>
    <t>"strop nad mč 307" 5,615*5,615*2</t>
  </si>
  <si>
    <t>110</t>
  </si>
  <si>
    <t>M</t>
  </si>
  <si>
    <t>6315147001M</t>
  </si>
  <si>
    <t>deska minerální izolační tuhá tl.100mm</t>
  </si>
  <si>
    <t>32</t>
  </si>
  <si>
    <t>-820835103</t>
  </si>
  <si>
    <t>63,056*1,02 'Přepočtené koeficientem množství</t>
  </si>
  <si>
    <t>123</t>
  </si>
  <si>
    <t>713121111</t>
  </si>
  <si>
    <t>Montáž izolace tepelné podlah volně kladenými rohožemi, pásy, dílci, deskami 1 vrstva</t>
  </si>
  <si>
    <t>973185541</t>
  </si>
  <si>
    <t>Montáž tepelné izolace podlah rohožemi, pásy, deskami, dílci, bloky (izolační materiál ve specifikaci) kladenými volně jednovrstvá</t>
  </si>
  <si>
    <t>"podlahy - mč. 302, 303, 304, 305 a 306"</t>
  </si>
  <si>
    <t>(5,65*4,9+12,3*5,3+9,3*3,2)</t>
  </si>
  <si>
    <t>124</t>
  </si>
  <si>
    <t>631514700</t>
  </si>
  <si>
    <t>deska minerální izolační tuhá tl.100 mm</t>
  </si>
  <si>
    <t>1912881683</t>
  </si>
  <si>
    <t>vlákno minerální a výrobky z něj (desky, skruže, pásy, rohože, vložkové pytle apod.) z minerální plsti</t>
  </si>
  <si>
    <t>122,635*1,02 'Přepočtené koeficientem množství</t>
  </si>
  <si>
    <t>177</t>
  </si>
  <si>
    <t>713130823</t>
  </si>
  <si>
    <t>Odstranění tepelné izolace stěn volně kladených z polystyrenu tl přes 100 mm</t>
  </si>
  <si>
    <t>-106138023</t>
  </si>
  <si>
    <t>Odstranění tepelné izolace běžných stavebních konstrukcí z rohoží, pásů, dílců, desek, bloků stěn a příček volně kladených z polystyrenu, tloušťka izolace přes 100 mm</t>
  </si>
  <si>
    <t>"demontáž příček SDK  tl.270" (2,4)*2,5+(2,1)*2</t>
  </si>
  <si>
    <t>"demontáž příček SDK  tl.190-205" (2,4+0,75+2+2,4+1,8)*2,5+(2,1*2)*2</t>
  </si>
  <si>
    <t>"demontáž příček SDK  tl.100" (3,6)*2,5</t>
  </si>
  <si>
    <t>108</t>
  </si>
  <si>
    <t>713131121</t>
  </si>
  <si>
    <t>Montáž izolace tepelné stěn přichycením dráty rohoží, pásů, dílců, desek</t>
  </si>
  <si>
    <t>-1542978670</t>
  </si>
  <si>
    <t>Montáž tepelné izolace stěn rohožemi, pásy, deskami, dílci, bloky (izolační materiál ve specifikaci) přichycením úchytnými dráty a závlačkami</t>
  </si>
  <si>
    <t>"předstěny SDK " (4,9+5,5+5,35+12,3+4,3+4,5+0,5)*1,3</t>
  </si>
  <si>
    <t>"zateplení stěn a pozednic nad stropem mč 307"(5,615*4)*(0,9+0,9)</t>
  </si>
  <si>
    <t>713151111</t>
  </si>
  <si>
    <t>Montáž izolace tepelné střech šikmých kladené volně mezi krokve rohoží, pásů, desek</t>
  </si>
  <si>
    <t>-811005572</t>
  </si>
  <si>
    <t>Montáž tepelné izolace střech šikmých rohožemi, pásy, deskami (izolační materiál ve specifikaci) kladenými volně mezi krokve</t>
  </si>
  <si>
    <t>"vodorovný podhledu SDK" (3,1*2,3)+(8,1*2,2)+(2,5*3)+(1*1)+(3,5*1,7)+(1,7*1,7)</t>
  </si>
  <si>
    <t>"šikmý podhled SDK"(3,5+4,2+4,1+9,9+3,2+2,8+4)*3,6</t>
  </si>
  <si>
    <t>101</t>
  </si>
  <si>
    <t>713151121</t>
  </si>
  <si>
    <t>Montáž izolace tepelné střech šikmých kladené volně pod krokve rohoží, pásů, desek</t>
  </si>
  <si>
    <t>-880263168</t>
  </si>
  <si>
    <t>Montáž tepelné izolace střech šikmých rohožemi, pásy, deskami (izolační materiál ve specifikaci) kladenými volně pod krokve</t>
  </si>
  <si>
    <t>102</t>
  </si>
  <si>
    <t>631481070</t>
  </si>
  <si>
    <t>deska minerální střešní izolační  tl. 160 mm</t>
  </si>
  <si>
    <t>615385653</t>
  </si>
  <si>
    <t>"1.vrstva izolace mezi krokve"</t>
  </si>
  <si>
    <t>"vodorovný podhled SDK" (3,1*2,3)+(8,1*2,2)+(2,5*3)+(1*1)+(3,5*1,7)+(1,7*1,7)</t>
  </si>
  <si>
    <t>245,393*1,02 'Přepočtené koeficientem množství</t>
  </si>
  <si>
    <t>103</t>
  </si>
  <si>
    <t>631481030</t>
  </si>
  <si>
    <t>-43986628</t>
  </si>
  <si>
    <t>"2.vrstva izolace pod krokve"</t>
  </si>
  <si>
    <t>161</t>
  </si>
  <si>
    <t>998713102</t>
  </si>
  <si>
    <t>Přesun hmot tonážní pro izolace tepelné v objektech v do 12 m</t>
  </si>
  <si>
    <t>-1422020090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</si>
  <si>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</si>
  <si>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</si>
  <si>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</si>
  <si>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52</t>
  </si>
  <si>
    <t>721171803</t>
  </si>
  <si>
    <t>Demontáž potrubí z PVC do D 75</t>
  </si>
  <si>
    <t>m</t>
  </si>
  <si>
    <t>-1469240895</t>
  </si>
  <si>
    <t>Demontáž potrubí z novodurových trub odpadních nebo připojovacích do D 75</t>
  </si>
  <si>
    <t>"dmtz stávajícího rozvodu k umyvadlu" 1,5</t>
  </si>
  <si>
    <t>139</t>
  </si>
  <si>
    <t>721174043</t>
  </si>
  <si>
    <t>Potrubí kanalizační z PP připojovací systém HT DN 50</t>
  </si>
  <si>
    <t>1907832548</t>
  </si>
  <si>
    <t>Potrubí z plastových trub HT Systém (polypropylenové PPs) připojovací DN 50</t>
  </si>
  <si>
    <t>1,5*2</t>
  </si>
  <si>
    <t>147</t>
  </si>
  <si>
    <t>998721102</t>
  </si>
  <si>
    <t>Přesun hmot tonážní pro vnitřní kanalizace v objektech v do 12 m</t>
  </si>
  <si>
    <t>-788612153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</si>
  <si>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</si>
  <si>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</si>
  <si>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</si>
  <si>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51</t>
  </si>
  <si>
    <t>722170801</t>
  </si>
  <si>
    <t>Demontáž rozvodů vody z plastů do D 25</t>
  </si>
  <si>
    <t>-124282013</t>
  </si>
  <si>
    <t>Demontáž rozvodů vody z plastů do D 25 mm</t>
  </si>
  <si>
    <t>"dmtz stávajícího rozvodu k umyvadlu" 3</t>
  </si>
  <si>
    <t>140</t>
  </si>
  <si>
    <t>722174001</t>
  </si>
  <si>
    <t>Potrubí vodovodní plastové PPR svar polyfuze PN 16 D 16 x 2,2 mm</t>
  </si>
  <si>
    <t>-1057291154</t>
  </si>
  <si>
    <t>Potrubí z plastových trubek z polypropylenu (PPR) svařovaných polyfuzně PN 16 (SDR 7,4) D 16 x 2,2</t>
  </si>
  <si>
    <t>1,5*2*2</t>
  </si>
  <si>
    <t>141</t>
  </si>
  <si>
    <t>7221740011R</t>
  </si>
  <si>
    <t>Dopojení průtokových ohřívačů na rozvody vody</t>
  </si>
  <si>
    <t>kus</t>
  </si>
  <si>
    <t>-1937580662</t>
  </si>
  <si>
    <t>148</t>
  </si>
  <si>
    <t>998722102</t>
  </si>
  <si>
    <t>Přesun hmot tonážní tonážní pro vnitřní vodovod v objektech v do 12 m</t>
  </si>
  <si>
    <t>605223166</t>
  </si>
  <si>
    <t>Přesun hmot pro vnitřní vodovod stanovený z hmotnosti přesunovaného materiálu vodorovná dopravní vzdálenost do 50 m v objektech výšky přes 6 do 12 m</t>
  </si>
  <si>
    <t>725</t>
  </si>
  <si>
    <t>Zdravotechnika - zařizovací předměty</t>
  </si>
  <si>
    <t>50</t>
  </si>
  <si>
    <t>725210821</t>
  </si>
  <si>
    <t>Demontáž umyvadel bez výtokových armatur</t>
  </si>
  <si>
    <t>-474260258</t>
  </si>
  <si>
    <t>Demontáž umyvadel bez výtokových armatur umyvadel</t>
  </si>
  <si>
    <t>142</t>
  </si>
  <si>
    <t>7252116221R</t>
  </si>
  <si>
    <t>Umyvadlo keramické připevněné na stěnu SDK šrouby bílé včetně vyztužení příčky</t>
  </si>
  <si>
    <t>1563214408</t>
  </si>
  <si>
    <t>143</t>
  </si>
  <si>
    <t>7252116225R</t>
  </si>
  <si>
    <t>Dřez nerezový s odkapávačem</t>
  </si>
  <si>
    <t>1372653945</t>
  </si>
  <si>
    <t>Dřez nerezový s odkapávačem, bez spodní skříňky</t>
  </si>
  <si>
    <t>144</t>
  </si>
  <si>
    <t>725829121</t>
  </si>
  <si>
    <t>Montáž baterie umyvadlové nástěnné pákové a klasické ostatní typ</t>
  </si>
  <si>
    <t>1840009263</t>
  </si>
  <si>
    <t>Baterie umyvadlové montáž ostatních typů nástěnných pákových nebo klasických</t>
  </si>
  <si>
    <t>145</t>
  </si>
  <si>
    <t>5535535005M</t>
  </si>
  <si>
    <t>Dodávka baterie umyvadlové</t>
  </si>
  <si>
    <t>-1274354912</t>
  </si>
  <si>
    <t>146</t>
  </si>
  <si>
    <t>998725102</t>
  </si>
  <si>
    <t>Přesun hmot tonážní pro zařizovací předměty v objektech v do 12 m</t>
  </si>
  <si>
    <t>-1349781960</t>
  </si>
  <si>
    <t>Přesun hmot pro zařizovací předměty stanovený z hmotnosti přesunovaného materiálu vodorovná dopravní vzdálenost do 50 m v objektech výšky přes 6 do 12 m</t>
  </si>
  <si>
    <t>732</t>
  </si>
  <si>
    <t>Ústřední vytápění - strojovny</t>
  </si>
  <si>
    <t>53</t>
  </si>
  <si>
    <t>732320812</t>
  </si>
  <si>
    <t>Demontáž nádrže beztlaké nebo tlakové odpojení od rozvodů potrubí obsah do 100 litrů</t>
  </si>
  <si>
    <t>-1207739072</t>
  </si>
  <si>
    <t>Demontáž nádrží beztlakých nebo tlakových odpojení od rozvodů potrubí nádrže o obsahu do 100 l</t>
  </si>
  <si>
    <t>54</t>
  </si>
  <si>
    <t>732324812</t>
  </si>
  <si>
    <t>Demontáž nádrže beztlaké nebo tlakové vypuštění vody z nádrže obsah do 100 litrů</t>
  </si>
  <si>
    <t>386783173</t>
  </si>
  <si>
    <t>Demontáž nádrží beztlakých nebo tlakových vypuštění vody z nádrží o obsahu do 100 l</t>
  </si>
  <si>
    <t>55</t>
  </si>
  <si>
    <t>732390911</t>
  </si>
  <si>
    <t>Mechanické čištění vnitřních ploch nádob a nádrží obsahu do 250 litrů</t>
  </si>
  <si>
    <t>-1515964482</t>
  </si>
  <si>
    <t>Opravy nádob a nádrží mechanické čištění vnitřních ploch, vypláchnutí vodou a dvojnásobný nátěr vnitřních ploch, o obsahu do 250 l</t>
  </si>
  <si>
    <t>56</t>
  </si>
  <si>
    <t>732391901</t>
  </si>
  <si>
    <t>Zpětná montáž nádoby nebo nádrže po opravě obsahu do 200 litrů</t>
  </si>
  <si>
    <t>-894238814</t>
  </si>
  <si>
    <t>Opravy nádob a nádrží zpětná montáž nádob a nádrží o obsahu do 200 l</t>
  </si>
  <si>
    <t>"zpštná montáž expanzní nádrže"1</t>
  </si>
  <si>
    <t>741</t>
  </si>
  <si>
    <t xml:space="preserve">Elektromontáže </t>
  </si>
  <si>
    <t>169</t>
  </si>
  <si>
    <t>7411111111R</t>
  </si>
  <si>
    <t>Elektroinstalace - dle přílohy</t>
  </si>
  <si>
    <t>-1049658165</t>
  </si>
  <si>
    <t xml:space="preserve">Elektroinstalace - podkroví - dle přílohy
</t>
  </si>
  <si>
    <t>762</t>
  </si>
  <si>
    <t>Konstrukce tesařské</t>
  </si>
  <si>
    <t>149</t>
  </si>
  <si>
    <t>7623001001R</t>
  </si>
  <si>
    <t>Provedení sond do stávajících konstrukcí</t>
  </si>
  <si>
    <t>hod</t>
  </si>
  <si>
    <t>1706104253</t>
  </si>
  <si>
    <t>31</t>
  </si>
  <si>
    <t>762331811</t>
  </si>
  <si>
    <t>Demontáž vázaných kcí krovů z hranolů průřezové plochy do 120 cm2</t>
  </si>
  <si>
    <t>1972519183</t>
  </si>
  <si>
    <t>Demontáž vázaných konstrukcí krovů sklonu do 60 st. z hranolů, hranolků, fošen, průřezové plochy do 120 cm2</t>
  </si>
  <si>
    <t>"nosný trámek podbití 10/12"</t>
  </si>
  <si>
    <t>(0,77*63+0,97*12)</t>
  </si>
  <si>
    <t>"nosný trámek podbití 10/5"</t>
  </si>
  <si>
    <t>(0,52*150)</t>
  </si>
  <si>
    <t>762331812</t>
  </si>
  <si>
    <t>Demontáž vázaných kcí krovů z hranolů průřezové plochy do 224 cm2</t>
  </si>
  <si>
    <t>-272237237</t>
  </si>
  <si>
    <t>Demontáž vázaných konstrukcí krovů sklonu do 60 st. z hranolů, hranolků, fošen, průřezové plochy přes 120 do 224 cm2</t>
  </si>
  <si>
    <t>"krokve"</t>
  </si>
  <si>
    <t>(0,78+1,02+1,59*2+1,65+1,69*8+1,82*4+2+2,01+2,26+2,27*2+2,28+2,3*4+2,73*2+2,82+2,85*3+2,86*4+3+3,09+3,23+3,26+3,42*4)</t>
  </si>
  <si>
    <t>(3,44*2+3,45*2+3,98+4,01+4,02*6+4,09*4+4,39+4,41+4,48+4,57*2+4,6*2+5,14+5,18+5,19*4+5,2*2+5,71*2+5,72*1+6,07*4)</t>
  </si>
  <si>
    <t>(6,34*6+6,35*3+8,4*4)</t>
  </si>
  <si>
    <t>"kleštiny"</t>
  </si>
  <si>
    <t>(2,19*2+2,21*4+2,84*2+3,08*2+3,94*12+4,43*8+4,87+5,5*4)</t>
  </si>
  <si>
    <t>"pozednice 16/14"</t>
  </si>
  <si>
    <t>(0,54+8,82+7,67+3,17+5,79+2,25*2+3,15+1,47+3,68+5,85)</t>
  </si>
  <si>
    <t>"sloupek 15,5/13"</t>
  </si>
  <si>
    <t>(0,97*9)</t>
  </si>
  <si>
    <t>"vzpěra"</t>
  </si>
  <si>
    <t>(1,41+3,09)</t>
  </si>
  <si>
    <t>33</t>
  </si>
  <si>
    <t>762331813</t>
  </si>
  <si>
    <t>Demontáž vázaných kcí krovů z hranolů průřezové plochy do 288 cm2</t>
  </si>
  <si>
    <t>-2041795694</t>
  </si>
  <si>
    <t>Demontáž vázaných konstrukcí krovů sklonu do 60 st. z hranolů, hranolků, fošen, průřezové plochy přes 224 do 288 cm2</t>
  </si>
  <si>
    <t>"pozednice 15/19"</t>
  </si>
  <si>
    <t>(0,54+8,82+7,67+3,17+5,79+2,25*2+3,15+1,47+3,68+5,85+1,34+3,25+5,5*2+5,85)</t>
  </si>
  <si>
    <t>"vodorovná vzpěra"</t>
  </si>
  <si>
    <t>(2,37+2,47*3)</t>
  </si>
  <si>
    <t>"vaznice 15/18"</t>
  </si>
  <si>
    <t>(3,66+3,15+6,83+9,17+2,1+2,44+3,06*2)</t>
  </si>
  <si>
    <t>"sloupek 15/16"</t>
  </si>
  <si>
    <t>(2,29*9+3,39*3+0,88+1,08)</t>
  </si>
  <si>
    <t>34</t>
  </si>
  <si>
    <t>762331814</t>
  </si>
  <si>
    <t>Demontáž vázaných kcí krovů z hranolů průřezové plochy do 450 cm2</t>
  </si>
  <si>
    <t>1785294768</t>
  </si>
  <si>
    <t>Demontáž vázaných konstrukcí krovů sklonu do 60 st. z hranolů, hranolků, fošen, průřezové plochy přes 288 do 450 cm2</t>
  </si>
  <si>
    <t>"vazný trám "</t>
  </si>
  <si>
    <t>(11,48+7,14+8,7+6,48*2)</t>
  </si>
  <si>
    <t>"vaznice 20/25"</t>
  </si>
  <si>
    <t>(4,2)</t>
  </si>
  <si>
    <t>153</t>
  </si>
  <si>
    <t>7623321311R</t>
  </si>
  <si>
    <t xml:space="preserve">Montáž a dodávka krakorců na fasádu </t>
  </si>
  <si>
    <t>-161114492</t>
  </si>
  <si>
    <t>26</t>
  </si>
  <si>
    <t>762333131</t>
  </si>
  <si>
    <t>Montáž vázaných kcí krovů nepravidelných z hraněného řeziva průřezové plochy do 120 cm2</t>
  </si>
  <si>
    <t>-1556342564</t>
  </si>
  <si>
    <t>Montáž vázaných konstrukcí krovů střech pultových, sedlových, valbových, stanových nepravidelného půdorysu, z řeziva hraněného průřezové plochy do 120 cm2</t>
  </si>
  <si>
    <t>22</t>
  </si>
  <si>
    <t>762333132</t>
  </si>
  <si>
    <t>Montáž vázaných kcí krovů nepravidelných z hraněného řeziva průřezové plochy do 224 cm2</t>
  </si>
  <si>
    <t>1791568399</t>
  </si>
  <si>
    <t>Montáž vázaných konstrukcí krovů střech pultových, sedlových, valbových, stanových nepravidelného půdorysu, z řeziva hraněného průřezové plochy přes 120 do 224 cm2</t>
  </si>
  <si>
    <t>(6,34*6+6,35*3+7,2+8,4*4)</t>
  </si>
  <si>
    <t>25</t>
  </si>
  <si>
    <t>762333133</t>
  </si>
  <si>
    <t>Montáž vázaných kcí krovů nepravidelných z hraněného řeziva průřezové plochy do 288 cm2</t>
  </si>
  <si>
    <t>-2052668248</t>
  </si>
  <si>
    <t>Montáž vázaných konstrukcí krovů střech pultových, sedlových, valbových, stanových nepravidelného půdorysu, z řeziva hraněného průřezové plochy přes 224 do 288 cm2</t>
  </si>
  <si>
    <t>23</t>
  </si>
  <si>
    <t>762333134</t>
  </si>
  <si>
    <t>Montáž vázaných kcí krovů nepravidelných z hraněného řeziva průřezové plochy do 450 cm2</t>
  </si>
  <si>
    <t>-595525713</t>
  </si>
  <si>
    <t>Montáž vázaných konstrukcí krovů střech pultových, sedlových, valbových, stanových nepravidelného půdorysu, z řeziva hraněného průřezové plochy přes 288 do 450 cm2</t>
  </si>
  <si>
    <t>(4,99+6,22*2+6,24)</t>
  </si>
  <si>
    <t>27</t>
  </si>
  <si>
    <t>605121210</t>
  </si>
  <si>
    <t>řezivo jehličnaté hranol jakost I-II délka 4 - 5 m</t>
  </si>
  <si>
    <t>1154159561</t>
  </si>
  <si>
    <t>řezivo jehličnaté hraněné, neopracované (hranolky, hranoly) řezivo jehličnaté - hranoly délka 4 - 5 m hranoly jakost I-II</t>
  </si>
  <si>
    <t>(0,77*63+0,97*12)*0,1*0,12*1,1</t>
  </si>
  <si>
    <t>(0,52*150)*0,1*0,05*1,1</t>
  </si>
  <si>
    <t>(0,78+1,02+1,59*2+1,65+1,69*8+1,82*4+2+2,01+2,26+2,27*2+2,28+2,3*4+2,73*2+2,82+2,85*3+2,86*4+3+3,09+3,23+3,26+3,42*4)*0,12*0,145*1,1</t>
  </si>
  <si>
    <t>(3,44*2+3,45*2+3,98+4,01+4,02*6+4,39+4,41+4,48+4,57*2+4,6*2+5,14+5,18+5,19*4+5,2*2+5,71*2+5,72*1+6,07*4)*0,12*0,145*1,1</t>
  </si>
  <si>
    <t>(6,34*6+6,35*3)*0,12*0,145*1,1</t>
  </si>
  <si>
    <t>(4,09*4+7,2+8,4*4)*0,12*0,16*1,1</t>
  </si>
  <si>
    <t>(2,19*2+2,21*4+2,84*2+3,08*2+3,94*12+4,43*8+4,87+5,5*4)*0,075*0,175*1,1</t>
  </si>
  <si>
    <t>(0,54+8,82+7,67+3,17+5,79+2,25*2+3,15+1,47+3,68+5,85)*0,16*0,14*1,1</t>
  </si>
  <si>
    <t>(0,97*9)*0,155*0,13*1,1</t>
  </si>
  <si>
    <t>(1,41+3,09)*0,12*0,145*1,1</t>
  </si>
  <si>
    <t>(0,54+8,82+7,67+3,17+5,79+2,25*2+3,15+1,47+3,68+5,85+1,34+3,25+5,5*2+5,85)*0,15*0,19*1,1</t>
  </si>
  <si>
    <t>(2,37+2,47*3)*0,15*0,19*1,1</t>
  </si>
  <si>
    <t>(3,66+3,15+6,83+9,17+2,1+2,44+3,06*2)*0,15*0,18*1,1</t>
  </si>
  <si>
    <t>(2,29*9+3,39*3+0,88+1,08)*0,15*0,16*1,1</t>
  </si>
  <si>
    <t>(4,99)*0,22*0,25*1,1</t>
  </si>
  <si>
    <t>(6,22*2+6,24)*0,22*0,28*1,1</t>
  </si>
  <si>
    <t>(4,2)*0,2*0,25*1,1</t>
  </si>
  <si>
    <t>93</t>
  </si>
  <si>
    <t>762342314</t>
  </si>
  <si>
    <t>Montáž laťování na střechách složitých sklonu do 60° osové vzdálenosti do 360 mm</t>
  </si>
  <si>
    <t>1378160540</t>
  </si>
  <si>
    <t>Bednění a laťování montáž laťování střech složitých sklonu do 60 st. při osové vzdálenosti latí přes 150 do 360 mm</t>
  </si>
  <si>
    <t>(7,94*4,6)/2*4+(11,05*6,3)/2+(16,92+3,6)/2*6,3+(16,8+5,8)/2*6,3+(5,8*5,8)/2+(2,5*3,2)*2+(3,6*4,7)+(4*4)/2+(1,7*1,7)/2</t>
  </si>
  <si>
    <t>94</t>
  </si>
  <si>
    <t>605141130</t>
  </si>
  <si>
    <t>řezivo jehličnaté,střešní latě impregnované dl 2 - 3,5 m</t>
  </si>
  <si>
    <t>-1690004563</t>
  </si>
  <si>
    <t>řezivo jehličnaté drobné, neopracované (lišty a latě), (ČSN 49 1503, ČSN 49 2100) řezivo jehličnaté - latě střešní latě délka 2 - 3,5 m latě impregnované</t>
  </si>
  <si>
    <t>302,869/0,3*0,05*0,035*1,1</t>
  </si>
  <si>
    <t>95</t>
  </si>
  <si>
    <t>762342441</t>
  </si>
  <si>
    <t>Montáž lišt trojúhelníkových nebo kontralatí na střechách sklonu do 60°</t>
  </si>
  <si>
    <t>955042233</t>
  </si>
  <si>
    <t>Bednění a laťování montáž lišt trojúhelníkových nebo kontralatí</t>
  </si>
  <si>
    <t>96</t>
  </si>
  <si>
    <t>10824728</t>
  </si>
  <si>
    <t>371,71*0,035*0,05</t>
  </si>
  <si>
    <t>0,65*1,1 'Přepočtené koeficientem množství</t>
  </si>
  <si>
    <t>30</t>
  </si>
  <si>
    <t>762342812</t>
  </si>
  <si>
    <t>Demontáž laťování střech z latí osové vzdálenosti do 0,50 m</t>
  </si>
  <si>
    <t>-119140873</t>
  </si>
  <si>
    <t>Demontáž bednění a laťování laťování střech sklonu do 60 st. se všemi nadstřešními konstrukcemi, z latí průřezové plochy do 25 cm2 při osové vzdálenosti přes 0,22 do 0,50 m</t>
  </si>
  <si>
    <t>116</t>
  </si>
  <si>
    <t>762395000</t>
  </si>
  <si>
    <t>Spojovací prostředky pro montáž krovu, bednění, laťování, světlíky, klíny</t>
  </si>
  <si>
    <t>-1260510170</t>
  </si>
  <si>
    <t>Spojovací prostředky krovů, bednění a laťování, nadstřešních konstrukcí svory, prkna, hřebíky, pásová ocel, vruty</t>
  </si>
  <si>
    <t>17,948+1,943+0,715</t>
  </si>
  <si>
    <t>128</t>
  </si>
  <si>
    <t>7624310241R</t>
  </si>
  <si>
    <t>Obložení vazných trámů z desek dřevoštěpkových nebroušených na pero a drážku přibíjených</t>
  </si>
  <si>
    <t>-416472722</t>
  </si>
  <si>
    <t>(8,2+3+6)*(0,15*2+0,3)+(1,0*1,0/2+1*1)</t>
  </si>
  <si>
    <t>28</t>
  </si>
  <si>
    <t>762431828</t>
  </si>
  <si>
    <t>Demontáž obložení stěn z desek dřevoštěpkových tl přes 15 mm na pero a drážku přibíjených</t>
  </si>
  <si>
    <t>1370179279</t>
  </si>
  <si>
    <t>Demontáž obložení stěn z dřevoštěpkových desek šroubovaných na pero a drážku, tloušťka desky přes 15 mm</t>
  </si>
  <si>
    <t>"demontáž obložení vazných trámů"</t>
  </si>
  <si>
    <t>(8,5+4+6)*(0,15*2+0,3)</t>
  </si>
  <si>
    <t>129</t>
  </si>
  <si>
    <t>7625112441R</t>
  </si>
  <si>
    <t xml:space="preserve">Podlahové kce z desek dřevoštěpkových na sraz </t>
  </si>
  <si>
    <t>1936341822</t>
  </si>
  <si>
    <t>" pochozí pás stropu nad mč 307" (5,615*1,5)+(5,615-1,5)*1,5</t>
  </si>
  <si>
    <t>125</t>
  </si>
  <si>
    <t>7625112861R</t>
  </si>
  <si>
    <t>Podlahové kce podkladové dvouvrstvé z desek dřevoštěpkových tl 2x22 mm broušených na pero a drážku lepených</t>
  </si>
  <si>
    <t>-496059595</t>
  </si>
  <si>
    <t>127</t>
  </si>
  <si>
    <t>762511883</t>
  </si>
  <si>
    <t>Demontáž kce podkladové dvouvrstvé z desek dřevoštěpkových tl do 2x15 mm na pero a drážku lepených</t>
  </si>
  <si>
    <t>-1048772157</t>
  </si>
  <si>
    <t>Demontáž podlahové konstrukce podkladové z dřevoštěpkových desek dvouvrstvých lepených na pero a drážku, tloušťka desky do 2x15 mm</t>
  </si>
  <si>
    <t>38</t>
  </si>
  <si>
    <t>762811923</t>
  </si>
  <si>
    <t>Vyřezání části záklopu nebo podbíjení stropu z prken tl do 32 mm plochy jednotlivě do 4 m2</t>
  </si>
  <si>
    <t>-159805545</t>
  </si>
  <si>
    <t>Záklop stropů vyřezání částí záklopu nebo podbíjení z prken tl. do 32 mm, plochy jednotlivě přes 1,00 do 4,00 m2</t>
  </si>
  <si>
    <t>"vyřezání 50% záklopu - mč. 302, 303, 304, 305 a 306"</t>
  </si>
  <si>
    <t>(5,65*4,9+12,3*5,3+9,3*3,2)*0,5/0,2</t>
  </si>
  <si>
    <t>39</t>
  </si>
  <si>
    <t>762812934</t>
  </si>
  <si>
    <t>Zabednění části záklopu stropu z prken tl do 32 mm plochy jednotlivě do 4 m2</t>
  </si>
  <si>
    <t>968449672</t>
  </si>
  <si>
    <t>Záklop stropů zabednění částí záklopu z prken tl. do 32 mm (materiál v ceně), plochy jednotlivě přes 1,00 do 4,00 m2</t>
  </si>
  <si>
    <t>"doplnění 50% záklopu - mč. 302, 303, 304, 305 a 306"</t>
  </si>
  <si>
    <t>(5,65*4,9+12,3*5,3+9,3*3,2)*0,5</t>
  </si>
  <si>
    <t>151</t>
  </si>
  <si>
    <t>762841310</t>
  </si>
  <si>
    <t>Montáž podbíjení stropů a střech vodorovných z palubek</t>
  </si>
  <si>
    <t>1523558957</t>
  </si>
  <si>
    <t>Montáž podbíjení stropů a střech vodorovných z hoblovaných prken z palubek</t>
  </si>
  <si>
    <t>(7,935*2+7,885*2+1,5+11,02+16,92+16,745+2,5*2+5)*0,7</t>
  </si>
  <si>
    <t>152</t>
  </si>
  <si>
    <t>6119115501M</t>
  </si>
  <si>
    <t xml:space="preserve">dodávka palubek </t>
  </si>
  <si>
    <t>-553387372</t>
  </si>
  <si>
    <t>61,478*1,15 'Přepočtené koeficientem množství</t>
  </si>
  <si>
    <t>59</t>
  </si>
  <si>
    <t>762841811</t>
  </si>
  <si>
    <t>Demontáž podbíjení obkladů stropů a střech sklonu do 60° z hrubých prken tl do 35 mm</t>
  </si>
  <si>
    <t>-974025008</t>
  </si>
  <si>
    <t>Demontáž podbíjení obkladů stropů a střech sklonu do 60 st. z hrubých prken tl. do 35 mm bez omítky</t>
  </si>
  <si>
    <t>70</t>
  </si>
  <si>
    <t>7628418111R</t>
  </si>
  <si>
    <t xml:space="preserve">Demontáž dřevěných krakorců podbití </t>
  </si>
  <si>
    <t>-854263003</t>
  </si>
  <si>
    <t>78</t>
  </si>
  <si>
    <t>7628418115R</t>
  </si>
  <si>
    <t>Vybourání otvoru ve stropní konstrukci pro osazení půdních skládacích schodů</t>
  </si>
  <si>
    <t>-431145653</t>
  </si>
  <si>
    <t>162</t>
  </si>
  <si>
    <t>998762102</t>
  </si>
  <si>
    <t>Přesun hmot tonážní pro kce tesařské v objektech v do 12 m</t>
  </si>
  <si>
    <t>-1548223272</t>
  </si>
  <si>
    <t>Přesun hmot pro konstrukce tesařské stanovený z hmotnosti přesunovaného materiálu vodorovná dopravní vzdálenost do 50 m v objektech výšky přes 6 do 12 m</t>
  </si>
  <si>
    <t>763</t>
  </si>
  <si>
    <t>Konstrukce suché výstavby</t>
  </si>
  <si>
    <t>111</t>
  </si>
  <si>
    <t>7631113181R</t>
  </si>
  <si>
    <t xml:space="preserve">SDK příčka tl 150 mm profil CW+UW 100 desky 1xA 12,5 </t>
  </si>
  <si>
    <t>-755134410</t>
  </si>
  <si>
    <t>(1,9+2,63+1,8+1,05)*2,7-1,6</t>
  </si>
  <si>
    <t>112</t>
  </si>
  <si>
    <t>7631113183R</t>
  </si>
  <si>
    <t xml:space="preserve">SDK příčka tl 200 mm profil CW+UW 100 desky 1xA 12,5 </t>
  </si>
  <si>
    <t>-398115682</t>
  </si>
  <si>
    <t>(3,7+0,75+2,2)*2,7+(2,1*3)*2,1-1,6*2</t>
  </si>
  <si>
    <t>122</t>
  </si>
  <si>
    <t>7631113185R</t>
  </si>
  <si>
    <t xml:space="preserve">SDK příčka tl 300 mm profil CW+UW 100 desky 1xA 12,5 </t>
  </si>
  <si>
    <t>1830688468</t>
  </si>
  <si>
    <t>(3,7)*2,7</t>
  </si>
  <si>
    <t>173</t>
  </si>
  <si>
    <t>763111811</t>
  </si>
  <si>
    <t>Demontáž SDK příčky s jednoduchou ocelovou nosnou konstrukcí opláštění jednoduché</t>
  </si>
  <si>
    <t>833818969</t>
  </si>
  <si>
    <t>Demontáž příček ze sádrokartonových desek s nosnou konstrukcí z ocelových profilů jednoduchých, opláštění jednoduché</t>
  </si>
  <si>
    <t>113</t>
  </si>
  <si>
    <t>763121411</t>
  </si>
  <si>
    <t>SDK stěna předsazená tl 62,5 mm profil CW+UW 50 deska 1xA 12,5 bez TI EI 15</t>
  </si>
  <si>
    <t>-1272169937</t>
  </si>
  <si>
    <t>Stěna předsazená ze sádrokartonových desek s nosnou konstrukcí z ocelových profilů CW, UW jednoduše opláštěná deskou standardní A tl. 12,5 mm, bez TI, EI 15 stěna tl. 62,5 mm, profil 50</t>
  </si>
  <si>
    <t>"předstěna na zdi mezi mč 303 a schodištěm" (1,5+0,6)*2,7+(2,4*2,1)</t>
  </si>
  <si>
    <t xml:space="preserve">"mč 302 předstěna navazující na příčku sdk tl.300mm směrem ke komínu" 0,5*2,7 </t>
  </si>
  <si>
    <t>107</t>
  </si>
  <si>
    <t>763121415</t>
  </si>
  <si>
    <t>SDK stěna předsazená tl 112,5 mm profil CW+UW 100 deska 1xA 12,5 TI EI 15</t>
  </si>
  <si>
    <t>1179549348</t>
  </si>
  <si>
    <t>Stěna předsazená ze sádrokartonových desek s nosnou konstrukcí z ocelových profilů CW, UW jednoduše opláštěná deskou standardní A tl. 12,5 mm, bez TI, EI 15 stěna tl. 112,5 mm, profil 100</t>
  </si>
  <si>
    <t>174</t>
  </si>
  <si>
    <t>763121811</t>
  </si>
  <si>
    <t>Demontáž SDK předsazené/šachtové stěny s jednoduchou nosnou kcí opláštění jednoduché</t>
  </si>
  <si>
    <t>-136154385</t>
  </si>
  <si>
    <t>Demontáž předsazených nebo šachtových stěn ze sádrokartonových desek s nosnou konstrukcí z ocelových profilů jednoduchých, opláštění jednoduché</t>
  </si>
  <si>
    <t>106</t>
  </si>
  <si>
    <t>763131431</t>
  </si>
  <si>
    <t>SDK podhled deska 1xDF 12,5 bez TI dvouvrstvá spodní kce profil CD+UD</t>
  </si>
  <si>
    <t>835840413</t>
  </si>
  <si>
    <t>Podhled ze sádrokartonových desek dvouvrstvá zavěšená spodní konstrukce z ocelových profilů CD, UD jednoduše opláštěná deskou protipožární DF, tl. 12,5 mm, bez TI</t>
  </si>
  <si>
    <t>"šikmý podhled SDK"(3,5+4,2+4,1+9,9+3,2+2,8+4)*2,7</t>
  </si>
  <si>
    <t>104</t>
  </si>
  <si>
    <t>763131751</t>
  </si>
  <si>
    <t>Montáž parotěsné zábrany do SDK podhledu</t>
  </si>
  <si>
    <t>-1929328292</t>
  </si>
  <si>
    <t>Podhled ze sádrokartonových desek ostatní práce a konstrukce na podhledech ze sádrokartonových desek montáž parotěsné zábrany</t>
  </si>
  <si>
    <t>"šikmý podhled SDK"(3,5+4,2+4,1+9,9+3,2+2,8+4)*2,8</t>
  </si>
  <si>
    <t>"strop nad mč 307" 5,615*5,615</t>
  </si>
  <si>
    <t>105</t>
  </si>
  <si>
    <t>2832922101M</t>
  </si>
  <si>
    <t>dodávka parotěsné zábrany</t>
  </si>
  <si>
    <t>1572527003</t>
  </si>
  <si>
    <t xml:space="preserve">dodávka parotěsné zábrany
</t>
  </si>
  <si>
    <t>251,561*1,1 'Přepočtené koeficientem množství</t>
  </si>
  <si>
    <t>171</t>
  </si>
  <si>
    <t>763131821</t>
  </si>
  <si>
    <t>Demontáž SDK podhledu s dvouvrstvou nosnou kcí z ocelových profilů opláštění jednoduché</t>
  </si>
  <si>
    <t>588927113</t>
  </si>
  <si>
    <t>Demontáž podhledu nebo samostatného požárního předělu ze sádrokartonových desek s nosnou konstrukcí dvouvrstvou z ocelových profilů, opláštění jednoduché</t>
  </si>
  <si>
    <t>172</t>
  </si>
  <si>
    <t>763161821</t>
  </si>
  <si>
    <t>Demontáž SDK podkroví s dvouvrstvou nosnou kcí z ocelových profilů opláštění jednoduché</t>
  </si>
  <si>
    <t>-781381928</t>
  </si>
  <si>
    <t>Demontáž podkroví ze sádrokartonových desek s nosnou konstrukcí dvouvrstvou z ocelových profilů, opláštění jednoduché</t>
  </si>
  <si>
    <t>117</t>
  </si>
  <si>
    <t>763164315</t>
  </si>
  <si>
    <t>SDK obklad dřevěných kcí uzavřeného tvaru š do 0,8 m desky 1xDF 12,5</t>
  </si>
  <si>
    <t>-1458184199</t>
  </si>
  <si>
    <t>Obklad ze sádrokartonových desek konstrukcí dřevěných včetně ochranných úhelníků uzavřeného tvaru rozvinuté šíře do 0,8 m, opláštěný deskou protipožární DF, tl. 12,5 mm</t>
  </si>
  <si>
    <t>"obklad sloupků krovu" (2,7*5)</t>
  </si>
  <si>
    <t>114</t>
  </si>
  <si>
    <t>763182314</t>
  </si>
  <si>
    <t>Ostění oken z desek v SDK kci hloubky do 0,5 m</t>
  </si>
  <si>
    <t>-1285916643</t>
  </si>
  <si>
    <t>Výplně otvorů konstrukcí ze sádrokartonových desek ostění oken z desek hloubky přes 0,2 do 0,5 m</t>
  </si>
  <si>
    <t>"ostění střešních oken" (0,8+1,2)*2*5+(0,6+1,2)*2</t>
  </si>
  <si>
    <t>115</t>
  </si>
  <si>
    <t>998763101</t>
  </si>
  <si>
    <t>Přesun hmot tonážní pro dřevostavby v objektech v do 12 m</t>
  </si>
  <si>
    <t>1427780967</t>
  </si>
  <si>
    <t>Přesun hmot pro dřevostavby stanovený z hmotnosti přesunovaného materiálu vodorovná dopravní vzdálenost do 50 m v objektech výšky přes 6 do 12 m</t>
  </si>
  <si>
    <t>764</t>
  </si>
  <si>
    <t>Konstrukce klempířské</t>
  </si>
  <si>
    <t>49</t>
  </si>
  <si>
    <t>764001801</t>
  </si>
  <si>
    <t>Demontáž podkladního plechu do suti</t>
  </si>
  <si>
    <t>1911024191</t>
  </si>
  <si>
    <t>Demontáž klempířských konstrukcí podkladního plechu do suti</t>
  </si>
  <si>
    <t>"dmetz oplechování hrany krytiny" 88,15</t>
  </si>
  <si>
    <t>48</t>
  </si>
  <si>
    <t>764001821</t>
  </si>
  <si>
    <t>Demontáž krytiny ze svitků nebo tabulí do suti</t>
  </si>
  <si>
    <t>195548052</t>
  </si>
  <si>
    <t>Demontáž klempířských konstrukcí krytiny ze svitků nebo tabulí do suti</t>
  </si>
  <si>
    <t>"dmtz vyplechování střešního úžlabí" 14,25</t>
  </si>
  <si>
    <t>41</t>
  </si>
  <si>
    <t>764001891</t>
  </si>
  <si>
    <t>Demontáž úžlabí do suti</t>
  </si>
  <si>
    <t>-1756894276</t>
  </si>
  <si>
    <t>Demontáž klempířských konstrukcí oplechování úžlabí do suti</t>
  </si>
  <si>
    <t>42</t>
  </si>
  <si>
    <t>764002821</t>
  </si>
  <si>
    <t>Demontáž střešního výlezu do suti</t>
  </si>
  <si>
    <t>1754072890</t>
  </si>
  <si>
    <t>Demontáž klempířských konstrukcí střešního výlezu do suti</t>
  </si>
  <si>
    <t>"na střechu a do půdního prostoru" 1+1</t>
  </si>
  <si>
    <t>43</t>
  </si>
  <si>
    <t>764002871</t>
  </si>
  <si>
    <t>Demontáž lemování zdí do suti</t>
  </si>
  <si>
    <t>-1754114165</t>
  </si>
  <si>
    <t>Demontáž klempířských konstrukcí lemování zdí do suti</t>
  </si>
  <si>
    <t>(7,5*2)</t>
  </si>
  <si>
    <t>47</t>
  </si>
  <si>
    <t>764002881</t>
  </si>
  <si>
    <t>Demontáž lemování střešních prostupů do suti</t>
  </si>
  <si>
    <t>-301411615</t>
  </si>
  <si>
    <t>Demontáž klempířských konstrukcí lemování střešních prostupů do suti</t>
  </si>
  <si>
    <t>1*0,6*2</t>
  </si>
  <si>
    <t>45</t>
  </si>
  <si>
    <t>764004821</t>
  </si>
  <si>
    <t>Demontáž nástřešního žlabu do suti</t>
  </si>
  <si>
    <t>1241894589</t>
  </si>
  <si>
    <t>Demontáž klempířských konstrukcí žlabu nástřešního do suti</t>
  </si>
  <si>
    <t>46</t>
  </si>
  <si>
    <t>764004861</t>
  </si>
  <si>
    <t>Demontáž svodu do suti</t>
  </si>
  <si>
    <t>-1349107703</t>
  </si>
  <si>
    <t>Demontáž klempířských konstrukcí svodu do suti</t>
  </si>
  <si>
    <t>9*2+2</t>
  </si>
  <si>
    <t>66</t>
  </si>
  <si>
    <t>764212607</t>
  </si>
  <si>
    <t>Oplechování úžlabí z Pz s povrchovou úpravou rš 670 mm</t>
  </si>
  <si>
    <t>1351415633</t>
  </si>
  <si>
    <t>Oplechování střešních prvků z pozinkovaného plechu s povrchovou úpravou úžlabí rš 670 mm</t>
  </si>
  <si>
    <t>68</t>
  </si>
  <si>
    <t>7642126121R</t>
  </si>
  <si>
    <t>Oplechování úžlabí z Pz s povrchovou úpravou K4</t>
  </si>
  <si>
    <t>41242254</t>
  </si>
  <si>
    <t>Oplechování střešních prvků z pozinkovaného plechu s povrchovou úpravou úžlabí rš 1000 mm</t>
  </si>
  <si>
    <t>65</t>
  </si>
  <si>
    <t>764212667</t>
  </si>
  <si>
    <t>Oplechování rovné okapové hrany z Pz s povrchovou úpravou rš 670 mm</t>
  </si>
  <si>
    <t>-335802282</t>
  </si>
  <si>
    <t>Oplechování střešních prvků z pozinkovaného plechu s povrchovou úpravou okapu okapovým plechem střechy rovné rš 670 mm</t>
  </si>
  <si>
    <t>"oplechování okapní hrany K2" 88,15</t>
  </si>
  <si>
    <t>64</t>
  </si>
  <si>
    <t>7642126771R</t>
  </si>
  <si>
    <t>Ochrané pletivo pro odvětrání laťování a prostoru nad římsou</t>
  </si>
  <si>
    <t>551012309</t>
  </si>
  <si>
    <t>Oplechování střešních prvků z pozinkovaného plechu s povrchovou úpravou okapu okapovým plechem střechy oblé ze segmentů rš 670 mm</t>
  </si>
  <si>
    <t>67</t>
  </si>
  <si>
    <t>764314611</t>
  </si>
  <si>
    <t>Lemování prostupů střech s krytinou prejzovou nebo vlnitou bez lišty z Pz s povrchovou úpravou</t>
  </si>
  <si>
    <t>-124689348</t>
  </si>
  <si>
    <t>Lemování prostupů z pozinkovaného plechu s povrchovou úpravou bez lišty, střech s krytinou prejzovou nebo vlnitou</t>
  </si>
  <si>
    <t>"oplechování komínůK4" 1*0,6*2</t>
  </si>
  <si>
    <t>62</t>
  </si>
  <si>
    <t>764511642</t>
  </si>
  <si>
    <t>Kotlík oválný (trychtýřový) pro podokapní žlaby z Pz s povrchovou úpravou 330/100 mm</t>
  </si>
  <si>
    <t>636619717</t>
  </si>
  <si>
    <t>Žlab podokapní z pozinkovaného plechu s povrchovou úpravou včetně háků a čel kotlík oválný (trychtýřový), rš žlabu/průměr svodu 330/100 mm</t>
  </si>
  <si>
    <t>60</t>
  </si>
  <si>
    <t>7645134071R</t>
  </si>
  <si>
    <t>Žlaby nadokapní (nástřešní ) oblého tvaru včetně háků, čel a hrdel z Pz plechu  s povrchovou úpravou rš 670 mm</t>
  </si>
  <si>
    <t>-1163766463</t>
  </si>
  <si>
    <t>Žlab nadokapní (nástřešní) z pozinkovaného plechu oblého tvaru, včetně háků, čel a hrdel rš 670 mm</t>
  </si>
  <si>
    <t>61</t>
  </si>
  <si>
    <t>764518623</t>
  </si>
  <si>
    <t>Svody kruhové včetně objímek, kolen, odskoků z Pz s povrchovou úpravou průměru 120 mm</t>
  </si>
  <si>
    <t>741548439</t>
  </si>
  <si>
    <t>Svod z pozinkovaného plechu s upraveným povrchem včetně objímek, kolen a odskoků kruhový, průměru 120 mm</t>
  </si>
  <si>
    <t>69</t>
  </si>
  <si>
    <t>998764102</t>
  </si>
  <si>
    <t>Přesun hmot tonážní pro konstrukce klempířské v objektech v do 12 m</t>
  </si>
  <si>
    <t>-1430067202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</si>
  <si>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</si>
  <si>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</si>
  <si>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</si>
  <si>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29</t>
  </si>
  <si>
    <t>765111801</t>
  </si>
  <si>
    <t>Demontáž krytiny keramické drážkové sklonu do 30° na sucho do suti</t>
  </si>
  <si>
    <t>-155181093</t>
  </si>
  <si>
    <t>Demontáž krytiny keramické drážkové, sklonu do 30 st. na sucho do suti</t>
  </si>
  <si>
    <t>"plocha střechy"</t>
  </si>
  <si>
    <t>88</t>
  </si>
  <si>
    <t>7651130151R</t>
  </si>
  <si>
    <t>Krytina keramická drážková maloformátová režná, odvětrávacích tašek a sněhových trubkových zachytačů</t>
  </si>
  <si>
    <t>-1730195288</t>
  </si>
  <si>
    <t>Krytina keramická drážková sklonu střechy do 30 st. na sucho maloformátová režná</t>
  </si>
  <si>
    <t>89</t>
  </si>
  <si>
    <t>765113112</t>
  </si>
  <si>
    <t>Krytina keramická okapová hrana s větracím pásem kovovým</t>
  </si>
  <si>
    <t>-1793990704</t>
  </si>
  <si>
    <t>Krytina keramická drážková sklonu střechy do 30 st. okapová hrana s větracím pásem kovovým</t>
  </si>
  <si>
    <t>88,15</t>
  </si>
  <si>
    <t>90</t>
  </si>
  <si>
    <t>765113211</t>
  </si>
  <si>
    <t>Krytina keramická drážková nárožní hrana z hřebenáčů režných na sucho s větracím pásem kovovým</t>
  </si>
  <si>
    <t>-456927062</t>
  </si>
  <si>
    <t>Krytina keramická drážková sklonu střechy do 30 st. nárožní hrana na sucho s větracím lepícím pásem kovovým z hřebenáčů režných</t>
  </si>
  <si>
    <t>8,5*4+4*2+6,5*4</t>
  </si>
  <si>
    <t>91</t>
  </si>
  <si>
    <t>765113311</t>
  </si>
  <si>
    <t>Krytina keramická drážková hřeben z hřebenáčů režných na sucho s větracím pásem kovovým</t>
  </si>
  <si>
    <t>-625034887</t>
  </si>
  <si>
    <t>Krytina keramická drážková sklonu střechy do 30 st. hřeben na sucho s větracím pásem kovovým z hřebenáčů režných</t>
  </si>
  <si>
    <t>3,6+4+2,7</t>
  </si>
  <si>
    <t>97</t>
  </si>
  <si>
    <t>765191011</t>
  </si>
  <si>
    <t>Montáž pojistné hydroizolační fólie kladené ve sklonu do 30° volně na krokve</t>
  </si>
  <si>
    <t>-1105723669</t>
  </si>
  <si>
    <t>Montáž pojistné hydroizolační fólie kladené ve sklonu přes 20 st. volně na krokve</t>
  </si>
  <si>
    <t>98</t>
  </si>
  <si>
    <t>2832926801M</t>
  </si>
  <si>
    <t xml:space="preserve">folie podstřešní difúzní </t>
  </si>
  <si>
    <t>-331125254</t>
  </si>
  <si>
    <t>302,869*1,1 'Přepočtené koeficientem množství</t>
  </si>
  <si>
    <t>92</t>
  </si>
  <si>
    <t>998765102</t>
  </si>
  <si>
    <t>Přesun hmot tonážní pro krytiny skládané v objektech v do 12 m</t>
  </si>
  <si>
    <t>-779144990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</si>
  <si>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</si>
  <si>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</si>
  <si>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</si>
  <si>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86</t>
  </si>
  <si>
    <t>766231113</t>
  </si>
  <si>
    <t>Montáž sklápěcích půdních schodů</t>
  </si>
  <si>
    <t>-339593217</t>
  </si>
  <si>
    <t>Montáž sklápěcich schodů na půdu s vyřezáním otvoru a kompletizací</t>
  </si>
  <si>
    <t>87</t>
  </si>
  <si>
    <t>6123316601M</t>
  </si>
  <si>
    <t>schody skládací půdní</t>
  </si>
  <si>
    <t>-142169759</t>
  </si>
  <si>
    <t>13</t>
  </si>
  <si>
    <t>766500500R</t>
  </si>
  <si>
    <t>Montáž a dodávka zarážky dveřního křídla</t>
  </si>
  <si>
    <t>1703178344</t>
  </si>
  <si>
    <t>766660171</t>
  </si>
  <si>
    <t>Montáž dveřních křídel otvíravých 1křídlových š do 0,8 m do obložkové zárubně</t>
  </si>
  <si>
    <t>1541188565</t>
  </si>
  <si>
    <t>Montáž dveřních křídel dřevěných nebo plastových otevíravých do obložkové zárubně povrchově upravených jednokřídlových, šířky do 800 mm</t>
  </si>
  <si>
    <t>11</t>
  </si>
  <si>
    <t>5491462201M</t>
  </si>
  <si>
    <t xml:space="preserve">klika včetně štítu a montážního materiálu </t>
  </si>
  <si>
    <t>-677012557</t>
  </si>
  <si>
    <t>12</t>
  </si>
  <si>
    <t>5491462203M</t>
  </si>
  <si>
    <t>zámek bezpečnostní vložkový</t>
  </si>
  <si>
    <t>1928227188</t>
  </si>
  <si>
    <t>6116561001M</t>
  </si>
  <si>
    <t>dveře vnitřní CPL fólie, 1křídlové 80 x 197 cm</t>
  </si>
  <si>
    <t>-1965628816</t>
  </si>
  <si>
    <t>7</t>
  </si>
  <si>
    <t>766660181</t>
  </si>
  <si>
    <t>Montáž dveřních křídel otvíravých 1křídlových š do 0,8 m požárních do obložkové zárubně</t>
  </si>
  <si>
    <t>794921132</t>
  </si>
  <si>
    <t>Montáž dveřních křídel dřevěných nebo plastových otevíravých do obložkové zárubně protipožárních jednokřídlových, šířky do 800 mm</t>
  </si>
  <si>
    <t>8</t>
  </si>
  <si>
    <t>6116561005M</t>
  </si>
  <si>
    <t>dveře vnitřní požárně odolné, CPL fólie,odolnost EI (EW) 30 D3, 1křídlové 80 x 197 cm, prosklené</t>
  </si>
  <si>
    <t>-1243770218</t>
  </si>
  <si>
    <t>18</t>
  </si>
  <si>
    <t>766671024</t>
  </si>
  <si>
    <t>Montáž střešního okna do krytiny tvarované 78 x 118 cm</t>
  </si>
  <si>
    <t>-1997910667</t>
  </si>
  <si>
    <t>19</t>
  </si>
  <si>
    <t>6112430301M</t>
  </si>
  <si>
    <t xml:space="preserve">okno střešní 780/1180  výklopně kyvné O1 včetně lemování </t>
  </si>
  <si>
    <t>1268809459</t>
  </si>
  <si>
    <t>20</t>
  </si>
  <si>
    <t>6112430303M</t>
  </si>
  <si>
    <t xml:space="preserve">okno střešní 780/1180 kyvné O1 včetně lemování </t>
  </si>
  <si>
    <t>1961668571</t>
  </si>
  <si>
    <t>6112430305M</t>
  </si>
  <si>
    <t xml:space="preserve">bezúdržbový střešní výlez 550/1180, O3 včetně lemování </t>
  </si>
  <si>
    <t>-45165483</t>
  </si>
  <si>
    <t>5</t>
  </si>
  <si>
    <t>766682111</t>
  </si>
  <si>
    <t>Montáž zárubní obložkových pro dveře jednokřídlové tl stěny do 170 mm</t>
  </si>
  <si>
    <t>466314099</t>
  </si>
  <si>
    <t>Montáž zárubní dřevěných, plastových nebo z lamina obložkových, pro dveře jednokřídlové, tloušťky stěny do 170 mm</t>
  </si>
  <si>
    <t>611822580</t>
  </si>
  <si>
    <t>zárubeň obložková pro dveře 1křídlové 60,70,80,90x197 cm, tl. 6 - 17 cm,dub,buk</t>
  </si>
  <si>
    <t>101540150</t>
  </si>
  <si>
    <t>zárubně dřevěné zárubně obložkové Normal pro dveře jednokřídlové 60, 70, 80 a 90/197 cm pro tl.stěny 6-17 cm dub, buk</t>
  </si>
  <si>
    <t>3</t>
  </si>
  <si>
    <t>766682211</t>
  </si>
  <si>
    <t>Montáž zárubní obložkových protipožárních pro dveře jednokřídlové tl stěny do 170 mm</t>
  </si>
  <si>
    <t>1420847884</t>
  </si>
  <si>
    <t>Montáž zárubní dřevěných, plastových nebo z lamina obložkových protipožárních, pro dveře jednokřídlové, tloušťky stěny do 170 mm</t>
  </si>
  <si>
    <t>178</t>
  </si>
  <si>
    <t>611822590</t>
  </si>
  <si>
    <t>-249084875</t>
  </si>
  <si>
    <t>157</t>
  </si>
  <si>
    <t>766691914</t>
  </si>
  <si>
    <t>Vyvěšení nebo zavěšení dřevěných křídel dveří pl do 2 m2</t>
  </si>
  <si>
    <t>1869731162</t>
  </si>
  <si>
    <t>Ostatní práce vyvěšení nebo zavěšení křídel s případným uložením a opětovným zavěšením po provedení stavebních změn dřevěných dveřních, plochy do 2 m2</t>
  </si>
  <si>
    <t>"demontáž dveří" 4</t>
  </si>
  <si>
    <t>163</t>
  </si>
  <si>
    <t>998766202</t>
  </si>
  <si>
    <t>Přesun hmot procentní pro konstrukce truhlářské v objektech v do 12 m</t>
  </si>
  <si>
    <t>%</t>
  </si>
  <si>
    <t>1699682279</t>
  </si>
  <si>
    <t>Přesun hmot pro konstrukce truhlářské stanovený procentní sazbou z ceny vodorovná dopravní vzdálenost do 50 m v objektech výšky přes 6 do 12 m</t>
  </si>
  <si>
    <t>767</t>
  </si>
  <si>
    <t>Konstrukce zámečnické</t>
  </si>
  <si>
    <t>14</t>
  </si>
  <si>
    <t>767330111</t>
  </si>
  <si>
    <t>Montáž tubusového světlovodu kopule s lemováním zabudovaného v šikmé střeše</t>
  </si>
  <si>
    <t>-830534884</t>
  </si>
  <si>
    <t>Montáž tubusových světlovodů kopule s lemováním šikmá střecha</t>
  </si>
  <si>
    <t>553811040</t>
  </si>
  <si>
    <t>světlovod tubusový  základní sada bez světlovodného tubusu průměr 550 mm</t>
  </si>
  <si>
    <t>-318844374</t>
  </si>
  <si>
    <t>části stavební speciální objektů a občanské výstavby tubusový světlovod  základní sada světlovodu kopule, střešní rám, stropní rám, plechové prstence dvojitý stropní difuzér,  bez světlovodného tubusu průměr 550 mm</t>
  </si>
  <si>
    <t>767330123</t>
  </si>
  <si>
    <t>Montáž tubusového světlovodu tubus, průměru do 550 mm</t>
  </si>
  <si>
    <t>-832910862</t>
  </si>
  <si>
    <t>Montáž tubusových světlovodů tubus, průměru od 350 do 550 mm</t>
  </si>
  <si>
    <t>17</t>
  </si>
  <si>
    <t>553811120</t>
  </si>
  <si>
    <t>světlovodný tubus  průměr 550 mm</t>
  </si>
  <si>
    <t>1199809969</t>
  </si>
  <si>
    <t>části stavební speciální objektů a občanské výstavby tubusový světlovod tubus světlovodný průměr 550 mm</t>
  </si>
  <si>
    <t>180</t>
  </si>
  <si>
    <t>7679951121R</t>
  </si>
  <si>
    <t>Montáž a dodávka ocelových konstrukcí krovu</t>
  </si>
  <si>
    <t>kg</t>
  </si>
  <si>
    <t>159465490</t>
  </si>
  <si>
    <t xml:space="preserve">Montáž a dodávka ocelových konstrukcí krovu
</t>
  </si>
  <si>
    <t>"U180" 6,24*22*1,05</t>
  </si>
  <si>
    <t>"U200" (8,95*2+14,7*2)*25,3*1,05</t>
  </si>
  <si>
    <t>"P8 - 50/100" 0,35*5*2*2</t>
  </si>
  <si>
    <t>181</t>
  </si>
  <si>
    <t>7679951125R</t>
  </si>
  <si>
    <t>Montáž a dodávka svorník M12 dl.260mm včetně matic</t>
  </si>
  <si>
    <t>415331624</t>
  </si>
  <si>
    <t xml:space="preserve">Montáž a dodávka svorník M12 dl.260mm včetně matic
</t>
  </si>
  <si>
    <t>182</t>
  </si>
  <si>
    <t>7679951128R</t>
  </si>
  <si>
    <t xml:space="preserve">Obklad ocelových konstrukcí z cementotřískových desek s PO odolností 30 minut </t>
  </si>
  <si>
    <t>1331843767</t>
  </si>
  <si>
    <t xml:space="preserve">Obklad ocelových konstrukcí z cementotřískových desek s PO odolností 30 minut 
</t>
  </si>
  <si>
    <t>"U180" ( 6,24) * ( 0,15*2+0,2*2)</t>
  </si>
  <si>
    <t>"U200" (8,95+14,7)*(0,2*2+0,24*2)</t>
  </si>
  <si>
    <t>77</t>
  </si>
  <si>
    <t>767996701</t>
  </si>
  <si>
    <t>Demontáž atypických zámečnických konstrukcí řezáním hmotnosti jednotlivých dílů do 50 kg</t>
  </si>
  <si>
    <t>-398050206</t>
  </si>
  <si>
    <t>Demontáž ostatních zámečnických konstrukcí o hmotnosti jednotlivých dílů řezáním do 50 kg</t>
  </si>
  <si>
    <t>"demontáž ocelové konstrukce vedle komína"80</t>
  </si>
  <si>
    <t>164</t>
  </si>
  <si>
    <t>998767102</t>
  </si>
  <si>
    <t>Přesun hmot tonážní pro zámečnické konstrukce v objektech v do 12 m</t>
  </si>
  <si>
    <t>1526448137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</si>
  <si>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</si>
  <si>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</si>
  <si>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</si>
  <si>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133</t>
  </si>
  <si>
    <t>771474112</t>
  </si>
  <si>
    <t>Montáž soklíků z dlaždic keramických rovných flexibilní lepidlo v do 90 mm</t>
  </si>
  <si>
    <t>1766395548</t>
  </si>
  <si>
    <t>Montáž soklíků z dlaždic keramických lepených flexibilním lepidlem rovných výšky přes 65 do 90 mm</t>
  </si>
  <si>
    <t>"mč 302" (2,7*2+4,8*2+0,75*2-0,8*3)</t>
  </si>
  <si>
    <t>118</t>
  </si>
  <si>
    <t>771571810</t>
  </si>
  <si>
    <t>Demontáž podlah z dlaždic keramických kladených do malty</t>
  </si>
  <si>
    <t>296111406</t>
  </si>
  <si>
    <t>"mč 302" 3,5*1,7</t>
  </si>
  <si>
    <t>130</t>
  </si>
  <si>
    <t>771574113</t>
  </si>
  <si>
    <t>Montáž podlah keramických režných hladkých lepených flexibilním lepidlem do 12 ks/m2</t>
  </si>
  <si>
    <t>CS ÚRS 2014 01</t>
  </si>
  <si>
    <t>226929153</t>
  </si>
  <si>
    <t>Montáž podlah z dlaždic keramických lepených flexibilním lepidlem režných nebo glazovaných hladkých přes 9 do 12 ks/ m2</t>
  </si>
  <si>
    <t>131</t>
  </si>
  <si>
    <t>5976111801M</t>
  </si>
  <si>
    <t xml:space="preserve">dlaždice keramické </t>
  </si>
  <si>
    <t>-82563366</t>
  </si>
  <si>
    <t xml:space="preserve">dlaždice keramické - dle výběru zadavatele
</t>
  </si>
  <si>
    <t>"mč 302" (2,7*2+4,8*2+0,75*2-0,8*3)*0,3/2</t>
  </si>
  <si>
    <t>11,015*1,1 'Přepočtené koeficientem množství</t>
  </si>
  <si>
    <t>132</t>
  </si>
  <si>
    <t>998771102</t>
  </si>
  <si>
    <t>Přesun hmot tonážní pro podlahy z dlaždic v objektech v do 12 m</t>
  </si>
  <si>
    <t>-365592875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</si>
  <si>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</si>
  <si>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</si>
  <si>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</si>
  <si>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134</t>
  </si>
  <si>
    <t>776411000</t>
  </si>
  <si>
    <t>Lepení obvodových soklíků nebo lišt pryžových řezaných,</t>
  </si>
  <si>
    <t>1391845040</t>
  </si>
  <si>
    <t>Lepení obvodových soklíků nebo lišt pryžových řezaných</t>
  </si>
  <si>
    <t>"mč 303" (7,55*2+6,5*2+2,55*2)+(5,7+4,5+2+1,2+1,5+1)-0,8</t>
  </si>
  <si>
    <t>"mč 304" (4,03*2+4,23*2)+(4,5*2)-0,8*2</t>
  </si>
  <si>
    <t>"mč 306" (5,615*2+4,9*2)+(0,2*4*2)</t>
  </si>
  <si>
    <t>"mč 307" (5,615*4)-0,8</t>
  </si>
  <si>
    <t>135</t>
  </si>
  <si>
    <t>2841100301M</t>
  </si>
  <si>
    <t>soklík podlahové krytiny PVC</t>
  </si>
  <si>
    <t>-1096729155</t>
  </si>
  <si>
    <t xml:space="preserve">soklík podlahové krytiny PVC
</t>
  </si>
  <si>
    <t>116,51*1,1 'Přepočtené koeficientem množství</t>
  </si>
  <si>
    <t>40</t>
  </si>
  <si>
    <t>776511810</t>
  </si>
  <si>
    <t>Demontáž lepených povlakových podlah bez podložky ručně</t>
  </si>
  <si>
    <t>327735360</t>
  </si>
  <si>
    <t>Odstranění povlakových podlah lepených ručně bez podložky</t>
  </si>
  <si>
    <t>"podlahy - mč. 302, 303, 304, 305, 306 a 307"</t>
  </si>
  <si>
    <t>(5,65*4,9+12,3*5,3+9,3*3,2+5,615*5,615)</t>
  </si>
  <si>
    <t>136</t>
  </si>
  <si>
    <t>776521100</t>
  </si>
  <si>
    <t>Lepení pásů povlakových podlah plastových</t>
  </si>
  <si>
    <t>763380244</t>
  </si>
  <si>
    <t>Montáž povlakových podlah plastových lepením bez podkladu pásů</t>
  </si>
  <si>
    <t>137</t>
  </si>
  <si>
    <t>2841210001M</t>
  </si>
  <si>
    <t>krytina podlahová PVC</t>
  </si>
  <si>
    <t>818186054</t>
  </si>
  <si>
    <t>118,116*1,1 'Přepočtené koeficientem množství</t>
  </si>
  <si>
    <t>138</t>
  </si>
  <si>
    <t>998776102</t>
  </si>
  <si>
    <t>Přesun hmot tonážní pro podlahy povlakové v objektech v do 12 m</t>
  </si>
  <si>
    <t>1770421318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</si>
  <si>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</si>
  <si>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</si>
  <si>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</si>
  <si>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119</t>
  </si>
  <si>
    <t>781414111</t>
  </si>
  <si>
    <t>Montáž obkladaček vnitřních pravoúhlých pórovinových do 22 ks/m2 lepených flexibilním lepidlem</t>
  </si>
  <si>
    <t>658720153</t>
  </si>
  <si>
    <t>Montáž obkladů vnitřních stěn z obkladaček a dekorů (listel) pórovinových lepených flexibilním lepidlem z obkladaček pravoúhlých do 22 ks/m2</t>
  </si>
  <si>
    <t>"mč 302" (0,8+0,88+0,75)*2</t>
  </si>
  <si>
    <t>"mč 303" (1,05*2+1,035)*2</t>
  </si>
  <si>
    <t>120</t>
  </si>
  <si>
    <t>5976103901M</t>
  </si>
  <si>
    <t xml:space="preserve">obkládačky keramické </t>
  </si>
  <si>
    <t>-336665484</t>
  </si>
  <si>
    <t xml:space="preserve">obkládačky keramické koupelny - dle výběru zadavatele
</t>
  </si>
  <si>
    <t>11,13*1,1 'Přepočtené koeficientem množství</t>
  </si>
  <si>
    <t>121</t>
  </si>
  <si>
    <t>998781102</t>
  </si>
  <si>
    <t>Přesun hmot tonážní pro obklady keramické v objektech v do 12 m</t>
  </si>
  <si>
    <t>-1403851784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</si>
  <si>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</si>
  <si>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</si>
  <si>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</si>
  <si>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154</t>
  </si>
  <si>
    <t>783621132</t>
  </si>
  <si>
    <t>Nátěry syntetické truhlářských konstrukcí barva dražší lazurovacím lakem 2x lakování</t>
  </si>
  <si>
    <t>355859742</t>
  </si>
  <si>
    <t>"nátěr krakorců" 77*0,7</t>
  </si>
  <si>
    <t>155</t>
  </si>
  <si>
    <t>7836211331R</t>
  </si>
  <si>
    <t>Nátěry syntetické truhlářských konstrukcí tranparentní</t>
  </si>
  <si>
    <t>-1894091784</t>
  </si>
  <si>
    <t>"obložení vazných trámů" (8,2+3+6)*(0,15*2+0,3)+(1,0*1,0/2+1*1)</t>
  </si>
  <si>
    <t>179</t>
  </si>
  <si>
    <t>783624930</t>
  </si>
  <si>
    <t>Opravy nátěrů syntetických truhlářských konstrukcí dvojnásobné a 1x email a 2x tmel</t>
  </si>
  <si>
    <t>-170143854</t>
  </si>
  <si>
    <t>Nátěry truhlářských výrobků syntetické na vzduchu schnoucí dveří vícevýplňových (profilovaných) a žaluziových nebo oken s dělenými křídly, oken dvoudílných tříkřídlových a vícekřídlových a oken třídílných a vícedílných nebo vestavěného nábytku dvojnásobné a 1x email s 2x plným tmelením</t>
  </si>
  <si>
    <t>"nátěr stávajících vnitřních dveří" ( 0,8*2*2,2)*2</t>
  </si>
  <si>
    <t>"nátěr stávajících obložkových zárubní vnitřních dveří" ( 0,8+2*2)*0,45</t>
  </si>
  <si>
    <t>99</t>
  </si>
  <si>
    <t>783783311</t>
  </si>
  <si>
    <t>Nátěry tesařských kcí proti dřevokazným houbám, hmyzu a plísním preventivní dvojnásobné v interiéru</t>
  </si>
  <si>
    <t>1509904698</t>
  </si>
  <si>
    <t>Nátěry tesařských konstrukcí protihnilobné, protiplísňové a protipožární proti dřevokazným houbám, hmyzu a plísním preventivní dvojnásobné v interiéru</t>
  </si>
  <si>
    <t>(0,77*63+0,97*12)*(0,1+0,12)*2</t>
  </si>
  <si>
    <t>(0,52*150)*(0,1+0,05)*2</t>
  </si>
  <si>
    <t>(0,78+1,02+1,59*2+1,65+1,69*8+1,82*4+2+2,01+2,26+2,27*2+2,28+2,3*4+2,73*2+2,82+2,85*3+2,86*4+3+3,09+3,23+3,26+3,42*4)*(0,12+0,145)*2</t>
  </si>
  <si>
    <t>(3,44*2+3,45*2+3,98+4,01+4,02*6+4,39+4,41+4,48+4,57*2+4,6*2+5,14+5,18+5,19*4+5,2*2+5,71*2+5,72*1+6,07*4)*(0,12+0,145)*2</t>
  </si>
  <si>
    <t>(6,34*6+6,35*3)*(0,12+0,145)*2</t>
  </si>
  <si>
    <t>(4,09*4+7,2+8,4*4)*(0,12+0,16)*2</t>
  </si>
  <si>
    <t>(2,19*2+2,21*4+2,84*2+3,08*2+3,94*12+4,43*8+4,87+5,5*4)*(0,075+0,175)*2</t>
  </si>
  <si>
    <t>(0,54+8,82+7,67+3,17+5,79+2,25*2+3,15+1,47+3,68+5,85)*(0,16+0,14)*2</t>
  </si>
  <si>
    <t>(0,97*9)*(0,155+0,13)*2</t>
  </si>
  <si>
    <t>(1,41+3,09)*(0,12+0,145)*2</t>
  </si>
  <si>
    <t>(0,54+8,82+7,67+3,17+5,79+2,25*2+3,15+1,47+3,68+5,85+1,34+3,25+5,5*2+5,85)*(0,15+0,19)*2</t>
  </si>
  <si>
    <t>(2,37+2,47*3)*(0,15+0,19)*2</t>
  </si>
  <si>
    <t>(3,66+3,15+6,83+9,17+2,1+2,44+3,06*2)*(0,15+0,18)*2</t>
  </si>
  <si>
    <t>(2,29*9+3,39*3+0,88+1,08)*(0,15+0,16)*2</t>
  </si>
  <si>
    <t>(4,99)*(0,22+0,25)*2</t>
  </si>
  <si>
    <t>(6,22*2+6,24)*(0,22+0,28)*2</t>
  </si>
  <si>
    <t>(4,2)*(0,2+0,25)*2</t>
  </si>
  <si>
    <t>"impregnace stávajících dřevěných prvků - záklop.. " 150</t>
  </si>
  <si>
    <t>784</t>
  </si>
  <si>
    <t>Dokončovací práce - malby a tapety</t>
  </si>
  <si>
    <t>170</t>
  </si>
  <si>
    <t>784121001</t>
  </si>
  <si>
    <t>Oškrabání malby v mísnostech výšky do 3,80 m</t>
  </si>
  <si>
    <t>1326321032</t>
  </si>
  <si>
    <t>Oškrabání malby v místnostech výšky do 3,80 m</t>
  </si>
  <si>
    <t>166</t>
  </si>
  <si>
    <t>784211001</t>
  </si>
  <si>
    <t>Jednonásobné bílé malby ze směsí za mokra výborně otěruvzdorných v místnostech výšky do 3,80 m</t>
  </si>
  <si>
    <t>405710232</t>
  </si>
  <si>
    <t>Malby z malířských směsí otěruvzdorných za mokra jednonásobné, bílé za mokra otěruvzdorné výborně v místnostech výšky do 3,80 m</t>
  </si>
  <si>
    <t>18,326*2</t>
  </si>
  <si>
    <t>27,985*2</t>
  </si>
  <si>
    <t>9,99*2</t>
  </si>
  <si>
    <t>12,06</t>
  </si>
  <si>
    <t>48,555</t>
  </si>
  <si>
    <t>"podhled v mč 307"5,615*5,615</t>
  </si>
  <si>
    <t>"obklad sloupků krovu" (2,7*5)*(0,2*4)</t>
  </si>
  <si>
    <t>"ostění střešních oken" ((0,8+1,2)*2*5+(0,6+1,2)*2)*0,35</t>
  </si>
  <si>
    <t>"odpočet obkladů"-1*11,13</t>
  </si>
  <si>
    <t>168</t>
  </si>
  <si>
    <t>784221141</t>
  </si>
  <si>
    <t>Příplatek k cenám 2x maleb za sucha otěruvzdorných za barevnou malbu tónovanou tónovacími přípravky</t>
  </si>
  <si>
    <t>-185536859</t>
  </si>
  <si>
    <t>Malby z malířských směsí otěruvzdorných za sucha Příplatek k cenám dvojnásobných maleb za provádění barevné malby tónované tónovacími přípravky</t>
  </si>
  <si>
    <t>450,717</t>
  </si>
  <si>
    <t>VRN</t>
  </si>
  <si>
    <t>Vedlejší rozpočtové náklady</t>
  </si>
  <si>
    <t>VRN3</t>
  </si>
  <si>
    <t>Zařízení staveniště</t>
  </si>
  <si>
    <t>175</t>
  </si>
  <si>
    <t>030001000</t>
  </si>
  <si>
    <t>Kč</t>
  </si>
  <si>
    <t>1024</t>
  </si>
  <si>
    <t>-1490409677</t>
  </si>
  <si>
    <t>Základní rozdělení průvodních činností a nákladů zařízení staveniště</t>
  </si>
  <si>
    <t>VRN7</t>
  </si>
  <si>
    <t>Provozní vlivy</t>
  </si>
  <si>
    <t>176</t>
  </si>
  <si>
    <t>070001000</t>
  </si>
  <si>
    <t>456775920</t>
  </si>
  <si>
    <t>Základní rozdělení průvodních činností a nákladů provozní vlivy</t>
  </si>
  <si>
    <t>{2C9ACD63-86D3-4B0F-9116-322D71FDB27E}</t>
  </si>
  <si>
    <t>Elektroinstalace</t>
  </si>
  <si>
    <t xml:space="preserve">    735 - Ústřední vytápění - otopná tělesa</t>
  </si>
  <si>
    <t>M - Práce a dodávky M</t>
  </si>
  <si>
    <t xml:space="preserve">    21-M - Elektromontáže</t>
  </si>
  <si>
    <t xml:space="preserve">      D1 - zařízení přístroje - montáž</t>
  </si>
  <si>
    <t xml:space="preserve">      D2 - zařízení přístroje - materiál</t>
  </si>
  <si>
    <t xml:space="preserve">      D3 - ukončení vodičů</t>
  </si>
  <si>
    <t xml:space="preserve">      D4 - vodice-kabely, metrový materiál</t>
  </si>
  <si>
    <t xml:space="preserve">      D5 - ROZVADĚČ   RS1</t>
  </si>
  <si>
    <t xml:space="preserve">      D6 - ROZVADĚČ   RO3</t>
  </si>
  <si>
    <t>722010001</t>
  </si>
  <si>
    <t>Napojení ohřívačů na TUV</t>
  </si>
  <si>
    <t>R-pol.</t>
  </si>
  <si>
    <t>-1462863428</t>
  </si>
  <si>
    <t>725531102</t>
  </si>
  <si>
    <t>Elektrický ohřívač zásobníkový přepadový beztlakový 10 l / 2 kW</t>
  </si>
  <si>
    <t>604334606</t>
  </si>
  <si>
    <t>998725202</t>
  </si>
  <si>
    <t>Přesun hmot procentní pro zařizovací předměty v objektech v do 12 m</t>
  </si>
  <si>
    <t>65504787</t>
  </si>
  <si>
    <t>735</t>
  </si>
  <si>
    <t>Ústřední vytápění - otopná tělesa</t>
  </si>
  <si>
    <t>735990001</t>
  </si>
  <si>
    <t>Montáž přímotopných panelů</t>
  </si>
  <si>
    <t>1589066969</t>
  </si>
  <si>
    <t>341020001</t>
  </si>
  <si>
    <t>topné těleso 2kW 230V/16A s termostatem</t>
  </si>
  <si>
    <t>1770020681</t>
  </si>
  <si>
    <t>Práce a dodávky M</t>
  </si>
  <si>
    <t>21-M</t>
  </si>
  <si>
    <t>Elektromontáže</t>
  </si>
  <si>
    <t>D1</t>
  </si>
  <si>
    <t>zařízení přístroje - montáž</t>
  </si>
  <si>
    <t>210809001</t>
  </si>
  <si>
    <t>Jímač uchycený do dřeva 16mm 1,5 m</t>
  </si>
  <si>
    <t>ks.</t>
  </si>
  <si>
    <t>210809002</t>
  </si>
  <si>
    <t>krabice instalační pro vývod ze zdi</t>
  </si>
  <si>
    <t>210809003</t>
  </si>
  <si>
    <t>krabice instalační IP54</t>
  </si>
  <si>
    <t>210809004</t>
  </si>
  <si>
    <t>krabice instalační s víčkem IP20</t>
  </si>
  <si>
    <t>210809005</t>
  </si>
  <si>
    <t>krabice KO 125 E/EQ02 KA</t>
  </si>
  <si>
    <t>210809006</t>
  </si>
  <si>
    <t>krabice přístrojová KP2</t>
  </si>
  <si>
    <t>210809007</t>
  </si>
  <si>
    <t>nástěnné svítidlo IP20</t>
  </si>
  <si>
    <t>210809008</t>
  </si>
  <si>
    <t>nástěnné svítidlo IP65</t>
  </si>
  <si>
    <t>210809009</t>
  </si>
  <si>
    <t>podpěra vedení do zdi</t>
  </si>
  <si>
    <t>210809010</t>
  </si>
  <si>
    <t>podpěra vedení jímače na hřebenáče</t>
  </si>
  <si>
    <t>210809011</t>
  </si>
  <si>
    <t>podpěra vedení jímače na krytinu</t>
  </si>
  <si>
    <t>210809012</t>
  </si>
  <si>
    <t>pomocný jímač 0,5 m</t>
  </si>
  <si>
    <t>210809013</t>
  </si>
  <si>
    <t>spínač ř.1 IP20 polozapuštěný</t>
  </si>
  <si>
    <t>210809014</t>
  </si>
  <si>
    <t>spínač ř.1 IP44 nástěnný</t>
  </si>
  <si>
    <t>210809015</t>
  </si>
  <si>
    <t>spínač ř.2s 16A IP20 polozapuštěný 16A</t>
  </si>
  <si>
    <t>210809016</t>
  </si>
  <si>
    <t>spínač ř.5 IP20 polozapuštěný</t>
  </si>
  <si>
    <t>210809017</t>
  </si>
  <si>
    <t>spínač ř.6So IP20 polozapuštěný</t>
  </si>
  <si>
    <t>210809018</t>
  </si>
  <si>
    <t>spínač ř.7So IP20 polozapuštěný</t>
  </si>
  <si>
    <t>24</t>
  </si>
  <si>
    <t>210809019</t>
  </si>
  <si>
    <t>společná krabice přístrojová 2x</t>
  </si>
  <si>
    <t>210809020</t>
  </si>
  <si>
    <t>společná krabice přístrojová 3x</t>
  </si>
  <si>
    <t>210809021</t>
  </si>
  <si>
    <t>společná krabice přístrojová 4x</t>
  </si>
  <si>
    <t>210809022</t>
  </si>
  <si>
    <t>svítidlo nouzové/orientační nástěnné se zdrojem</t>
  </si>
  <si>
    <t>210809023</t>
  </si>
  <si>
    <t>svítidlo stropní přisazené IP20</t>
  </si>
  <si>
    <t>210809024</t>
  </si>
  <si>
    <t>svod hromosvodu na zdi</t>
  </si>
  <si>
    <t>210809025</t>
  </si>
  <si>
    <t>svorka na potrubí okapové svody ST</t>
  </si>
  <si>
    <t>210809026</t>
  </si>
  <si>
    <t>svorka okapová SO</t>
  </si>
  <si>
    <t>210809027</t>
  </si>
  <si>
    <t>svorka SP</t>
  </si>
  <si>
    <t>210809028</t>
  </si>
  <si>
    <t>svorka SS</t>
  </si>
  <si>
    <t>210809029</t>
  </si>
  <si>
    <t>topné těleso</t>
  </si>
  <si>
    <t>210809030</t>
  </si>
  <si>
    <t>uzemnění</t>
  </si>
  <si>
    <t>210809031</t>
  </si>
  <si>
    <t>uzemnění přes zkušební svorku</t>
  </si>
  <si>
    <t>210809032</t>
  </si>
  <si>
    <t>výsek otvoru do zdiva 80x150x60mm</t>
  </si>
  <si>
    <t>210809033</t>
  </si>
  <si>
    <t>výsek otvoru do zdiva 80x240x60mm</t>
  </si>
  <si>
    <t>210809034</t>
  </si>
  <si>
    <t>výsek otvoru do zdiva Ć 80 x30mm</t>
  </si>
  <si>
    <t>210809035</t>
  </si>
  <si>
    <t>výsek otvoru do zdiva Ć 80 x30mm 16A</t>
  </si>
  <si>
    <t>210809036</t>
  </si>
  <si>
    <t>výsek otvoru do zdiva Ć 80 x80mm</t>
  </si>
  <si>
    <t>210809037</t>
  </si>
  <si>
    <t>zářivkové svítidlo přisazené/zavěšené IP20</t>
  </si>
  <si>
    <t>210809038</t>
  </si>
  <si>
    <t>zásuvka 16A/230V IP20 polozap. s přepěťovou ochr.</t>
  </si>
  <si>
    <t>44</t>
  </si>
  <si>
    <t>210809039</t>
  </si>
  <si>
    <t>zásuvka 16A/230V IP20 polozapuštěná</t>
  </si>
  <si>
    <t>210809040</t>
  </si>
  <si>
    <t>zásuvka dvojitá 16A/230V IP20 polozap. s přepěťovou ochr.</t>
  </si>
  <si>
    <t>210809041</t>
  </si>
  <si>
    <t>zásuvka dvojitá 16A/230V IP20 polozapuštěná</t>
  </si>
  <si>
    <t>210809043</t>
  </si>
  <si>
    <t>revize elektro</t>
  </si>
  <si>
    <t>210809053</t>
  </si>
  <si>
    <t>Demontáže elektroinstalace</t>
  </si>
  <si>
    <t>h</t>
  </si>
  <si>
    <t>1527308288</t>
  </si>
  <si>
    <t>D2</t>
  </si>
  <si>
    <t>zařízení přístroje - materiál</t>
  </si>
  <si>
    <t>341019001</t>
  </si>
  <si>
    <t>doutnavka do spínače/tlačítka</t>
  </si>
  <si>
    <t>256</t>
  </si>
  <si>
    <t>341019002</t>
  </si>
  <si>
    <t>doutnavka do spínače/tlačítka 16A</t>
  </si>
  <si>
    <t>341019003</t>
  </si>
  <si>
    <t>jímací tyč 16mm  1,5 m</t>
  </si>
  <si>
    <t>341019004</t>
  </si>
  <si>
    <t>jímač  0,5 m</t>
  </si>
  <si>
    <t>341019005</t>
  </si>
  <si>
    <t>341019006</t>
  </si>
  <si>
    <t>341019007</t>
  </si>
  <si>
    <t>341019008</t>
  </si>
  <si>
    <t>341019009</t>
  </si>
  <si>
    <t>krabice pro zkušební svorku</t>
  </si>
  <si>
    <t>341019010</t>
  </si>
  <si>
    <t>341019011</t>
  </si>
  <si>
    <t>kryt přístroje dělený</t>
  </si>
  <si>
    <t>341019012</t>
  </si>
  <si>
    <t>kryt přístroje jednoduchý</t>
  </si>
  <si>
    <t>341019013</t>
  </si>
  <si>
    <t>kryt přístroje jednoduchý s průzorem</t>
  </si>
  <si>
    <t>341019014</t>
  </si>
  <si>
    <t>Ochranná stříška dolní 1,5 m</t>
  </si>
  <si>
    <t>63</t>
  </si>
  <si>
    <t>341019015</t>
  </si>
  <si>
    <t>Ochranná stříška horní 1,5 m</t>
  </si>
  <si>
    <t>341019016</t>
  </si>
  <si>
    <t>ochranný úhelník svodu OU</t>
  </si>
  <si>
    <t>341019017</t>
  </si>
  <si>
    <t>podpěra ochranného úhelníku svodu</t>
  </si>
  <si>
    <t>341019018</t>
  </si>
  <si>
    <t>341019019</t>
  </si>
  <si>
    <t>341019020</t>
  </si>
  <si>
    <t>341019021</t>
  </si>
  <si>
    <t>přístroj spínače ř.1</t>
  </si>
  <si>
    <t>341019022</t>
  </si>
  <si>
    <t>přístroj spínače ř.2s 16A</t>
  </si>
  <si>
    <t>341019023</t>
  </si>
  <si>
    <t>přístroj spínače ř.5</t>
  </si>
  <si>
    <t>341019024</t>
  </si>
  <si>
    <t>přístroj spínače ř.6So</t>
  </si>
  <si>
    <t>341019025</t>
  </si>
  <si>
    <t>přístroj spínače ř.7So</t>
  </si>
  <si>
    <t>341019026</t>
  </si>
  <si>
    <t>přístroj zásuvky 16A/230V IP20</t>
  </si>
  <si>
    <t>341019027</t>
  </si>
  <si>
    <t>přístroj zásuvky 16A/230V IP20 s přepěťovou ochr.</t>
  </si>
  <si>
    <t>341019028</t>
  </si>
  <si>
    <t>rámeček přístroje 1x</t>
  </si>
  <si>
    <t>341019029</t>
  </si>
  <si>
    <t>rámeček přístroje 2x</t>
  </si>
  <si>
    <t>341019030</t>
  </si>
  <si>
    <t>rámeček přístroje 3x</t>
  </si>
  <si>
    <t>341019031</t>
  </si>
  <si>
    <t>rámeček přístroje 4x</t>
  </si>
  <si>
    <t>341019032</t>
  </si>
  <si>
    <t>341019033</t>
  </si>
  <si>
    <t>341019034</t>
  </si>
  <si>
    <t>341019035</t>
  </si>
  <si>
    <t>svorka jímače  0,5 m</t>
  </si>
  <si>
    <t>341019036</t>
  </si>
  <si>
    <t>Svorka MV pro jímací tyče se šroubem 1,5 m</t>
  </si>
  <si>
    <t>341019037</t>
  </si>
  <si>
    <t>341019038</t>
  </si>
  <si>
    <t>341019039</t>
  </si>
  <si>
    <t>341019040</t>
  </si>
  <si>
    <t>341019041</t>
  </si>
  <si>
    <t>svorka SS  0,5 m</t>
  </si>
  <si>
    <t>341019042</t>
  </si>
  <si>
    <t>Svorka zkušební SZ</t>
  </si>
  <si>
    <t>341019043</t>
  </si>
  <si>
    <t>341019044</t>
  </si>
  <si>
    <t>341019045</t>
  </si>
  <si>
    <t>341019046</t>
  </si>
  <si>
    <t>LH-1  2113414901 PAS 1x49W (2364 lm; 49.0 W; 1xFQ 49 W/840 HO)</t>
  </si>
  <si>
    <t>341019047</t>
  </si>
  <si>
    <t>LH-2  5113418011 PAS 1x80W (3381 lm; 80.0 W; 1xFQ 80 W/840)</t>
  </si>
  <si>
    <t>341019048</t>
  </si>
  <si>
    <t>LH-3  4355 PT 2x28W (4606 lm; 56.0 W; 2xFH 28 W/830 HE)</t>
  </si>
  <si>
    <t>341019049</t>
  </si>
  <si>
    <t>LH-4  VM 226 LK IP65 (1897 lm; 50.0 W; 2xTC-DEL 26W)</t>
  </si>
  <si>
    <t>341019050</t>
  </si>
  <si>
    <t>LH-5  3156 VM 224 LO3/TC-F (1844 lm; 50.0 W; 2xTC-LF 24W/21)</t>
  </si>
  <si>
    <t>341019051</t>
  </si>
  <si>
    <t>LH-6  3153 VM 218 LO2 (1478 lm; 48.0 W; 2xTC-D 18W/21)</t>
  </si>
  <si>
    <t>341019076</t>
  </si>
  <si>
    <t>montážní a spojovací materiál</t>
  </si>
  <si>
    <t>D3</t>
  </si>
  <si>
    <t>ukončení vodičů</t>
  </si>
  <si>
    <t>210809044</t>
  </si>
  <si>
    <t>ukončení vodiče 1,5 mm2</t>
  </si>
  <si>
    <t>210809045</t>
  </si>
  <si>
    <t>ukončení vodiče 10 mm2</t>
  </si>
  <si>
    <t>210809046</t>
  </si>
  <si>
    <t>ukončení vodiče 2,5 mm2</t>
  </si>
  <si>
    <t>D4</t>
  </si>
  <si>
    <t>vodice-kabely, metrový materiál</t>
  </si>
  <si>
    <t>210809047</t>
  </si>
  <si>
    <t>montáž kabelu</t>
  </si>
  <si>
    <t>210809048</t>
  </si>
  <si>
    <t>montáž drátu</t>
  </si>
  <si>
    <t>210809049</t>
  </si>
  <si>
    <t>montáž trubky</t>
  </si>
  <si>
    <t>341019052</t>
  </si>
  <si>
    <t>Cu-J 3x1,5 mm</t>
  </si>
  <si>
    <t>341019053</t>
  </si>
  <si>
    <t>Cu-J 3x2,5 mm</t>
  </si>
  <si>
    <t>341019054</t>
  </si>
  <si>
    <t>Cu-J 4x10 mm</t>
  </si>
  <si>
    <t>341019055</t>
  </si>
  <si>
    <t>Cu-J 5x1,5 mm</t>
  </si>
  <si>
    <t>341019056</t>
  </si>
  <si>
    <t>Cu-J 5x1,5 mm (nebo Cu-C 4x)</t>
  </si>
  <si>
    <t>341019057</t>
  </si>
  <si>
    <t>Cu-O 3x1,5 mm</t>
  </si>
  <si>
    <t>341019058</t>
  </si>
  <si>
    <t>Cu-O 3x1,5 mm (nebo Cu-A 2x)</t>
  </si>
  <si>
    <t>341019059</t>
  </si>
  <si>
    <t>Cu-O 5x1,5 mm</t>
  </si>
  <si>
    <t>341019060</t>
  </si>
  <si>
    <t>drát FeZn 10mm izolovaný</t>
  </si>
  <si>
    <t>341019061</t>
  </si>
  <si>
    <t>drát RD 10mm (FeZn 10mm)</t>
  </si>
  <si>
    <t>341019062</t>
  </si>
  <si>
    <t>drát RD 8mm (FeZn 8mm)</t>
  </si>
  <si>
    <t>341019063</t>
  </si>
  <si>
    <t>instalační trubka 16mm</t>
  </si>
  <si>
    <t>D5</t>
  </si>
  <si>
    <t>ROZVADĚČ   RS1</t>
  </si>
  <si>
    <t>210809050</t>
  </si>
  <si>
    <t>montáž</t>
  </si>
  <si>
    <t>341019064</t>
  </si>
  <si>
    <t>Rozvaděč zapuštěný 300x295x200mm EI-S30.  Soustava PE+N+3x400/230V~50Hz,TN-S, ,Jmenovitý proud  přípojnic In=63A, Krytí  IP30</t>
  </si>
  <si>
    <t>341019065</t>
  </si>
  <si>
    <t>jistič třífázový  32A LNS</t>
  </si>
  <si>
    <t>341019066</t>
  </si>
  <si>
    <t>přepěťová ochrana 3 f TYP 1</t>
  </si>
  <si>
    <t>D6</t>
  </si>
  <si>
    <t>ROZVADĚČ   RO3</t>
  </si>
  <si>
    <t>210809051</t>
  </si>
  <si>
    <t>341019067</t>
  </si>
  <si>
    <t>Rozvaděč zapuštěný oceloplechový 600x600x150mm Soustava PE+N+3x400/230V~50Hz,TN-S, ,Jmenovitý proud přípojnic In=32A, Krytí  IP30</t>
  </si>
  <si>
    <t>341019068</t>
  </si>
  <si>
    <t>jistič jednofázový  10A /B</t>
  </si>
  <si>
    <t>341019069</t>
  </si>
  <si>
    <t>jistič jednofázový  16A /B</t>
  </si>
  <si>
    <t>341019070</t>
  </si>
  <si>
    <t>jistič jednofázový  6A /C</t>
  </si>
  <si>
    <t>341019071</t>
  </si>
  <si>
    <t>proudový chránič čtyřpolový  32A 30mA</t>
  </si>
  <si>
    <t>341019072</t>
  </si>
  <si>
    <t>přepěťová ochrana 3 f TYP 2</t>
  </si>
  <si>
    <t>341019073</t>
  </si>
  <si>
    <t>řadová svorka do 2,5mm</t>
  </si>
  <si>
    <t>341019074</t>
  </si>
  <si>
    <t>spínač třífázový  32A</t>
  </si>
  <si>
    <t>341019075</t>
  </si>
  <si>
    <t>stykač  1/16A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</si>
  <si>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</si>
  <si>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</si>
  <si>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</si>
  <si>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</si>
  <si>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</si>
  <si>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</si>
  <si>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</si>
  <si>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</si>
  <si>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</si>
  <si>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</si>
  <si>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</si>
  <si>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</si>
  <si>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</si>
  <si>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</si>
  <si>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</si>
  <si>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</si>
  <si>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</si>
  <si>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</si>
  <si>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</si>
  <si>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</si>
  <si>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</si>
  <si>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</si>
  <si>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</si>
  <si>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</si>
  <si>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</si>
  <si>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</si>
  <si>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</si>
  <si>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</si>
  <si>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</si>
  <si>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</si>
  <si>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</si>
  <si>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</si>
  <si>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</si>
  <si>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</si>
  <si>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</si>
  <si>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</si>
  <si>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</si>
  <si>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</si>
  <si>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</si>
  <si>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</si>
  <si>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</si>
  <si>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</si>
  <si>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</si>
  <si>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</si>
  <si>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</si>
  <si>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</si>
  <si>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</si>
  <si>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</si>
  <si>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</si>
  <si>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</si>
  <si>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</si>
  <si>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</si>
  <si>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</si>
  <si>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</si>
  <si>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</si>
  <si>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</si>
  <si>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</si>
  <si>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</si>
  <si>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</si>
  <si>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</si>
  <si>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</si>
  <si>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</si>
  <si>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</si>
  <si>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</si>
  <si>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</si>
  <si>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</si>
  <si>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</si>
  <si>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</si>
  <si>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</si>
  <si>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</si>
  <si>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</si>
  <si>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</si>
  <si>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</si>
  <si>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</si>
  <si>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</si>
  <si>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</si>
  <si>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</si>
  <si>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</si>
  <si>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</si>
  <si>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</si>
  <si>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</si>
  <si>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</si>
  <si>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</si>
  <si>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</si>
  <si>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</si>
  <si>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</si>
  <si>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</si>
  <si>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</si>
  <si>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</si>
  <si>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</si>
  <si>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</si>
  <si>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</si>
  <si>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</si>
  <si>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</si>
  <si>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</si>
  <si>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</si>
  <si>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</si>
  <si>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</si>
  <si>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</si>
  <si>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</si>
  <si>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</si>
  <si>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</si>
  <si>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</si>
  <si>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</si>
  <si>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</si>
  <si>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</si>
  <si>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</si>
  <si>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</si>
  <si>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</si>
  <si>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</si>
  <si>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</si>
  <si>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</si>
  <si>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</si>
  <si>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</si>
  <si>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</si>
  <si>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</si>
  <si>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</si>
  <si>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</si>
  <si>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</si>
  <si>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</si>
  <si>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</si>
  <si>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</si>
  <si>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</si>
  <si>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</si>
  <si>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</si>
  <si>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</si>
  <si>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</si>
  <si>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</si>
  <si>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</si>
  <si>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</si>
  <si>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</si>
  <si>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</si>
  <si>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</si>
  <si>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</si>
  <si>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</si>
  <si>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</si>
  <si>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</si>
  <si>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</si>
  <si>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</si>
  <si>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</si>
  <si>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</si>
  <si>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</si>
  <si>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</si>
  <si>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</si>
  <si>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</si>
  <si>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</si>
  <si>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</si>
  <si>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</si>
  <si>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</si>
  <si>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</si>
  <si>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</si>
  <si>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</si>
  <si>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</si>
  <si>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</si>
  <si>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</si>
  <si>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</si>
  <si>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</si>
  <si>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</si>
  <si>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</si>
  <si>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</si>
  <si>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</si>
  <si>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</si>
  <si>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</si>
  <si>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</si>
  <si>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</si>
  <si>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vlákno minerální a výrobky z něj (desky, skruže, pásy, rohože, vložkové pytle apod.) z minerální plsti  - izolace pro suchou výstavbu deska izolace šikmých střech, rozměr 600x1200 mm, la = 0,037 W/mK tl.160 mm</t>
  </si>
  <si>
    <t>vlákno minerální a výrobky z něj (desky, skruže, pásy, rohože, vložkové pytle apod.) z minerální plsti - izolace pro suchou výstavbu deska izolace šikmých střech, rozměr 600x1200 mm, la = 0,037 W/mK tl. 80 mm</t>
  </si>
  <si>
    <t>dveře dřevěné vnitřní profilované dveře prosklené dřevěné požárně odolné, El (EW)30 D3 dezén javor, CPL fólie jednokřídlové 80 x 197 cm</t>
  </si>
  <si>
    <t>dveře vnitřní CPL fólie, dezén javor, 1křídlové 80 x 197 cm</t>
  </si>
  <si>
    <t>Montáž střešních oken dřevěných nebo plastových kyvných, výklopných/kyvných s okenním rámem a lemováním, s plisovaným límcem, s napojením na krytinu do krytiny tvarované, rozměru 78 x 118 cm</t>
  </si>
  <si>
    <t>zárubně dřevěné zárubně obložkové pro dveře jednokřídlové 60, 70, 80 a 90/197 cm pro tl.stěny 6-17 cm dub, buk - protipožární</t>
  </si>
  <si>
    <t>zárubně obložkové protipožární pro dveře 1křídlové 60,70,80,90x197 cm, tl. 6 - 17 cm,javor</t>
  </si>
  <si>
    <t>Nátěry truhlářských výrobků syntetické na vzduchu schnoucí dražšími barvami, lazurovacím lakem 2x lakování</t>
  </si>
  <si>
    <t>deska minerální střešní izolační 600x1200 mm tl. 80 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</si>
</sst>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 vertical="top" wrapText="1"/>
      <protection locked="0"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6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6" fillId="33" borderId="0" xfId="36" applyNumberFormat="1" applyFill="1" applyBorder="1" applyAlignment="1" applyProtection="1">
      <alignment horizontal="left" vertical="top"/>
      <protection locked="0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34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6" fillId="0" borderId="30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4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36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7" fontId="24" fillId="0" borderId="32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6" fillId="33" borderId="0" xfId="36" applyNumberFormat="1" applyFill="1" applyBorder="1" applyAlignment="1" applyProtection="1">
      <alignment horizontal="left" vertical="top"/>
      <protection/>
    </xf>
    <xf numFmtId="166" fontId="1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164" fontId="11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164" fontId="25" fillId="0" borderId="32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164" fontId="26" fillId="0" borderId="32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167" fontId="27" fillId="0" borderId="22" xfId="0" applyNumberFormat="1" applyFont="1" applyBorder="1" applyAlignment="1">
      <alignment horizontal="right"/>
    </xf>
    <xf numFmtId="167" fontId="27" fillId="0" borderId="23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9" fillId="0" borderId="30" xfId="0" applyFont="1" applyBorder="1" applyAlignment="1">
      <alignment horizontal="left"/>
    </xf>
    <xf numFmtId="167" fontId="29" fillId="0" borderId="0" xfId="0" applyNumberFormat="1" applyFont="1" applyAlignment="1">
      <alignment horizontal="right"/>
    </xf>
    <xf numFmtId="167" fontId="29" fillId="0" borderId="24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67" fontId="13" fillId="0" borderId="0" xfId="0" applyNumberFormat="1" applyFont="1" applyAlignment="1">
      <alignment horizontal="right" vertical="center"/>
    </xf>
    <xf numFmtId="167" fontId="13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NumberFormat="1" applyFont="1" applyAlignment="1">
      <alignment horizontal="right" vertical="center"/>
    </xf>
    <xf numFmtId="0" fontId="32" fillId="0" borderId="30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3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4" fillId="0" borderId="36" xfId="0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center" vertical="center" wrapText="1"/>
    </xf>
    <xf numFmtId="168" fontId="34" fillId="0" borderId="36" xfId="0" applyNumberFormat="1" applyFont="1" applyBorder="1" applyAlignment="1">
      <alignment horizontal="right" vertical="center"/>
    </xf>
    <xf numFmtId="164" fontId="34" fillId="0" borderId="36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47" applyAlignment="1">
      <alignment horizontal="left" vertical="top"/>
      <protection locked="0"/>
    </xf>
    <xf numFmtId="0" fontId="0" fillId="0" borderId="0" xfId="47" applyFont="1" applyAlignment="1">
      <alignment horizontal="left" vertical="top"/>
      <protection locked="0"/>
    </xf>
    <xf numFmtId="0" fontId="0" fillId="33" borderId="0" xfId="47" applyFont="1" applyFill="1" applyAlignment="1" applyProtection="1">
      <alignment horizontal="left" vertical="top"/>
      <protection/>
    </xf>
    <xf numFmtId="0" fontId="3" fillId="33" borderId="0" xfId="47" applyFont="1" applyFill="1" applyAlignment="1" applyProtection="1">
      <alignment horizontal="left" vertical="center"/>
      <protection/>
    </xf>
    <xf numFmtId="0" fontId="4" fillId="33" borderId="0" xfId="47" applyFont="1" applyFill="1" applyAlignment="1" applyProtection="1">
      <alignment horizontal="left" vertical="center"/>
      <protection/>
    </xf>
    <xf numFmtId="0" fontId="0" fillId="33" borderId="0" xfId="47" applyFont="1" applyFill="1" applyAlignment="1">
      <alignment horizontal="left" vertical="top"/>
      <protection locked="0"/>
    </xf>
    <xf numFmtId="0" fontId="0" fillId="0" borderId="10" xfId="47" applyBorder="1" applyAlignment="1">
      <alignment horizontal="left" vertical="top"/>
      <protection locked="0"/>
    </xf>
    <xf numFmtId="0" fontId="0" fillId="0" borderId="11" xfId="47" applyBorder="1" applyAlignment="1">
      <alignment horizontal="left" vertical="top"/>
      <protection locked="0"/>
    </xf>
    <xf numFmtId="0" fontId="0" fillId="0" borderId="12" xfId="47" applyBorder="1" applyAlignment="1">
      <alignment horizontal="left" vertical="top"/>
      <protection locked="0"/>
    </xf>
    <xf numFmtId="0" fontId="0" fillId="0" borderId="13" xfId="47" applyBorder="1" applyAlignment="1">
      <alignment horizontal="left" vertical="top"/>
      <protection locked="0"/>
    </xf>
    <xf numFmtId="0" fontId="8" fillId="0" borderId="0" xfId="47" applyFont="1" applyAlignment="1">
      <alignment horizontal="left" vertical="center"/>
      <protection locked="0"/>
    </xf>
    <xf numFmtId="0" fontId="0" fillId="0" borderId="14" xfId="47" applyBorder="1" applyAlignment="1">
      <alignment horizontal="left" vertical="top"/>
      <protection locked="0"/>
    </xf>
    <xf numFmtId="0" fontId="7" fillId="0" borderId="0" xfId="47" applyFont="1" applyAlignment="1">
      <alignment horizontal="left" vertical="center"/>
      <protection locked="0"/>
    </xf>
    <xf numFmtId="0" fontId="9" fillId="0" borderId="0" xfId="47" applyFont="1" applyAlignment="1">
      <alignment horizontal="left" vertical="center"/>
      <protection locked="0"/>
    </xf>
    <xf numFmtId="0" fontId="0" fillId="0" borderId="0" xfId="47" applyFont="1" applyAlignment="1">
      <alignment horizontal="left" vertical="center"/>
      <protection locked="0"/>
    </xf>
    <xf numFmtId="0" fontId="0" fillId="0" borderId="13" xfId="47" applyBorder="1" applyAlignment="1">
      <alignment horizontal="left" vertical="center"/>
      <protection locked="0"/>
    </xf>
    <xf numFmtId="0" fontId="0" fillId="0" borderId="14" xfId="47" applyBorder="1" applyAlignment="1">
      <alignment horizontal="left" vertical="center"/>
      <protection locked="0"/>
    </xf>
    <xf numFmtId="0" fontId="10" fillId="0" borderId="0" xfId="47" applyFont="1" applyAlignment="1">
      <alignment horizontal="left" vertical="center"/>
      <protection locked="0"/>
    </xf>
    <xf numFmtId="166" fontId="10" fillId="0" borderId="0" xfId="47" applyNumberFormat="1" applyFont="1" applyAlignment="1">
      <alignment horizontal="left" vertical="top"/>
      <protection locked="0"/>
    </xf>
    <xf numFmtId="0" fontId="0" fillId="0" borderId="0" xfId="47" applyFont="1" applyAlignment="1">
      <alignment horizontal="left" vertical="center" wrapText="1"/>
      <protection locked="0"/>
    </xf>
    <xf numFmtId="0" fontId="0" fillId="0" borderId="13" xfId="47" applyBorder="1" applyAlignment="1">
      <alignment horizontal="left" vertical="center" wrapText="1"/>
      <protection locked="0"/>
    </xf>
    <xf numFmtId="0" fontId="0" fillId="0" borderId="14" xfId="47" applyBorder="1" applyAlignment="1">
      <alignment horizontal="left" vertical="center" wrapText="1"/>
      <protection locked="0"/>
    </xf>
    <xf numFmtId="0" fontId="0" fillId="0" borderId="22" xfId="47" applyBorder="1" applyAlignment="1">
      <alignment horizontal="left" vertical="center"/>
      <protection locked="0"/>
    </xf>
    <xf numFmtId="0" fontId="0" fillId="0" borderId="34" xfId="47" applyBorder="1" applyAlignment="1">
      <alignment horizontal="left" vertical="center"/>
      <protection locked="0"/>
    </xf>
    <xf numFmtId="0" fontId="12" fillId="0" borderId="0" xfId="47" applyFont="1" applyAlignment="1">
      <alignment horizontal="left" vertical="center"/>
      <protection locked="0"/>
    </xf>
    <xf numFmtId="164" fontId="17" fillId="0" borderId="0" xfId="47" applyNumberFormat="1" applyFont="1" applyAlignment="1">
      <alignment horizontal="right" vertical="center"/>
      <protection locked="0"/>
    </xf>
    <xf numFmtId="0" fontId="13" fillId="0" borderId="0" xfId="47" applyFont="1" applyAlignment="1">
      <alignment horizontal="right" vertical="center"/>
      <protection locked="0"/>
    </xf>
    <xf numFmtId="0" fontId="13" fillId="0" borderId="0" xfId="47" applyFont="1" applyAlignment="1">
      <alignment horizontal="left" vertical="center"/>
      <protection locked="0"/>
    </xf>
    <xf numFmtId="164" fontId="13" fillId="0" borderId="0" xfId="47" applyNumberFormat="1" applyFont="1" applyAlignment="1">
      <alignment horizontal="right" vertical="center"/>
      <protection locked="0"/>
    </xf>
    <xf numFmtId="165" fontId="13" fillId="0" borderId="0" xfId="47" applyNumberFormat="1" applyFont="1" applyAlignment="1">
      <alignment horizontal="right" vertical="center"/>
      <protection locked="0"/>
    </xf>
    <xf numFmtId="0" fontId="0" fillId="34" borderId="0" xfId="47" applyFill="1" applyAlignment="1">
      <alignment horizontal="left" vertical="center"/>
      <protection locked="0"/>
    </xf>
    <xf numFmtId="0" fontId="11" fillId="34" borderId="17" xfId="47" applyFont="1" applyFill="1" applyBorder="1" applyAlignment="1">
      <alignment horizontal="left" vertical="center"/>
      <protection locked="0"/>
    </xf>
    <xf numFmtId="0" fontId="0" fillId="34" borderId="18" xfId="47" applyFill="1" applyBorder="1" applyAlignment="1">
      <alignment horizontal="left" vertical="center"/>
      <protection locked="0"/>
    </xf>
    <xf numFmtId="0" fontId="11" fillId="34" borderId="18" xfId="47" applyFont="1" applyFill="1" applyBorder="1" applyAlignment="1">
      <alignment horizontal="right" vertical="center"/>
      <protection locked="0"/>
    </xf>
    <xf numFmtId="0" fontId="11" fillId="34" borderId="18" xfId="47" applyFont="1" applyFill="1" applyBorder="1" applyAlignment="1">
      <alignment horizontal="center" vertical="center"/>
      <protection locked="0"/>
    </xf>
    <xf numFmtId="164" fontId="11" fillId="34" borderId="18" xfId="47" applyNumberFormat="1" applyFont="1" applyFill="1" applyBorder="1" applyAlignment="1">
      <alignment horizontal="right" vertical="center"/>
      <protection locked="0"/>
    </xf>
    <xf numFmtId="0" fontId="0" fillId="34" borderId="35" xfId="47" applyFill="1" applyBorder="1" applyAlignment="1">
      <alignment horizontal="left" vertical="center"/>
      <protection locked="0"/>
    </xf>
    <xf numFmtId="0" fontId="0" fillId="0" borderId="19" xfId="47" applyBorder="1" applyAlignment="1">
      <alignment horizontal="left" vertical="center"/>
      <protection locked="0"/>
    </xf>
    <xf numFmtId="0" fontId="0" fillId="0" borderId="20" xfId="47" applyBorder="1" applyAlignment="1">
      <alignment horizontal="left" vertical="center"/>
      <protection locked="0"/>
    </xf>
    <xf numFmtId="0" fontId="0" fillId="0" borderId="21" xfId="47" applyBorder="1" applyAlignment="1">
      <alignment horizontal="left" vertical="center"/>
      <protection locked="0"/>
    </xf>
    <xf numFmtId="0" fontId="0" fillId="0" borderId="10" xfId="47" applyBorder="1" applyAlignment="1">
      <alignment horizontal="left" vertical="center"/>
      <protection locked="0"/>
    </xf>
    <xf numFmtId="0" fontId="0" fillId="0" borderId="11" xfId="47" applyBorder="1" applyAlignment="1">
      <alignment horizontal="left" vertical="center"/>
      <protection locked="0"/>
    </xf>
    <xf numFmtId="0" fontId="0" fillId="0" borderId="12" xfId="47" applyBorder="1" applyAlignment="1">
      <alignment horizontal="left" vertical="center"/>
      <protection locked="0"/>
    </xf>
    <xf numFmtId="0" fontId="10" fillId="34" borderId="0" xfId="47" applyFont="1" applyFill="1" applyAlignment="1">
      <alignment horizontal="left" vertical="center"/>
      <protection locked="0"/>
    </xf>
    <xf numFmtId="0" fontId="10" fillId="34" borderId="0" xfId="47" applyFont="1" applyFill="1" applyAlignment="1">
      <alignment horizontal="right" vertical="center"/>
      <protection locked="0"/>
    </xf>
    <xf numFmtId="0" fontId="0" fillId="34" borderId="14" xfId="47" applyFill="1" applyBorder="1" applyAlignment="1">
      <alignment horizontal="left" vertical="center"/>
      <protection locked="0"/>
    </xf>
    <xf numFmtId="0" fontId="17" fillId="0" borderId="0" xfId="47" applyFont="1" applyAlignment="1">
      <alignment horizontal="left" vertical="center"/>
      <protection locked="0"/>
    </xf>
    <xf numFmtId="0" fontId="18" fillId="0" borderId="0" xfId="47" applyFont="1" applyAlignment="1">
      <alignment horizontal="left" vertical="center"/>
      <protection locked="0"/>
    </xf>
    <xf numFmtId="0" fontId="25" fillId="0" borderId="13" xfId="47" applyFont="1" applyBorder="1" applyAlignment="1">
      <alignment horizontal="left" vertical="center"/>
      <protection locked="0"/>
    </xf>
    <xf numFmtId="0" fontId="25" fillId="0" borderId="32" xfId="47" applyFont="1" applyBorder="1" applyAlignment="1">
      <alignment horizontal="left" vertical="center"/>
      <protection locked="0"/>
    </xf>
    <xf numFmtId="164" fontId="25" fillId="0" borderId="32" xfId="47" applyNumberFormat="1" applyFont="1" applyBorder="1" applyAlignment="1">
      <alignment horizontal="right" vertical="center"/>
      <protection locked="0"/>
    </xf>
    <xf numFmtId="0" fontId="25" fillId="0" borderId="14" xfId="47" applyFont="1" applyBorder="1" applyAlignment="1">
      <alignment horizontal="left" vertical="center"/>
      <protection locked="0"/>
    </xf>
    <xf numFmtId="0" fontId="3" fillId="0" borderId="0" xfId="47" applyFont="1" applyAlignment="1">
      <alignment horizontal="left" vertical="center"/>
      <protection locked="0"/>
    </xf>
    <xf numFmtId="0" fontId="26" fillId="0" borderId="13" xfId="47" applyFont="1" applyBorder="1" applyAlignment="1">
      <alignment horizontal="left" vertical="center"/>
      <protection locked="0"/>
    </xf>
    <xf numFmtId="0" fontId="26" fillId="0" borderId="32" xfId="47" applyFont="1" applyBorder="1" applyAlignment="1">
      <alignment horizontal="left" vertical="center"/>
      <protection locked="0"/>
    </xf>
    <xf numFmtId="164" fontId="26" fillId="0" borderId="32" xfId="47" applyNumberFormat="1" applyFont="1" applyBorder="1" applyAlignment="1">
      <alignment horizontal="right" vertical="center"/>
      <protection locked="0"/>
    </xf>
    <xf numFmtId="0" fontId="26" fillId="0" borderId="14" xfId="47" applyFont="1" applyBorder="1" applyAlignment="1">
      <alignment horizontal="left" vertical="center"/>
      <protection locked="0"/>
    </xf>
    <xf numFmtId="0" fontId="0" fillId="0" borderId="0" xfId="47" applyFont="1" applyAlignment="1">
      <alignment horizontal="center" vertical="center" wrapText="1"/>
      <protection locked="0"/>
    </xf>
    <xf numFmtId="0" fontId="0" fillId="0" borderId="13" xfId="47" applyBorder="1" applyAlignment="1">
      <alignment horizontal="center" vertical="center" wrapText="1"/>
      <protection locked="0"/>
    </xf>
    <xf numFmtId="0" fontId="10" fillId="34" borderId="26" xfId="47" applyFont="1" applyFill="1" applyBorder="1" applyAlignment="1">
      <alignment horizontal="center" vertical="center" wrapText="1"/>
      <protection locked="0"/>
    </xf>
    <xf numFmtId="0" fontId="10" fillId="34" borderId="27" xfId="47" applyFont="1" applyFill="1" applyBorder="1" applyAlignment="1">
      <alignment horizontal="center" vertical="center" wrapText="1"/>
      <protection locked="0"/>
    </xf>
    <xf numFmtId="0" fontId="10" fillId="34" borderId="28" xfId="47" applyFont="1" applyFill="1" applyBorder="1" applyAlignment="1">
      <alignment horizontal="center" vertical="center" wrapText="1"/>
      <protection locked="0"/>
    </xf>
    <xf numFmtId="0" fontId="9" fillId="0" borderId="26" xfId="47" applyFont="1" applyBorder="1" applyAlignment="1">
      <alignment horizontal="center" vertical="center" wrapText="1"/>
      <protection locked="0"/>
    </xf>
    <xf numFmtId="0" fontId="9" fillId="0" borderId="27" xfId="47" applyFont="1" applyBorder="1" applyAlignment="1">
      <alignment horizontal="center" vertical="center" wrapText="1"/>
      <protection locked="0"/>
    </xf>
    <xf numFmtId="0" fontId="9" fillId="0" borderId="28" xfId="47" applyFont="1" applyBorder="1" applyAlignment="1">
      <alignment horizontal="center" vertical="center" wrapText="1"/>
      <protection locked="0"/>
    </xf>
    <xf numFmtId="164" fontId="17" fillId="0" borderId="0" xfId="47" applyNumberFormat="1" applyFont="1" applyAlignment="1">
      <alignment horizontal="right"/>
      <protection locked="0"/>
    </xf>
    <xf numFmtId="0" fontId="0" fillId="0" borderId="29" xfId="47" applyBorder="1" applyAlignment="1">
      <alignment horizontal="left" vertical="center"/>
      <protection locked="0"/>
    </xf>
    <xf numFmtId="167" fontId="27" fillId="0" borderId="22" xfId="47" applyNumberFormat="1" applyFont="1" applyBorder="1" applyAlignment="1">
      <alignment horizontal="right"/>
      <protection locked="0"/>
    </xf>
    <xf numFmtId="167" fontId="27" fillId="0" borderId="23" xfId="47" applyNumberFormat="1" applyFont="1" applyBorder="1" applyAlignment="1">
      <alignment horizontal="right"/>
      <protection locked="0"/>
    </xf>
    <xf numFmtId="164" fontId="28" fillId="0" borderId="0" xfId="47" applyNumberFormat="1" applyFont="1" applyAlignment="1">
      <alignment horizontal="right" vertical="center"/>
      <protection locked="0"/>
    </xf>
    <xf numFmtId="0" fontId="0" fillId="0" borderId="0" xfId="47" applyFont="1" applyAlignment="1">
      <alignment horizontal="left"/>
      <protection locked="0"/>
    </xf>
    <xf numFmtId="0" fontId="29" fillId="0" borderId="13" xfId="47" applyFont="1" applyBorder="1" applyAlignment="1">
      <alignment horizontal="left"/>
      <protection locked="0"/>
    </xf>
    <xf numFmtId="0" fontId="29" fillId="0" borderId="0" xfId="47" applyFont="1" applyAlignment="1">
      <alignment horizontal="left"/>
      <protection locked="0"/>
    </xf>
    <xf numFmtId="0" fontId="25" fillId="0" borderId="0" xfId="47" applyFont="1" applyAlignment="1">
      <alignment horizontal="left"/>
      <protection locked="0"/>
    </xf>
    <xf numFmtId="164" fontId="25" fillId="0" borderId="0" xfId="47" applyNumberFormat="1" applyFont="1" applyAlignment="1">
      <alignment horizontal="right"/>
      <protection locked="0"/>
    </xf>
    <xf numFmtId="0" fontId="29" fillId="0" borderId="30" xfId="47" applyFont="1" applyBorder="1" applyAlignment="1">
      <alignment horizontal="left"/>
      <protection locked="0"/>
    </xf>
    <xf numFmtId="167" fontId="29" fillId="0" borderId="0" xfId="47" applyNumberFormat="1" applyFont="1" applyAlignment="1">
      <alignment horizontal="right"/>
      <protection locked="0"/>
    </xf>
    <xf numFmtId="167" fontId="29" fillId="0" borderId="24" xfId="47" applyNumberFormat="1" applyFont="1" applyBorder="1" applyAlignment="1">
      <alignment horizontal="right"/>
      <protection locked="0"/>
    </xf>
    <xf numFmtId="164" fontId="29" fillId="0" borderId="0" xfId="47" applyNumberFormat="1" applyFont="1" applyAlignment="1">
      <alignment horizontal="right" vertical="center"/>
      <protection locked="0"/>
    </xf>
    <xf numFmtId="0" fontId="26" fillId="0" borderId="0" xfId="47" applyFont="1" applyAlignment="1">
      <alignment horizontal="left"/>
      <protection locked="0"/>
    </xf>
    <xf numFmtId="164" fontId="26" fillId="0" borderId="0" xfId="47" applyNumberFormat="1" applyFont="1" applyAlignment="1">
      <alignment horizontal="right"/>
      <protection locked="0"/>
    </xf>
    <xf numFmtId="0" fontId="0" fillId="0" borderId="36" xfId="47" applyFont="1" applyBorder="1" applyAlignment="1">
      <alignment horizontal="center" vertical="center"/>
      <protection locked="0"/>
    </xf>
    <xf numFmtId="49" fontId="0" fillId="0" borderId="36" xfId="47" applyNumberFormat="1" applyFont="1" applyBorder="1" applyAlignment="1">
      <alignment horizontal="left" vertical="center" wrapText="1"/>
      <protection locked="0"/>
    </xf>
    <xf numFmtId="0" fontId="0" fillId="0" borderId="36" xfId="47" applyFont="1" applyBorder="1" applyAlignment="1">
      <alignment horizontal="left" vertical="center" wrapText="1"/>
      <protection locked="0"/>
    </xf>
    <xf numFmtId="0" fontId="0" fillId="0" borderId="36" xfId="47" applyFont="1" applyBorder="1" applyAlignment="1">
      <alignment horizontal="center" vertical="center" wrapText="1"/>
      <protection locked="0"/>
    </xf>
    <xf numFmtId="168" fontId="0" fillId="0" borderId="36" xfId="47" applyNumberFormat="1" applyFont="1" applyBorder="1" applyAlignment="1">
      <alignment horizontal="right" vertical="center"/>
      <protection locked="0"/>
    </xf>
    <xf numFmtId="164" fontId="0" fillId="0" borderId="36" xfId="47" applyNumberFormat="1" applyFont="1" applyBorder="1" applyAlignment="1">
      <alignment horizontal="right" vertical="center"/>
      <protection locked="0"/>
    </xf>
    <xf numFmtId="0" fontId="13" fillId="0" borderId="36" xfId="47" applyFont="1" applyBorder="1" applyAlignment="1">
      <alignment horizontal="left" vertical="center" wrapText="1"/>
      <protection locked="0"/>
    </xf>
    <xf numFmtId="0" fontId="13" fillId="0" borderId="0" xfId="47" applyFont="1" applyAlignment="1">
      <alignment horizontal="center" vertical="center" wrapText="1"/>
      <protection locked="0"/>
    </xf>
    <xf numFmtId="167" fontId="13" fillId="0" borderId="0" xfId="47" applyNumberFormat="1" applyFont="1" applyAlignment="1">
      <alignment horizontal="right" vertical="center"/>
      <protection locked="0"/>
    </xf>
    <xf numFmtId="167" fontId="13" fillId="0" borderId="24" xfId="47" applyNumberFormat="1" applyFont="1" applyBorder="1" applyAlignment="1">
      <alignment horizontal="right" vertical="center"/>
      <protection locked="0"/>
    </xf>
    <xf numFmtId="164" fontId="0" fillId="0" borderId="0" xfId="47" applyNumberFormat="1" applyFont="1" applyAlignment="1">
      <alignment horizontal="right" vertical="center"/>
      <protection locked="0"/>
    </xf>
    <xf numFmtId="0" fontId="34" fillId="0" borderId="36" xfId="47" applyFont="1" applyBorder="1" applyAlignment="1">
      <alignment horizontal="center" vertical="center" wrapText="1"/>
      <protection locked="0"/>
    </xf>
    <xf numFmtId="49" fontId="34" fillId="0" borderId="36" xfId="47" applyNumberFormat="1" applyFont="1" applyBorder="1" applyAlignment="1">
      <alignment horizontal="left" vertical="center" wrapText="1"/>
      <protection locked="0"/>
    </xf>
    <xf numFmtId="0" fontId="34" fillId="0" borderId="36" xfId="47" applyFont="1" applyBorder="1" applyAlignment="1">
      <alignment horizontal="left" vertical="center" wrapText="1"/>
      <protection locked="0"/>
    </xf>
    <xf numFmtId="168" fontId="34" fillId="0" borderId="36" xfId="47" applyNumberFormat="1" applyFont="1" applyBorder="1" applyAlignment="1">
      <alignment horizontal="right" vertical="center"/>
      <protection locked="0"/>
    </xf>
    <xf numFmtId="164" fontId="34" fillId="0" borderId="36" xfId="47" applyNumberFormat="1" applyFont="1" applyBorder="1" applyAlignment="1">
      <alignment horizontal="right" vertical="center"/>
      <protection locked="0"/>
    </xf>
    <xf numFmtId="0" fontId="34" fillId="0" borderId="13" xfId="47" applyFont="1" applyBorder="1" applyAlignment="1">
      <alignment horizontal="left" vertical="center"/>
      <protection locked="0"/>
    </xf>
    <xf numFmtId="0" fontId="34" fillId="0" borderId="0" xfId="47" applyFont="1" applyAlignment="1">
      <alignment horizontal="center" vertical="center" wrapText="1"/>
      <protection locked="0"/>
    </xf>
    <xf numFmtId="0" fontId="34" fillId="0" borderId="32" xfId="47" applyFont="1" applyBorder="1" applyAlignment="1">
      <alignment horizontal="center" vertical="center" wrapText="1"/>
      <protection locked="0"/>
    </xf>
    <xf numFmtId="0" fontId="0" fillId="0" borderId="32" xfId="47" applyBorder="1" applyAlignment="1">
      <alignment horizontal="left" vertical="center"/>
      <protection locked="0"/>
    </xf>
    <xf numFmtId="167" fontId="13" fillId="0" borderId="32" xfId="47" applyNumberFormat="1" applyFont="1" applyBorder="1" applyAlignment="1">
      <alignment horizontal="right" vertical="center"/>
      <protection locked="0"/>
    </xf>
    <xf numFmtId="167" fontId="13" fillId="0" borderId="33" xfId="47" applyNumberFormat="1" applyFont="1" applyBorder="1" applyAlignment="1">
      <alignment horizontal="right" vertical="center"/>
      <protection locked="0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4" fontId="17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25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164" fontId="12" fillId="0" borderId="1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11" fillId="0" borderId="0" xfId="47" applyFont="1" applyBorder="1" applyAlignment="1">
      <alignment horizontal="left" vertical="center" wrapText="1"/>
      <protection locked="0"/>
    </xf>
    <xf numFmtId="0" fontId="9" fillId="0" borderId="0" xfId="47" applyFont="1" applyBorder="1" applyAlignment="1">
      <alignment horizontal="left" vertical="center" wrapText="1"/>
      <protection locked="0"/>
    </xf>
    <xf numFmtId="0" fontId="7" fillId="34" borderId="0" xfId="47" applyFont="1" applyFill="1" applyBorder="1" applyAlignment="1">
      <alignment horizontal="center" vertical="center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onomka\AppData\Local\Temp\7zO2BA3.tmp\Hartman\Dokumenty%20II\Vachuda\Hor&#353;ovsk&#253;%20T&#253;n%20-%20&#353;kola%20-%20budova%20&#269;p.64\1.verze%20rozpo&#269;tu\Podkrov&#237;%20-%20Hor&#353;ovsk&#253;%20T&#253;n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0 - Elektoinstalace"/>
      <sheetName val="Pokyny pro vyplnění"/>
    </sheetNames>
    <sheetDataSet>
      <sheetData sheetId="0">
        <row r="11">
          <cell r="E11" t="str">
            <v> </v>
          </cell>
        </row>
        <row r="14">
          <cell r="E14" t="str">
            <v> </v>
          </cell>
        </row>
        <row r="17">
          <cell r="E17" t="str">
            <v>ing.Jan Vystyd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9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66015625" style="1" customWidth="1"/>
    <col min="34" max="34" width="3.33203125" style="1" customWidth="1"/>
    <col min="35" max="35" width="31.66015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5.66015625" style="1" customWidth="1"/>
    <col min="44" max="44" width="13.66015625" style="1" customWidth="1"/>
    <col min="45" max="56" width="0" style="1" hidden="1" customWidth="1"/>
    <col min="57" max="57" width="66.5" style="1" customWidth="1"/>
    <col min="58" max="70" width="10.66015625" style="2" customWidth="1"/>
    <col min="71" max="91" width="0" style="1" hidden="1" customWidth="1"/>
    <col min="92" max="16384" width="10.66015625" style="2" customWidth="1"/>
  </cols>
  <sheetData>
    <row r="1" spans="1:74" s="8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BA1" s="9" t="s">
        <v>4</v>
      </c>
      <c r="BB1" s="9"/>
      <c r="BT1" s="9" t="s">
        <v>5</v>
      </c>
      <c r="BU1" s="9" t="s">
        <v>5</v>
      </c>
      <c r="BV1" s="9" t="s">
        <v>6</v>
      </c>
    </row>
    <row r="2" spans="3:72" s="1" customFormat="1" ht="37.5" customHeight="1">
      <c r="C2" s="1"/>
      <c r="AR2" s="343" t="s">
        <v>7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0" t="s">
        <v>8</v>
      </c>
      <c r="BT2" s="10" t="s">
        <v>9</v>
      </c>
    </row>
    <row r="3" spans="2:72" s="1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s="1" customFormat="1" ht="37.5" customHeight="1">
      <c r="B4" s="14"/>
      <c r="D4" s="15" t="s">
        <v>11</v>
      </c>
      <c r="AQ4" s="16"/>
      <c r="AS4" s="17" t="s">
        <v>12</v>
      </c>
      <c r="BS4" s="10" t="s">
        <v>13</v>
      </c>
    </row>
    <row r="5" spans="2:71" s="1" customFormat="1" ht="15" customHeight="1">
      <c r="B5" s="14"/>
      <c r="D5" s="18" t="s">
        <v>14</v>
      </c>
      <c r="K5" s="333" t="s">
        <v>15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Q5" s="16"/>
      <c r="BS5" s="10" t="s">
        <v>8</v>
      </c>
    </row>
    <row r="6" spans="2:71" s="1" customFormat="1" ht="37.5" customHeight="1">
      <c r="B6" s="14"/>
      <c r="D6" s="20" t="s">
        <v>16</v>
      </c>
      <c r="K6" s="344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Q6" s="16"/>
      <c r="BS6" s="10" t="s">
        <v>18</v>
      </c>
    </row>
    <row r="7" spans="2:71" s="1" customFormat="1" ht="15" customHeight="1">
      <c r="B7" s="14"/>
      <c r="D7" s="21" t="s">
        <v>19</v>
      </c>
      <c r="K7" s="22"/>
      <c r="AK7" s="21" t="s">
        <v>20</v>
      </c>
      <c r="AN7" s="22"/>
      <c r="AQ7" s="16"/>
      <c r="BS7" s="10" t="s">
        <v>21</v>
      </c>
    </row>
    <row r="8" spans="2:71" s="1" customFormat="1" ht="15" customHeight="1">
      <c r="B8" s="14"/>
      <c r="D8" s="21" t="s">
        <v>22</v>
      </c>
      <c r="K8" s="22" t="s">
        <v>23</v>
      </c>
      <c r="AK8" s="21" t="s">
        <v>24</v>
      </c>
      <c r="AN8" s="22" t="s">
        <v>25</v>
      </c>
      <c r="AQ8" s="16"/>
      <c r="BS8" s="10" t="s">
        <v>26</v>
      </c>
    </row>
    <row r="9" spans="2:71" s="1" customFormat="1" ht="15" customHeight="1">
      <c r="B9" s="14"/>
      <c r="AQ9" s="16"/>
      <c r="BS9" s="10" t="s">
        <v>27</v>
      </c>
    </row>
    <row r="10" spans="2:71" s="1" customFormat="1" ht="15" customHeight="1">
      <c r="B10" s="14"/>
      <c r="D10" s="21" t="s">
        <v>28</v>
      </c>
      <c r="AK10" s="21" t="s">
        <v>29</v>
      </c>
      <c r="AN10" s="22"/>
      <c r="AQ10" s="16"/>
      <c r="BS10" s="10" t="s">
        <v>18</v>
      </c>
    </row>
    <row r="11" spans="2:71" s="1" customFormat="1" ht="19.5" customHeight="1">
      <c r="B11" s="14"/>
      <c r="E11" s="22" t="s">
        <v>23</v>
      </c>
      <c r="AK11" s="21" t="s">
        <v>30</v>
      </c>
      <c r="AN11" s="22"/>
      <c r="AQ11" s="16"/>
      <c r="BS11" s="10" t="s">
        <v>18</v>
      </c>
    </row>
    <row r="12" spans="2:71" s="1" customFormat="1" ht="7.5" customHeight="1">
      <c r="B12" s="14"/>
      <c r="AQ12" s="16"/>
      <c r="BS12" s="10" t="s">
        <v>18</v>
      </c>
    </row>
    <row r="13" spans="2:71" s="1" customFormat="1" ht="15" customHeight="1">
      <c r="B13" s="14"/>
      <c r="D13" s="21" t="s">
        <v>31</v>
      </c>
      <c r="AK13" s="21" t="s">
        <v>29</v>
      </c>
      <c r="AN13" s="22"/>
      <c r="AQ13" s="16"/>
      <c r="BS13" s="10" t="s">
        <v>18</v>
      </c>
    </row>
    <row r="14" spans="2:71" s="1" customFormat="1" ht="15.75" customHeight="1">
      <c r="B14" s="14"/>
      <c r="E14" s="22" t="s">
        <v>23</v>
      </c>
      <c r="AK14" s="21" t="s">
        <v>30</v>
      </c>
      <c r="AN14" s="22"/>
      <c r="AQ14" s="16"/>
      <c r="BS14" s="10" t="s">
        <v>18</v>
      </c>
    </row>
    <row r="15" spans="2:71" s="1" customFormat="1" ht="7.5" customHeight="1">
      <c r="B15" s="14"/>
      <c r="AQ15" s="16"/>
      <c r="BS15" s="10" t="s">
        <v>5</v>
      </c>
    </row>
    <row r="16" spans="2:71" s="1" customFormat="1" ht="15" customHeight="1">
      <c r="B16" s="14"/>
      <c r="D16" s="21" t="s">
        <v>32</v>
      </c>
      <c r="J16" s="1" t="s">
        <v>33</v>
      </c>
      <c r="AK16" s="21" t="s">
        <v>29</v>
      </c>
      <c r="AN16" s="22"/>
      <c r="AQ16" s="16"/>
      <c r="BS16" s="10" t="s">
        <v>5</v>
      </c>
    </row>
    <row r="17" spans="2:71" s="1" customFormat="1" ht="19.5" customHeight="1">
      <c r="B17" s="14"/>
      <c r="E17" s="22" t="s">
        <v>23</v>
      </c>
      <c r="AK17" s="21" t="s">
        <v>30</v>
      </c>
      <c r="AN17" s="22"/>
      <c r="AQ17" s="16"/>
      <c r="BS17" s="10" t="s">
        <v>34</v>
      </c>
    </row>
    <row r="18" spans="2:71" s="1" customFormat="1" ht="7.5" customHeight="1">
      <c r="B18" s="14"/>
      <c r="AQ18" s="16"/>
      <c r="BS18" s="10" t="s">
        <v>8</v>
      </c>
    </row>
    <row r="19" spans="2:71" s="1" customFormat="1" ht="15" customHeight="1">
      <c r="B19" s="14"/>
      <c r="D19" s="21" t="s">
        <v>35</v>
      </c>
      <c r="AQ19" s="16"/>
      <c r="BS19" s="10" t="s">
        <v>8</v>
      </c>
    </row>
    <row r="20" spans="2:71" s="1" customFormat="1" ht="15.75" customHeight="1">
      <c r="B20" s="14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Q20" s="16"/>
      <c r="BS20" s="10" t="s">
        <v>5</v>
      </c>
    </row>
    <row r="21" spans="2:43" s="1" customFormat="1" ht="7.5" customHeight="1">
      <c r="B21" s="14"/>
      <c r="AQ21" s="16"/>
    </row>
    <row r="22" spans="2:43" s="1" customFormat="1" ht="7.5" customHeight="1">
      <c r="B22" s="1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Q22" s="16"/>
    </row>
    <row r="23" spans="2:43" s="10" customFormat="1" ht="27" customHeight="1">
      <c r="B23" s="25"/>
      <c r="D23" s="26" t="s">
        <v>36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46">
        <f>ROUND($AG$51,2)</f>
        <v>0</v>
      </c>
      <c r="AL23" s="346"/>
      <c r="AM23" s="346"/>
      <c r="AN23" s="346"/>
      <c r="AO23" s="346"/>
      <c r="AQ23" s="28"/>
    </row>
    <row r="24" spans="2:43" s="10" customFormat="1" ht="7.5" customHeight="1">
      <c r="B24" s="25"/>
      <c r="AQ24" s="28"/>
    </row>
    <row r="25" spans="2:43" s="10" customFormat="1" ht="14.25" customHeight="1">
      <c r="B25" s="25"/>
      <c r="L25" s="347" t="s">
        <v>37</v>
      </c>
      <c r="M25" s="347"/>
      <c r="N25" s="347"/>
      <c r="O25" s="347"/>
      <c r="W25" s="347" t="s">
        <v>38</v>
      </c>
      <c r="X25" s="347"/>
      <c r="Y25" s="347"/>
      <c r="Z25" s="347"/>
      <c r="AA25" s="347"/>
      <c r="AB25" s="347"/>
      <c r="AC25" s="347"/>
      <c r="AD25" s="347"/>
      <c r="AE25" s="347"/>
      <c r="AK25" s="347" t="s">
        <v>39</v>
      </c>
      <c r="AL25" s="347"/>
      <c r="AM25" s="347"/>
      <c r="AN25" s="347"/>
      <c r="AO25" s="347"/>
      <c r="AQ25" s="28"/>
    </row>
    <row r="26" spans="2:43" s="10" customFormat="1" ht="15" customHeight="1">
      <c r="B26" s="29"/>
      <c r="D26" s="30" t="s">
        <v>40</v>
      </c>
      <c r="F26" s="30" t="s">
        <v>41</v>
      </c>
      <c r="L26" s="338">
        <v>0.21</v>
      </c>
      <c r="M26" s="338"/>
      <c r="N26" s="338"/>
      <c r="O26" s="338"/>
      <c r="W26" s="339">
        <f>ROUND($AZ$51,2)</f>
        <v>0</v>
      </c>
      <c r="X26" s="339"/>
      <c r="Y26" s="339"/>
      <c r="Z26" s="339"/>
      <c r="AA26" s="339"/>
      <c r="AB26" s="339"/>
      <c r="AC26" s="339"/>
      <c r="AD26" s="339"/>
      <c r="AE26" s="339"/>
      <c r="AK26" s="339">
        <f>ROUND($AV$51,2)</f>
        <v>0</v>
      </c>
      <c r="AL26" s="339"/>
      <c r="AM26" s="339"/>
      <c r="AN26" s="339"/>
      <c r="AO26" s="339"/>
      <c r="AQ26" s="31"/>
    </row>
    <row r="27" spans="2:43" s="10" customFormat="1" ht="15" customHeight="1">
      <c r="B27" s="29"/>
      <c r="F27" s="30" t="s">
        <v>42</v>
      </c>
      <c r="L27" s="338">
        <v>0.15</v>
      </c>
      <c r="M27" s="338"/>
      <c r="N27" s="338"/>
      <c r="O27" s="338"/>
      <c r="W27" s="339">
        <f>ROUND($BA$51,2)</f>
        <v>0</v>
      </c>
      <c r="X27" s="339"/>
      <c r="Y27" s="339"/>
      <c r="Z27" s="339"/>
      <c r="AA27" s="339"/>
      <c r="AB27" s="339"/>
      <c r="AC27" s="339"/>
      <c r="AD27" s="339"/>
      <c r="AE27" s="339"/>
      <c r="AK27" s="339">
        <f>ROUND($AW$51,2)</f>
        <v>0</v>
      </c>
      <c r="AL27" s="339"/>
      <c r="AM27" s="339"/>
      <c r="AN27" s="339"/>
      <c r="AO27" s="339"/>
      <c r="AQ27" s="31"/>
    </row>
    <row r="28" spans="2:43" s="10" customFormat="1" ht="15" customHeight="1" hidden="1">
      <c r="B28" s="29"/>
      <c r="F28" s="30" t="s">
        <v>43</v>
      </c>
      <c r="L28" s="338">
        <v>0.21</v>
      </c>
      <c r="M28" s="338"/>
      <c r="N28" s="338"/>
      <c r="O28" s="338"/>
      <c r="W28" s="339">
        <f>ROUND($BB$51,2)</f>
        <v>0</v>
      </c>
      <c r="X28" s="339"/>
      <c r="Y28" s="339"/>
      <c r="Z28" s="339"/>
      <c r="AA28" s="339"/>
      <c r="AB28" s="339"/>
      <c r="AC28" s="339"/>
      <c r="AD28" s="339"/>
      <c r="AE28" s="339"/>
      <c r="AK28" s="339">
        <v>0</v>
      </c>
      <c r="AL28" s="339"/>
      <c r="AM28" s="339"/>
      <c r="AN28" s="339"/>
      <c r="AO28" s="339"/>
      <c r="AQ28" s="31"/>
    </row>
    <row r="29" spans="2:43" s="10" customFormat="1" ht="15" customHeight="1" hidden="1">
      <c r="B29" s="29"/>
      <c r="F29" s="30" t="s">
        <v>44</v>
      </c>
      <c r="L29" s="338">
        <v>0.15</v>
      </c>
      <c r="M29" s="338"/>
      <c r="N29" s="338"/>
      <c r="O29" s="338"/>
      <c r="W29" s="339">
        <f>ROUND($BC$51,2)</f>
        <v>0</v>
      </c>
      <c r="X29" s="339"/>
      <c r="Y29" s="339"/>
      <c r="Z29" s="339"/>
      <c r="AA29" s="339"/>
      <c r="AB29" s="339"/>
      <c r="AC29" s="339"/>
      <c r="AD29" s="339"/>
      <c r="AE29" s="339"/>
      <c r="AK29" s="339">
        <v>0</v>
      </c>
      <c r="AL29" s="339"/>
      <c r="AM29" s="339"/>
      <c r="AN29" s="339"/>
      <c r="AO29" s="339"/>
      <c r="AQ29" s="31"/>
    </row>
    <row r="30" spans="2:43" s="10" customFormat="1" ht="15" customHeight="1" hidden="1">
      <c r="B30" s="29"/>
      <c r="F30" s="30" t="s">
        <v>45</v>
      </c>
      <c r="L30" s="338">
        <v>0</v>
      </c>
      <c r="M30" s="338"/>
      <c r="N30" s="338"/>
      <c r="O30" s="338"/>
      <c r="W30" s="339">
        <f>ROUND($BD$51,2)</f>
        <v>0</v>
      </c>
      <c r="X30" s="339"/>
      <c r="Y30" s="339"/>
      <c r="Z30" s="339"/>
      <c r="AA30" s="339"/>
      <c r="AB30" s="339"/>
      <c r="AC30" s="339"/>
      <c r="AD30" s="339"/>
      <c r="AE30" s="339"/>
      <c r="AK30" s="339">
        <v>0</v>
      </c>
      <c r="AL30" s="339"/>
      <c r="AM30" s="339"/>
      <c r="AN30" s="339"/>
      <c r="AO30" s="339"/>
      <c r="AQ30" s="31"/>
    </row>
    <row r="31" spans="2:43" s="10" customFormat="1" ht="7.5" customHeight="1">
      <c r="B31" s="25"/>
      <c r="AQ31" s="28"/>
    </row>
    <row r="32" spans="2:43" s="10" customFormat="1" ht="27" customHeight="1">
      <c r="B32" s="25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340" t="s">
        <v>48</v>
      </c>
      <c r="Y32" s="340"/>
      <c r="Z32" s="340"/>
      <c r="AA32" s="340"/>
      <c r="AB32" s="340"/>
      <c r="AC32" s="34"/>
      <c r="AD32" s="34"/>
      <c r="AE32" s="34"/>
      <c r="AF32" s="34"/>
      <c r="AG32" s="34"/>
      <c r="AH32" s="34"/>
      <c r="AI32" s="34"/>
      <c r="AJ32" s="34"/>
      <c r="AK32" s="341">
        <f>SUM($AK$23:$AK$30)</f>
        <v>0</v>
      </c>
      <c r="AL32" s="341"/>
      <c r="AM32" s="341"/>
      <c r="AN32" s="341"/>
      <c r="AO32" s="341"/>
      <c r="AP32" s="32"/>
      <c r="AQ32" s="36"/>
    </row>
    <row r="33" spans="2:43" s="10" customFormat="1" ht="7.5" customHeight="1">
      <c r="B33" s="25"/>
      <c r="AQ33" s="28"/>
    </row>
    <row r="34" spans="2:43" s="10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10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5"/>
    </row>
    <row r="39" spans="2:44" s="10" customFormat="1" ht="37.5" customHeight="1">
      <c r="B39" s="25"/>
      <c r="C39" s="15" t="s">
        <v>49</v>
      </c>
      <c r="AR39" s="25"/>
    </row>
    <row r="40" spans="2:44" s="10" customFormat="1" ht="7.5" customHeight="1">
      <c r="B40" s="25"/>
      <c r="AR40" s="25"/>
    </row>
    <row r="41" spans="2:44" s="22" customFormat="1" ht="15" customHeight="1">
      <c r="B41" s="42"/>
      <c r="C41" s="21" t="s">
        <v>14</v>
      </c>
      <c r="L41" s="22" t="str">
        <f>$K$5</f>
        <v>3084</v>
      </c>
      <c r="AR41" s="42"/>
    </row>
    <row r="42" spans="2:44" s="43" customFormat="1" ht="37.5" customHeight="1">
      <c r="B42" s="44"/>
      <c r="C42" s="43" t="s">
        <v>16</v>
      </c>
      <c r="L42" s="342" t="str">
        <f>$K$6</f>
        <v>ZŠ a OŠ Horšovský Týn – Rekonstrukce krovu a střešního pláště – budova školy čp.64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R42" s="44"/>
    </row>
    <row r="43" spans="2:44" s="10" customFormat="1" ht="7.5" customHeight="1">
      <c r="B43" s="25"/>
      <c r="AR43" s="25"/>
    </row>
    <row r="44" spans="2:44" s="10" customFormat="1" ht="15.75" customHeight="1">
      <c r="B44" s="25"/>
      <c r="C44" s="21" t="s">
        <v>22</v>
      </c>
      <c r="L44" s="45" t="str">
        <f>IF($K$8="","",$K$8)</f>
        <v> </v>
      </c>
      <c r="AI44" s="21" t="s">
        <v>24</v>
      </c>
      <c r="AM44" s="332" t="str">
        <f>IF($AN$8="","",$AN$8)</f>
        <v>08.01.2015</v>
      </c>
      <c r="AN44" s="332"/>
      <c r="AR44" s="25"/>
    </row>
    <row r="45" spans="2:44" s="10" customFormat="1" ht="7.5" customHeight="1">
      <c r="B45" s="25"/>
      <c r="AR45" s="25"/>
    </row>
    <row r="46" spans="2:56" s="10" customFormat="1" ht="18.75" customHeight="1">
      <c r="B46" s="25"/>
      <c r="C46" s="21" t="s">
        <v>28</v>
      </c>
      <c r="L46" s="22" t="str">
        <f>IF($E$11="","",$E$11)</f>
        <v> </v>
      </c>
      <c r="AI46" s="21" t="s">
        <v>32</v>
      </c>
      <c r="AM46" s="333" t="str">
        <f>IF($E$17="","",$E$17)</f>
        <v> </v>
      </c>
      <c r="AN46" s="333"/>
      <c r="AO46" s="333"/>
      <c r="AP46" s="333"/>
      <c r="AR46" s="25"/>
      <c r="AS46" s="334" t="s">
        <v>50</v>
      </c>
      <c r="AT46" s="334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10" customFormat="1" ht="15.75" customHeight="1">
      <c r="B47" s="25"/>
      <c r="C47" s="21" t="s">
        <v>31</v>
      </c>
      <c r="L47" s="22" t="str">
        <f>IF($E$14="","",$E$14)</f>
        <v> </v>
      </c>
      <c r="AR47" s="25"/>
      <c r="AS47" s="334"/>
      <c r="AT47" s="334"/>
      <c r="BD47" s="48"/>
    </row>
    <row r="48" spans="2:56" s="10" customFormat="1" ht="12" customHeight="1">
      <c r="B48" s="25"/>
      <c r="AR48" s="25"/>
      <c r="AS48" s="334"/>
      <c r="AT48" s="334"/>
      <c r="BD48" s="48"/>
    </row>
    <row r="49" spans="2:57" s="10" customFormat="1" ht="30" customHeight="1">
      <c r="B49" s="25"/>
      <c r="C49" s="335" t="s">
        <v>51</v>
      </c>
      <c r="D49" s="335"/>
      <c r="E49" s="335"/>
      <c r="F49" s="335"/>
      <c r="G49" s="335"/>
      <c r="H49" s="34"/>
      <c r="I49" s="336" t="s">
        <v>52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7" t="s">
        <v>53</v>
      </c>
      <c r="AH49" s="337"/>
      <c r="AI49" s="337"/>
      <c r="AJ49" s="337"/>
      <c r="AK49" s="337"/>
      <c r="AL49" s="337"/>
      <c r="AM49" s="337"/>
      <c r="AN49" s="336" t="s">
        <v>54</v>
      </c>
      <c r="AO49" s="336"/>
      <c r="AP49" s="336"/>
      <c r="AQ49" s="49" t="s">
        <v>55</v>
      </c>
      <c r="AR49" s="25"/>
      <c r="AS49" s="50" t="s">
        <v>56</v>
      </c>
      <c r="AT49" s="51" t="s">
        <v>57</v>
      </c>
      <c r="AU49" s="51" t="s">
        <v>58</v>
      </c>
      <c r="AV49" s="51" t="s">
        <v>59</v>
      </c>
      <c r="AW49" s="51" t="s">
        <v>60</v>
      </c>
      <c r="AX49" s="51" t="s">
        <v>61</v>
      </c>
      <c r="AY49" s="51" t="s">
        <v>62</v>
      </c>
      <c r="AZ49" s="51" t="s">
        <v>63</v>
      </c>
      <c r="BA49" s="51" t="s">
        <v>64</v>
      </c>
      <c r="BB49" s="51" t="s">
        <v>65</v>
      </c>
      <c r="BC49" s="51" t="s">
        <v>66</v>
      </c>
      <c r="BD49" s="52" t="s">
        <v>67</v>
      </c>
      <c r="BE49" s="53"/>
    </row>
    <row r="50" spans="2:56" s="10" customFormat="1" ht="12" customHeight="1">
      <c r="B50" s="25"/>
      <c r="AR50" s="25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3" customFormat="1" ht="33" customHeight="1">
      <c r="B51" s="44"/>
      <c r="C51" s="55" t="s">
        <v>68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329">
        <f>ROUND($AG$52,2)</f>
        <v>0</v>
      </c>
      <c r="AH51" s="329"/>
      <c r="AI51" s="329"/>
      <c r="AJ51" s="329"/>
      <c r="AK51" s="329"/>
      <c r="AL51" s="329"/>
      <c r="AM51" s="329"/>
      <c r="AN51" s="329">
        <f>SUM($AG$51,$AT$51)</f>
        <v>0</v>
      </c>
      <c r="AO51" s="329"/>
      <c r="AP51" s="329"/>
      <c r="AQ51" s="56"/>
      <c r="AR51" s="44"/>
      <c r="AS51" s="57">
        <f>ROUND($AS$52,2)</f>
        <v>0</v>
      </c>
      <c r="AT51" s="58">
        <f>ROUND(SUM($AV$51:$AW$51),2)</f>
        <v>0</v>
      </c>
      <c r="AU51" s="59">
        <f>ROUND($AU$52,5)</f>
        <v>3471.71604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ROUND($AZ$52,2)</f>
        <v>0</v>
      </c>
      <c r="BA51" s="58">
        <f>ROUND($BA$52,2)</f>
        <v>0</v>
      </c>
      <c r="BB51" s="58">
        <f>ROUND($BB$52,2)</f>
        <v>0</v>
      </c>
      <c r="BC51" s="58">
        <f>ROUND($BC$52,2)</f>
        <v>0</v>
      </c>
      <c r="BD51" s="60">
        <f>ROUND($BD$52,2)</f>
        <v>0</v>
      </c>
      <c r="BS51" s="43" t="s">
        <v>69</v>
      </c>
      <c r="BT51" s="43" t="s">
        <v>70</v>
      </c>
      <c r="BU51" s="61" t="s">
        <v>71</v>
      </c>
      <c r="BV51" s="43" t="s">
        <v>72</v>
      </c>
      <c r="BW51" s="43" t="s">
        <v>6</v>
      </c>
      <c r="BX51" s="43" t="s">
        <v>73</v>
      </c>
    </row>
    <row r="52" spans="1:91" s="70" customFormat="1" ht="28.5" customHeight="1">
      <c r="A52" s="62" t="s">
        <v>74</v>
      </c>
      <c r="B52" s="63"/>
      <c r="C52" s="64"/>
      <c r="D52" s="330" t="s">
        <v>75</v>
      </c>
      <c r="E52" s="330"/>
      <c r="F52" s="330"/>
      <c r="G52" s="330"/>
      <c r="H52" s="330"/>
      <c r="I52" s="64"/>
      <c r="J52" s="330" t="s">
        <v>76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1">
        <f>'01 - Rekonstrukce krovu a...'!$J$27</f>
        <v>0</v>
      </c>
      <c r="AH52" s="331"/>
      <c r="AI52" s="331"/>
      <c r="AJ52" s="331"/>
      <c r="AK52" s="331"/>
      <c r="AL52" s="331"/>
      <c r="AM52" s="331"/>
      <c r="AN52" s="331">
        <f>SUM($AG$52,$AT$52)</f>
        <v>0</v>
      </c>
      <c r="AO52" s="331"/>
      <c r="AP52" s="331"/>
      <c r="AQ52" s="65" t="s">
        <v>77</v>
      </c>
      <c r="AR52" s="63"/>
      <c r="AS52" s="66">
        <v>0</v>
      </c>
      <c r="AT52" s="67">
        <f>ROUND(SUM($AV$52:$AW$52),2)</f>
        <v>0</v>
      </c>
      <c r="AU52" s="68">
        <f>'01 - Rekonstrukce krovu a...'!$P$103</f>
        <v>3471.7160390000004</v>
      </c>
      <c r="AV52" s="67">
        <f>'01 - Rekonstrukce krovu a...'!$J$30</f>
        <v>0</v>
      </c>
      <c r="AW52" s="67">
        <f>'01 - Rekonstrukce krovu a...'!$J$31</f>
        <v>0</v>
      </c>
      <c r="AX52" s="67">
        <f>'01 - Rekonstrukce krovu a...'!$J$32</f>
        <v>0</v>
      </c>
      <c r="AY52" s="67">
        <f>'01 - Rekonstrukce krovu a...'!$J$33</f>
        <v>0</v>
      </c>
      <c r="AZ52" s="67">
        <f>'01 - Rekonstrukce krovu a...'!$F$30</f>
        <v>0</v>
      </c>
      <c r="BA52" s="67">
        <f>'01 - Rekonstrukce krovu a...'!$F$31</f>
        <v>0</v>
      </c>
      <c r="BB52" s="67">
        <f>'01 - Rekonstrukce krovu a...'!$F$32</f>
        <v>0</v>
      </c>
      <c r="BC52" s="67">
        <f>'01 - Rekonstrukce krovu a...'!$F$33</f>
        <v>0</v>
      </c>
      <c r="BD52" s="69">
        <f>'01 - Rekonstrukce krovu a...'!$F$34</f>
        <v>0</v>
      </c>
      <c r="BT52" s="70" t="s">
        <v>21</v>
      </c>
      <c r="BV52" s="70" t="s">
        <v>72</v>
      </c>
      <c r="BW52" s="70" t="s">
        <v>78</v>
      </c>
      <c r="BX52" s="70" t="s">
        <v>6</v>
      </c>
      <c r="CM52" s="70" t="s">
        <v>79</v>
      </c>
    </row>
    <row r="53" spans="2:44" s="10" customFormat="1" ht="30.75" customHeight="1">
      <c r="B53" s="25"/>
      <c r="AR53" s="25"/>
    </row>
    <row r="54" spans="2:44" s="10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25"/>
    </row>
  </sheetData>
  <sheetProtection selectLockedCells="1" selectUnlockedCells="1"/>
  <mergeCells count="39">
    <mergeCell ref="AR2:BE2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01 - Rekonstrukce krovu a!...C2" display="/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90"/>
  <sheetViews>
    <sheetView showGridLines="0" tabSelected="1" zoomScale="85" zoomScaleNormal="85" zoomScalePageLayoutView="0" workbookViewId="0" topLeftCell="A1">
      <pane ySplit="1" topLeftCell="A167" activePane="bottomLeft" state="frozen"/>
      <selection pane="topLeft" activeCell="A1" sqref="A1"/>
      <selection pane="bottomLeft" activeCell="C611" sqref="C61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1:22" s="8" customFormat="1" ht="22.5" customHeight="1">
      <c r="A1" s="71"/>
      <c r="B1" s="4"/>
      <c r="C1" s="4"/>
      <c r="D1" s="5" t="s">
        <v>1</v>
      </c>
      <c r="E1" s="4"/>
      <c r="F1" s="6" t="s">
        <v>80</v>
      </c>
      <c r="G1" s="349" t="s">
        <v>81</v>
      </c>
      <c r="H1" s="349"/>
      <c r="I1" s="4"/>
      <c r="J1" s="6" t="s">
        <v>82</v>
      </c>
      <c r="K1" s="5" t="s">
        <v>83</v>
      </c>
      <c r="L1" s="6" t="s">
        <v>84</v>
      </c>
      <c r="M1" s="6"/>
      <c r="N1" s="6"/>
      <c r="O1" s="6"/>
      <c r="P1" s="6"/>
      <c r="Q1" s="6"/>
      <c r="R1" s="6"/>
      <c r="S1" s="6"/>
      <c r="T1" s="6"/>
      <c r="U1" s="72"/>
      <c r="V1" s="72"/>
    </row>
    <row r="2" spans="3:46" s="1" customFormat="1" ht="37.5" customHeight="1">
      <c r="C2" s="1"/>
      <c r="L2" s="343" t="s">
        <v>7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" t="s">
        <v>78</v>
      </c>
    </row>
    <row r="3" spans="2:46" s="1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" t="s">
        <v>79</v>
      </c>
    </row>
    <row r="4" spans="2:46" s="1" customFormat="1" ht="37.5" customHeight="1">
      <c r="B4" s="14"/>
      <c r="D4" s="15" t="s">
        <v>85</v>
      </c>
      <c r="K4" s="16"/>
      <c r="M4" s="17" t="s">
        <v>12</v>
      </c>
      <c r="AT4" s="1" t="s">
        <v>5</v>
      </c>
    </row>
    <row r="5" spans="2:11" s="1" customFormat="1" ht="7.5" customHeight="1">
      <c r="B5" s="14"/>
      <c r="K5" s="16"/>
    </row>
    <row r="6" spans="2:11" s="1" customFormat="1" ht="15.75" customHeight="1">
      <c r="B6" s="14"/>
      <c r="D6" s="21" t="s">
        <v>16</v>
      </c>
      <c r="K6" s="16"/>
    </row>
    <row r="7" spans="2:11" s="1" customFormat="1" ht="15.75" customHeight="1">
      <c r="B7" s="14"/>
      <c r="E7" s="348" t="str">
        <f>'Rekapitulace stavby'!$K$6</f>
        <v>ZŠ a OŠ Horšovský Týn – Rekonstrukce krovu a střešního pláště – budova školy čp.64</v>
      </c>
      <c r="F7" s="348"/>
      <c r="G7" s="348"/>
      <c r="H7" s="348"/>
      <c r="K7" s="16"/>
    </row>
    <row r="8" spans="2:11" s="10" customFormat="1" ht="15.75" customHeight="1">
      <c r="B8" s="25"/>
      <c r="D8" s="21" t="s">
        <v>86</v>
      </c>
      <c r="K8" s="28"/>
    </row>
    <row r="9" spans="2:11" s="10" customFormat="1" ht="37.5" customHeight="1">
      <c r="B9" s="25"/>
      <c r="E9" s="342" t="s">
        <v>87</v>
      </c>
      <c r="F9" s="342"/>
      <c r="G9" s="342"/>
      <c r="H9" s="342"/>
      <c r="K9" s="28"/>
    </row>
    <row r="10" spans="2:11" s="10" customFormat="1" ht="14.25" customHeight="1">
      <c r="B10" s="25"/>
      <c r="K10" s="28"/>
    </row>
    <row r="11" spans="2:11" s="10" customFormat="1" ht="15" customHeight="1">
      <c r="B11" s="25"/>
      <c r="D11" s="21" t="s">
        <v>19</v>
      </c>
      <c r="F11" s="22"/>
      <c r="I11" s="21" t="s">
        <v>20</v>
      </c>
      <c r="J11" s="22"/>
      <c r="K11" s="28"/>
    </row>
    <row r="12" spans="2:11" s="10" customFormat="1" ht="15" customHeight="1">
      <c r="B12" s="25"/>
      <c r="D12" s="21" t="s">
        <v>22</v>
      </c>
      <c r="F12" s="22" t="s">
        <v>23</v>
      </c>
      <c r="I12" s="21" t="s">
        <v>24</v>
      </c>
      <c r="J12" s="73" t="str">
        <f>'Rekapitulace stavby'!$AN$8</f>
        <v>08.01.2015</v>
      </c>
      <c r="K12" s="28"/>
    </row>
    <row r="13" spans="2:11" s="10" customFormat="1" ht="12" customHeight="1">
      <c r="B13" s="25"/>
      <c r="K13" s="28"/>
    </row>
    <row r="14" spans="2:11" s="10" customFormat="1" ht="15" customHeight="1">
      <c r="B14" s="25"/>
      <c r="D14" s="21" t="s">
        <v>28</v>
      </c>
      <c r="I14" s="21" t="s">
        <v>29</v>
      </c>
      <c r="J14" s="22">
        <f>IF('Rekapitulace stavby'!$AN$10="","",'Rekapitulace stavby'!$AN$10)</f>
      </c>
      <c r="K14" s="28"/>
    </row>
    <row r="15" spans="2:11" s="10" customFormat="1" ht="18.75" customHeight="1">
      <c r="B15" s="25"/>
      <c r="E15" s="22" t="str">
        <f>IF('Rekapitulace stavby'!$E$11="","",'Rekapitulace stavby'!$E$11)</f>
        <v> </v>
      </c>
      <c r="I15" s="21" t="s">
        <v>30</v>
      </c>
      <c r="J15" s="22">
        <f>IF('Rekapitulace stavby'!$AN$11="","",'Rekapitulace stavby'!$AN$11)</f>
      </c>
      <c r="K15" s="28"/>
    </row>
    <row r="16" spans="2:11" s="10" customFormat="1" ht="7.5" customHeight="1">
      <c r="B16" s="25"/>
      <c r="K16" s="28"/>
    </row>
    <row r="17" spans="2:11" s="10" customFormat="1" ht="15" customHeight="1">
      <c r="B17" s="25"/>
      <c r="D17" s="21" t="s">
        <v>31</v>
      </c>
      <c r="I17" s="21" t="s">
        <v>29</v>
      </c>
      <c r="J17" s="22">
        <f>IF('Rekapitulace stavby'!$AN$13="Vyplň údaj","",IF('Rekapitulace stavby'!$AN$13="","",'Rekapitulace stavby'!$AN$13))</f>
      </c>
      <c r="K17" s="28"/>
    </row>
    <row r="18" spans="2:11" s="10" customFormat="1" ht="18.75" customHeight="1">
      <c r="B18" s="25"/>
      <c r="E18" s="22" t="str">
        <f>IF('Rekapitulace stavby'!$E$14="Vyplň údaj","",IF('Rekapitulace stavby'!$E$14="","",'Rekapitulace stavby'!$E$14))</f>
        <v> </v>
      </c>
      <c r="I18" s="21" t="s">
        <v>30</v>
      </c>
      <c r="J18" s="22">
        <f>IF('Rekapitulace stavby'!$AN$14="Vyplň údaj","",IF('Rekapitulace stavby'!$AN$14="","",'Rekapitulace stavby'!$AN$14))</f>
      </c>
      <c r="K18" s="28"/>
    </row>
    <row r="19" spans="2:11" s="10" customFormat="1" ht="7.5" customHeight="1">
      <c r="B19" s="25"/>
      <c r="K19" s="28"/>
    </row>
    <row r="20" spans="2:11" s="10" customFormat="1" ht="15" customHeight="1">
      <c r="B20" s="25"/>
      <c r="D20" s="21" t="s">
        <v>32</v>
      </c>
      <c r="I20" s="21" t="s">
        <v>29</v>
      </c>
      <c r="J20" s="22">
        <f>IF('Rekapitulace stavby'!$AN$16="","",'Rekapitulace stavby'!$AN$16)</f>
      </c>
      <c r="K20" s="28"/>
    </row>
    <row r="21" spans="2:11" s="10" customFormat="1" ht="18.75" customHeight="1">
      <c r="B21" s="25"/>
      <c r="E21" s="22" t="str">
        <f>IF('Rekapitulace stavby'!$E$17="","",'Rekapitulace stavby'!$E$17)</f>
        <v> </v>
      </c>
      <c r="I21" s="21" t="s">
        <v>30</v>
      </c>
      <c r="J21" s="22">
        <f>IF('Rekapitulace stavby'!$AN$17="","",'Rekapitulace stavby'!$AN$17)</f>
      </c>
      <c r="K21" s="28"/>
    </row>
    <row r="22" spans="2:11" s="10" customFormat="1" ht="7.5" customHeight="1">
      <c r="B22" s="25"/>
      <c r="K22" s="28"/>
    </row>
    <row r="23" spans="2:11" s="10" customFormat="1" ht="15" customHeight="1">
      <c r="B23" s="25"/>
      <c r="D23" s="21" t="s">
        <v>35</v>
      </c>
      <c r="K23" s="28"/>
    </row>
    <row r="24" spans="2:11" s="74" customFormat="1" ht="15.75" customHeight="1">
      <c r="B24" s="75"/>
      <c r="E24" s="345"/>
      <c r="F24" s="345"/>
      <c r="G24" s="345"/>
      <c r="H24" s="345"/>
      <c r="K24" s="76"/>
    </row>
    <row r="25" spans="2:11" s="10" customFormat="1" ht="7.5" customHeight="1">
      <c r="B25" s="25"/>
      <c r="K25" s="28"/>
    </row>
    <row r="26" spans="2:11" s="10" customFormat="1" ht="7.5" customHeight="1">
      <c r="B26" s="25"/>
      <c r="D26" s="46"/>
      <c r="E26" s="46"/>
      <c r="F26" s="46"/>
      <c r="G26" s="46"/>
      <c r="H26" s="46"/>
      <c r="I26" s="46"/>
      <c r="J26" s="46"/>
      <c r="K26" s="77"/>
    </row>
    <row r="27" spans="2:11" s="10" customFormat="1" ht="26.25" customHeight="1">
      <c r="B27" s="25"/>
      <c r="D27" s="78" t="s">
        <v>36</v>
      </c>
      <c r="J27" s="79">
        <f>ROUND($J$103,2)</f>
        <v>0</v>
      </c>
      <c r="K27" s="28"/>
    </row>
    <row r="28" spans="2:11" s="10" customFormat="1" ht="7.5" customHeight="1">
      <c r="B28" s="25"/>
      <c r="D28" s="46"/>
      <c r="E28" s="46"/>
      <c r="F28" s="46"/>
      <c r="G28" s="46"/>
      <c r="H28" s="46"/>
      <c r="I28" s="46"/>
      <c r="J28" s="46"/>
      <c r="K28" s="77"/>
    </row>
    <row r="29" spans="2:11" s="10" customFormat="1" ht="15" customHeight="1">
      <c r="B29" s="25"/>
      <c r="F29" s="80" t="s">
        <v>38</v>
      </c>
      <c r="I29" s="80" t="s">
        <v>37</v>
      </c>
      <c r="J29" s="80" t="s">
        <v>39</v>
      </c>
      <c r="K29" s="28"/>
    </row>
    <row r="30" spans="2:11" s="10" customFormat="1" ht="15" customHeight="1">
      <c r="B30" s="25"/>
      <c r="D30" s="30" t="s">
        <v>40</v>
      </c>
      <c r="E30" s="30" t="s">
        <v>41</v>
      </c>
      <c r="F30" s="81">
        <f>ROUND(SUM($BE$103:$BE$789),2)</f>
        <v>0</v>
      </c>
      <c r="I30" s="82">
        <v>0.21</v>
      </c>
      <c r="J30" s="81">
        <f>ROUND(ROUND((SUM($BE$103:$BE$789)),2)*$I$30,2)</f>
        <v>0</v>
      </c>
      <c r="K30" s="28"/>
    </row>
    <row r="31" spans="2:11" s="10" customFormat="1" ht="15" customHeight="1">
      <c r="B31" s="25"/>
      <c r="E31" s="30" t="s">
        <v>42</v>
      </c>
      <c r="F31" s="81">
        <f>ROUND(SUM($BF$103:$BF$789),2)</f>
        <v>0</v>
      </c>
      <c r="I31" s="82">
        <v>0.15</v>
      </c>
      <c r="J31" s="81">
        <f>ROUND(ROUND((SUM($BF$103:$BF$789)),2)*$I$31,2)</f>
        <v>0</v>
      </c>
      <c r="K31" s="28"/>
    </row>
    <row r="32" spans="2:11" s="10" customFormat="1" ht="15" customHeight="1" hidden="1">
      <c r="B32" s="25"/>
      <c r="E32" s="30" t="s">
        <v>43</v>
      </c>
      <c r="F32" s="81">
        <f>ROUND(SUM($BG$103:$BG$789),2)</f>
        <v>0</v>
      </c>
      <c r="I32" s="82">
        <v>0.21</v>
      </c>
      <c r="J32" s="81">
        <v>0</v>
      </c>
      <c r="K32" s="28"/>
    </row>
    <row r="33" spans="2:11" s="10" customFormat="1" ht="15" customHeight="1" hidden="1">
      <c r="B33" s="25"/>
      <c r="E33" s="30" t="s">
        <v>44</v>
      </c>
      <c r="F33" s="81">
        <f>ROUND(SUM($BH$103:$BH$789),2)</f>
        <v>0</v>
      </c>
      <c r="I33" s="82">
        <v>0.15</v>
      </c>
      <c r="J33" s="81">
        <v>0</v>
      </c>
      <c r="K33" s="28"/>
    </row>
    <row r="34" spans="2:11" s="10" customFormat="1" ht="15" customHeight="1" hidden="1">
      <c r="B34" s="25"/>
      <c r="E34" s="30" t="s">
        <v>45</v>
      </c>
      <c r="F34" s="81">
        <f>ROUND(SUM($BI$103:$BI$789),2)</f>
        <v>0</v>
      </c>
      <c r="I34" s="82">
        <v>0</v>
      </c>
      <c r="J34" s="81">
        <v>0</v>
      </c>
      <c r="K34" s="28"/>
    </row>
    <row r="35" spans="2:11" s="10" customFormat="1" ht="7.5" customHeight="1">
      <c r="B35" s="25"/>
      <c r="K35" s="28"/>
    </row>
    <row r="36" spans="2:11" s="10" customFormat="1" ht="26.25" customHeight="1">
      <c r="B36" s="25"/>
      <c r="C36" s="32"/>
      <c r="D36" s="33" t="s">
        <v>46</v>
      </c>
      <c r="E36" s="34"/>
      <c r="F36" s="34"/>
      <c r="G36" s="83" t="s">
        <v>47</v>
      </c>
      <c r="H36" s="35" t="s">
        <v>48</v>
      </c>
      <c r="I36" s="34"/>
      <c r="J36" s="84">
        <f>SUM($J$27:$J$34)</f>
        <v>0</v>
      </c>
      <c r="K36" s="85"/>
    </row>
    <row r="37" spans="2:11" s="10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10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10" customFormat="1" ht="37.5" customHeight="1">
      <c r="B42" s="25"/>
      <c r="C42" s="15" t="s">
        <v>88</v>
      </c>
      <c r="K42" s="28"/>
    </row>
    <row r="43" spans="2:11" s="10" customFormat="1" ht="7.5" customHeight="1">
      <c r="B43" s="25"/>
      <c r="K43" s="28"/>
    </row>
    <row r="44" spans="2:11" s="10" customFormat="1" ht="15" customHeight="1">
      <c r="B44" s="25"/>
      <c r="C44" s="21" t="s">
        <v>16</v>
      </c>
      <c r="K44" s="28"/>
    </row>
    <row r="45" spans="2:11" s="10" customFormat="1" ht="16.5" customHeight="1">
      <c r="B45" s="25"/>
      <c r="E45" s="348" t="str">
        <f>$E$7</f>
        <v>ZŠ a OŠ Horšovský Týn – Rekonstrukce krovu a střešního pláště – budova školy čp.64</v>
      </c>
      <c r="F45" s="348"/>
      <c r="G45" s="348"/>
      <c r="H45" s="348"/>
      <c r="K45" s="28"/>
    </row>
    <row r="46" spans="2:11" s="10" customFormat="1" ht="15" customHeight="1">
      <c r="B46" s="25"/>
      <c r="C46" s="21" t="s">
        <v>86</v>
      </c>
      <c r="K46" s="28"/>
    </row>
    <row r="47" spans="2:11" s="10" customFormat="1" ht="19.5" customHeight="1">
      <c r="B47" s="25"/>
      <c r="E47" s="342" t="str">
        <f>$E$9</f>
        <v>01 - Rekonstrukce krovu a střešního pláště</v>
      </c>
      <c r="F47" s="342"/>
      <c r="G47" s="342"/>
      <c r="H47" s="342"/>
      <c r="K47" s="28"/>
    </row>
    <row r="48" spans="2:11" s="10" customFormat="1" ht="7.5" customHeight="1">
      <c r="B48" s="25"/>
      <c r="K48" s="28"/>
    </row>
    <row r="49" spans="2:11" s="10" customFormat="1" ht="18.75" customHeight="1">
      <c r="B49" s="25"/>
      <c r="C49" s="21" t="s">
        <v>22</v>
      </c>
      <c r="F49" s="22" t="str">
        <f>$F$12</f>
        <v> </v>
      </c>
      <c r="I49" s="21" t="s">
        <v>24</v>
      </c>
      <c r="J49" s="73" t="str">
        <f>IF($J$12="","",$J$12)</f>
        <v>08.01.2015</v>
      </c>
      <c r="K49" s="28"/>
    </row>
    <row r="50" spans="2:11" s="10" customFormat="1" ht="7.5" customHeight="1">
      <c r="B50" s="25"/>
      <c r="K50" s="28"/>
    </row>
    <row r="51" spans="2:11" s="10" customFormat="1" ht="15.75" customHeight="1">
      <c r="B51" s="25"/>
      <c r="C51" s="21" t="s">
        <v>28</v>
      </c>
      <c r="F51" s="22" t="str">
        <f>$E$15</f>
        <v> </v>
      </c>
      <c r="I51" s="21" t="s">
        <v>32</v>
      </c>
      <c r="J51" s="22" t="str">
        <f>$E$21</f>
        <v> </v>
      </c>
      <c r="K51" s="28"/>
    </row>
    <row r="52" spans="2:11" s="10" customFormat="1" ht="15" customHeight="1">
      <c r="B52" s="25"/>
      <c r="C52" s="21" t="s">
        <v>31</v>
      </c>
      <c r="F52" s="22" t="str">
        <f>IF($E$18="","",$E$18)</f>
        <v> </v>
      </c>
      <c r="K52" s="28"/>
    </row>
    <row r="53" spans="2:11" s="10" customFormat="1" ht="11.25" customHeight="1">
      <c r="B53" s="25"/>
      <c r="K53" s="28"/>
    </row>
    <row r="54" spans="2:11" s="10" customFormat="1" ht="30" customHeight="1">
      <c r="B54" s="25"/>
      <c r="C54" s="87" t="s">
        <v>89</v>
      </c>
      <c r="D54" s="32"/>
      <c r="E54" s="32"/>
      <c r="F54" s="32"/>
      <c r="G54" s="32"/>
      <c r="H54" s="32"/>
      <c r="I54" s="32"/>
      <c r="J54" s="88" t="s">
        <v>90</v>
      </c>
      <c r="K54" s="36"/>
    </row>
    <row r="55" spans="2:11" s="10" customFormat="1" ht="11.25" customHeight="1">
      <c r="B55" s="25"/>
      <c r="K55" s="28"/>
    </row>
    <row r="56" spans="2:47" s="10" customFormat="1" ht="30" customHeight="1">
      <c r="B56" s="25"/>
      <c r="C56" s="55" t="s">
        <v>91</v>
      </c>
      <c r="J56" s="79">
        <f>$J$103</f>
        <v>0</v>
      </c>
      <c r="K56" s="28"/>
      <c r="AU56" s="10" t="s">
        <v>92</v>
      </c>
    </row>
    <row r="57" spans="2:11" s="61" customFormat="1" ht="25.5" customHeight="1">
      <c r="B57" s="89"/>
      <c r="D57" s="90" t="s">
        <v>93</v>
      </c>
      <c r="E57" s="90"/>
      <c r="F57" s="90"/>
      <c r="G57" s="90"/>
      <c r="H57" s="90"/>
      <c r="I57" s="90"/>
      <c r="J57" s="91">
        <f>$J$104</f>
        <v>0</v>
      </c>
      <c r="K57" s="92"/>
    </row>
    <row r="58" spans="2:11" s="93" customFormat="1" ht="21" customHeight="1">
      <c r="B58" s="94"/>
      <c r="D58" s="95" t="s">
        <v>94</v>
      </c>
      <c r="E58" s="95"/>
      <c r="F58" s="95"/>
      <c r="G58" s="95"/>
      <c r="H58" s="95"/>
      <c r="I58" s="95"/>
      <c r="J58" s="96">
        <f>$J$105</f>
        <v>0</v>
      </c>
      <c r="K58" s="97"/>
    </row>
    <row r="59" spans="2:11" s="93" customFormat="1" ht="21" customHeight="1">
      <c r="B59" s="94"/>
      <c r="D59" s="95" t="s">
        <v>95</v>
      </c>
      <c r="E59" s="95"/>
      <c r="F59" s="95"/>
      <c r="G59" s="95"/>
      <c r="H59" s="95"/>
      <c r="I59" s="95"/>
      <c r="J59" s="96">
        <f>$J$124</f>
        <v>0</v>
      </c>
      <c r="K59" s="97"/>
    </row>
    <row r="60" spans="2:11" s="93" customFormat="1" ht="21" customHeight="1">
      <c r="B60" s="94"/>
      <c r="D60" s="95" t="s">
        <v>96</v>
      </c>
      <c r="E60" s="95"/>
      <c r="F60" s="95"/>
      <c r="G60" s="95"/>
      <c r="H60" s="95"/>
      <c r="I60" s="95"/>
      <c r="J60" s="96">
        <f>$J$162</f>
        <v>0</v>
      </c>
      <c r="K60" s="97"/>
    </row>
    <row r="61" spans="2:11" s="93" customFormat="1" ht="21" customHeight="1">
      <c r="B61" s="94"/>
      <c r="D61" s="95" t="s">
        <v>97</v>
      </c>
      <c r="E61" s="95"/>
      <c r="F61" s="95"/>
      <c r="G61" s="95"/>
      <c r="H61" s="95"/>
      <c r="I61" s="95"/>
      <c r="J61" s="96">
        <f>$J$178</f>
        <v>0</v>
      </c>
      <c r="K61" s="97"/>
    </row>
    <row r="62" spans="2:11" s="61" customFormat="1" ht="25.5" customHeight="1">
      <c r="B62" s="89"/>
      <c r="D62" s="90" t="s">
        <v>98</v>
      </c>
      <c r="E62" s="90"/>
      <c r="F62" s="90"/>
      <c r="G62" s="90"/>
      <c r="H62" s="90"/>
      <c r="I62" s="90"/>
      <c r="J62" s="91">
        <f>$J$181</f>
        <v>0</v>
      </c>
      <c r="K62" s="92"/>
    </row>
    <row r="63" spans="2:11" s="93" customFormat="1" ht="21" customHeight="1">
      <c r="B63" s="94"/>
      <c r="D63" s="95" t="s">
        <v>99</v>
      </c>
      <c r="E63" s="95"/>
      <c r="F63" s="95"/>
      <c r="G63" s="95"/>
      <c r="H63" s="95"/>
      <c r="I63" s="95"/>
      <c r="J63" s="96">
        <f>$J$182</f>
        <v>0</v>
      </c>
      <c r="K63" s="97"/>
    </row>
    <row r="64" spans="2:11" s="93" customFormat="1" ht="21" customHeight="1">
      <c r="B64" s="94"/>
      <c r="D64" s="95" t="s">
        <v>100</v>
      </c>
      <c r="E64" s="95"/>
      <c r="F64" s="95"/>
      <c r="G64" s="95"/>
      <c r="H64" s="95"/>
      <c r="I64" s="95"/>
      <c r="J64" s="96">
        <f>$J$188</f>
        <v>0</v>
      </c>
      <c r="K64" s="97"/>
    </row>
    <row r="65" spans="2:11" s="93" customFormat="1" ht="21" customHeight="1">
      <c r="B65" s="94"/>
      <c r="D65" s="95" t="s">
        <v>101</v>
      </c>
      <c r="E65" s="95"/>
      <c r="F65" s="95"/>
      <c r="G65" s="95"/>
      <c r="H65" s="95"/>
      <c r="I65" s="95"/>
      <c r="J65" s="96">
        <f>$J$240</f>
        <v>0</v>
      </c>
      <c r="K65" s="97"/>
    </row>
    <row r="66" spans="2:11" s="93" customFormat="1" ht="21" customHeight="1">
      <c r="B66" s="94"/>
      <c r="D66" s="95" t="s">
        <v>102</v>
      </c>
      <c r="E66" s="95"/>
      <c r="F66" s="95"/>
      <c r="G66" s="95"/>
      <c r="H66" s="95"/>
      <c r="I66" s="95"/>
      <c r="J66" s="96">
        <f>$J$249</f>
        <v>0</v>
      </c>
      <c r="K66" s="97"/>
    </row>
    <row r="67" spans="2:11" s="93" customFormat="1" ht="21" customHeight="1">
      <c r="B67" s="94"/>
      <c r="D67" s="95" t="s">
        <v>103</v>
      </c>
      <c r="E67" s="95"/>
      <c r="F67" s="95"/>
      <c r="G67" s="95"/>
      <c r="H67" s="95"/>
      <c r="I67" s="95"/>
      <c r="J67" s="96">
        <f>$J$259</f>
        <v>0</v>
      </c>
      <c r="K67" s="97"/>
    </row>
    <row r="68" spans="2:11" s="93" customFormat="1" ht="21" customHeight="1">
      <c r="B68" s="94"/>
      <c r="D68" s="95" t="s">
        <v>104</v>
      </c>
      <c r="E68" s="95"/>
      <c r="F68" s="95"/>
      <c r="G68" s="95"/>
      <c r="H68" s="95"/>
      <c r="I68" s="95"/>
      <c r="J68" s="96">
        <f>$J$273</f>
        <v>0</v>
      </c>
      <c r="K68" s="97"/>
    </row>
    <row r="69" spans="2:11" s="93" customFormat="1" ht="21" customHeight="1">
      <c r="B69" s="94"/>
      <c r="D69" s="95" t="s">
        <v>105</v>
      </c>
      <c r="E69" s="95"/>
      <c r="F69" s="95"/>
      <c r="G69" s="95"/>
      <c r="H69" s="95"/>
      <c r="I69" s="95"/>
      <c r="J69" s="96">
        <f>$J$283</f>
        <v>0</v>
      </c>
      <c r="K69" s="97"/>
    </row>
    <row r="70" spans="2:11" s="93" customFormat="1" ht="21" customHeight="1">
      <c r="B70" s="94"/>
      <c r="D70" s="95" t="s">
        <v>106</v>
      </c>
      <c r="E70" s="95"/>
      <c r="F70" s="95"/>
      <c r="G70" s="95"/>
      <c r="H70" s="95"/>
      <c r="I70" s="95"/>
      <c r="J70" s="96">
        <f>$J$286</f>
        <v>0</v>
      </c>
      <c r="K70" s="97"/>
    </row>
    <row r="71" spans="2:11" s="93" customFormat="1" ht="21" customHeight="1">
      <c r="B71" s="94"/>
      <c r="D71" s="95" t="s">
        <v>107</v>
      </c>
      <c r="E71" s="95"/>
      <c r="F71" s="95"/>
      <c r="G71" s="95"/>
      <c r="H71" s="95"/>
      <c r="I71" s="95"/>
      <c r="J71" s="96">
        <f>$J$455</f>
        <v>0</v>
      </c>
      <c r="K71" s="97"/>
    </row>
    <row r="72" spans="2:11" s="93" customFormat="1" ht="21" customHeight="1">
      <c r="B72" s="94"/>
      <c r="D72" s="95" t="s">
        <v>108</v>
      </c>
      <c r="E72" s="95"/>
      <c r="F72" s="95"/>
      <c r="G72" s="95"/>
      <c r="H72" s="95"/>
      <c r="I72" s="95"/>
      <c r="J72" s="96">
        <f>$J$508</f>
        <v>0</v>
      </c>
      <c r="K72" s="97"/>
    </row>
    <row r="73" spans="2:11" s="93" customFormat="1" ht="21" customHeight="1">
      <c r="B73" s="94"/>
      <c r="D73" s="95" t="s">
        <v>109</v>
      </c>
      <c r="E73" s="95"/>
      <c r="F73" s="95"/>
      <c r="G73" s="95"/>
      <c r="H73" s="95"/>
      <c r="I73" s="95"/>
      <c r="J73" s="96">
        <f>$J$553</f>
        <v>0</v>
      </c>
      <c r="K73" s="97"/>
    </row>
    <row r="74" spans="2:11" s="93" customFormat="1" ht="21" customHeight="1">
      <c r="B74" s="94"/>
      <c r="D74" s="95" t="s">
        <v>110</v>
      </c>
      <c r="E74" s="95"/>
      <c r="F74" s="95"/>
      <c r="G74" s="95"/>
      <c r="H74" s="95"/>
      <c r="I74" s="95"/>
      <c r="J74" s="96">
        <f>$J$579</f>
        <v>0</v>
      </c>
      <c r="K74" s="97"/>
    </row>
    <row r="75" spans="2:11" s="93" customFormat="1" ht="21" customHeight="1">
      <c r="B75" s="94"/>
      <c r="D75" s="95" t="s">
        <v>111</v>
      </c>
      <c r="E75" s="95"/>
      <c r="F75" s="95"/>
      <c r="G75" s="95"/>
      <c r="H75" s="95"/>
      <c r="I75" s="95"/>
      <c r="J75" s="96">
        <f>$J$618</f>
        <v>0</v>
      </c>
      <c r="K75" s="97"/>
    </row>
    <row r="76" spans="2:11" s="93" customFormat="1" ht="21" customHeight="1">
      <c r="B76" s="94"/>
      <c r="D76" s="95" t="s">
        <v>112</v>
      </c>
      <c r="E76" s="95"/>
      <c r="F76" s="95"/>
      <c r="G76" s="95"/>
      <c r="H76" s="95"/>
      <c r="I76" s="95"/>
      <c r="J76" s="96">
        <f>$J$643</f>
        <v>0</v>
      </c>
      <c r="K76" s="97"/>
    </row>
    <row r="77" spans="2:11" s="93" customFormat="1" ht="21" customHeight="1">
      <c r="B77" s="94"/>
      <c r="D77" s="95" t="s">
        <v>113</v>
      </c>
      <c r="E77" s="95"/>
      <c r="F77" s="95"/>
      <c r="G77" s="95"/>
      <c r="H77" s="95"/>
      <c r="I77" s="95"/>
      <c r="J77" s="96">
        <f>$J$660</f>
        <v>0</v>
      </c>
      <c r="K77" s="97"/>
    </row>
    <row r="78" spans="2:11" s="93" customFormat="1" ht="21" customHeight="1">
      <c r="B78" s="94"/>
      <c r="D78" s="95" t="s">
        <v>114</v>
      </c>
      <c r="E78" s="95"/>
      <c r="F78" s="95"/>
      <c r="G78" s="95"/>
      <c r="H78" s="95"/>
      <c r="I78" s="95"/>
      <c r="J78" s="96">
        <f>$J$693</f>
        <v>0</v>
      </c>
      <c r="K78" s="97"/>
    </row>
    <row r="79" spans="2:11" s="93" customFormat="1" ht="21" customHeight="1">
      <c r="B79" s="94"/>
      <c r="D79" s="95" t="s">
        <v>115</v>
      </c>
      <c r="E79" s="95"/>
      <c r="F79" s="95"/>
      <c r="G79" s="95"/>
      <c r="H79" s="95"/>
      <c r="I79" s="95"/>
      <c r="J79" s="96">
        <f>$J$705</f>
        <v>0</v>
      </c>
      <c r="K79" s="97"/>
    </row>
    <row r="80" spans="2:11" s="93" customFormat="1" ht="21" customHeight="1">
      <c r="B80" s="94"/>
      <c r="D80" s="95" t="s">
        <v>116</v>
      </c>
      <c r="E80" s="95"/>
      <c r="F80" s="95"/>
      <c r="G80" s="95"/>
      <c r="H80" s="95"/>
      <c r="I80" s="95"/>
      <c r="J80" s="96">
        <f>$J$751</f>
        <v>0</v>
      </c>
      <c r="K80" s="97"/>
    </row>
    <row r="81" spans="2:11" s="61" customFormat="1" ht="25.5" customHeight="1">
      <c r="B81" s="89"/>
      <c r="D81" s="90" t="s">
        <v>117</v>
      </c>
      <c r="E81" s="90"/>
      <c r="F81" s="90"/>
      <c r="G81" s="90"/>
      <c r="H81" s="90"/>
      <c r="I81" s="90"/>
      <c r="J81" s="91">
        <f>$J$783</f>
        <v>0</v>
      </c>
      <c r="K81" s="92"/>
    </row>
    <row r="82" spans="2:11" s="93" customFormat="1" ht="21" customHeight="1">
      <c r="B82" s="94"/>
      <c r="D82" s="95" t="s">
        <v>118</v>
      </c>
      <c r="E82" s="95"/>
      <c r="F82" s="95"/>
      <c r="G82" s="95"/>
      <c r="H82" s="95"/>
      <c r="I82" s="95"/>
      <c r="J82" s="96">
        <f>$J$784</f>
        <v>0</v>
      </c>
      <c r="K82" s="97"/>
    </row>
    <row r="83" spans="2:11" s="93" customFormat="1" ht="21" customHeight="1">
      <c r="B83" s="94"/>
      <c r="D83" s="95" t="s">
        <v>119</v>
      </c>
      <c r="E83" s="95"/>
      <c r="F83" s="95"/>
      <c r="G83" s="95"/>
      <c r="H83" s="95"/>
      <c r="I83" s="95"/>
      <c r="J83" s="96">
        <f>$J$787</f>
        <v>0</v>
      </c>
      <c r="K83" s="97"/>
    </row>
    <row r="84" spans="2:11" s="10" customFormat="1" ht="22.5" customHeight="1">
      <c r="B84" s="25"/>
      <c r="K84" s="28"/>
    </row>
    <row r="85" spans="2:11" s="10" customFormat="1" ht="7.5" customHeight="1">
      <c r="B85" s="37"/>
      <c r="C85" s="38"/>
      <c r="D85" s="38"/>
      <c r="E85" s="38"/>
      <c r="F85" s="38"/>
      <c r="G85" s="38"/>
      <c r="H85" s="38"/>
      <c r="I85" s="38"/>
      <c r="J85" s="38"/>
      <c r="K85" s="39"/>
    </row>
    <row r="89" spans="2:12" s="10" customFormat="1" ht="7.5" customHeight="1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25"/>
    </row>
    <row r="90" spans="2:12" s="10" customFormat="1" ht="37.5" customHeight="1">
      <c r="B90" s="25"/>
      <c r="C90" s="15" t="s">
        <v>120</v>
      </c>
      <c r="L90" s="25"/>
    </row>
    <row r="91" spans="2:12" s="10" customFormat="1" ht="7.5" customHeight="1">
      <c r="B91" s="25"/>
      <c r="L91" s="25"/>
    </row>
    <row r="92" spans="2:12" s="10" customFormat="1" ht="15" customHeight="1">
      <c r="B92" s="25"/>
      <c r="C92" s="21" t="s">
        <v>16</v>
      </c>
      <c r="L92" s="25"/>
    </row>
    <row r="93" spans="2:12" s="10" customFormat="1" ht="16.5" customHeight="1">
      <c r="B93" s="25"/>
      <c r="E93" s="348" t="str">
        <f>$E$7</f>
        <v>ZŠ a OŠ Horšovský Týn – Rekonstrukce krovu a střešního pláště – budova školy čp.64</v>
      </c>
      <c r="F93" s="348"/>
      <c r="G93" s="348"/>
      <c r="H93" s="348"/>
      <c r="L93" s="25"/>
    </row>
    <row r="94" spans="2:12" s="10" customFormat="1" ht="15" customHeight="1">
      <c r="B94" s="25"/>
      <c r="C94" s="21" t="s">
        <v>86</v>
      </c>
      <c r="L94" s="25"/>
    </row>
    <row r="95" spans="2:12" s="10" customFormat="1" ht="19.5" customHeight="1">
      <c r="B95" s="25"/>
      <c r="E95" s="342" t="str">
        <f>$E$9</f>
        <v>01 - Rekonstrukce krovu a střešního pláště</v>
      </c>
      <c r="F95" s="342"/>
      <c r="G95" s="342"/>
      <c r="H95" s="342"/>
      <c r="L95" s="25"/>
    </row>
    <row r="96" spans="2:12" s="10" customFormat="1" ht="7.5" customHeight="1">
      <c r="B96" s="25"/>
      <c r="L96" s="25"/>
    </row>
    <row r="97" spans="2:12" s="10" customFormat="1" ht="18.75" customHeight="1">
      <c r="B97" s="25"/>
      <c r="C97" s="21" t="s">
        <v>22</v>
      </c>
      <c r="F97" s="22" t="str">
        <f>$F$12</f>
        <v> </v>
      </c>
      <c r="I97" s="21" t="s">
        <v>24</v>
      </c>
      <c r="J97" s="73" t="str">
        <f>IF($J$12="","",$J$12)</f>
        <v>08.01.2015</v>
      </c>
      <c r="L97" s="25"/>
    </row>
    <row r="98" spans="2:12" s="10" customFormat="1" ht="7.5" customHeight="1">
      <c r="B98" s="25"/>
      <c r="L98" s="25"/>
    </row>
    <row r="99" spans="2:12" s="10" customFormat="1" ht="15.75" customHeight="1">
      <c r="B99" s="25"/>
      <c r="C99" s="21" t="s">
        <v>28</v>
      </c>
      <c r="F99" s="22" t="str">
        <f>$E$15</f>
        <v> </v>
      </c>
      <c r="I99" s="21" t="s">
        <v>32</v>
      </c>
      <c r="J99" s="22" t="str">
        <f>$E$21</f>
        <v> </v>
      </c>
      <c r="L99" s="25"/>
    </row>
    <row r="100" spans="2:12" s="10" customFormat="1" ht="15" customHeight="1">
      <c r="B100" s="25"/>
      <c r="C100" s="21" t="s">
        <v>31</v>
      </c>
      <c r="F100" s="22" t="str">
        <f>IF($E$18="","",$E$18)</f>
        <v> </v>
      </c>
      <c r="L100" s="25"/>
    </row>
    <row r="101" spans="2:12" s="10" customFormat="1" ht="11.25" customHeight="1">
      <c r="B101" s="25"/>
      <c r="L101" s="25"/>
    </row>
    <row r="102" spans="2:20" s="98" customFormat="1" ht="30" customHeight="1">
      <c r="B102" s="99"/>
      <c r="C102" s="100" t="s">
        <v>121</v>
      </c>
      <c r="D102" s="101" t="s">
        <v>55</v>
      </c>
      <c r="E102" s="101" t="s">
        <v>51</v>
      </c>
      <c r="F102" s="101" t="s">
        <v>122</v>
      </c>
      <c r="G102" s="101" t="s">
        <v>123</v>
      </c>
      <c r="H102" s="101" t="s">
        <v>124</v>
      </c>
      <c r="I102" s="101" t="s">
        <v>125</v>
      </c>
      <c r="J102" s="101" t="s">
        <v>126</v>
      </c>
      <c r="K102" s="102" t="s">
        <v>127</v>
      </c>
      <c r="L102" s="99"/>
      <c r="M102" s="50" t="s">
        <v>128</v>
      </c>
      <c r="N102" s="51" t="s">
        <v>40</v>
      </c>
      <c r="O102" s="51" t="s">
        <v>129</v>
      </c>
      <c r="P102" s="51" t="s">
        <v>130</v>
      </c>
      <c r="Q102" s="51" t="s">
        <v>131</v>
      </c>
      <c r="R102" s="51" t="s">
        <v>132</v>
      </c>
      <c r="S102" s="51" t="s">
        <v>133</v>
      </c>
      <c r="T102" s="52" t="s">
        <v>134</v>
      </c>
    </row>
    <row r="103" spans="2:63" s="10" customFormat="1" ht="30" customHeight="1">
      <c r="B103" s="25"/>
      <c r="C103" s="55" t="s">
        <v>91</v>
      </c>
      <c r="J103" s="103">
        <f>$BK$103</f>
        <v>0</v>
      </c>
      <c r="L103" s="25"/>
      <c r="M103" s="54"/>
      <c r="N103" s="46"/>
      <c r="O103" s="46"/>
      <c r="P103" s="104">
        <f>$P$104+$P$181+$P$783</f>
        <v>3471.7160390000004</v>
      </c>
      <c r="Q103" s="46"/>
      <c r="R103" s="104">
        <f>$R$104+$R$181+$R$783</f>
        <v>47.88033709985999</v>
      </c>
      <c r="S103" s="46"/>
      <c r="T103" s="105">
        <f>$T$104+$T$181+$T$783</f>
        <v>97.96968316</v>
      </c>
      <c r="AT103" s="10" t="s">
        <v>69</v>
      </c>
      <c r="AU103" s="10" t="s">
        <v>92</v>
      </c>
      <c r="BK103" s="106">
        <f>$BK$104+$BK$181+$BK$783</f>
        <v>0</v>
      </c>
    </row>
    <row r="104" spans="2:63" s="107" customFormat="1" ht="37.5" customHeight="1">
      <c r="B104" s="108"/>
      <c r="D104" s="109" t="s">
        <v>69</v>
      </c>
      <c r="E104" s="110" t="s">
        <v>135</v>
      </c>
      <c r="F104" s="110" t="s">
        <v>136</v>
      </c>
      <c r="J104" s="111">
        <f>$BK$104</f>
        <v>0</v>
      </c>
      <c r="L104" s="108"/>
      <c r="M104" s="112"/>
      <c r="P104" s="113">
        <f>$P$105+$P$124+$P$162+$P$178</f>
        <v>797.3416579999999</v>
      </c>
      <c r="R104" s="113">
        <f>$R$105+$R$124+$R$162+$R$178</f>
        <v>1.8922071</v>
      </c>
      <c r="T104" s="114">
        <f>$T$105+$T$124+$T$162+$T$178</f>
        <v>56.380522000000006</v>
      </c>
      <c r="AR104" s="109" t="s">
        <v>21</v>
      </c>
      <c r="AT104" s="109" t="s">
        <v>69</v>
      </c>
      <c r="AU104" s="109" t="s">
        <v>70</v>
      </c>
      <c r="AY104" s="109" t="s">
        <v>137</v>
      </c>
      <c r="BK104" s="115">
        <f>$BK$105+$BK$124+$BK$162+$BK$178</f>
        <v>0</v>
      </c>
    </row>
    <row r="105" spans="2:63" s="107" customFormat="1" ht="21" customHeight="1">
      <c r="B105" s="108"/>
      <c r="D105" s="109" t="s">
        <v>69</v>
      </c>
      <c r="E105" s="116" t="s">
        <v>138</v>
      </c>
      <c r="F105" s="116" t="s">
        <v>139</v>
      </c>
      <c r="J105" s="117">
        <f>$BK$105</f>
        <v>0</v>
      </c>
      <c r="L105" s="108"/>
      <c r="M105" s="112"/>
      <c r="P105" s="113">
        <f>SUM($P$106:$P$123)</f>
        <v>198.80468</v>
      </c>
      <c r="R105" s="113">
        <f>SUM($R$106:$R$123)</f>
        <v>1.88127282</v>
      </c>
      <c r="T105" s="114">
        <f>SUM($T$106:$T$123)</f>
        <v>0</v>
      </c>
      <c r="AR105" s="109" t="s">
        <v>21</v>
      </c>
      <c r="AT105" s="109" t="s">
        <v>69</v>
      </c>
      <c r="AU105" s="109" t="s">
        <v>21</v>
      </c>
      <c r="AY105" s="109" t="s">
        <v>137</v>
      </c>
      <c r="BK105" s="115">
        <f>SUM($BK$106:$BK$123)</f>
        <v>0</v>
      </c>
    </row>
    <row r="106" spans="2:65" s="10" customFormat="1" ht="15.75" customHeight="1">
      <c r="B106" s="25"/>
      <c r="C106" s="118" t="s">
        <v>140</v>
      </c>
      <c r="D106" s="118" t="s">
        <v>141</v>
      </c>
      <c r="E106" s="119" t="s">
        <v>142</v>
      </c>
      <c r="F106" s="120" t="s">
        <v>143</v>
      </c>
      <c r="G106" s="121" t="s">
        <v>144</v>
      </c>
      <c r="H106" s="122">
        <v>6</v>
      </c>
      <c r="I106" s="123"/>
      <c r="J106" s="123">
        <f>ROUND($I$106*$H$106,2)</f>
        <v>0</v>
      </c>
      <c r="K106" s="120" t="s">
        <v>145</v>
      </c>
      <c r="L106" s="25"/>
      <c r="M106" s="124"/>
      <c r="N106" s="125" t="s">
        <v>41</v>
      </c>
      <c r="O106" s="126">
        <v>0.474</v>
      </c>
      <c r="P106" s="126">
        <f>$O$106*$H$106</f>
        <v>2.844</v>
      </c>
      <c r="Q106" s="126">
        <v>0.02048</v>
      </c>
      <c r="R106" s="126">
        <f>$Q$106*$H$106</f>
        <v>0.12288000000000002</v>
      </c>
      <c r="S106" s="126">
        <v>0</v>
      </c>
      <c r="T106" s="127">
        <f>$S$106*$H$106</f>
        <v>0</v>
      </c>
      <c r="AR106" s="74" t="s">
        <v>146</v>
      </c>
      <c r="AT106" s="74" t="s">
        <v>141</v>
      </c>
      <c r="AU106" s="74" t="s">
        <v>79</v>
      </c>
      <c r="AY106" s="10" t="s">
        <v>137</v>
      </c>
      <c r="BE106" s="128">
        <f>IF($N$106="základní",$J$106,0)</f>
        <v>0</v>
      </c>
      <c r="BF106" s="128">
        <f>IF($N$106="snížená",$J$106,0)</f>
        <v>0</v>
      </c>
      <c r="BG106" s="128">
        <f>IF($N$106="zákl. přenesená",$J$106,0)</f>
        <v>0</v>
      </c>
      <c r="BH106" s="128">
        <f>IF($N$106="sníž. přenesená",$J$106,0)</f>
        <v>0</v>
      </c>
      <c r="BI106" s="128">
        <f>IF($N$106="nulová",$J$106,0)</f>
        <v>0</v>
      </c>
      <c r="BJ106" s="74" t="s">
        <v>21</v>
      </c>
      <c r="BK106" s="128">
        <f>ROUND($I$106*$H$106,2)</f>
        <v>0</v>
      </c>
      <c r="BL106" s="74" t="s">
        <v>146</v>
      </c>
      <c r="BM106" s="74" t="s">
        <v>147</v>
      </c>
    </row>
    <row r="107" spans="2:47" s="10" customFormat="1" ht="16.5" customHeight="1">
      <c r="B107" s="25"/>
      <c r="D107" s="129" t="s">
        <v>148</v>
      </c>
      <c r="F107" s="130" t="s">
        <v>149</v>
      </c>
      <c r="L107" s="25"/>
      <c r="M107" s="131"/>
      <c r="T107" s="48"/>
      <c r="AT107" s="10" t="s">
        <v>148</v>
      </c>
      <c r="AU107" s="10" t="s">
        <v>79</v>
      </c>
    </row>
    <row r="108" spans="2:51" s="10" customFormat="1" ht="15.75" customHeight="1">
      <c r="B108" s="132"/>
      <c r="D108" s="133" t="s">
        <v>150</v>
      </c>
      <c r="E108" s="134"/>
      <c r="F108" s="135" t="s">
        <v>151</v>
      </c>
      <c r="H108" s="136">
        <v>6</v>
      </c>
      <c r="L108" s="132"/>
      <c r="M108" s="137"/>
      <c r="T108" s="138"/>
      <c r="AT108" s="134" t="s">
        <v>150</v>
      </c>
      <c r="AU108" s="134" t="s">
        <v>79</v>
      </c>
      <c r="AV108" s="134" t="s">
        <v>79</v>
      </c>
      <c r="AW108" s="134" t="s">
        <v>92</v>
      </c>
      <c r="AX108" s="134" t="s">
        <v>70</v>
      </c>
      <c r="AY108" s="134" t="s">
        <v>137</v>
      </c>
    </row>
    <row r="109" spans="2:65" s="10" customFormat="1" ht="15.75" customHeight="1">
      <c r="B109" s="25"/>
      <c r="C109" s="118" t="s">
        <v>152</v>
      </c>
      <c r="D109" s="118" t="s">
        <v>141</v>
      </c>
      <c r="E109" s="119" t="s">
        <v>153</v>
      </c>
      <c r="F109" s="120" t="s">
        <v>154</v>
      </c>
      <c r="G109" s="121" t="s">
        <v>144</v>
      </c>
      <c r="H109" s="122">
        <v>104.162</v>
      </c>
      <c r="I109" s="123"/>
      <c r="J109" s="123">
        <f>ROUND($I$109*$H$109,2)</f>
        <v>0</v>
      </c>
      <c r="K109" s="120" t="s">
        <v>145</v>
      </c>
      <c r="L109" s="25"/>
      <c r="M109" s="124"/>
      <c r="N109" s="125" t="s">
        <v>41</v>
      </c>
      <c r="O109" s="126">
        <v>0.19</v>
      </c>
      <c r="P109" s="126">
        <f>$O$109*$H$109</f>
        <v>19.79078</v>
      </c>
      <c r="Q109" s="126">
        <v>0.0057</v>
      </c>
      <c r="R109" s="126">
        <f>$Q$109*$H$109</f>
        <v>0.5937234</v>
      </c>
      <c r="S109" s="126">
        <v>0</v>
      </c>
      <c r="T109" s="127">
        <f>$S$109*$H$109</f>
        <v>0</v>
      </c>
      <c r="AR109" s="74" t="s">
        <v>146</v>
      </c>
      <c r="AT109" s="74" t="s">
        <v>141</v>
      </c>
      <c r="AU109" s="74" t="s">
        <v>79</v>
      </c>
      <c r="AY109" s="10" t="s">
        <v>137</v>
      </c>
      <c r="BE109" s="128">
        <f>IF($N$109="základní",$J$109,0)</f>
        <v>0</v>
      </c>
      <c r="BF109" s="128">
        <f>IF($N$109="snížená",$J$109,0)</f>
        <v>0</v>
      </c>
      <c r="BG109" s="128">
        <f>IF($N$109="zákl. přenesená",$J$109,0)</f>
        <v>0</v>
      </c>
      <c r="BH109" s="128">
        <f>IF($N$109="sníž. přenesená",$J$109,0)</f>
        <v>0</v>
      </c>
      <c r="BI109" s="128">
        <f>IF($N$109="nulová",$J$109,0)</f>
        <v>0</v>
      </c>
      <c r="BJ109" s="74" t="s">
        <v>21</v>
      </c>
      <c r="BK109" s="128">
        <f>ROUND($I$109*$H$109,2)</f>
        <v>0</v>
      </c>
      <c r="BL109" s="74" t="s">
        <v>146</v>
      </c>
      <c r="BM109" s="74" t="s">
        <v>155</v>
      </c>
    </row>
    <row r="110" spans="2:47" s="10" customFormat="1" ht="27" customHeight="1">
      <c r="B110" s="25"/>
      <c r="D110" s="129" t="s">
        <v>148</v>
      </c>
      <c r="F110" s="130" t="s">
        <v>156</v>
      </c>
      <c r="L110" s="25"/>
      <c r="M110" s="131"/>
      <c r="T110" s="48"/>
      <c r="AT110" s="10" t="s">
        <v>148</v>
      </c>
      <c r="AU110" s="10" t="s">
        <v>79</v>
      </c>
    </row>
    <row r="111" spans="2:51" s="10" customFormat="1" ht="15.75" customHeight="1">
      <c r="B111" s="139"/>
      <c r="D111" s="133" t="s">
        <v>150</v>
      </c>
      <c r="E111" s="140"/>
      <c r="F111" s="141" t="s">
        <v>157</v>
      </c>
      <c r="H111" s="140"/>
      <c r="L111" s="139"/>
      <c r="M111" s="142"/>
      <c r="T111" s="143"/>
      <c r="AT111" s="140" t="s">
        <v>150</v>
      </c>
      <c r="AU111" s="140" t="s">
        <v>79</v>
      </c>
      <c r="AV111" s="140" t="s">
        <v>21</v>
      </c>
      <c r="AW111" s="140" t="s">
        <v>92</v>
      </c>
      <c r="AX111" s="140" t="s">
        <v>70</v>
      </c>
      <c r="AY111" s="140" t="s">
        <v>137</v>
      </c>
    </row>
    <row r="112" spans="2:51" s="10" customFormat="1" ht="15.75" customHeight="1">
      <c r="B112" s="132"/>
      <c r="D112" s="133" t="s">
        <v>150</v>
      </c>
      <c r="E112" s="134"/>
      <c r="F112" s="135" t="s">
        <v>158</v>
      </c>
      <c r="H112" s="136">
        <v>12.75</v>
      </c>
      <c r="L112" s="132"/>
      <c r="M112" s="137"/>
      <c r="T112" s="138"/>
      <c r="AT112" s="134" t="s">
        <v>150</v>
      </c>
      <c r="AU112" s="134" t="s">
        <v>79</v>
      </c>
      <c r="AV112" s="134" t="s">
        <v>79</v>
      </c>
      <c r="AW112" s="134" t="s">
        <v>92</v>
      </c>
      <c r="AX112" s="134" t="s">
        <v>70</v>
      </c>
      <c r="AY112" s="134" t="s">
        <v>137</v>
      </c>
    </row>
    <row r="113" spans="2:51" s="10" customFormat="1" ht="15.75" customHeight="1">
      <c r="B113" s="132"/>
      <c r="D113" s="133" t="s">
        <v>150</v>
      </c>
      <c r="E113" s="134"/>
      <c r="F113" s="135" t="s">
        <v>159</v>
      </c>
      <c r="H113" s="136">
        <v>20.541</v>
      </c>
      <c r="L113" s="132"/>
      <c r="M113" s="137"/>
      <c r="T113" s="138"/>
      <c r="AT113" s="134" t="s">
        <v>150</v>
      </c>
      <c r="AU113" s="134" t="s">
        <v>79</v>
      </c>
      <c r="AV113" s="134" t="s">
        <v>79</v>
      </c>
      <c r="AW113" s="134" t="s">
        <v>92</v>
      </c>
      <c r="AX113" s="134" t="s">
        <v>70</v>
      </c>
      <c r="AY113" s="134" t="s">
        <v>137</v>
      </c>
    </row>
    <row r="114" spans="2:51" s="10" customFormat="1" ht="15.75" customHeight="1">
      <c r="B114" s="132"/>
      <c r="D114" s="133" t="s">
        <v>150</v>
      </c>
      <c r="E114" s="134"/>
      <c r="F114" s="135" t="s">
        <v>160</v>
      </c>
      <c r="H114" s="136">
        <v>70.871</v>
      </c>
      <c r="L114" s="132"/>
      <c r="M114" s="137"/>
      <c r="T114" s="138"/>
      <c r="AT114" s="134" t="s">
        <v>150</v>
      </c>
      <c r="AU114" s="134" t="s">
        <v>79</v>
      </c>
      <c r="AV114" s="134" t="s">
        <v>79</v>
      </c>
      <c r="AW114" s="134" t="s">
        <v>92</v>
      </c>
      <c r="AX114" s="134" t="s">
        <v>70</v>
      </c>
      <c r="AY114" s="134" t="s">
        <v>137</v>
      </c>
    </row>
    <row r="115" spans="2:65" s="10" customFormat="1" ht="15.75" customHeight="1">
      <c r="B115" s="25"/>
      <c r="C115" s="118" t="s">
        <v>161</v>
      </c>
      <c r="D115" s="118" t="s">
        <v>141</v>
      </c>
      <c r="E115" s="119" t="s">
        <v>162</v>
      </c>
      <c r="F115" s="120" t="s">
        <v>163</v>
      </c>
      <c r="G115" s="121" t="s">
        <v>144</v>
      </c>
      <c r="H115" s="122">
        <v>6</v>
      </c>
      <c r="I115" s="123"/>
      <c r="J115" s="123">
        <f>ROUND($I$115*$H$115,2)</f>
        <v>0</v>
      </c>
      <c r="K115" s="120" t="s">
        <v>145</v>
      </c>
      <c r="L115" s="25"/>
      <c r="M115" s="124"/>
      <c r="N115" s="125" t="s">
        <v>41</v>
      </c>
      <c r="O115" s="126">
        <v>0.41</v>
      </c>
      <c r="P115" s="126">
        <f>$O$115*$H$115</f>
        <v>2.46</v>
      </c>
      <c r="Q115" s="126">
        <v>0.01103</v>
      </c>
      <c r="R115" s="126">
        <f>$Q$115*$H$115</f>
        <v>0.06618</v>
      </c>
      <c r="S115" s="126">
        <v>0</v>
      </c>
      <c r="T115" s="127">
        <f>$S$115*$H$115</f>
        <v>0</v>
      </c>
      <c r="AR115" s="74" t="s">
        <v>146</v>
      </c>
      <c r="AT115" s="74" t="s">
        <v>141</v>
      </c>
      <c r="AU115" s="74" t="s">
        <v>79</v>
      </c>
      <c r="AY115" s="10" t="s">
        <v>137</v>
      </c>
      <c r="BE115" s="128">
        <f>IF($N$115="základní",$J$115,0)</f>
        <v>0</v>
      </c>
      <c r="BF115" s="128">
        <f>IF($N$115="snížená",$J$115,0)</f>
        <v>0</v>
      </c>
      <c r="BG115" s="128">
        <f>IF($N$115="zákl. přenesená",$J$115,0)</f>
        <v>0</v>
      </c>
      <c r="BH115" s="128">
        <f>IF($N$115="sníž. přenesená",$J$115,0)</f>
        <v>0</v>
      </c>
      <c r="BI115" s="128">
        <f>IF($N$115="nulová",$J$115,0)</f>
        <v>0</v>
      </c>
      <c r="BJ115" s="74" t="s">
        <v>21</v>
      </c>
      <c r="BK115" s="128">
        <f>ROUND($I$115*$H$115,2)</f>
        <v>0</v>
      </c>
      <c r="BL115" s="74" t="s">
        <v>146</v>
      </c>
      <c r="BM115" s="74" t="s">
        <v>164</v>
      </c>
    </row>
    <row r="116" spans="2:47" s="10" customFormat="1" ht="27" customHeight="1">
      <c r="B116" s="25"/>
      <c r="D116" s="129" t="s">
        <v>148</v>
      </c>
      <c r="F116" s="130" t="s">
        <v>165</v>
      </c>
      <c r="L116" s="25"/>
      <c r="M116" s="131"/>
      <c r="T116" s="48"/>
      <c r="AT116" s="10" t="s">
        <v>148</v>
      </c>
      <c r="AU116" s="10" t="s">
        <v>79</v>
      </c>
    </row>
    <row r="117" spans="2:65" s="10" customFormat="1" ht="15.75" customHeight="1">
      <c r="B117" s="25"/>
      <c r="C117" s="118" t="s">
        <v>166</v>
      </c>
      <c r="D117" s="118" t="s">
        <v>141</v>
      </c>
      <c r="E117" s="119" t="s">
        <v>167</v>
      </c>
      <c r="F117" s="120" t="s">
        <v>168</v>
      </c>
      <c r="G117" s="121" t="s">
        <v>144</v>
      </c>
      <c r="H117" s="122">
        <v>53.13</v>
      </c>
      <c r="I117" s="123"/>
      <c r="J117" s="123">
        <f>ROUND($I$117*$H$117,2)</f>
        <v>0</v>
      </c>
      <c r="K117" s="120" t="s">
        <v>145</v>
      </c>
      <c r="L117" s="25"/>
      <c r="M117" s="124"/>
      <c r="N117" s="125" t="s">
        <v>41</v>
      </c>
      <c r="O117" s="126">
        <v>3.264</v>
      </c>
      <c r="P117" s="126">
        <f>$O$117*$H$117</f>
        <v>173.41631999999998</v>
      </c>
      <c r="Q117" s="126">
        <v>0.018</v>
      </c>
      <c r="R117" s="126">
        <f>$Q$117*$H$117</f>
        <v>0.95634</v>
      </c>
      <c r="S117" s="126">
        <v>0</v>
      </c>
      <c r="T117" s="127">
        <f>$S$117*$H$117</f>
        <v>0</v>
      </c>
      <c r="AR117" s="74" t="s">
        <v>146</v>
      </c>
      <c r="AT117" s="74" t="s">
        <v>141</v>
      </c>
      <c r="AU117" s="74" t="s">
        <v>79</v>
      </c>
      <c r="AY117" s="10" t="s">
        <v>137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4" t="s">
        <v>21</v>
      </c>
      <c r="BK117" s="128">
        <f>ROUND($I$117*$H$117,2)</f>
        <v>0</v>
      </c>
      <c r="BL117" s="74" t="s">
        <v>146</v>
      </c>
      <c r="BM117" s="74" t="s">
        <v>169</v>
      </c>
    </row>
    <row r="118" spans="2:47" s="10" customFormat="1" ht="27" customHeight="1">
      <c r="B118" s="25"/>
      <c r="D118" s="129" t="s">
        <v>148</v>
      </c>
      <c r="F118" s="130" t="s">
        <v>170</v>
      </c>
      <c r="L118" s="25"/>
      <c r="M118" s="131"/>
      <c r="T118" s="48"/>
      <c r="AT118" s="10" t="s">
        <v>148</v>
      </c>
      <c r="AU118" s="10" t="s">
        <v>79</v>
      </c>
    </row>
    <row r="119" spans="2:51" s="10" customFormat="1" ht="15.75" customHeight="1">
      <c r="B119" s="139"/>
      <c r="D119" s="133" t="s">
        <v>150</v>
      </c>
      <c r="E119" s="140"/>
      <c r="F119" s="141" t="s">
        <v>171</v>
      </c>
      <c r="H119" s="140"/>
      <c r="L119" s="139"/>
      <c r="M119" s="142"/>
      <c r="T119" s="143"/>
      <c r="AT119" s="140" t="s">
        <v>150</v>
      </c>
      <c r="AU119" s="140" t="s">
        <v>79</v>
      </c>
      <c r="AV119" s="140" t="s">
        <v>21</v>
      </c>
      <c r="AW119" s="140" t="s">
        <v>92</v>
      </c>
      <c r="AX119" s="140" t="s">
        <v>70</v>
      </c>
      <c r="AY119" s="140" t="s">
        <v>137</v>
      </c>
    </row>
    <row r="120" spans="2:51" s="10" customFormat="1" ht="15.75" customHeight="1">
      <c r="B120" s="132"/>
      <c r="D120" s="133" t="s">
        <v>150</v>
      </c>
      <c r="E120" s="134"/>
      <c r="F120" s="135" t="s">
        <v>172</v>
      </c>
      <c r="H120" s="136">
        <v>53.13</v>
      </c>
      <c r="L120" s="132"/>
      <c r="M120" s="137"/>
      <c r="T120" s="138"/>
      <c r="AT120" s="134" t="s">
        <v>150</v>
      </c>
      <c r="AU120" s="134" t="s">
        <v>79</v>
      </c>
      <c r="AV120" s="134" t="s">
        <v>79</v>
      </c>
      <c r="AW120" s="134" t="s">
        <v>92</v>
      </c>
      <c r="AX120" s="134" t="s">
        <v>21</v>
      </c>
      <c r="AY120" s="134" t="s">
        <v>137</v>
      </c>
    </row>
    <row r="121" spans="2:65" s="10" customFormat="1" ht="15.75" customHeight="1">
      <c r="B121" s="25"/>
      <c r="C121" s="118" t="s">
        <v>173</v>
      </c>
      <c r="D121" s="118" t="s">
        <v>141</v>
      </c>
      <c r="E121" s="119" t="s">
        <v>174</v>
      </c>
      <c r="F121" s="120" t="s">
        <v>175</v>
      </c>
      <c r="G121" s="121" t="s">
        <v>176</v>
      </c>
      <c r="H121" s="122">
        <v>0.063</v>
      </c>
      <c r="I121" s="123"/>
      <c r="J121" s="123">
        <f>ROUND($I$121*$H$121,2)</f>
        <v>0</v>
      </c>
      <c r="K121" s="120" t="s">
        <v>145</v>
      </c>
      <c r="L121" s="25"/>
      <c r="M121" s="124"/>
      <c r="N121" s="125" t="s">
        <v>41</v>
      </c>
      <c r="O121" s="126">
        <v>4.66</v>
      </c>
      <c r="P121" s="126">
        <f>$O$121*$H$121</f>
        <v>0.29358</v>
      </c>
      <c r="Q121" s="126">
        <v>2.25634</v>
      </c>
      <c r="R121" s="126">
        <f>$Q$121*$H$121</f>
        <v>0.14214942</v>
      </c>
      <c r="S121" s="126">
        <v>0</v>
      </c>
      <c r="T121" s="127">
        <f>$S$121*$H$121</f>
        <v>0</v>
      </c>
      <c r="AR121" s="74" t="s">
        <v>146</v>
      </c>
      <c r="AT121" s="74" t="s">
        <v>141</v>
      </c>
      <c r="AU121" s="74" t="s">
        <v>79</v>
      </c>
      <c r="AY121" s="10" t="s">
        <v>137</v>
      </c>
      <c r="BE121" s="128">
        <f>IF($N$121="základní",$J$121,0)</f>
        <v>0</v>
      </c>
      <c r="BF121" s="128">
        <f>IF($N$121="snížená",$J$121,0)</f>
        <v>0</v>
      </c>
      <c r="BG121" s="128">
        <f>IF($N$121="zákl. přenesená",$J$121,0)</f>
        <v>0</v>
      </c>
      <c r="BH121" s="128">
        <f>IF($N$121="sníž. přenesená",$J$121,0)</f>
        <v>0</v>
      </c>
      <c r="BI121" s="128">
        <f>IF($N$121="nulová",$J$121,0)</f>
        <v>0</v>
      </c>
      <c r="BJ121" s="74" t="s">
        <v>21</v>
      </c>
      <c r="BK121" s="128">
        <f>ROUND($I$121*$H$121,2)</f>
        <v>0</v>
      </c>
      <c r="BL121" s="74" t="s">
        <v>146</v>
      </c>
      <c r="BM121" s="74" t="s">
        <v>177</v>
      </c>
    </row>
    <row r="122" spans="2:47" s="10" customFormat="1" ht="16.5" customHeight="1">
      <c r="B122" s="25"/>
      <c r="D122" s="129" t="s">
        <v>148</v>
      </c>
      <c r="F122" s="130" t="s">
        <v>178</v>
      </c>
      <c r="L122" s="25"/>
      <c r="M122" s="131"/>
      <c r="T122" s="48"/>
      <c r="AT122" s="10" t="s">
        <v>148</v>
      </c>
      <c r="AU122" s="10" t="s">
        <v>79</v>
      </c>
    </row>
    <row r="123" spans="2:51" s="10" customFormat="1" ht="15.75" customHeight="1">
      <c r="B123" s="132"/>
      <c r="D123" s="133" t="s">
        <v>150</v>
      </c>
      <c r="E123" s="134"/>
      <c r="F123" s="135" t="s">
        <v>179</v>
      </c>
      <c r="H123" s="136">
        <v>0.063</v>
      </c>
      <c r="L123" s="132"/>
      <c r="M123" s="137"/>
      <c r="T123" s="138"/>
      <c r="AT123" s="134" t="s">
        <v>150</v>
      </c>
      <c r="AU123" s="134" t="s">
        <v>79</v>
      </c>
      <c r="AV123" s="134" t="s">
        <v>79</v>
      </c>
      <c r="AW123" s="134" t="s">
        <v>92</v>
      </c>
      <c r="AX123" s="134" t="s">
        <v>70</v>
      </c>
      <c r="AY123" s="134" t="s">
        <v>137</v>
      </c>
    </row>
    <row r="124" spans="2:63" s="107" customFormat="1" ht="30.75" customHeight="1">
      <c r="B124" s="108"/>
      <c r="D124" s="109" t="s">
        <v>69</v>
      </c>
      <c r="E124" s="116" t="s">
        <v>180</v>
      </c>
      <c r="F124" s="116" t="s">
        <v>181</v>
      </c>
      <c r="J124" s="117">
        <f>$BK$124</f>
        <v>0</v>
      </c>
      <c r="L124" s="108"/>
      <c r="M124" s="112"/>
      <c r="P124" s="113">
        <f>SUM($P$125:$P$161)</f>
        <v>315.6264059999999</v>
      </c>
      <c r="R124" s="113">
        <f>SUM($R$125:$R$161)</f>
        <v>0.01093428</v>
      </c>
      <c r="T124" s="114">
        <f>SUM($T$125:$T$161)</f>
        <v>53.380522000000006</v>
      </c>
      <c r="AR124" s="109" t="s">
        <v>21</v>
      </c>
      <c r="AT124" s="109" t="s">
        <v>69</v>
      </c>
      <c r="AU124" s="109" t="s">
        <v>21</v>
      </c>
      <c r="AY124" s="109" t="s">
        <v>137</v>
      </c>
      <c r="BK124" s="115">
        <f>SUM($BK$125:$BK$161)</f>
        <v>0</v>
      </c>
    </row>
    <row r="125" spans="2:65" s="10" customFormat="1" ht="15.75" customHeight="1">
      <c r="B125" s="25"/>
      <c r="C125" s="118" t="s">
        <v>182</v>
      </c>
      <c r="D125" s="118" t="s">
        <v>141</v>
      </c>
      <c r="E125" s="119" t="s">
        <v>183</v>
      </c>
      <c r="F125" s="120" t="s">
        <v>184</v>
      </c>
      <c r="G125" s="121" t="s">
        <v>144</v>
      </c>
      <c r="H125" s="122">
        <v>635</v>
      </c>
      <c r="I125" s="123"/>
      <c r="J125" s="123">
        <f>ROUND($I$125*$H$125,2)</f>
        <v>0</v>
      </c>
      <c r="K125" s="120" t="s">
        <v>145</v>
      </c>
      <c r="L125" s="25"/>
      <c r="M125" s="124"/>
      <c r="N125" s="125" t="s">
        <v>41</v>
      </c>
      <c r="O125" s="126">
        <v>0.154</v>
      </c>
      <c r="P125" s="126">
        <f>$O$125*$H$125</f>
        <v>97.78999999999999</v>
      </c>
      <c r="Q125" s="126">
        <v>0</v>
      </c>
      <c r="R125" s="126">
        <f>$Q$125*$H$125</f>
        <v>0</v>
      </c>
      <c r="S125" s="126">
        <v>0</v>
      </c>
      <c r="T125" s="127">
        <f>$S$125*$H$125</f>
        <v>0</v>
      </c>
      <c r="AR125" s="74" t="s">
        <v>146</v>
      </c>
      <c r="AT125" s="74" t="s">
        <v>141</v>
      </c>
      <c r="AU125" s="74" t="s">
        <v>79</v>
      </c>
      <c r="AY125" s="10" t="s">
        <v>137</v>
      </c>
      <c r="BE125" s="128">
        <f>IF($N$125="základní",$J$125,0)</f>
        <v>0</v>
      </c>
      <c r="BF125" s="128">
        <f>IF($N$125="snížená",$J$125,0)</f>
        <v>0</v>
      </c>
      <c r="BG125" s="128">
        <f>IF($N$125="zákl. přenesená",$J$125,0)</f>
        <v>0</v>
      </c>
      <c r="BH125" s="128">
        <f>IF($N$125="sníž. přenesená",$J$125,0)</f>
        <v>0</v>
      </c>
      <c r="BI125" s="128">
        <f>IF($N$125="nulová",$J$125,0)</f>
        <v>0</v>
      </c>
      <c r="BJ125" s="74" t="s">
        <v>21</v>
      </c>
      <c r="BK125" s="128">
        <f>ROUND($I$125*$H$125,2)</f>
        <v>0</v>
      </c>
      <c r="BL125" s="74" t="s">
        <v>146</v>
      </c>
      <c r="BM125" s="74" t="s">
        <v>185</v>
      </c>
    </row>
    <row r="126" spans="2:47" s="10" customFormat="1" ht="27" customHeight="1">
      <c r="B126" s="25"/>
      <c r="D126" s="129" t="s">
        <v>148</v>
      </c>
      <c r="F126" s="130" t="s">
        <v>186</v>
      </c>
      <c r="L126" s="25"/>
      <c r="M126" s="131"/>
      <c r="T126" s="48"/>
      <c r="AT126" s="10" t="s">
        <v>148</v>
      </c>
      <c r="AU126" s="10" t="s">
        <v>79</v>
      </c>
    </row>
    <row r="127" spans="2:51" s="10" customFormat="1" ht="15.75" customHeight="1">
      <c r="B127" s="132"/>
      <c r="D127" s="133" t="s">
        <v>150</v>
      </c>
      <c r="E127" s="134"/>
      <c r="F127" s="135" t="s">
        <v>187</v>
      </c>
      <c r="H127" s="136">
        <v>560</v>
      </c>
      <c r="L127" s="132"/>
      <c r="M127" s="137"/>
      <c r="T127" s="138"/>
      <c r="AT127" s="134" t="s">
        <v>150</v>
      </c>
      <c r="AU127" s="134" t="s">
        <v>79</v>
      </c>
      <c r="AV127" s="134" t="s">
        <v>79</v>
      </c>
      <c r="AW127" s="134" t="s">
        <v>92</v>
      </c>
      <c r="AX127" s="134" t="s">
        <v>70</v>
      </c>
      <c r="AY127" s="134" t="s">
        <v>137</v>
      </c>
    </row>
    <row r="128" spans="2:51" s="10" customFormat="1" ht="15.75" customHeight="1">
      <c r="B128" s="132"/>
      <c r="D128" s="133" t="s">
        <v>150</v>
      </c>
      <c r="E128" s="134"/>
      <c r="F128" s="135" t="s">
        <v>188</v>
      </c>
      <c r="H128" s="136">
        <v>75</v>
      </c>
      <c r="L128" s="132"/>
      <c r="M128" s="137"/>
      <c r="T128" s="138"/>
      <c r="AT128" s="134" t="s">
        <v>150</v>
      </c>
      <c r="AU128" s="134" t="s">
        <v>79</v>
      </c>
      <c r="AV128" s="134" t="s">
        <v>79</v>
      </c>
      <c r="AW128" s="134" t="s">
        <v>92</v>
      </c>
      <c r="AX128" s="134" t="s">
        <v>70</v>
      </c>
      <c r="AY128" s="134" t="s">
        <v>137</v>
      </c>
    </row>
    <row r="129" spans="2:65" s="10" customFormat="1" ht="15.75" customHeight="1">
      <c r="B129" s="25"/>
      <c r="C129" s="118" t="s">
        <v>189</v>
      </c>
      <c r="D129" s="118" t="s">
        <v>141</v>
      </c>
      <c r="E129" s="119" t="s">
        <v>190</v>
      </c>
      <c r="F129" s="120" t="s">
        <v>191</v>
      </c>
      <c r="G129" s="121" t="s">
        <v>144</v>
      </c>
      <c r="H129" s="122">
        <v>28575</v>
      </c>
      <c r="I129" s="123"/>
      <c r="J129" s="123">
        <f>ROUND($I$129*$H$129,2)</f>
        <v>0</v>
      </c>
      <c r="K129" s="120" t="s">
        <v>145</v>
      </c>
      <c r="L129" s="25"/>
      <c r="M129" s="124"/>
      <c r="N129" s="125" t="s">
        <v>41</v>
      </c>
      <c r="O129" s="126">
        <v>0</v>
      </c>
      <c r="P129" s="126">
        <f>$O$129*$H$129</f>
        <v>0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4" t="s">
        <v>146</v>
      </c>
      <c r="AT129" s="74" t="s">
        <v>141</v>
      </c>
      <c r="AU129" s="74" t="s">
        <v>79</v>
      </c>
      <c r="AY129" s="10" t="s">
        <v>137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4" t="s">
        <v>21</v>
      </c>
      <c r="BK129" s="128">
        <f>ROUND($I$129*$H$129,2)</f>
        <v>0</v>
      </c>
      <c r="BL129" s="74" t="s">
        <v>146</v>
      </c>
      <c r="BM129" s="74" t="s">
        <v>192</v>
      </c>
    </row>
    <row r="130" spans="2:47" s="10" customFormat="1" ht="27" customHeight="1">
      <c r="B130" s="25"/>
      <c r="D130" s="129" t="s">
        <v>148</v>
      </c>
      <c r="F130" s="130" t="s">
        <v>193</v>
      </c>
      <c r="L130" s="25"/>
      <c r="M130" s="131"/>
      <c r="T130" s="48"/>
      <c r="AT130" s="10" t="s">
        <v>148</v>
      </c>
      <c r="AU130" s="10" t="s">
        <v>79</v>
      </c>
    </row>
    <row r="131" spans="2:51" s="10" customFormat="1" ht="15.75" customHeight="1">
      <c r="B131" s="132"/>
      <c r="D131" s="133" t="s">
        <v>150</v>
      </c>
      <c r="F131" s="135" t="s">
        <v>194</v>
      </c>
      <c r="H131" s="136">
        <v>28575</v>
      </c>
      <c r="L131" s="132"/>
      <c r="M131" s="137"/>
      <c r="T131" s="138"/>
      <c r="AT131" s="134" t="s">
        <v>150</v>
      </c>
      <c r="AU131" s="134" t="s">
        <v>79</v>
      </c>
      <c r="AV131" s="134" t="s">
        <v>79</v>
      </c>
      <c r="AW131" s="134" t="s">
        <v>70</v>
      </c>
      <c r="AX131" s="134" t="s">
        <v>21</v>
      </c>
      <c r="AY131" s="134" t="s">
        <v>137</v>
      </c>
    </row>
    <row r="132" spans="2:65" s="10" customFormat="1" ht="15.75" customHeight="1">
      <c r="B132" s="25"/>
      <c r="C132" s="118" t="s">
        <v>195</v>
      </c>
      <c r="D132" s="118" t="s">
        <v>141</v>
      </c>
      <c r="E132" s="119" t="s">
        <v>196</v>
      </c>
      <c r="F132" s="120" t="s">
        <v>197</v>
      </c>
      <c r="G132" s="121" t="s">
        <v>144</v>
      </c>
      <c r="H132" s="122">
        <v>635</v>
      </c>
      <c r="I132" s="123"/>
      <c r="J132" s="123">
        <f>ROUND($I$132*$H$132,2)</f>
        <v>0</v>
      </c>
      <c r="K132" s="120" t="s">
        <v>145</v>
      </c>
      <c r="L132" s="25"/>
      <c r="M132" s="124"/>
      <c r="N132" s="125" t="s">
        <v>41</v>
      </c>
      <c r="O132" s="126">
        <v>0.097</v>
      </c>
      <c r="P132" s="126">
        <f>$O$132*$H$132</f>
        <v>61.595</v>
      </c>
      <c r="Q132" s="126">
        <v>0</v>
      </c>
      <c r="R132" s="126">
        <f>$Q$132*$H$132</f>
        <v>0</v>
      </c>
      <c r="S132" s="126">
        <v>0</v>
      </c>
      <c r="T132" s="127">
        <f>$S$132*$H$132</f>
        <v>0</v>
      </c>
      <c r="AR132" s="74" t="s">
        <v>146</v>
      </c>
      <c r="AT132" s="74" t="s">
        <v>141</v>
      </c>
      <c r="AU132" s="74" t="s">
        <v>79</v>
      </c>
      <c r="AY132" s="10" t="s">
        <v>137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4" t="s">
        <v>21</v>
      </c>
      <c r="BK132" s="128">
        <f>ROUND($I$132*$H$132,2)</f>
        <v>0</v>
      </c>
      <c r="BL132" s="74" t="s">
        <v>146</v>
      </c>
      <c r="BM132" s="74" t="s">
        <v>198</v>
      </c>
    </row>
    <row r="133" spans="2:47" s="10" customFormat="1" ht="27" customHeight="1">
      <c r="B133" s="25"/>
      <c r="D133" s="129" t="s">
        <v>148</v>
      </c>
      <c r="F133" s="130" t="s">
        <v>199</v>
      </c>
      <c r="L133" s="25"/>
      <c r="M133" s="131"/>
      <c r="T133" s="48"/>
      <c r="AT133" s="10" t="s">
        <v>148</v>
      </c>
      <c r="AU133" s="10" t="s">
        <v>79</v>
      </c>
    </row>
    <row r="134" spans="2:65" s="10" customFormat="1" ht="15.75" customHeight="1">
      <c r="B134" s="25"/>
      <c r="C134" s="118" t="s">
        <v>200</v>
      </c>
      <c r="D134" s="118" t="s">
        <v>141</v>
      </c>
      <c r="E134" s="119" t="s">
        <v>201</v>
      </c>
      <c r="F134" s="120" t="s">
        <v>202</v>
      </c>
      <c r="G134" s="121" t="s">
        <v>144</v>
      </c>
      <c r="H134" s="122">
        <v>39.4</v>
      </c>
      <c r="I134" s="123"/>
      <c r="J134" s="123">
        <f>ROUND($I$134*$H$134,2)</f>
        <v>0</v>
      </c>
      <c r="K134" s="120" t="s">
        <v>145</v>
      </c>
      <c r="L134" s="25"/>
      <c r="M134" s="124"/>
      <c r="N134" s="125" t="s">
        <v>41</v>
      </c>
      <c r="O134" s="126">
        <v>0.105</v>
      </c>
      <c r="P134" s="126">
        <f>$O$134*$H$134</f>
        <v>4.137</v>
      </c>
      <c r="Q134" s="126">
        <v>0.00013</v>
      </c>
      <c r="R134" s="126">
        <f>$Q$134*$H$134</f>
        <v>0.005121999999999999</v>
      </c>
      <c r="S134" s="126">
        <v>0</v>
      </c>
      <c r="T134" s="127">
        <f>$S$134*$H$134</f>
        <v>0</v>
      </c>
      <c r="AR134" s="74" t="s">
        <v>146</v>
      </c>
      <c r="AT134" s="74" t="s">
        <v>141</v>
      </c>
      <c r="AU134" s="74" t="s">
        <v>79</v>
      </c>
      <c r="AY134" s="10" t="s">
        <v>137</v>
      </c>
      <c r="BE134" s="128">
        <f>IF($N$134="základní",$J$134,0)</f>
        <v>0</v>
      </c>
      <c r="BF134" s="128">
        <f>IF($N$134="snížená",$J$134,0)</f>
        <v>0</v>
      </c>
      <c r="BG134" s="128">
        <f>IF($N$134="zákl. přenesená",$J$134,0)</f>
        <v>0</v>
      </c>
      <c r="BH134" s="128">
        <f>IF($N$134="sníž. přenesená",$J$134,0)</f>
        <v>0</v>
      </c>
      <c r="BI134" s="128">
        <f>IF($N$134="nulová",$J$134,0)</f>
        <v>0</v>
      </c>
      <c r="BJ134" s="74" t="s">
        <v>21</v>
      </c>
      <c r="BK134" s="128">
        <f>ROUND($I$134*$H$134,2)</f>
        <v>0</v>
      </c>
      <c r="BL134" s="74" t="s">
        <v>146</v>
      </c>
      <c r="BM134" s="74" t="s">
        <v>203</v>
      </c>
    </row>
    <row r="135" spans="2:47" s="10" customFormat="1" ht="16.5" customHeight="1">
      <c r="B135" s="25"/>
      <c r="D135" s="129" t="s">
        <v>148</v>
      </c>
      <c r="F135" s="130" t="s">
        <v>204</v>
      </c>
      <c r="L135" s="25"/>
      <c r="M135" s="131"/>
      <c r="T135" s="48"/>
      <c r="AT135" s="10" t="s">
        <v>148</v>
      </c>
      <c r="AU135" s="10" t="s">
        <v>79</v>
      </c>
    </row>
    <row r="136" spans="2:51" s="10" customFormat="1" ht="15.75" customHeight="1">
      <c r="B136" s="132"/>
      <c r="D136" s="133" t="s">
        <v>150</v>
      </c>
      <c r="E136" s="134"/>
      <c r="F136" s="135" t="s">
        <v>205</v>
      </c>
      <c r="H136" s="136">
        <v>39.4</v>
      </c>
      <c r="L136" s="132"/>
      <c r="M136" s="137"/>
      <c r="T136" s="138"/>
      <c r="AT136" s="134" t="s">
        <v>150</v>
      </c>
      <c r="AU136" s="134" t="s">
        <v>79</v>
      </c>
      <c r="AV136" s="134" t="s">
        <v>79</v>
      </c>
      <c r="AW136" s="134" t="s">
        <v>92</v>
      </c>
      <c r="AX136" s="134" t="s">
        <v>21</v>
      </c>
      <c r="AY136" s="134" t="s">
        <v>137</v>
      </c>
    </row>
    <row r="137" spans="2:65" s="10" customFormat="1" ht="15.75" customHeight="1">
      <c r="B137" s="25"/>
      <c r="C137" s="118" t="s">
        <v>206</v>
      </c>
      <c r="D137" s="118" t="s">
        <v>141</v>
      </c>
      <c r="E137" s="119" t="s">
        <v>207</v>
      </c>
      <c r="F137" s="120" t="s">
        <v>208</v>
      </c>
      <c r="G137" s="121" t="s">
        <v>144</v>
      </c>
      <c r="H137" s="122">
        <v>145.307</v>
      </c>
      <c r="I137" s="123"/>
      <c r="J137" s="123">
        <f>ROUND($I$137*$H$137,2)</f>
        <v>0</v>
      </c>
      <c r="K137" s="120" t="s">
        <v>145</v>
      </c>
      <c r="L137" s="25"/>
      <c r="M137" s="124"/>
      <c r="N137" s="125" t="s">
        <v>41</v>
      </c>
      <c r="O137" s="126">
        <v>0.308</v>
      </c>
      <c r="P137" s="126">
        <f>$O$137*$H$137</f>
        <v>44.754555999999994</v>
      </c>
      <c r="Q137" s="126">
        <v>4E-05</v>
      </c>
      <c r="R137" s="126">
        <f>$Q$137*$H$137</f>
        <v>0.00581228</v>
      </c>
      <c r="S137" s="126">
        <v>0</v>
      </c>
      <c r="T137" s="127">
        <f>$S$137*$H$137</f>
        <v>0</v>
      </c>
      <c r="AR137" s="74" t="s">
        <v>146</v>
      </c>
      <c r="AT137" s="74" t="s">
        <v>141</v>
      </c>
      <c r="AU137" s="74" t="s">
        <v>79</v>
      </c>
      <c r="AY137" s="10" t="s">
        <v>137</v>
      </c>
      <c r="BE137" s="128">
        <f>IF($N$137="základní",$J$137,0)</f>
        <v>0</v>
      </c>
      <c r="BF137" s="128">
        <f>IF($N$137="snížená",$J$137,0)</f>
        <v>0</v>
      </c>
      <c r="BG137" s="128">
        <f>IF($N$137="zákl. přenesená",$J$137,0)</f>
        <v>0</v>
      </c>
      <c r="BH137" s="128">
        <f>IF($N$137="sníž. přenesená",$J$137,0)</f>
        <v>0</v>
      </c>
      <c r="BI137" s="128">
        <f>IF($N$137="nulová",$J$137,0)</f>
        <v>0</v>
      </c>
      <c r="BJ137" s="74" t="s">
        <v>21</v>
      </c>
      <c r="BK137" s="128">
        <f>ROUND($I$137*$H$137,2)</f>
        <v>0</v>
      </c>
      <c r="BL137" s="74" t="s">
        <v>146</v>
      </c>
      <c r="BM137" s="74" t="s">
        <v>209</v>
      </c>
    </row>
    <row r="138" spans="2:47" s="10" customFormat="1" ht="38.25" customHeight="1">
      <c r="B138" s="25"/>
      <c r="D138" s="129" t="s">
        <v>148</v>
      </c>
      <c r="F138" s="130" t="s">
        <v>210</v>
      </c>
      <c r="L138" s="25"/>
      <c r="M138" s="131"/>
      <c r="T138" s="48"/>
      <c r="AT138" s="10" t="s">
        <v>148</v>
      </c>
      <c r="AU138" s="10" t="s">
        <v>79</v>
      </c>
    </row>
    <row r="139" spans="2:51" s="10" customFormat="1" ht="15.75" customHeight="1">
      <c r="B139" s="132"/>
      <c r="D139" s="133" t="s">
        <v>150</v>
      </c>
      <c r="E139" s="134"/>
      <c r="F139" s="135" t="s">
        <v>211</v>
      </c>
      <c r="H139" s="136">
        <v>8.9</v>
      </c>
      <c r="L139" s="132"/>
      <c r="M139" s="137"/>
      <c r="T139" s="138"/>
      <c r="AT139" s="134" t="s">
        <v>150</v>
      </c>
      <c r="AU139" s="134" t="s">
        <v>79</v>
      </c>
      <c r="AV139" s="134" t="s">
        <v>79</v>
      </c>
      <c r="AW139" s="134" t="s">
        <v>92</v>
      </c>
      <c r="AX139" s="134" t="s">
        <v>70</v>
      </c>
      <c r="AY139" s="134" t="s">
        <v>137</v>
      </c>
    </row>
    <row r="140" spans="2:51" s="10" customFormat="1" ht="15.75" customHeight="1">
      <c r="B140" s="132"/>
      <c r="D140" s="133" t="s">
        <v>150</v>
      </c>
      <c r="E140" s="134"/>
      <c r="F140" s="135" t="s">
        <v>212</v>
      </c>
      <c r="H140" s="136">
        <v>42.027</v>
      </c>
      <c r="L140" s="132"/>
      <c r="M140" s="137"/>
      <c r="T140" s="138"/>
      <c r="AT140" s="134" t="s">
        <v>150</v>
      </c>
      <c r="AU140" s="134" t="s">
        <v>79</v>
      </c>
      <c r="AV140" s="134" t="s">
        <v>79</v>
      </c>
      <c r="AW140" s="134" t="s">
        <v>92</v>
      </c>
      <c r="AX140" s="134" t="s">
        <v>70</v>
      </c>
      <c r="AY140" s="134" t="s">
        <v>137</v>
      </c>
    </row>
    <row r="141" spans="2:51" s="10" customFormat="1" ht="15.75" customHeight="1">
      <c r="B141" s="132"/>
      <c r="D141" s="133" t="s">
        <v>150</v>
      </c>
      <c r="E141" s="134"/>
      <c r="F141" s="135" t="s">
        <v>213</v>
      </c>
      <c r="H141" s="136">
        <v>17.047</v>
      </c>
      <c r="L141" s="132"/>
      <c r="M141" s="137"/>
      <c r="T141" s="138"/>
      <c r="AT141" s="134" t="s">
        <v>150</v>
      </c>
      <c r="AU141" s="134" t="s">
        <v>79</v>
      </c>
      <c r="AV141" s="134" t="s">
        <v>79</v>
      </c>
      <c r="AW141" s="134" t="s">
        <v>92</v>
      </c>
      <c r="AX141" s="134" t="s">
        <v>70</v>
      </c>
      <c r="AY141" s="134" t="s">
        <v>137</v>
      </c>
    </row>
    <row r="142" spans="2:51" s="10" customFormat="1" ht="15.75" customHeight="1">
      <c r="B142" s="132"/>
      <c r="D142" s="133" t="s">
        <v>150</v>
      </c>
      <c r="E142" s="134"/>
      <c r="F142" s="135" t="s">
        <v>214</v>
      </c>
      <c r="H142" s="136">
        <v>18.291</v>
      </c>
      <c r="L142" s="132"/>
      <c r="M142" s="137"/>
      <c r="T142" s="138"/>
      <c r="AT142" s="134" t="s">
        <v>150</v>
      </c>
      <c r="AU142" s="134" t="s">
        <v>79</v>
      </c>
      <c r="AV142" s="134" t="s">
        <v>79</v>
      </c>
      <c r="AW142" s="134" t="s">
        <v>92</v>
      </c>
      <c r="AX142" s="134" t="s">
        <v>70</v>
      </c>
      <c r="AY142" s="134" t="s">
        <v>137</v>
      </c>
    </row>
    <row r="143" spans="2:51" s="10" customFormat="1" ht="15.75" customHeight="1">
      <c r="B143" s="132"/>
      <c r="D143" s="133" t="s">
        <v>150</v>
      </c>
      <c r="E143" s="134"/>
      <c r="F143" s="135" t="s">
        <v>215</v>
      </c>
      <c r="H143" s="136">
        <v>27.514</v>
      </c>
      <c r="L143" s="132"/>
      <c r="M143" s="137"/>
      <c r="T143" s="138"/>
      <c r="AT143" s="134" t="s">
        <v>150</v>
      </c>
      <c r="AU143" s="134" t="s">
        <v>79</v>
      </c>
      <c r="AV143" s="134" t="s">
        <v>79</v>
      </c>
      <c r="AW143" s="134" t="s">
        <v>92</v>
      </c>
      <c r="AX143" s="134" t="s">
        <v>70</v>
      </c>
      <c r="AY143" s="134" t="s">
        <v>137</v>
      </c>
    </row>
    <row r="144" spans="2:51" s="10" customFormat="1" ht="15.75" customHeight="1">
      <c r="B144" s="132"/>
      <c r="D144" s="133" t="s">
        <v>150</v>
      </c>
      <c r="E144" s="134"/>
      <c r="F144" s="135" t="s">
        <v>216</v>
      </c>
      <c r="H144" s="136">
        <v>31.528</v>
      </c>
      <c r="L144" s="132"/>
      <c r="M144" s="137"/>
      <c r="T144" s="138"/>
      <c r="AT144" s="134" t="s">
        <v>150</v>
      </c>
      <c r="AU144" s="134" t="s">
        <v>79</v>
      </c>
      <c r="AV144" s="134" t="s">
        <v>79</v>
      </c>
      <c r="AW144" s="134" t="s">
        <v>92</v>
      </c>
      <c r="AX144" s="134" t="s">
        <v>70</v>
      </c>
      <c r="AY144" s="134" t="s">
        <v>137</v>
      </c>
    </row>
    <row r="145" spans="2:65" s="10" customFormat="1" ht="15.75" customHeight="1">
      <c r="B145" s="25"/>
      <c r="C145" s="118" t="s">
        <v>217</v>
      </c>
      <c r="D145" s="118" t="s">
        <v>141</v>
      </c>
      <c r="E145" s="119" t="s">
        <v>218</v>
      </c>
      <c r="F145" s="120" t="s">
        <v>219</v>
      </c>
      <c r="G145" s="121" t="s">
        <v>176</v>
      </c>
      <c r="H145" s="122">
        <v>3.313</v>
      </c>
      <c r="I145" s="123"/>
      <c r="J145" s="123">
        <f>ROUND($I$145*$H$145,2)</f>
        <v>0</v>
      </c>
      <c r="K145" s="120" t="s">
        <v>145</v>
      </c>
      <c r="L145" s="25"/>
      <c r="M145" s="124"/>
      <c r="N145" s="125" t="s">
        <v>41</v>
      </c>
      <c r="O145" s="126">
        <v>2.42</v>
      </c>
      <c r="P145" s="126">
        <f>$O$145*$H$145</f>
        <v>8.01746</v>
      </c>
      <c r="Q145" s="126">
        <v>0</v>
      </c>
      <c r="R145" s="126">
        <f>$Q$145*$H$145</f>
        <v>0</v>
      </c>
      <c r="S145" s="126">
        <v>1.594</v>
      </c>
      <c r="T145" s="127">
        <f>$S$145*$H$145</f>
        <v>5.280922</v>
      </c>
      <c r="AR145" s="74" t="s">
        <v>146</v>
      </c>
      <c r="AT145" s="74" t="s">
        <v>141</v>
      </c>
      <c r="AU145" s="74" t="s">
        <v>79</v>
      </c>
      <c r="AY145" s="10" t="s">
        <v>137</v>
      </c>
      <c r="BE145" s="128">
        <f>IF($N$145="základní",$J$145,0)</f>
        <v>0</v>
      </c>
      <c r="BF145" s="128">
        <f>IF($N$145="snížená",$J$145,0)</f>
        <v>0</v>
      </c>
      <c r="BG145" s="128">
        <f>IF($N$145="zákl. přenesená",$J$145,0)</f>
        <v>0</v>
      </c>
      <c r="BH145" s="128">
        <f>IF($N$145="sníž. přenesená",$J$145,0)</f>
        <v>0</v>
      </c>
      <c r="BI145" s="128">
        <f>IF($N$145="nulová",$J$145,0)</f>
        <v>0</v>
      </c>
      <c r="BJ145" s="74" t="s">
        <v>21</v>
      </c>
      <c r="BK145" s="128">
        <f>ROUND($I$145*$H$145,2)</f>
        <v>0</v>
      </c>
      <c r="BL145" s="74" t="s">
        <v>146</v>
      </c>
      <c r="BM145" s="74" t="s">
        <v>220</v>
      </c>
    </row>
    <row r="146" spans="2:47" s="10" customFormat="1" ht="27" customHeight="1">
      <c r="B146" s="25"/>
      <c r="D146" s="129" t="s">
        <v>148</v>
      </c>
      <c r="F146" s="130" t="s">
        <v>221</v>
      </c>
      <c r="L146" s="25"/>
      <c r="M146" s="131"/>
      <c r="T146" s="48"/>
      <c r="AT146" s="10" t="s">
        <v>148</v>
      </c>
      <c r="AU146" s="10" t="s">
        <v>79</v>
      </c>
    </row>
    <row r="147" spans="2:51" s="10" customFormat="1" ht="15.75" customHeight="1">
      <c r="B147" s="132"/>
      <c r="D147" s="133" t="s">
        <v>150</v>
      </c>
      <c r="E147" s="134"/>
      <c r="F147" s="135" t="s">
        <v>222</v>
      </c>
      <c r="H147" s="136">
        <v>3.313</v>
      </c>
      <c r="L147" s="132"/>
      <c r="M147" s="137"/>
      <c r="T147" s="138"/>
      <c r="AT147" s="134" t="s">
        <v>150</v>
      </c>
      <c r="AU147" s="134" t="s">
        <v>79</v>
      </c>
      <c r="AV147" s="134" t="s">
        <v>79</v>
      </c>
      <c r="AW147" s="134" t="s">
        <v>92</v>
      </c>
      <c r="AX147" s="134" t="s">
        <v>21</v>
      </c>
      <c r="AY147" s="134" t="s">
        <v>137</v>
      </c>
    </row>
    <row r="148" spans="2:65" s="10" customFormat="1" ht="15.75" customHeight="1">
      <c r="B148" s="25"/>
      <c r="C148" s="118" t="s">
        <v>223</v>
      </c>
      <c r="D148" s="118" t="s">
        <v>141</v>
      </c>
      <c r="E148" s="119" t="s">
        <v>224</v>
      </c>
      <c r="F148" s="120" t="s">
        <v>225</v>
      </c>
      <c r="G148" s="121" t="s">
        <v>176</v>
      </c>
      <c r="H148" s="122">
        <v>9.811</v>
      </c>
      <c r="I148" s="123"/>
      <c r="J148" s="123">
        <f>ROUND($I$148*$H$148,2)</f>
        <v>0</v>
      </c>
      <c r="K148" s="120" t="s">
        <v>145</v>
      </c>
      <c r="L148" s="25"/>
      <c r="M148" s="124"/>
      <c r="N148" s="125" t="s">
        <v>41</v>
      </c>
      <c r="O148" s="126">
        <v>7.195</v>
      </c>
      <c r="P148" s="126">
        <f>$O$148*$H$148</f>
        <v>70.590145</v>
      </c>
      <c r="Q148" s="126">
        <v>0</v>
      </c>
      <c r="R148" s="126">
        <f>$Q$148*$H$148</f>
        <v>0</v>
      </c>
      <c r="S148" s="126">
        <v>2.2</v>
      </c>
      <c r="T148" s="127">
        <f>$S$148*$H$148</f>
        <v>21.584200000000003</v>
      </c>
      <c r="AR148" s="74" t="s">
        <v>146</v>
      </c>
      <c r="AT148" s="74" t="s">
        <v>141</v>
      </c>
      <c r="AU148" s="74" t="s">
        <v>79</v>
      </c>
      <c r="AY148" s="10" t="s">
        <v>137</v>
      </c>
      <c r="BE148" s="128">
        <f>IF($N$148="základní",$J$148,0)</f>
        <v>0</v>
      </c>
      <c r="BF148" s="128">
        <f>IF($N$148="snížená",$J$148,0)</f>
        <v>0</v>
      </c>
      <c r="BG148" s="128">
        <f>IF($N$148="zákl. přenesená",$J$148,0)</f>
        <v>0</v>
      </c>
      <c r="BH148" s="128">
        <f>IF($N$148="sníž. přenesená",$J$148,0)</f>
        <v>0</v>
      </c>
      <c r="BI148" s="128">
        <f>IF($N$148="nulová",$J$148,0)</f>
        <v>0</v>
      </c>
      <c r="BJ148" s="74" t="s">
        <v>21</v>
      </c>
      <c r="BK148" s="128">
        <f>ROUND($I$148*$H$148,2)</f>
        <v>0</v>
      </c>
      <c r="BL148" s="74" t="s">
        <v>146</v>
      </c>
      <c r="BM148" s="74" t="s">
        <v>226</v>
      </c>
    </row>
    <row r="149" spans="2:47" s="10" customFormat="1" ht="27" customHeight="1">
      <c r="B149" s="25"/>
      <c r="D149" s="129" t="s">
        <v>148</v>
      </c>
      <c r="F149" s="130" t="s">
        <v>227</v>
      </c>
      <c r="L149" s="25"/>
      <c r="M149" s="131"/>
      <c r="T149" s="48"/>
      <c r="AT149" s="10" t="s">
        <v>148</v>
      </c>
      <c r="AU149" s="10" t="s">
        <v>79</v>
      </c>
    </row>
    <row r="150" spans="2:51" s="10" customFormat="1" ht="15.75" customHeight="1">
      <c r="B150" s="139"/>
      <c r="D150" s="133" t="s">
        <v>150</v>
      </c>
      <c r="E150" s="140"/>
      <c r="F150" s="141" t="s">
        <v>228</v>
      </c>
      <c r="H150" s="140"/>
      <c r="L150" s="139"/>
      <c r="M150" s="142"/>
      <c r="T150" s="143"/>
      <c r="AT150" s="140" t="s">
        <v>150</v>
      </c>
      <c r="AU150" s="140" t="s">
        <v>79</v>
      </c>
      <c r="AV150" s="140" t="s">
        <v>21</v>
      </c>
      <c r="AW150" s="140" t="s">
        <v>92</v>
      </c>
      <c r="AX150" s="140" t="s">
        <v>70</v>
      </c>
      <c r="AY150" s="140" t="s">
        <v>137</v>
      </c>
    </row>
    <row r="151" spans="2:51" s="10" customFormat="1" ht="15.75" customHeight="1">
      <c r="B151" s="132"/>
      <c r="D151" s="133" t="s">
        <v>150</v>
      </c>
      <c r="E151" s="134"/>
      <c r="F151" s="135" t="s">
        <v>229</v>
      </c>
      <c r="H151" s="136">
        <v>9.811</v>
      </c>
      <c r="L151" s="132"/>
      <c r="M151" s="137"/>
      <c r="T151" s="138"/>
      <c r="AT151" s="134" t="s">
        <v>150</v>
      </c>
      <c r="AU151" s="134" t="s">
        <v>79</v>
      </c>
      <c r="AV151" s="134" t="s">
        <v>79</v>
      </c>
      <c r="AW151" s="134" t="s">
        <v>92</v>
      </c>
      <c r="AX151" s="134" t="s">
        <v>70</v>
      </c>
      <c r="AY151" s="134" t="s">
        <v>137</v>
      </c>
    </row>
    <row r="152" spans="2:65" s="10" customFormat="1" ht="15.75" customHeight="1">
      <c r="B152" s="25"/>
      <c r="C152" s="118" t="s">
        <v>230</v>
      </c>
      <c r="D152" s="118" t="s">
        <v>141</v>
      </c>
      <c r="E152" s="119" t="s">
        <v>231</v>
      </c>
      <c r="F152" s="120" t="s">
        <v>232</v>
      </c>
      <c r="G152" s="121" t="s">
        <v>176</v>
      </c>
      <c r="H152" s="122">
        <v>18.395</v>
      </c>
      <c r="I152" s="123"/>
      <c r="J152" s="123">
        <f>ROUND($I$152*$H$152,2)</f>
        <v>0</v>
      </c>
      <c r="K152" s="120" t="s">
        <v>145</v>
      </c>
      <c r="L152" s="25"/>
      <c r="M152" s="124"/>
      <c r="N152" s="125" t="s">
        <v>41</v>
      </c>
      <c r="O152" s="126">
        <v>1.151</v>
      </c>
      <c r="P152" s="126">
        <f>$O$152*$H$152</f>
        <v>21.172645</v>
      </c>
      <c r="Q152" s="126">
        <v>0</v>
      </c>
      <c r="R152" s="126">
        <f>$Q$152*$H$152</f>
        <v>0</v>
      </c>
      <c r="S152" s="126">
        <v>1.4</v>
      </c>
      <c r="T152" s="127">
        <f>$S$152*$H$152</f>
        <v>25.752999999999997</v>
      </c>
      <c r="AR152" s="74" t="s">
        <v>146</v>
      </c>
      <c r="AT152" s="74" t="s">
        <v>141</v>
      </c>
      <c r="AU152" s="74" t="s">
        <v>79</v>
      </c>
      <c r="AY152" s="10" t="s">
        <v>137</v>
      </c>
      <c r="BE152" s="128">
        <f>IF($N$152="základní",$J$152,0)</f>
        <v>0</v>
      </c>
      <c r="BF152" s="128">
        <f>IF($N$152="snížená",$J$152,0)</f>
        <v>0</v>
      </c>
      <c r="BG152" s="128">
        <f>IF($N$152="zákl. přenesená",$J$152,0)</f>
        <v>0</v>
      </c>
      <c r="BH152" s="128">
        <f>IF($N$152="sníž. přenesená",$J$152,0)</f>
        <v>0</v>
      </c>
      <c r="BI152" s="128">
        <f>IF($N$152="nulová",$J$152,0)</f>
        <v>0</v>
      </c>
      <c r="BJ152" s="74" t="s">
        <v>21</v>
      </c>
      <c r="BK152" s="128">
        <f>ROUND($I$152*$H$152,2)</f>
        <v>0</v>
      </c>
      <c r="BL152" s="74" t="s">
        <v>146</v>
      </c>
      <c r="BM152" s="74" t="s">
        <v>233</v>
      </c>
    </row>
    <row r="153" spans="2:47" s="10" customFormat="1" ht="16.5" customHeight="1">
      <c r="B153" s="25"/>
      <c r="D153" s="129" t="s">
        <v>148</v>
      </c>
      <c r="F153" s="130" t="s">
        <v>234</v>
      </c>
      <c r="L153" s="25"/>
      <c r="M153" s="131"/>
      <c r="T153" s="48"/>
      <c r="AT153" s="10" t="s">
        <v>148</v>
      </c>
      <c r="AU153" s="10" t="s">
        <v>79</v>
      </c>
    </row>
    <row r="154" spans="2:51" s="10" customFormat="1" ht="15.75" customHeight="1">
      <c r="B154" s="139"/>
      <c r="D154" s="133" t="s">
        <v>150</v>
      </c>
      <c r="E154" s="140"/>
      <c r="F154" s="141" t="s">
        <v>235</v>
      </c>
      <c r="H154" s="140"/>
      <c r="L154" s="139"/>
      <c r="M154" s="142"/>
      <c r="T154" s="143"/>
      <c r="AT154" s="140" t="s">
        <v>150</v>
      </c>
      <c r="AU154" s="140" t="s">
        <v>79</v>
      </c>
      <c r="AV154" s="140" t="s">
        <v>21</v>
      </c>
      <c r="AW154" s="140" t="s">
        <v>92</v>
      </c>
      <c r="AX154" s="140" t="s">
        <v>70</v>
      </c>
      <c r="AY154" s="140" t="s">
        <v>137</v>
      </c>
    </row>
    <row r="155" spans="2:51" s="10" customFormat="1" ht="15.75" customHeight="1">
      <c r="B155" s="132"/>
      <c r="D155" s="133" t="s">
        <v>150</v>
      </c>
      <c r="E155" s="134"/>
      <c r="F155" s="135" t="s">
        <v>236</v>
      </c>
      <c r="H155" s="136">
        <v>18.395</v>
      </c>
      <c r="L155" s="132"/>
      <c r="M155" s="137"/>
      <c r="T155" s="138"/>
      <c r="AT155" s="134" t="s">
        <v>150</v>
      </c>
      <c r="AU155" s="134" t="s">
        <v>79</v>
      </c>
      <c r="AV155" s="134" t="s">
        <v>79</v>
      </c>
      <c r="AW155" s="134" t="s">
        <v>92</v>
      </c>
      <c r="AX155" s="134" t="s">
        <v>21</v>
      </c>
      <c r="AY155" s="134" t="s">
        <v>137</v>
      </c>
    </row>
    <row r="156" spans="2:65" s="10" customFormat="1" ht="15.75" customHeight="1">
      <c r="B156" s="25"/>
      <c r="C156" s="118" t="s">
        <v>237</v>
      </c>
      <c r="D156" s="118" t="s">
        <v>141</v>
      </c>
      <c r="E156" s="119" t="s">
        <v>238</v>
      </c>
      <c r="F156" s="120" t="s">
        <v>239</v>
      </c>
      <c r="G156" s="121" t="s">
        <v>144</v>
      </c>
      <c r="H156" s="122">
        <v>6.4</v>
      </c>
      <c r="I156" s="123"/>
      <c r="J156" s="123">
        <f>ROUND($I$156*$H$156,2)</f>
        <v>0</v>
      </c>
      <c r="K156" s="120" t="s">
        <v>145</v>
      </c>
      <c r="L156" s="25"/>
      <c r="M156" s="124"/>
      <c r="N156" s="125" t="s">
        <v>41</v>
      </c>
      <c r="O156" s="126">
        <v>0.939</v>
      </c>
      <c r="P156" s="126">
        <f>$O$156*$H$156</f>
        <v>6.0096</v>
      </c>
      <c r="Q156" s="126">
        <v>0</v>
      </c>
      <c r="R156" s="126">
        <f>$Q$156*$H$156</f>
        <v>0</v>
      </c>
      <c r="S156" s="126">
        <v>0.076</v>
      </c>
      <c r="T156" s="127">
        <f>$S$156*$H$156</f>
        <v>0.4864</v>
      </c>
      <c r="AR156" s="74" t="s">
        <v>146</v>
      </c>
      <c r="AT156" s="74" t="s">
        <v>141</v>
      </c>
      <c r="AU156" s="74" t="s">
        <v>79</v>
      </c>
      <c r="AY156" s="10" t="s">
        <v>137</v>
      </c>
      <c r="BE156" s="128">
        <f>IF($N$156="základní",$J$156,0)</f>
        <v>0</v>
      </c>
      <c r="BF156" s="128">
        <f>IF($N$156="snížená",$J$156,0)</f>
        <v>0</v>
      </c>
      <c r="BG156" s="128">
        <f>IF($N$156="zákl. přenesená",$J$156,0)</f>
        <v>0</v>
      </c>
      <c r="BH156" s="128">
        <f>IF($N$156="sníž. přenesená",$J$156,0)</f>
        <v>0</v>
      </c>
      <c r="BI156" s="128">
        <f>IF($N$156="nulová",$J$156,0)</f>
        <v>0</v>
      </c>
      <c r="BJ156" s="74" t="s">
        <v>21</v>
      </c>
      <c r="BK156" s="128">
        <f>ROUND($I$156*$H$156,2)</f>
        <v>0</v>
      </c>
      <c r="BL156" s="74" t="s">
        <v>146</v>
      </c>
      <c r="BM156" s="74" t="s">
        <v>240</v>
      </c>
    </row>
    <row r="157" spans="2:47" s="10" customFormat="1" ht="16.5" customHeight="1">
      <c r="B157" s="25"/>
      <c r="D157" s="129" t="s">
        <v>148</v>
      </c>
      <c r="F157" s="130" t="s">
        <v>241</v>
      </c>
      <c r="L157" s="25"/>
      <c r="M157" s="131"/>
      <c r="T157" s="48"/>
      <c r="AT157" s="10" t="s">
        <v>148</v>
      </c>
      <c r="AU157" s="10" t="s">
        <v>79</v>
      </c>
    </row>
    <row r="158" spans="2:51" s="10" customFormat="1" ht="15.75" customHeight="1">
      <c r="B158" s="132"/>
      <c r="D158" s="133" t="s">
        <v>150</v>
      </c>
      <c r="E158" s="134"/>
      <c r="F158" s="135" t="s">
        <v>242</v>
      </c>
      <c r="H158" s="136">
        <v>6.4</v>
      </c>
      <c r="L158" s="132"/>
      <c r="M158" s="137"/>
      <c r="T158" s="138"/>
      <c r="AT158" s="134" t="s">
        <v>150</v>
      </c>
      <c r="AU158" s="134" t="s">
        <v>79</v>
      </c>
      <c r="AV158" s="134" t="s">
        <v>79</v>
      </c>
      <c r="AW158" s="134" t="s">
        <v>92</v>
      </c>
      <c r="AX158" s="134" t="s">
        <v>21</v>
      </c>
      <c r="AY158" s="134" t="s">
        <v>137</v>
      </c>
    </row>
    <row r="159" spans="2:65" s="10" customFormat="1" ht="15.75" customHeight="1">
      <c r="B159" s="25"/>
      <c r="C159" s="118" t="s">
        <v>243</v>
      </c>
      <c r="D159" s="118" t="s">
        <v>141</v>
      </c>
      <c r="E159" s="119" t="s">
        <v>244</v>
      </c>
      <c r="F159" s="120" t="s">
        <v>245</v>
      </c>
      <c r="G159" s="121" t="s">
        <v>144</v>
      </c>
      <c r="H159" s="122">
        <v>6</v>
      </c>
      <c r="I159" s="123"/>
      <c r="J159" s="123">
        <f>ROUND($I$159*$H$159,2)</f>
        <v>0</v>
      </c>
      <c r="K159" s="120" t="s">
        <v>145</v>
      </c>
      <c r="L159" s="25"/>
      <c r="M159" s="124"/>
      <c r="N159" s="125" t="s">
        <v>41</v>
      </c>
      <c r="O159" s="126">
        <v>0.26</v>
      </c>
      <c r="P159" s="126">
        <f>$O$159*$H$159</f>
        <v>1.56</v>
      </c>
      <c r="Q159" s="126">
        <v>0</v>
      </c>
      <c r="R159" s="126">
        <f>$Q$159*$H$159</f>
        <v>0</v>
      </c>
      <c r="S159" s="126">
        <v>0.046</v>
      </c>
      <c r="T159" s="127">
        <f>$S$159*$H$159</f>
        <v>0.276</v>
      </c>
      <c r="AR159" s="74" t="s">
        <v>146</v>
      </c>
      <c r="AT159" s="74" t="s">
        <v>141</v>
      </c>
      <c r="AU159" s="74" t="s">
        <v>79</v>
      </c>
      <c r="AY159" s="10" t="s">
        <v>137</v>
      </c>
      <c r="BE159" s="128">
        <f>IF($N$159="základní",$J$159,0)</f>
        <v>0</v>
      </c>
      <c r="BF159" s="128">
        <f>IF($N$159="snížená",$J$159,0)</f>
        <v>0</v>
      </c>
      <c r="BG159" s="128">
        <f>IF($N$159="zákl. přenesená",$J$159,0)</f>
        <v>0</v>
      </c>
      <c r="BH159" s="128">
        <f>IF($N$159="sníž. přenesená",$J$159,0)</f>
        <v>0</v>
      </c>
      <c r="BI159" s="128">
        <f>IF($N$159="nulová",$J$159,0)</f>
        <v>0</v>
      </c>
      <c r="BJ159" s="74" t="s">
        <v>21</v>
      </c>
      <c r="BK159" s="128">
        <f>ROUND($I$159*$H$159,2)</f>
        <v>0</v>
      </c>
      <c r="BL159" s="74" t="s">
        <v>146</v>
      </c>
      <c r="BM159" s="74" t="s">
        <v>246</v>
      </c>
    </row>
    <row r="160" spans="2:47" s="10" customFormat="1" ht="27" customHeight="1">
      <c r="B160" s="25"/>
      <c r="D160" s="129" t="s">
        <v>148</v>
      </c>
      <c r="F160" s="130" t="s">
        <v>247</v>
      </c>
      <c r="L160" s="25"/>
      <c r="M160" s="131"/>
      <c r="T160" s="48"/>
      <c r="AT160" s="10" t="s">
        <v>148</v>
      </c>
      <c r="AU160" s="10" t="s">
        <v>79</v>
      </c>
    </row>
    <row r="161" spans="2:51" s="10" customFormat="1" ht="15.75" customHeight="1">
      <c r="B161" s="132"/>
      <c r="D161" s="133" t="s">
        <v>150</v>
      </c>
      <c r="E161" s="134"/>
      <c r="F161" s="135" t="s">
        <v>151</v>
      </c>
      <c r="H161" s="136">
        <v>6</v>
      </c>
      <c r="L161" s="132"/>
      <c r="M161" s="137"/>
      <c r="T161" s="138"/>
      <c r="AT161" s="134" t="s">
        <v>150</v>
      </c>
      <c r="AU161" s="134" t="s">
        <v>79</v>
      </c>
      <c r="AV161" s="134" t="s">
        <v>79</v>
      </c>
      <c r="AW161" s="134" t="s">
        <v>92</v>
      </c>
      <c r="AX161" s="134" t="s">
        <v>21</v>
      </c>
      <c r="AY161" s="134" t="s">
        <v>137</v>
      </c>
    </row>
    <row r="162" spans="2:63" s="107" customFormat="1" ht="30.75" customHeight="1">
      <c r="B162" s="108"/>
      <c r="D162" s="109" t="s">
        <v>69</v>
      </c>
      <c r="E162" s="116" t="s">
        <v>248</v>
      </c>
      <c r="F162" s="116" t="s">
        <v>249</v>
      </c>
      <c r="J162" s="117">
        <f>$BK$162</f>
        <v>0</v>
      </c>
      <c r="L162" s="108"/>
      <c r="M162" s="112"/>
      <c r="P162" s="113">
        <f>SUM($P$163:$P$177)</f>
        <v>278.17868</v>
      </c>
      <c r="R162" s="113">
        <f>SUM($R$163:$R$177)</f>
        <v>0</v>
      </c>
      <c r="T162" s="114">
        <f>SUM($T$163:$T$177)</f>
        <v>3</v>
      </c>
      <c r="AR162" s="109" t="s">
        <v>21</v>
      </c>
      <c r="AT162" s="109" t="s">
        <v>69</v>
      </c>
      <c r="AU162" s="109" t="s">
        <v>21</v>
      </c>
      <c r="AY162" s="109" t="s">
        <v>137</v>
      </c>
      <c r="BK162" s="115">
        <f>SUM($BK$163:$BK$177)</f>
        <v>0</v>
      </c>
    </row>
    <row r="163" spans="2:65" s="10" customFormat="1" ht="15.75" customHeight="1">
      <c r="B163" s="25"/>
      <c r="C163" s="118" t="s">
        <v>250</v>
      </c>
      <c r="D163" s="118" t="s">
        <v>141</v>
      </c>
      <c r="E163" s="119" t="s">
        <v>251</v>
      </c>
      <c r="F163" s="120" t="s">
        <v>252</v>
      </c>
      <c r="G163" s="121" t="s">
        <v>176</v>
      </c>
      <c r="H163" s="122">
        <v>2</v>
      </c>
      <c r="I163" s="123"/>
      <c r="J163" s="123">
        <f>ROUND($I$163*$H$163,2)</f>
        <v>0</v>
      </c>
      <c r="K163" s="120" t="s">
        <v>145</v>
      </c>
      <c r="L163" s="25"/>
      <c r="M163" s="124"/>
      <c r="N163" s="125" t="s">
        <v>41</v>
      </c>
      <c r="O163" s="126">
        <v>19.37</v>
      </c>
      <c r="P163" s="126">
        <f>$O$163*$H$163</f>
        <v>38.74</v>
      </c>
      <c r="Q163" s="126">
        <v>0</v>
      </c>
      <c r="R163" s="126">
        <f>$Q$163*$H$163</f>
        <v>0</v>
      </c>
      <c r="S163" s="126">
        <v>1.5</v>
      </c>
      <c r="T163" s="127">
        <f>$S$163*$H$163</f>
        <v>3</v>
      </c>
      <c r="AR163" s="74" t="s">
        <v>146</v>
      </c>
      <c r="AT163" s="74" t="s">
        <v>141</v>
      </c>
      <c r="AU163" s="74" t="s">
        <v>79</v>
      </c>
      <c r="AY163" s="10" t="s">
        <v>137</v>
      </c>
      <c r="BE163" s="128">
        <f>IF($N$163="základní",$J$163,0)</f>
        <v>0</v>
      </c>
      <c r="BF163" s="128">
        <f>IF($N$163="snížená",$J$163,0)</f>
        <v>0</v>
      </c>
      <c r="BG163" s="128">
        <f>IF($N$163="zákl. přenesená",$J$163,0)</f>
        <v>0</v>
      </c>
      <c r="BH163" s="128">
        <f>IF($N$163="sníž. přenesená",$J$163,0)</f>
        <v>0</v>
      </c>
      <c r="BI163" s="128">
        <f>IF($N$163="nulová",$J$163,0)</f>
        <v>0</v>
      </c>
      <c r="BJ163" s="74" t="s">
        <v>21</v>
      </c>
      <c r="BK163" s="128">
        <f>ROUND($I$163*$H$163,2)</f>
        <v>0</v>
      </c>
      <c r="BL163" s="74" t="s">
        <v>146</v>
      </c>
      <c r="BM163" s="74" t="s">
        <v>253</v>
      </c>
    </row>
    <row r="164" spans="2:47" s="10" customFormat="1" ht="27" customHeight="1">
      <c r="B164" s="25"/>
      <c r="D164" s="129" t="s">
        <v>148</v>
      </c>
      <c r="F164" s="130" t="s">
        <v>254</v>
      </c>
      <c r="L164" s="25"/>
      <c r="M164" s="131"/>
      <c r="T164" s="48"/>
      <c r="AT164" s="10" t="s">
        <v>148</v>
      </c>
      <c r="AU164" s="10" t="s">
        <v>79</v>
      </c>
    </row>
    <row r="165" spans="2:65" s="10" customFormat="1" ht="15.75" customHeight="1">
      <c r="B165" s="25"/>
      <c r="C165" s="118" t="s">
        <v>255</v>
      </c>
      <c r="D165" s="118" t="s">
        <v>141</v>
      </c>
      <c r="E165" s="119" t="s">
        <v>256</v>
      </c>
      <c r="F165" s="120" t="s">
        <v>257</v>
      </c>
      <c r="G165" s="121" t="s">
        <v>258</v>
      </c>
      <c r="H165" s="122">
        <v>97.97</v>
      </c>
      <c r="I165" s="123"/>
      <c r="J165" s="123">
        <f>ROUND($I$165*$H$165,2)</f>
        <v>0</v>
      </c>
      <c r="K165" s="120" t="s">
        <v>145</v>
      </c>
      <c r="L165" s="25"/>
      <c r="M165" s="124"/>
      <c r="N165" s="125" t="s">
        <v>41</v>
      </c>
      <c r="O165" s="126">
        <v>2.235</v>
      </c>
      <c r="P165" s="126">
        <f>$O$165*$H$165</f>
        <v>218.96294999999998</v>
      </c>
      <c r="Q165" s="126">
        <v>0</v>
      </c>
      <c r="R165" s="126">
        <f>$Q$165*$H$165</f>
        <v>0</v>
      </c>
      <c r="S165" s="126">
        <v>0</v>
      </c>
      <c r="T165" s="127">
        <f>$S$165*$H$165</f>
        <v>0</v>
      </c>
      <c r="AR165" s="74" t="s">
        <v>146</v>
      </c>
      <c r="AT165" s="74" t="s">
        <v>141</v>
      </c>
      <c r="AU165" s="74" t="s">
        <v>79</v>
      </c>
      <c r="AY165" s="10" t="s">
        <v>137</v>
      </c>
      <c r="BE165" s="128">
        <f>IF($N$165="základní",$J$165,0)</f>
        <v>0</v>
      </c>
      <c r="BF165" s="128">
        <f>IF($N$165="snížená",$J$165,0)</f>
        <v>0</v>
      </c>
      <c r="BG165" s="128">
        <f>IF($N$165="zákl. přenesená",$J$165,0)</f>
        <v>0</v>
      </c>
      <c r="BH165" s="128">
        <f>IF($N$165="sníž. přenesená",$J$165,0)</f>
        <v>0</v>
      </c>
      <c r="BI165" s="128">
        <f>IF($N$165="nulová",$J$165,0)</f>
        <v>0</v>
      </c>
      <c r="BJ165" s="74" t="s">
        <v>21</v>
      </c>
      <c r="BK165" s="128">
        <f>ROUND($I$165*$H$165,2)</f>
        <v>0</v>
      </c>
      <c r="BL165" s="74" t="s">
        <v>146</v>
      </c>
      <c r="BM165" s="74" t="s">
        <v>259</v>
      </c>
    </row>
    <row r="166" spans="2:47" s="10" customFormat="1" ht="27" customHeight="1">
      <c r="B166" s="25"/>
      <c r="D166" s="129" t="s">
        <v>148</v>
      </c>
      <c r="F166" s="130" t="s">
        <v>260</v>
      </c>
      <c r="L166" s="25"/>
      <c r="M166" s="131"/>
      <c r="T166" s="48"/>
      <c r="AT166" s="10" t="s">
        <v>148</v>
      </c>
      <c r="AU166" s="10" t="s">
        <v>79</v>
      </c>
    </row>
    <row r="167" spans="2:65" s="10" customFormat="1" ht="15.75" customHeight="1">
      <c r="B167" s="25"/>
      <c r="C167" s="118" t="s">
        <v>261</v>
      </c>
      <c r="D167" s="118" t="s">
        <v>141</v>
      </c>
      <c r="E167" s="119" t="s">
        <v>262</v>
      </c>
      <c r="F167" s="120" t="s">
        <v>263</v>
      </c>
      <c r="G167" s="121" t="s">
        <v>258</v>
      </c>
      <c r="H167" s="122">
        <v>97.97</v>
      </c>
      <c r="I167" s="123"/>
      <c r="J167" s="123">
        <f>ROUND($I$167*$H$167,2)</f>
        <v>0</v>
      </c>
      <c r="K167" s="120" t="s">
        <v>145</v>
      </c>
      <c r="L167" s="25"/>
      <c r="M167" s="124"/>
      <c r="N167" s="125" t="s">
        <v>41</v>
      </c>
      <c r="O167" s="126">
        <v>0.125</v>
      </c>
      <c r="P167" s="126">
        <f>$O$167*$H$167</f>
        <v>12.24625</v>
      </c>
      <c r="Q167" s="126">
        <v>0</v>
      </c>
      <c r="R167" s="126">
        <f>$Q$167*$H$167</f>
        <v>0</v>
      </c>
      <c r="S167" s="126">
        <v>0</v>
      </c>
      <c r="T167" s="127">
        <f>$S$167*$H$167</f>
        <v>0</v>
      </c>
      <c r="AR167" s="74" t="s">
        <v>146</v>
      </c>
      <c r="AT167" s="74" t="s">
        <v>141</v>
      </c>
      <c r="AU167" s="74" t="s">
        <v>79</v>
      </c>
      <c r="AY167" s="10" t="s">
        <v>137</v>
      </c>
      <c r="BE167" s="128">
        <f>IF($N$167="základní",$J$167,0)</f>
        <v>0</v>
      </c>
      <c r="BF167" s="128">
        <f>IF($N$167="snížená",$J$167,0)</f>
        <v>0</v>
      </c>
      <c r="BG167" s="128">
        <f>IF($N$167="zákl. přenesená",$J$167,0)</f>
        <v>0</v>
      </c>
      <c r="BH167" s="128">
        <f>IF($N$167="sníž. přenesená",$J$167,0)</f>
        <v>0</v>
      </c>
      <c r="BI167" s="128">
        <f>IF($N$167="nulová",$J$167,0)</f>
        <v>0</v>
      </c>
      <c r="BJ167" s="74" t="s">
        <v>21</v>
      </c>
      <c r="BK167" s="128">
        <f>ROUND($I$167*$H$167,2)</f>
        <v>0</v>
      </c>
      <c r="BL167" s="74" t="s">
        <v>146</v>
      </c>
      <c r="BM167" s="74" t="s">
        <v>264</v>
      </c>
    </row>
    <row r="168" spans="2:47" s="10" customFormat="1" ht="16.5" customHeight="1">
      <c r="B168" s="25"/>
      <c r="D168" s="129" t="s">
        <v>148</v>
      </c>
      <c r="F168" s="130" t="s">
        <v>265</v>
      </c>
      <c r="L168" s="25"/>
      <c r="M168" s="131"/>
      <c r="T168" s="48"/>
      <c r="AT168" s="10" t="s">
        <v>148</v>
      </c>
      <c r="AU168" s="10" t="s">
        <v>79</v>
      </c>
    </row>
    <row r="169" spans="2:65" s="10" customFormat="1" ht="15.75" customHeight="1">
      <c r="B169" s="25"/>
      <c r="C169" s="118" t="s">
        <v>266</v>
      </c>
      <c r="D169" s="118" t="s">
        <v>141</v>
      </c>
      <c r="E169" s="119" t="s">
        <v>267</v>
      </c>
      <c r="F169" s="120" t="s">
        <v>268</v>
      </c>
      <c r="G169" s="121" t="s">
        <v>258</v>
      </c>
      <c r="H169" s="122">
        <v>1371.58</v>
      </c>
      <c r="I169" s="123"/>
      <c r="J169" s="123">
        <f>ROUND($I$169*$H$169,2)</f>
        <v>0</v>
      </c>
      <c r="K169" s="120" t="s">
        <v>145</v>
      </c>
      <c r="L169" s="25"/>
      <c r="M169" s="124"/>
      <c r="N169" s="125" t="s">
        <v>41</v>
      </c>
      <c r="O169" s="126">
        <v>0.006</v>
      </c>
      <c r="P169" s="126">
        <f>$O$169*$H$169</f>
        <v>8.22948</v>
      </c>
      <c r="Q169" s="126">
        <v>0</v>
      </c>
      <c r="R169" s="126">
        <f>$Q$169*$H$169</f>
        <v>0</v>
      </c>
      <c r="S169" s="126">
        <v>0</v>
      </c>
      <c r="T169" s="127">
        <f>$S$169*$H$169</f>
        <v>0</v>
      </c>
      <c r="AR169" s="74" t="s">
        <v>146</v>
      </c>
      <c r="AT169" s="74" t="s">
        <v>141</v>
      </c>
      <c r="AU169" s="74" t="s">
        <v>79</v>
      </c>
      <c r="AY169" s="10" t="s">
        <v>137</v>
      </c>
      <c r="BE169" s="128">
        <f>IF($N$169="základní",$J$169,0)</f>
        <v>0</v>
      </c>
      <c r="BF169" s="128">
        <f>IF($N$169="snížená",$J$169,0)</f>
        <v>0</v>
      </c>
      <c r="BG169" s="128">
        <f>IF($N$169="zákl. přenesená",$J$169,0)</f>
        <v>0</v>
      </c>
      <c r="BH169" s="128">
        <f>IF($N$169="sníž. přenesená",$J$169,0)</f>
        <v>0</v>
      </c>
      <c r="BI169" s="128">
        <f>IF($N$169="nulová",$J$169,0)</f>
        <v>0</v>
      </c>
      <c r="BJ169" s="74" t="s">
        <v>21</v>
      </c>
      <c r="BK169" s="128">
        <f>ROUND($I$169*$H$169,2)</f>
        <v>0</v>
      </c>
      <c r="BL169" s="74" t="s">
        <v>146</v>
      </c>
      <c r="BM169" s="74" t="s">
        <v>269</v>
      </c>
    </row>
    <row r="170" spans="2:47" s="10" customFormat="1" ht="27" customHeight="1">
      <c r="B170" s="25"/>
      <c r="D170" s="129" t="s">
        <v>148</v>
      </c>
      <c r="F170" s="130" t="s">
        <v>270</v>
      </c>
      <c r="L170" s="25"/>
      <c r="M170" s="131"/>
      <c r="T170" s="48"/>
      <c r="AT170" s="10" t="s">
        <v>148</v>
      </c>
      <c r="AU170" s="10" t="s">
        <v>79</v>
      </c>
    </row>
    <row r="171" spans="2:51" s="10" customFormat="1" ht="15.75" customHeight="1">
      <c r="B171" s="132"/>
      <c r="D171" s="133" t="s">
        <v>150</v>
      </c>
      <c r="F171" s="135" t="s">
        <v>271</v>
      </c>
      <c r="H171" s="136">
        <v>1371.58</v>
      </c>
      <c r="L171" s="132"/>
      <c r="M171" s="137"/>
      <c r="T171" s="138"/>
      <c r="AT171" s="134" t="s">
        <v>150</v>
      </c>
      <c r="AU171" s="134" t="s">
        <v>79</v>
      </c>
      <c r="AV171" s="134" t="s">
        <v>79</v>
      </c>
      <c r="AW171" s="134" t="s">
        <v>70</v>
      </c>
      <c r="AX171" s="134" t="s">
        <v>21</v>
      </c>
      <c r="AY171" s="134" t="s">
        <v>137</v>
      </c>
    </row>
    <row r="172" spans="2:65" s="10" customFormat="1" ht="15.75" customHeight="1">
      <c r="B172" s="25"/>
      <c r="C172" s="118" t="s">
        <v>272</v>
      </c>
      <c r="D172" s="118" t="s">
        <v>141</v>
      </c>
      <c r="E172" s="119" t="s">
        <v>273</v>
      </c>
      <c r="F172" s="120" t="s">
        <v>274</v>
      </c>
      <c r="G172" s="121" t="s">
        <v>258</v>
      </c>
      <c r="H172" s="122">
        <v>48.985</v>
      </c>
      <c r="I172" s="123"/>
      <c r="J172" s="123">
        <f>ROUND($I$172*$H$172,2)</f>
        <v>0</v>
      </c>
      <c r="K172" s="120" t="s">
        <v>145</v>
      </c>
      <c r="L172" s="25"/>
      <c r="M172" s="124"/>
      <c r="N172" s="125" t="s">
        <v>41</v>
      </c>
      <c r="O172" s="126">
        <v>0</v>
      </c>
      <c r="P172" s="126">
        <f>$O$172*$H$172</f>
        <v>0</v>
      </c>
      <c r="Q172" s="126">
        <v>0</v>
      </c>
      <c r="R172" s="126">
        <f>$Q$172*$H$172</f>
        <v>0</v>
      </c>
      <c r="S172" s="126">
        <v>0</v>
      </c>
      <c r="T172" s="127">
        <f>$S$172*$H$172</f>
        <v>0</v>
      </c>
      <c r="AR172" s="74" t="s">
        <v>146</v>
      </c>
      <c r="AT172" s="74" t="s">
        <v>141</v>
      </c>
      <c r="AU172" s="74" t="s">
        <v>79</v>
      </c>
      <c r="AY172" s="10" t="s">
        <v>137</v>
      </c>
      <c r="BE172" s="128">
        <f>IF($N$172="základní",$J$172,0)</f>
        <v>0</v>
      </c>
      <c r="BF172" s="128">
        <f>IF($N$172="snížená",$J$172,0)</f>
        <v>0</v>
      </c>
      <c r="BG172" s="128">
        <f>IF($N$172="zákl. přenesená",$J$172,0)</f>
        <v>0</v>
      </c>
      <c r="BH172" s="128">
        <f>IF($N$172="sníž. přenesená",$J$172,0)</f>
        <v>0</v>
      </c>
      <c r="BI172" s="128">
        <f>IF($N$172="nulová",$J$172,0)</f>
        <v>0</v>
      </c>
      <c r="BJ172" s="74" t="s">
        <v>21</v>
      </c>
      <c r="BK172" s="128">
        <f>ROUND($I$172*$H$172,2)</f>
        <v>0</v>
      </c>
      <c r="BL172" s="74" t="s">
        <v>146</v>
      </c>
      <c r="BM172" s="74" t="s">
        <v>275</v>
      </c>
    </row>
    <row r="173" spans="2:47" s="10" customFormat="1" ht="16.5" customHeight="1">
      <c r="B173" s="25"/>
      <c r="D173" s="129" t="s">
        <v>148</v>
      </c>
      <c r="F173" s="130" t="s">
        <v>276</v>
      </c>
      <c r="L173" s="25"/>
      <c r="M173" s="131"/>
      <c r="T173" s="48"/>
      <c r="AT173" s="10" t="s">
        <v>148</v>
      </c>
      <c r="AU173" s="10" t="s">
        <v>79</v>
      </c>
    </row>
    <row r="174" spans="2:51" s="10" customFormat="1" ht="15.75" customHeight="1">
      <c r="B174" s="132"/>
      <c r="D174" s="133" t="s">
        <v>150</v>
      </c>
      <c r="F174" s="135" t="s">
        <v>277</v>
      </c>
      <c r="H174" s="136">
        <v>48.985</v>
      </c>
      <c r="L174" s="132"/>
      <c r="M174" s="137"/>
      <c r="T174" s="138"/>
      <c r="AT174" s="134" t="s">
        <v>150</v>
      </c>
      <c r="AU174" s="134" t="s">
        <v>79</v>
      </c>
      <c r="AV174" s="134" t="s">
        <v>79</v>
      </c>
      <c r="AW174" s="134" t="s">
        <v>70</v>
      </c>
      <c r="AX174" s="134" t="s">
        <v>21</v>
      </c>
      <c r="AY174" s="134" t="s">
        <v>137</v>
      </c>
    </row>
    <row r="175" spans="2:65" s="10" customFormat="1" ht="15.75" customHeight="1">
      <c r="B175" s="25"/>
      <c r="C175" s="118" t="s">
        <v>278</v>
      </c>
      <c r="D175" s="118" t="s">
        <v>141</v>
      </c>
      <c r="E175" s="119" t="s">
        <v>279</v>
      </c>
      <c r="F175" s="120" t="s">
        <v>280</v>
      </c>
      <c r="G175" s="121" t="s">
        <v>258</v>
      </c>
      <c r="H175" s="122">
        <v>48.985</v>
      </c>
      <c r="I175" s="123"/>
      <c r="J175" s="123">
        <f>ROUND($I$175*$H$175,2)</f>
        <v>0</v>
      </c>
      <c r="K175" s="120" t="s">
        <v>145</v>
      </c>
      <c r="L175" s="25"/>
      <c r="M175" s="124"/>
      <c r="N175" s="125" t="s">
        <v>41</v>
      </c>
      <c r="O175" s="126">
        <v>0</v>
      </c>
      <c r="P175" s="126">
        <f>$O$175*$H$175</f>
        <v>0</v>
      </c>
      <c r="Q175" s="126">
        <v>0</v>
      </c>
      <c r="R175" s="126">
        <f>$Q$175*$H$175</f>
        <v>0</v>
      </c>
      <c r="S175" s="126">
        <v>0</v>
      </c>
      <c r="T175" s="127">
        <f>$S$175*$H$175</f>
        <v>0</v>
      </c>
      <c r="AR175" s="74" t="s">
        <v>146</v>
      </c>
      <c r="AT175" s="74" t="s">
        <v>141</v>
      </c>
      <c r="AU175" s="74" t="s">
        <v>79</v>
      </c>
      <c r="AY175" s="10" t="s">
        <v>137</v>
      </c>
      <c r="BE175" s="128">
        <f>IF($N$175="základní",$J$175,0)</f>
        <v>0</v>
      </c>
      <c r="BF175" s="128">
        <f>IF($N$175="snížená",$J$175,0)</f>
        <v>0</v>
      </c>
      <c r="BG175" s="128">
        <f>IF($N$175="zákl. přenesená",$J$175,0)</f>
        <v>0</v>
      </c>
      <c r="BH175" s="128">
        <f>IF($N$175="sníž. přenesená",$J$175,0)</f>
        <v>0</v>
      </c>
      <c r="BI175" s="128">
        <f>IF($N$175="nulová",$J$175,0)</f>
        <v>0</v>
      </c>
      <c r="BJ175" s="74" t="s">
        <v>21</v>
      </c>
      <c r="BK175" s="128">
        <f>ROUND($I$175*$H$175,2)</f>
        <v>0</v>
      </c>
      <c r="BL175" s="74" t="s">
        <v>146</v>
      </c>
      <c r="BM175" s="74" t="s">
        <v>281</v>
      </c>
    </row>
    <row r="176" spans="2:47" s="10" customFormat="1" ht="16.5" customHeight="1">
      <c r="B176" s="25"/>
      <c r="D176" s="129" t="s">
        <v>148</v>
      </c>
      <c r="F176" s="130" t="s">
        <v>282</v>
      </c>
      <c r="L176" s="25"/>
      <c r="M176" s="131"/>
      <c r="T176" s="48"/>
      <c r="AT176" s="10" t="s">
        <v>148</v>
      </c>
      <c r="AU176" s="10" t="s">
        <v>79</v>
      </c>
    </row>
    <row r="177" spans="2:51" s="10" customFormat="1" ht="15.75" customHeight="1">
      <c r="B177" s="132"/>
      <c r="D177" s="133" t="s">
        <v>150</v>
      </c>
      <c r="F177" s="135" t="s">
        <v>277</v>
      </c>
      <c r="H177" s="136">
        <v>48.985</v>
      </c>
      <c r="L177" s="132"/>
      <c r="M177" s="137"/>
      <c r="T177" s="138"/>
      <c r="AT177" s="134" t="s">
        <v>150</v>
      </c>
      <c r="AU177" s="134" t="s">
        <v>79</v>
      </c>
      <c r="AV177" s="134" t="s">
        <v>79</v>
      </c>
      <c r="AW177" s="134" t="s">
        <v>70</v>
      </c>
      <c r="AX177" s="134" t="s">
        <v>21</v>
      </c>
      <c r="AY177" s="134" t="s">
        <v>137</v>
      </c>
    </row>
    <row r="178" spans="2:63" s="107" customFormat="1" ht="30.75" customHeight="1">
      <c r="B178" s="108"/>
      <c r="D178" s="109" t="s">
        <v>69</v>
      </c>
      <c r="E178" s="116" t="s">
        <v>283</v>
      </c>
      <c r="F178" s="116" t="s">
        <v>284</v>
      </c>
      <c r="J178" s="117">
        <f>$BK$178</f>
        <v>0</v>
      </c>
      <c r="L178" s="108"/>
      <c r="M178" s="112"/>
      <c r="P178" s="113">
        <f>SUM($P$179:$P$180)</f>
        <v>4.731891999999999</v>
      </c>
      <c r="R178" s="113">
        <f>SUM($R$179:$R$180)</f>
        <v>0</v>
      </c>
      <c r="T178" s="114">
        <f>SUM($T$179:$T$180)</f>
        <v>0</v>
      </c>
      <c r="AR178" s="109" t="s">
        <v>21</v>
      </c>
      <c r="AT178" s="109" t="s">
        <v>69</v>
      </c>
      <c r="AU178" s="109" t="s">
        <v>21</v>
      </c>
      <c r="AY178" s="109" t="s">
        <v>137</v>
      </c>
      <c r="BK178" s="115">
        <f>SUM($BK$179:$BK$180)</f>
        <v>0</v>
      </c>
    </row>
    <row r="179" spans="2:65" s="10" customFormat="1" ht="15.75" customHeight="1">
      <c r="B179" s="25"/>
      <c r="C179" s="118" t="s">
        <v>285</v>
      </c>
      <c r="D179" s="118" t="s">
        <v>141</v>
      </c>
      <c r="E179" s="119" t="s">
        <v>286</v>
      </c>
      <c r="F179" s="120" t="s">
        <v>287</v>
      </c>
      <c r="G179" s="121" t="s">
        <v>258</v>
      </c>
      <c r="H179" s="122">
        <v>1.892</v>
      </c>
      <c r="I179" s="123"/>
      <c r="J179" s="123">
        <f>ROUND($I$179*$H$179,2)</f>
        <v>0</v>
      </c>
      <c r="K179" s="120" t="s">
        <v>145</v>
      </c>
      <c r="L179" s="25"/>
      <c r="M179" s="124"/>
      <c r="N179" s="125" t="s">
        <v>41</v>
      </c>
      <c r="O179" s="126">
        <v>2.501</v>
      </c>
      <c r="P179" s="126">
        <f>$O$179*$H$179</f>
        <v>4.731891999999999</v>
      </c>
      <c r="Q179" s="126">
        <v>0</v>
      </c>
      <c r="R179" s="126">
        <f>$Q$179*$H$179</f>
        <v>0</v>
      </c>
      <c r="S179" s="126">
        <v>0</v>
      </c>
      <c r="T179" s="127">
        <f>$S$179*$H$179</f>
        <v>0</v>
      </c>
      <c r="AR179" s="74" t="s">
        <v>146</v>
      </c>
      <c r="AT179" s="74" t="s">
        <v>141</v>
      </c>
      <c r="AU179" s="74" t="s">
        <v>79</v>
      </c>
      <c r="AY179" s="10" t="s">
        <v>137</v>
      </c>
      <c r="BE179" s="128">
        <f>IF($N$179="základní",$J$179,0)</f>
        <v>0</v>
      </c>
      <c r="BF179" s="128">
        <f>IF($N$179="snížená",$J$179,0)</f>
        <v>0</v>
      </c>
      <c r="BG179" s="128">
        <f>IF($N$179="zákl. přenesená",$J$179,0)</f>
        <v>0</v>
      </c>
      <c r="BH179" s="128">
        <f>IF($N$179="sníž. přenesená",$J$179,0)</f>
        <v>0</v>
      </c>
      <c r="BI179" s="128">
        <f>IF($N$179="nulová",$J$179,0)</f>
        <v>0</v>
      </c>
      <c r="BJ179" s="74" t="s">
        <v>21</v>
      </c>
      <c r="BK179" s="128">
        <f>ROUND($I$179*$H$179,2)</f>
        <v>0</v>
      </c>
      <c r="BL179" s="74" t="s">
        <v>146</v>
      </c>
      <c r="BM179" s="74" t="s">
        <v>288</v>
      </c>
    </row>
    <row r="180" spans="2:47" s="10" customFormat="1" ht="27" customHeight="1">
      <c r="B180" s="25"/>
      <c r="D180" s="129" t="s">
        <v>148</v>
      </c>
      <c r="F180" s="130" t="s">
        <v>289</v>
      </c>
      <c r="L180" s="25"/>
      <c r="M180" s="131"/>
      <c r="T180" s="48"/>
      <c r="AT180" s="10" t="s">
        <v>148</v>
      </c>
      <c r="AU180" s="10" t="s">
        <v>79</v>
      </c>
    </row>
    <row r="181" spans="2:63" s="107" customFormat="1" ht="37.5" customHeight="1">
      <c r="B181" s="108"/>
      <c r="D181" s="109" t="s">
        <v>69</v>
      </c>
      <c r="E181" s="110" t="s">
        <v>290</v>
      </c>
      <c r="F181" s="110" t="s">
        <v>291</v>
      </c>
      <c r="J181" s="111">
        <f>$BK$181</f>
        <v>0</v>
      </c>
      <c r="L181" s="108"/>
      <c r="M181" s="112"/>
      <c r="P181" s="113">
        <f>$P$182+$P$188+$P$240+$P$249+$P$259+$P$273+$P$283+$P$286+$P$455+$P$508+$P$553+$P$579+$P$618+$P$643+$P$660+$P$693+$P$705+$P$751</f>
        <v>2674.3743810000005</v>
      </c>
      <c r="R181" s="113">
        <f>$R$182+$R$188+$R$240+$R$249+$R$259+$R$273+$R$283+$R$286+$R$455+$R$508+$R$553+$R$579+$R$618+$R$643+$R$660+$R$693+$R$705+$R$751</f>
        <v>45.98812999985999</v>
      </c>
      <c r="T181" s="114">
        <f>$T$182+$T$188+$T$240+$T$249+$T$259+$T$273+$T$283+$T$286+$T$455+$T$508+$T$553+$T$579+$T$618+$T$643+$T$660+$T$693+$T$705+$T$751</f>
        <v>41.589161159999996</v>
      </c>
      <c r="AR181" s="109" t="s">
        <v>79</v>
      </c>
      <c r="AT181" s="109" t="s">
        <v>69</v>
      </c>
      <c r="AU181" s="109" t="s">
        <v>70</v>
      </c>
      <c r="AY181" s="109" t="s">
        <v>137</v>
      </c>
      <c r="BK181" s="115">
        <f>$BK$182+$BK$188+$BK$240+$BK$249+$BK$259+$BK$273+$BK$283+$BK$286+$BK$455+$BK$508+$BK$553+$BK$579+$BK$618+$BK$643+$BK$660+$BK$693+$BK$705+$BK$751</f>
        <v>0</v>
      </c>
    </row>
    <row r="182" spans="2:63" s="107" customFormat="1" ht="21" customHeight="1">
      <c r="B182" s="108"/>
      <c r="D182" s="109" t="s">
        <v>69</v>
      </c>
      <c r="E182" s="116" t="s">
        <v>292</v>
      </c>
      <c r="F182" s="116" t="s">
        <v>293</v>
      </c>
      <c r="J182" s="117">
        <f>$BK$182</f>
        <v>0</v>
      </c>
      <c r="L182" s="108"/>
      <c r="M182" s="112"/>
      <c r="P182" s="113">
        <f>SUM($P$183:$P$187)</f>
        <v>6.57859</v>
      </c>
      <c r="R182" s="113">
        <f>SUM($R$183:$R$187)</f>
        <v>0</v>
      </c>
      <c r="T182" s="114">
        <f>SUM($T$183:$T$187)</f>
        <v>0.83982</v>
      </c>
      <c r="AR182" s="109" t="s">
        <v>79</v>
      </c>
      <c r="AT182" s="109" t="s">
        <v>69</v>
      </c>
      <c r="AU182" s="109" t="s">
        <v>21</v>
      </c>
      <c r="AY182" s="109" t="s">
        <v>137</v>
      </c>
      <c r="BK182" s="115">
        <f>SUM($BK$183:$BK$187)</f>
        <v>0</v>
      </c>
    </row>
    <row r="183" spans="2:65" s="10" customFormat="1" ht="15.75" customHeight="1">
      <c r="B183" s="25"/>
      <c r="C183" s="118" t="s">
        <v>294</v>
      </c>
      <c r="D183" s="118" t="s">
        <v>141</v>
      </c>
      <c r="E183" s="119" t="s">
        <v>295</v>
      </c>
      <c r="F183" s="120" t="s">
        <v>296</v>
      </c>
      <c r="G183" s="121" t="s">
        <v>144</v>
      </c>
      <c r="H183" s="122">
        <v>139.97</v>
      </c>
      <c r="I183" s="123"/>
      <c r="J183" s="123">
        <f>ROUND($I$183*$H$183,2)</f>
        <v>0</v>
      </c>
      <c r="K183" s="120"/>
      <c r="L183" s="25"/>
      <c r="M183" s="124"/>
      <c r="N183" s="125" t="s">
        <v>41</v>
      </c>
      <c r="O183" s="126">
        <v>0.047</v>
      </c>
      <c r="P183" s="126">
        <f>$O$183*$H$183</f>
        <v>6.57859</v>
      </c>
      <c r="Q183" s="126">
        <v>0</v>
      </c>
      <c r="R183" s="126">
        <f>$Q$183*$H$183</f>
        <v>0</v>
      </c>
      <c r="S183" s="126">
        <v>0.006</v>
      </c>
      <c r="T183" s="127">
        <f>$S$183*$H$183</f>
        <v>0.83982</v>
      </c>
      <c r="AR183" s="74" t="s">
        <v>297</v>
      </c>
      <c r="AT183" s="74" t="s">
        <v>141</v>
      </c>
      <c r="AU183" s="74" t="s">
        <v>79</v>
      </c>
      <c r="AY183" s="10" t="s">
        <v>137</v>
      </c>
      <c r="BE183" s="128">
        <f>IF($N$183="základní",$J$183,0)</f>
        <v>0</v>
      </c>
      <c r="BF183" s="128">
        <f>IF($N$183="snížená",$J$183,0)</f>
        <v>0</v>
      </c>
      <c r="BG183" s="128">
        <f>IF($N$183="zákl. přenesená",$J$183,0)</f>
        <v>0</v>
      </c>
      <c r="BH183" s="128">
        <f>IF($N$183="sníž. přenesená",$J$183,0)</f>
        <v>0</v>
      </c>
      <c r="BI183" s="128">
        <f>IF($N$183="nulová",$J$183,0)</f>
        <v>0</v>
      </c>
      <c r="BJ183" s="74" t="s">
        <v>21</v>
      </c>
      <c r="BK183" s="128">
        <f>ROUND($I$183*$H$183,2)</f>
        <v>0</v>
      </c>
      <c r="BL183" s="74" t="s">
        <v>297</v>
      </c>
      <c r="BM183" s="74" t="s">
        <v>298</v>
      </c>
    </row>
    <row r="184" spans="2:47" s="10" customFormat="1" ht="16.5" customHeight="1">
      <c r="B184" s="25"/>
      <c r="D184" s="129" t="s">
        <v>148</v>
      </c>
      <c r="F184" s="130" t="s">
        <v>299</v>
      </c>
      <c r="L184" s="25"/>
      <c r="M184" s="131"/>
      <c r="T184" s="48"/>
      <c r="AT184" s="10" t="s">
        <v>148</v>
      </c>
      <c r="AU184" s="10" t="s">
        <v>79</v>
      </c>
    </row>
    <row r="185" spans="2:51" s="10" customFormat="1" ht="15.75" customHeight="1">
      <c r="B185" s="132"/>
      <c r="D185" s="133" t="s">
        <v>150</v>
      </c>
      <c r="E185" s="134"/>
      <c r="F185" s="135" t="s">
        <v>300</v>
      </c>
      <c r="H185" s="136">
        <v>39.4</v>
      </c>
      <c r="L185" s="132"/>
      <c r="M185" s="137"/>
      <c r="T185" s="138"/>
      <c r="AT185" s="134" t="s">
        <v>150</v>
      </c>
      <c r="AU185" s="134" t="s">
        <v>79</v>
      </c>
      <c r="AV185" s="134" t="s">
        <v>79</v>
      </c>
      <c r="AW185" s="134" t="s">
        <v>92</v>
      </c>
      <c r="AX185" s="134" t="s">
        <v>70</v>
      </c>
      <c r="AY185" s="134" t="s">
        <v>137</v>
      </c>
    </row>
    <row r="186" spans="2:51" s="10" customFormat="1" ht="15.75" customHeight="1">
      <c r="B186" s="132"/>
      <c r="D186" s="133" t="s">
        <v>150</v>
      </c>
      <c r="E186" s="134"/>
      <c r="F186" s="135" t="s">
        <v>301</v>
      </c>
      <c r="H186" s="136">
        <v>58.515</v>
      </c>
      <c r="L186" s="132"/>
      <c r="M186" s="137"/>
      <c r="T186" s="138"/>
      <c r="AT186" s="134" t="s">
        <v>150</v>
      </c>
      <c r="AU186" s="134" t="s">
        <v>79</v>
      </c>
      <c r="AV186" s="134" t="s">
        <v>79</v>
      </c>
      <c r="AW186" s="134" t="s">
        <v>92</v>
      </c>
      <c r="AX186" s="134" t="s">
        <v>70</v>
      </c>
      <c r="AY186" s="134" t="s">
        <v>137</v>
      </c>
    </row>
    <row r="187" spans="2:51" s="10" customFormat="1" ht="15.75" customHeight="1">
      <c r="B187" s="132"/>
      <c r="D187" s="133" t="s">
        <v>150</v>
      </c>
      <c r="E187" s="134"/>
      <c r="F187" s="135" t="s">
        <v>302</v>
      </c>
      <c r="H187" s="136">
        <v>42.055</v>
      </c>
      <c r="L187" s="132"/>
      <c r="M187" s="137"/>
      <c r="T187" s="138"/>
      <c r="AT187" s="134" t="s">
        <v>150</v>
      </c>
      <c r="AU187" s="134" t="s">
        <v>79</v>
      </c>
      <c r="AV187" s="134" t="s">
        <v>79</v>
      </c>
      <c r="AW187" s="134" t="s">
        <v>92</v>
      </c>
      <c r="AX187" s="134" t="s">
        <v>70</v>
      </c>
      <c r="AY187" s="134" t="s">
        <v>137</v>
      </c>
    </row>
    <row r="188" spans="2:63" s="107" customFormat="1" ht="30.75" customHeight="1">
      <c r="B188" s="108"/>
      <c r="D188" s="109" t="s">
        <v>69</v>
      </c>
      <c r="E188" s="116" t="s">
        <v>303</v>
      </c>
      <c r="F188" s="116" t="s">
        <v>304</v>
      </c>
      <c r="J188" s="117">
        <f>$BK$188</f>
        <v>0</v>
      </c>
      <c r="L188" s="108"/>
      <c r="M188" s="112"/>
      <c r="P188" s="113">
        <f>SUM($P$189:$P$239)</f>
        <v>78.009688</v>
      </c>
      <c r="R188" s="113">
        <f>SUM($R$189:$R$239)</f>
        <v>4.9702983</v>
      </c>
      <c r="T188" s="114">
        <f>SUM($T$189:$T$239)</f>
        <v>0.42718375</v>
      </c>
      <c r="AR188" s="109" t="s">
        <v>79</v>
      </c>
      <c r="AT188" s="109" t="s">
        <v>69</v>
      </c>
      <c r="AU188" s="109" t="s">
        <v>21</v>
      </c>
      <c r="AY188" s="109" t="s">
        <v>137</v>
      </c>
      <c r="BK188" s="115">
        <f>SUM($BK$189:$BK$239)</f>
        <v>0</v>
      </c>
    </row>
    <row r="189" spans="2:65" s="10" customFormat="1" ht="15.75" customHeight="1">
      <c r="B189" s="25"/>
      <c r="C189" s="118" t="s">
        <v>305</v>
      </c>
      <c r="D189" s="118" t="s">
        <v>141</v>
      </c>
      <c r="E189" s="119" t="s">
        <v>306</v>
      </c>
      <c r="F189" s="120" t="s">
        <v>307</v>
      </c>
      <c r="G189" s="121" t="s">
        <v>144</v>
      </c>
      <c r="H189" s="122">
        <v>97.915</v>
      </c>
      <c r="I189" s="123"/>
      <c r="J189" s="123">
        <f>ROUND($I$189*$H$189,2)</f>
        <v>0</v>
      </c>
      <c r="K189" s="120" t="s">
        <v>145</v>
      </c>
      <c r="L189" s="25"/>
      <c r="M189" s="124"/>
      <c r="N189" s="125" t="s">
        <v>41</v>
      </c>
      <c r="O189" s="126">
        <v>0.069</v>
      </c>
      <c r="P189" s="126">
        <f>$O$189*$H$189</f>
        <v>6.756135000000001</v>
      </c>
      <c r="Q189" s="126">
        <v>0</v>
      </c>
      <c r="R189" s="126">
        <f>$Q$189*$H$189</f>
        <v>0</v>
      </c>
      <c r="S189" s="126">
        <v>0.00175</v>
      </c>
      <c r="T189" s="127">
        <f>$S$189*$H$189</f>
        <v>0.17135125</v>
      </c>
      <c r="AR189" s="74" t="s">
        <v>297</v>
      </c>
      <c r="AT189" s="74" t="s">
        <v>141</v>
      </c>
      <c r="AU189" s="74" t="s">
        <v>79</v>
      </c>
      <c r="AY189" s="10" t="s">
        <v>137</v>
      </c>
      <c r="BE189" s="128">
        <f>IF($N$189="základní",$J$189,0)</f>
        <v>0</v>
      </c>
      <c r="BF189" s="128">
        <f>IF($N$189="snížená",$J$189,0)</f>
        <v>0</v>
      </c>
      <c r="BG189" s="128">
        <f>IF($N$189="zákl. přenesená",$J$189,0)</f>
        <v>0</v>
      </c>
      <c r="BH189" s="128">
        <f>IF($N$189="sníž. přenesená",$J$189,0)</f>
        <v>0</v>
      </c>
      <c r="BI189" s="128">
        <f>IF($N$189="nulová",$J$189,0)</f>
        <v>0</v>
      </c>
      <c r="BJ189" s="74" t="s">
        <v>21</v>
      </c>
      <c r="BK189" s="128">
        <f>ROUND($I$189*$H$189,2)</f>
        <v>0</v>
      </c>
      <c r="BL189" s="74" t="s">
        <v>297</v>
      </c>
      <c r="BM189" s="74" t="s">
        <v>308</v>
      </c>
    </row>
    <row r="190" spans="2:47" s="10" customFormat="1" ht="27" customHeight="1">
      <c r="B190" s="25"/>
      <c r="D190" s="129" t="s">
        <v>148</v>
      </c>
      <c r="F190" s="130" t="s">
        <v>309</v>
      </c>
      <c r="L190" s="25"/>
      <c r="M190" s="131"/>
      <c r="T190" s="48"/>
      <c r="AT190" s="10" t="s">
        <v>148</v>
      </c>
      <c r="AU190" s="10" t="s">
        <v>79</v>
      </c>
    </row>
    <row r="191" spans="2:51" s="10" customFormat="1" ht="15.75" customHeight="1">
      <c r="B191" s="132"/>
      <c r="D191" s="133" t="s">
        <v>150</v>
      </c>
      <c r="E191" s="134"/>
      <c r="F191" s="135" t="s">
        <v>300</v>
      </c>
      <c r="H191" s="136">
        <v>39.4</v>
      </c>
      <c r="L191" s="132"/>
      <c r="M191" s="137"/>
      <c r="T191" s="138"/>
      <c r="AT191" s="134" t="s">
        <v>150</v>
      </c>
      <c r="AU191" s="134" t="s">
        <v>79</v>
      </c>
      <c r="AV191" s="134" t="s">
        <v>79</v>
      </c>
      <c r="AW191" s="134" t="s">
        <v>92</v>
      </c>
      <c r="AX191" s="134" t="s">
        <v>70</v>
      </c>
      <c r="AY191" s="134" t="s">
        <v>137</v>
      </c>
    </row>
    <row r="192" spans="2:51" s="10" customFormat="1" ht="15.75" customHeight="1">
      <c r="B192" s="132"/>
      <c r="D192" s="133" t="s">
        <v>150</v>
      </c>
      <c r="E192" s="134"/>
      <c r="F192" s="135" t="s">
        <v>301</v>
      </c>
      <c r="H192" s="136">
        <v>58.515</v>
      </c>
      <c r="L192" s="132"/>
      <c r="M192" s="137"/>
      <c r="T192" s="138"/>
      <c r="AT192" s="134" t="s">
        <v>150</v>
      </c>
      <c r="AU192" s="134" t="s">
        <v>79</v>
      </c>
      <c r="AV192" s="134" t="s">
        <v>79</v>
      </c>
      <c r="AW192" s="134" t="s">
        <v>92</v>
      </c>
      <c r="AX192" s="134" t="s">
        <v>70</v>
      </c>
      <c r="AY192" s="134" t="s">
        <v>137</v>
      </c>
    </row>
    <row r="193" spans="2:65" s="10" customFormat="1" ht="15.75" customHeight="1">
      <c r="B193" s="25"/>
      <c r="C193" s="118" t="s">
        <v>310</v>
      </c>
      <c r="D193" s="118" t="s">
        <v>141</v>
      </c>
      <c r="E193" s="119" t="s">
        <v>311</v>
      </c>
      <c r="F193" s="120" t="s">
        <v>312</v>
      </c>
      <c r="G193" s="121" t="s">
        <v>144</v>
      </c>
      <c r="H193" s="122">
        <v>63.056</v>
      </c>
      <c r="I193" s="123"/>
      <c r="J193" s="123">
        <f>ROUND($I$193*$H$193,2)</f>
        <v>0</v>
      </c>
      <c r="K193" s="120" t="s">
        <v>145</v>
      </c>
      <c r="L193" s="25"/>
      <c r="M193" s="124"/>
      <c r="N193" s="125" t="s">
        <v>41</v>
      </c>
      <c r="O193" s="126">
        <v>0.09</v>
      </c>
      <c r="P193" s="126">
        <f>$O$193*$H$193</f>
        <v>5.675039999999999</v>
      </c>
      <c r="Q193" s="126">
        <v>0</v>
      </c>
      <c r="R193" s="126">
        <f>$Q$193*$H$193</f>
        <v>0</v>
      </c>
      <c r="S193" s="126">
        <v>0</v>
      </c>
      <c r="T193" s="127">
        <f>$S$193*$H$193</f>
        <v>0</v>
      </c>
      <c r="AR193" s="74" t="s">
        <v>297</v>
      </c>
      <c r="AT193" s="74" t="s">
        <v>141</v>
      </c>
      <c r="AU193" s="74" t="s">
        <v>79</v>
      </c>
      <c r="AY193" s="10" t="s">
        <v>137</v>
      </c>
      <c r="BE193" s="128">
        <f>IF($N$193="základní",$J$193,0)</f>
        <v>0</v>
      </c>
      <c r="BF193" s="128">
        <f>IF($N$193="snížená",$J$193,0)</f>
        <v>0</v>
      </c>
      <c r="BG193" s="128">
        <f>IF($N$193="zákl. přenesená",$J$193,0)</f>
        <v>0</v>
      </c>
      <c r="BH193" s="128">
        <f>IF($N$193="sníž. přenesená",$J$193,0)</f>
        <v>0</v>
      </c>
      <c r="BI193" s="128">
        <f>IF($N$193="nulová",$J$193,0)</f>
        <v>0</v>
      </c>
      <c r="BJ193" s="74" t="s">
        <v>21</v>
      </c>
      <c r="BK193" s="128">
        <f>ROUND($I$193*$H$193,2)</f>
        <v>0</v>
      </c>
      <c r="BL193" s="74" t="s">
        <v>297</v>
      </c>
      <c r="BM193" s="74" t="s">
        <v>313</v>
      </c>
    </row>
    <row r="194" spans="2:47" s="10" customFormat="1" ht="27" customHeight="1">
      <c r="B194" s="25"/>
      <c r="D194" s="129" t="s">
        <v>148</v>
      </c>
      <c r="F194" s="130" t="s">
        <v>314</v>
      </c>
      <c r="L194" s="25"/>
      <c r="M194" s="131"/>
      <c r="T194" s="48"/>
      <c r="AT194" s="10" t="s">
        <v>148</v>
      </c>
      <c r="AU194" s="10" t="s">
        <v>79</v>
      </c>
    </row>
    <row r="195" spans="2:51" s="10" customFormat="1" ht="15.75" customHeight="1">
      <c r="B195" s="132"/>
      <c r="D195" s="133" t="s">
        <v>150</v>
      </c>
      <c r="E195" s="134"/>
      <c r="F195" s="135" t="s">
        <v>315</v>
      </c>
      <c r="H195" s="136">
        <v>63.056</v>
      </c>
      <c r="L195" s="132"/>
      <c r="M195" s="137"/>
      <c r="T195" s="138"/>
      <c r="AT195" s="134" t="s">
        <v>150</v>
      </c>
      <c r="AU195" s="134" t="s">
        <v>79</v>
      </c>
      <c r="AV195" s="134" t="s">
        <v>79</v>
      </c>
      <c r="AW195" s="134" t="s">
        <v>92</v>
      </c>
      <c r="AX195" s="134" t="s">
        <v>21</v>
      </c>
      <c r="AY195" s="134" t="s">
        <v>137</v>
      </c>
    </row>
    <row r="196" spans="2:65" s="10" customFormat="1" ht="15.75" customHeight="1">
      <c r="B196" s="25"/>
      <c r="C196" s="144" t="s">
        <v>316</v>
      </c>
      <c r="D196" s="144" t="s">
        <v>317</v>
      </c>
      <c r="E196" s="145" t="s">
        <v>318</v>
      </c>
      <c r="F196" s="146" t="s">
        <v>319</v>
      </c>
      <c r="G196" s="147" t="s">
        <v>144</v>
      </c>
      <c r="H196" s="148">
        <v>64.317</v>
      </c>
      <c r="I196" s="149"/>
      <c r="J196" s="149">
        <f>ROUND($I$196*$H$196,2)</f>
        <v>0</v>
      </c>
      <c r="K196" s="146"/>
      <c r="L196" s="150"/>
      <c r="M196" s="146"/>
      <c r="N196" s="151" t="s">
        <v>41</v>
      </c>
      <c r="O196" s="126">
        <v>0</v>
      </c>
      <c r="P196" s="126">
        <f>$O$196*$H$196</f>
        <v>0</v>
      </c>
      <c r="Q196" s="126">
        <v>0.015</v>
      </c>
      <c r="R196" s="126">
        <f>$Q$196*$H$196</f>
        <v>0.9647549999999998</v>
      </c>
      <c r="S196" s="126">
        <v>0</v>
      </c>
      <c r="T196" s="127">
        <f>$S$196*$H$196</f>
        <v>0</v>
      </c>
      <c r="AR196" s="74" t="s">
        <v>320</v>
      </c>
      <c r="AT196" s="74" t="s">
        <v>317</v>
      </c>
      <c r="AU196" s="74" t="s">
        <v>79</v>
      </c>
      <c r="AY196" s="10" t="s">
        <v>137</v>
      </c>
      <c r="BE196" s="128">
        <f>IF($N$196="základní",$J$196,0)</f>
        <v>0</v>
      </c>
      <c r="BF196" s="128">
        <f>IF($N$196="snížená",$J$196,0)</f>
        <v>0</v>
      </c>
      <c r="BG196" s="128">
        <f>IF($N$196="zákl. přenesená",$J$196,0)</f>
        <v>0</v>
      </c>
      <c r="BH196" s="128">
        <f>IF($N$196="sníž. přenesená",$J$196,0)</f>
        <v>0</v>
      </c>
      <c r="BI196" s="128">
        <f>IF($N$196="nulová",$J$196,0)</f>
        <v>0</v>
      </c>
      <c r="BJ196" s="74" t="s">
        <v>21</v>
      </c>
      <c r="BK196" s="128">
        <f>ROUND($I$196*$H$196,2)</f>
        <v>0</v>
      </c>
      <c r="BL196" s="74" t="s">
        <v>297</v>
      </c>
      <c r="BM196" s="74" t="s">
        <v>321</v>
      </c>
    </row>
    <row r="197" spans="2:47" s="10" customFormat="1" ht="16.5" customHeight="1">
      <c r="B197" s="25"/>
      <c r="D197" s="129" t="s">
        <v>148</v>
      </c>
      <c r="F197" s="130" t="s">
        <v>319</v>
      </c>
      <c r="L197" s="25"/>
      <c r="M197" s="131"/>
      <c r="T197" s="48"/>
      <c r="AT197" s="10" t="s">
        <v>148</v>
      </c>
      <c r="AU197" s="10" t="s">
        <v>79</v>
      </c>
    </row>
    <row r="198" spans="2:51" s="10" customFormat="1" ht="15.75" customHeight="1">
      <c r="B198" s="132"/>
      <c r="D198" s="133" t="s">
        <v>150</v>
      </c>
      <c r="F198" s="135" t="s">
        <v>322</v>
      </c>
      <c r="H198" s="136">
        <v>64.317</v>
      </c>
      <c r="L198" s="132"/>
      <c r="M198" s="137"/>
      <c r="T198" s="138"/>
      <c r="AT198" s="134" t="s">
        <v>150</v>
      </c>
      <c r="AU198" s="134" t="s">
        <v>79</v>
      </c>
      <c r="AV198" s="134" t="s">
        <v>79</v>
      </c>
      <c r="AW198" s="134" t="s">
        <v>70</v>
      </c>
      <c r="AX198" s="134" t="s">
        <v>21</v>
      </c>
      <c r="AY198" s="134" t="s">
        <v>137</v>
      </c>
    </row>
    <row r="199" spans="2:65" s="10" customFormat="1" ht="15.75" customHeight="1">
      <c r="B199" s="25"/>
      <c r="C199" s="118" t="s">
        <v>323</v>
      </c>
      <c r="D199" s="118" t="s">
        <v>141</v>
      </c>
      <c r="E199" s="119" t="s">
        <v>324</v>
      </c>
      <c r="F199" s="120" t="s">
        <v>325</v>
      </c>
      <c r="G199" s="121" t="s">
        <v>144</v>
      </c>
      <c r="H199" s="122">
        <v>122.635</v>
      </c>
      <c r="I199" s="123"/>
      <c r="J199" s="123">
        <f>ROUND($I$199*$H$199,2)</f>
        <v>0</v>
      </c>
      <c r="K199" s="120" t="s">
        <v>145</v>
      </c>
      <c r="L199" s="25"/>
      <c r="M199" s="124"/>
      <c r="N199" s="125" t="s">
        <v>41</v>
      </c>
      <c r="O199" s="126">
        <v>0.06</v>
      </c>
      <c r="P199" s="126">
        <f>$O$199*$H$199</f>
        <v>7.3581</v>
      </c>
      <c r="Q199" s="126">
        <v>0</v>
      </c>
      <c r="R199" s="126">
        <f>$Q$199*$H$199</f>
        <v>0</v>
      </c>
      <c r="S199" s="126">
        <v>0</v>
      </c>
      <c r="T199" s="127">
        <f>$S$199*$H$199</f>
        <v>0</v>
      </c>
      <c r="AR199" s="74" t="s">
        <v>297</v>
      </c>
      <c r="AT199" s="74" t="s">
        <v>141</v>
      </c>
      <c r="AU199" s="74" t="s">
        <v>79</v>
      </c>
      <c r="AY199" s="10" t="s">
        <v>137</v>
      </c>
      <c r="BE199" s="128">
        <f>IF($N$199="základní",$J$199,0)</f>
        <v>0</v>
      </c>
      <c r="BF199" s="128">
        <f>IF($N$199="snížená",$J$199,0)</f>
        <v>0</v>
      </c>
      <c r="BG199" s="128">
        <f>IF($N$199="zákl. přenesená",$J$199,0)</f>
        <v>0</v>
      </c>
      <c r="BH199" s="128">
        <f>IF($N$199="sníž. přenesená",$J$199,0)</f>
        <v>0</v>
      </c>
      <c r="BI199" s="128">
        <f>IF($N$199="nulová",$J$199,0)</f>
        <v>0</v>
      </c>
      <c r="BJ199" s="74" t="s">
        <v>21</v>
      </c>
      <c r="BK199" s="128">
        <f>ROUND($I$199*$H$199,2)</f>
        <v>0</v>
      </c>
      <c r="BL199" s="74" t="s">
        <v>297</v>
      </c>
      <c r="BM199" s="74" t="s">
        <v>326</v>
      </c>
    </row>
    <row r="200" spans="2:47" s="10" customFormat="1" ht="27" customHeight="1">
      <c r="B200" s="25"/>
      <c r="D200" s="129" t="s">
        <v>148</v>
      </c>
      <c r="F200" s="130" t="s">
        <v>327</v>
      </c>
      <c r="L200" s="25"/>
      <c r="M200" s="131"/>
      <c r="T200" s="48"/>
      <c r="AT200" s="10" t="s">
        <v>148</v>
      </c>
      <c r="AU200" s="10" t="s">
        <v>79</v>
      </c>
    </row>
    <row r="201" spans="2:51" s="10" customFormat="1" ht="15.75" customHeight="1">
      <c r="B201" s="139"/>
      <c r="D201" s="133" t="s">
        <v>150</v>
      </c>
      <c r="E201" s="140"/>
      <c r="F201" s="141" t="s">
        <v>328</v>
      </c>
      <c r="H201" s="140"/>
      <c r="L201" s="139"/>
      <c r="M201" s="142"/>
      <c r="T201" s="143"/>
      <c r="AT201" s="140" t="s">
        <v>150</v>
      </c>
      <c r="AU201" s="140" t="s">
        <v>79</v>
      </c>
      <c r="AV201" s="140" t="s">
        <v>21</v>
      </c>
      <c r="AW201" s="140" t="s">
        <v>92</v>
      </c>
      <c r="AX201" s="140" t="s">
        <v>70</v>
      </c>
      <c r="AY201" s="140" t="s">
        <v>137</v>
      </c>
    </row>
    <row r="202" spans="2:51" s="10" customFormat="1" ht="15.75" customHeight="1">
      <c r="B202" s="132"/>
      <c r="D202" s="133" t="s">
        <v>150</v>
      </c>
      <c r="E202" s="134"/>
      <c r="F202" s="135" t="s">
        <v>329</v>
      </c>
      <c r="H202" s="136">
        <v>122.635</v>
      </c>
      <c r="L202" s="132"/>
      <c r="M202" s="137"/>
      <c r="T202" s="138"/>
      <c r="AT202" s="134" t="s">
        <v>150</v>
      </c>
      <c r="AU202" s="134" t="s">
        <v>79</v>
      </c>
      <c r="AV202" s="134" t="s">
        <v>79</v>
      </c>
      <c r="AW202" s="134" t="s">
        <v>92</v>
      </c>
      <c r="AX202" s="134" t="s">
        <v>70</v>
      </c>
      <c r="AY202" s="134" t="s">
        <v>137</v>
      </c>
    </row>
    <row r="203" spans="2:65" s="10" customFormat="1" ht="15.75" customHeight="1">
      <c r="B203" s="25"/>
      <c r="C203" s="144" t="s">
        <v>330</v>
      </c>
      <c r="D203" s="144" t="s">
        <v>317</v>
      </c>
      <c r="E203" s="145" t="s">
        <v>331</v>
      </c>
      <c r="F203" s="146" t="s">
        <v>332</v>
      </c>
      <c r="G203" s="147" t="s">
        <v>144</v>
      </c>
      <c r="H203" s="148">
        <v>125.088</v>
      </c>
      <c r="I203" s="149"/>
      <c r="J203" s="149">
        <f>ROUND($I$203*$H$203,2)</f>
        <v>0</v>
      </c>
      <c r="K203" s="146" t="s">
        <v>145</v>
      </c>
      <c r="L203" s="150"/>
      <c r="M203" s="146"/>
      <c r="N203" s="151" t="s">
        <v>41</v>
      </c>
      <c r="O203" s="126">
        <v>0</v>
      </c>
      <c r="P203" s="126">
        <f>$O$203*$H$203</f>
        <v>0</v>
      </c>
      <c r="Q203" s="126">
        <v>0.015</v>
      </c>
      <c r="R203" s="126">
        <f>$Q$203*$H$203</f>
        <v>1.8763199999999998</v>
      </c>
      <c r="S203" s="126">
        <v>0</v>
      </c>
      <c r="T203" s="127">
        <f>$S$203*$H$203</f>
        <v>0</v>
      </c>
      <c r="AR203" s="74" t="s">
        <v>320</v>
      </c>
      <c r="AT203" s="74" t="s">
        <v>317</v>
      </c>
      <c r="AU203" s="74" t="s">
        <v>79</v>
      </c>
      <c r="AY203" s="10" t="s">
        <v>137</v>
      </c>
      <c r="BE203" s="128">
        <f>IF($N$203="základní",$J$203,0)</f>
        <v>0</v>
      </c>
      <c r="BF203" s="128">
        <f>IF($N$203="snížená",$J$203,0)</f>
        <v>0</v>
      </c>
      <c r="BG203" s="128">
        <f>IF($N$203="zákl. přenesená",$J$203,0)</f>
        <v>0</v>
      </c>
      <c r="BH203" s="128">
        <f>IF($N$203="sníž. přenesená",$J$203,0)</f>
        <v>0</v>
      </c>
      <c r="BI203" s="128">
        <f>IF($N$203="nulová",$J$203,0)</f>
        <v>0</v>
      </c>
      <c r="BJ203" s="74" t="s">
        <v>21</v>
      </c>
      <c r="BK203" s="128">
        <f>ROUND($I$203*$H$203,2)</f>
        <v>0</v>
      </c>
      <c r="BL203" s="74" t="s">
        <v>297</v>
      </c>
      <c r="BM203" s="74" t="s">
        <v>333</v>
      </c>
    </row>
    <row r="204" spans="2:47" s="10" customFormat="1" ht="16.5" customHeight="1">
      <c r="B204" s="25"/>
      <c r="D204" s="129" t="s">
        <v>148</v>
      </c>
      <c r="F204" s="130" t="s">
        <v>334</v>
      </c>
      <c r="L204" s="25"/>
      <c r="M204" s="131"/>
      <c r="T204" s="48"/>
      <c r="AT204" s="10" t="s">
        <v>148</v>
      </c>
      <c r="AU204" s="10" t="s">
        <v>79</v>
      </c>
    </row>
    <row r="205" spans="2:51" s="10" customFormat="1" ht="15.75" customHeight="1">
      <c r="B205" s="132"/>
      <c r="D205" s="133" t="s">
        <v>150</v>
      </c>
      <c r="F205" s="135" t="s">
        <v>335</v>
      </c>
      <c r="H205" s="136">
        <v>125.088</v>
      </c>
      <c r="L205" s="132"/>
      <c r="M205" s="137"/>
      <c r="T205" s="138"/>
      <c r="AT205" s="134" t="s">
        <v>150</v>
      </c>
      <c r="AU205" s="134" t="s">
        <v>79</v>
      </c>
      <c r="AV205" s="134" t="s">
        <v>79</v>
      </c>
      <c r="AW205" s="134" t="s">
        <v>70</v>
      </c>
      <c r="AX205" s="134" t="s">
        <v>21</v>
      </c>
      <c r="AY205" s="134" t="s">
        <v>137</v>
      </c>
    </row>
    <row r="206" spans="2:65" s="10" customFormat="1" ht="15.75" customHeight="1">
      <c r="B206" s="25"/>
      <c r="C206" s="118" t="s">
        <v>336</v>
      </c>
      <c r="D206" s="118" t="s">
        <v>141</v>
      </c>
      <c r="E206" s="119" t="s">
        <v>337</v>
      </c>
      <c r="F206" s="120" t="s">
        <v>338</v>
      </c>
      <c r="G206" s="121" t="s">
        <v>144</v>
      </c>
      <c r="H206" s="122">
        <v>93.03</v>
      </c>
      <c r="I206" s="123"/>
      <c r="J206" s="123">
        <f>ROUND($I$206*$H$206,2)</f>
        <v>0</v>
      </c>
      <c r="K206" s="120" t="s">
        <v>145</v>
      </c>
      <c r="L206" s="25"/>
      <c r="M206" s="124"/>
      <c r="N206" s="125" t="s">
        <v>41</v>
      </c>
      <c r="O206" s="126">
        <v>0.045</v>
      </c>
      <c r="P206" s="126">
        <f>$O$206*$H$206</f>
        <v>4.18635</v>
      </c>
      <c r="Q206" s="126">
        <v>0</v>
      </c>
      <c r="R206" s="126">
        <f>$Q$206*$H$206</f>
        <v>0</v>
      </c>
      <c r="S206" s="126">
        <v>0.00275</v>
      </c>
      <c r="T206" s="127">
        <f>$S$206*$H$206</f>
        <v>0.25583249999999996</v>
      </c>
      <c r="AR206" s="74" t="s">
        <v>297</v>
      </c>
      <c r="AT206" s="74" t="s">
        <v>141</v>
      </c>
      <c r="AU206" s="74" t="s">
        <v>79</v>
      </c>
      <c r="AY206" s="10" t="s">
        <v>137</v>
      </c>
      <c r="BE206" s="128">
        <f>IF($N$206="základní",$J$206,0)</f>
        <v>0</v>
      </c>
      <c r="BF206" s="128">
        <f>IF($N$206="snížená",$J$206,0)</f>
        <v>0</v>
      </c>
      <c r="BG206" s="128">
        <f>IF($N$206="zákl. přenesená",$J$206,0)</f>
        <v>0</v>
      </c>
      <c r="BH206" s="128">
        <f>IF($N$206="sníž. přenesená",$J$206,0)</f>
        <v>0</v>
      </c>
      <c r="BI206" s="128">
        <f>IF($N$206="nulová",$J$206,0)</f>
        <v>0</v>
      </c>
      <c r="BJ206" s="74" t="s">
        <v>21</v>
      </c>
      <c r="BK206" s="128">
        <f>ROUND($I$206*$H$206,2)</f>
        <v>0</v>
      </c>
      <c r="BL206" s="74" t="s">
        <v>297</v>
      </c>
      <c r="BM206" s="74" t="s">
        <v>339</v>
      </c>
    </row>
    <row r="207" spans="2:47" s="10" customFormat="1" ht="27" customHeight="1">
      <c r="B207" s="25"/>
      <c r="D207" s="129" t="s">
        <v>148</v>
      </c>
      <c r="F207" s="130" t="s">
        <v>340</v>
      </c>
      <c r="L207" s="25"/>
      <c r="M207" s="131"/>
      <c r="T207" s="48"/>
      <c r="AT207" s="10" t="s">
        <v>148</v>
      </c>
      <c r="AU207" s="10" t="s">
        <v>79</v>
      </c>
    </row>
    <row r="208" spans="2:51" s="10" customFormat="1" ht="15.75" customHeight="1">
      <c r="B208" s="132"/>
      <c r="D208" s="133" t="s">
        <v>150</v>
      </c>
      <c r="E208" s="134"/>
      <c r="F208" s="135" t="s">
        <v>341</v>
      </c>
      <c r="H208" s="136">
        <v>10.2</v>
      </c>
      <c r="L208" s="132"/>
      <c r="M208" s="137"/>
      <c r="T208" s="138"/>
      <c r="AT208" s="134" t="s">
        <v>150</v>
      </c>
      <c r="AU208" s="134" t="s">
        <v>79</v>
      </c>
      <c r="AV208" s="134" t="s">
        <v>79</v>
      </c>
      <c r="AW208" s="134" t="s">
        <v>92</v>
      </c>
      <c r="AX208" s="134" t="s">
        <v>70</v>
      </c>
      <c r="AY208" s="134" t="s">
        <v>137</v>
      </c>
    </row>
    <row r="209" spans="2:51" s="10" customFormat="1" ht="15.75" customHeight="1">
      <c r="B209" s="132"/>
      <c r="D209" s="133" t="s">
        <v>150</v>
      </c>
      <c r="E209" s="134"/>
      <c r="F209" s="135" t="s">
        <v>342</v>
      </c>
      <c r="H209" s="136">
        <v>31.775</v>
      </c>
      <c r="L209" s="132"/>
      <c r="M209" s="137"/>
      <c r="T209" s="138"/>
      <c r="AT209" s="134" t="s">
        <v>150</v>
      </c>
      <c r="AU209" s="134" t="s">
        <v>79</v>
      </c>
      <c r="AV209" s="134" t="s">
        <v>79</v>
      </c>
      <c r="AW209" s="134" t="s">
        <v>92</v>
      </c>
      <c r="AX209" s="134" t="s">
        <v>70</v>
      </c>
      <c r="AY209" s="134" t="s">
        <v>137</v>
      </c>
    </row>
    <row r="210" spans="2:51" s="10" customFormat="1" ht="15.75" customHeight="1">
      <c r="B210" s="132"/>
      <c r="D210" s="133" t="s">
        <v>150</v>
      </c>
      <c r="E210" s="134"/>
      <c r="F210" s="135" t="s">
        <v>343</v>
      </c>
      <c r="H210" s="136">
        <v>9</v>
      </c>
      <c r="L210" s="132"/>
      <c r="M210" s="137"/>
      <c r="T210" s="138"/>
      <c r="AT210" s="134" t="s">
        <v>150</v>
      </c>
      <c r="AU210" s="134" t="s">
        <v>79</v>
      </c>
      <c r="AV210" s="134" t="s">
        <v>79</v>
      </c>
      <c r="AW210" s="134" t="s">
        <v>92</v>
      </c>
      <c r="AX210" s="134" t="s">
        <v>70</v>
      </c>
      <c r="AY210" s="134" t="s">
        <v>137</v>
      </c>
    </row>
    <row r="211" spans="2:51" s="10" customFormat="1" ht="15.75" customHeight="1">
      <c r="B211" s="132"/>
      <c r="D211" s="133" t="s">
        <v>150</v>
      </c>
      <c r="E211" s="134"/>
      <c r="F211" s="135" t="s">
        <v>302</v>
      </c>
      <c r="H211" s="136">
        <v>42.055</v>
      </c>
      <c r="L211" s="132"/>
      <c r="M211" s="137"/>
      <c r="T211" s="138"/>
      <c r="AT211" s="134" t="s">
        <v>150</v>
      </c>
      <c r="AU211" s="134" t="s">
        <v>79</v>
      </c>
      <c r="AV211" s="134" t="s">
        <v>79</v>
      </c>
      <c r="AW211" s="134" t="s">
        <v>92</v>
      </c>
      <c r="AX211" s="134" t="s">
        <v>70</v>
      </c>
      <c r="AY211" s="134" t="s">
        <v>137</v>
      </c>
    </row>
    <row r="212" spans="2:65" s="10" customFormat="1" ht="15.75" customHeight="1">
      <c r="B212" s="25"/>
      <c r="C212" s="118" t="s">
        <v>344</v>
      </c>
      <c r="D212" s="118" t="s">
        <v>141</v>
      </c>
      <c r="E212" s="119" t="s">
        <v>345</v>
      </c>
      <c r="F212" s="120" t="s">
        <v>346</v>
      </c>
      <c r="G212" s="121" t="s">
        <v>144</v>
      </c>
      <c r="H212" s="122">
        <v>88.983</v>
      </c>
      <c r="I212" s="123"/>
      <c r="J212" s="123">
        <f>ROUND($I$212*$H$212,2)</f>
        <v>0</v>
      </c>
      <c r="K212" s="120" t="s">
        <v>145</v>
      </c>
      <c r="L212" s="25"/>
      <c r="M212" s="124"/>
      <c r="N212" s="125" t="s">
        <v>41</v>
      </c>
      <c r="O212" s="126">
        <v>0.171</v>
      </c>
      <c r="P212" s="126">
        <f>$O$212*$H$212</f>
        <v>15.216093000000003</v>
      </c>
      <c r="Q212" s="126">
        <v>0.0003</v>
      </c>
      <c r="R212" s="126">
        <f>$Q$212*$H$212</f>
        <v>0.0266949</v>
      </c>
      <c r="S212" s="126">
        <v>0</v>
      </c>
      <c r="T212" s="127">
        <f>$S$212*$H$212</f>
        <v>0</v>
      </c>
      <c r="AR212" s="74" t="s">
        <v>297</v>
      </c>
      <c r="AT212" s="74" t="s">
        <v>141</v>
      </c>
      <c r="AU212" s="74" t="s">
        <v>79</v>
      </c>
      <c r="AY212" s="10" t="s">
        <v>137</v>
      </c>
      <c r="BE212" s="128">
        <f>IF($N$212="základní",$J$212,0)</f>
        <v>0</v>
      </c>
      <c r="BF212" s="128">
        <f>IF($N$212="snížená",$J$212,0)</f>
        <v>0</v>
      </c>
      <c r="BG212" s="128">
        <f>IF($N$212="zákl. přenesená",$J$212,0)</f>
        <v>0</v>
      </c>
      <c r="BH212" s="128">
        <f>IF($N$212="sníž. přenesená",$J$212,0)</f>
        <v>0</v>
      </c>
      <c r="BI212" s="128">
        <f>IF($N$212="nulová",$J$212,0)</f>
        <v>0</v>
      </c>
      <c r="BJ212" s="74" t="s">
        <v>21</v>
      </c>
      <c r="BK212" s="128">
        <f>ROUND($I$212*$H$212,2)</f>
        <v>0</v>
      </c>
      <c r="BL212" s="74" t="s">
        <v>297</v>
      </c>
      <c r="BM212" s="74" t="s">
        <v>347</v>
      </c>
    </row>
    <row r="213" spans="2:47" s="10" customFormat="1" ht="27" customHeight="1">
      <c r="B213" s="25"/>
      <c r="D213" s="129" t="s">
        <v>148</v>
      </c>
      <c r="F213" s="130" t="s">
        <v>348</v>
      </c>
      <c r="L213" s="25"/>
      <c r="M213" s="131"/>
      <c r="T213" s="48"/>
      <c r="AT213" s="10" t="s">
        <v>148</v>
      </c>
      <c r="AU213" s="10" t="s">
        <v>79</v>
      </c>
    </row>
    <row r="214" spans="2:51" s="10" customFormat="1" ht="15.75" customHeight="1">
      <c r="B214" s="132"/>
      <c r="D214" s="133" t="s">
        <v>150</v>
      </c>
      <c r="E214" s="134"/>
      <c r="F214" s="135" t="s">
        <v>349</v>
      </c>
      <c r="H214" s="136">
        <v>48.555</v>
      </c>
      <c r="L214" s="132"/>
      <c r="M214" s="137"/>
      <c r="T214" s="138"/>
      <c r="AT214" s="134" t="s">
        <v>150</v>
      </c>
      <c r="AU214" s="134" t="s">
        <v>79</v>
      </c>
      <c r="AV214" s="134" t="s">
        <v>79</v>
      </c>
      <c r="AW214" s="134" t="s">
        <v>92</v>
      </c>
      <c r="AX214" s="134" t="s">
        <v>70</v>
      </c>
      <c r="AY214" s="134" t="s">
        <v>137</v>
      </c>
    </row>
    <row r="215" spans="2:51" s="10" customFormat="1" ht="15.75" customHeight="1">
      <c r="B215" s="132"/>
      <c r="D215" s="133" t="s">
        <v>150</v>
      </c>
      <c r="E215" s="134"/>
      <c r="F215" s="135" t="s">
        <v>350</v>
      </c>
      <c r="H215" s="136">
        <v>40.428</v>
      </c>
      <c r="L215" s="132"/>
      <c r="M215" s="137"/>
      <c r="T215" s="138"/>
      <c r="AT215" s="134" t="s">
        <v>150</v>
      </c>
      <c r="AU215" s="134" t="s">
        <v>79</v>
      </c>
      <c r="AV215" s="134" t="s">
        <v>79</v>
      </c>
      <c r="AW215" s="134" t="s">
        <v>92</v>
      </c>
      <c r="AX215" s="134" t="s">
        <v>70</v>
      </c>
      <c r="AY215" s="134" t="s">
        <v>137</v>
      </c>
    </row>
    <row r="216" spans="2:65" s="10" customFormat="1" ht="15.75" customHeight="1">
      <c r="B216" s="25"/>
      <c r="C216" s="118" t="s">
        <v>27</v>
      </c>
      <c r="D216" s="118" t="s">
        <v>141</v>
      </c>
      <c r="E216" s="119" t="s">
        <v>351</v>
      </c>
      <c r="F216" s="120" t="s">
        <v>352</v>
      </c>
      <c r="G216" s="121" t="s">
        <v>144</v>
      </c>
      <c r="H216" s="122">
        <v>156.41</v>
      </c>
      <c r="I216" s="123"/>
      <c r="J216" s="123">
        <f>ROUND($I$216*$H$216,2)</f>
        <v>0</v>
      </c>
      <c r="K216" s="120" t="s">
        <v>145</v>
      </c>
      <c r="L216" s="25"/>
      <c r="M216" s="124"/>
      <c r="N216" s="125" t="s">
        <v>41</v>
      </c>
      <c r="O216" s="126">
        <v>0.1</v>
      </c>
      <c r="P216" s="126">
        <f>$O$216*$H$216</f>
        <v>15.641</v>
      </c>
      <c r="Q216" s="126">
        <v>0</v>
      </c>
      <c r="R216" s="126">
        <f>$Q$216*$H$216</f>
        <v>0</v>
      </c>
      <c r="S216" s="126">
        <v>0</v>
      </c>
      <c r="T216" s="127">
        <f>$S$216*$H$216</f>
        <v>0</v>
      </c>
      <c r="AR216" s="74" t="s">
        <v>297</v>
      </c>
      <c r="AT216" s="74" t="s">
        <v>141</v>
      </c>
      <c r="AU216" s="74" t="s">
        <v>79</v>
      </c>
      <c r="AY216" s="10" t="s">
        <v>137</v>
      </c>
      <c r="BE216" s="128">
        <f>IF($N$216="základní",$J$216,0)</f>
        <v>0</v>
      </c>
      <c r="BF216" s="128">
        <f>IF($N$216="snížená",$J$216,0)</f>
        <v>0</v>
      </c>
      <c r="BG216" s="128">
        <f>IF($N$216="zákl. přenesená",$J$216,0)</f>
        <v>0</v>
      </c>
      <c r="BH216" s="128">
        <f>IF($N$216="sníž. přenesená",$J$216,0)</f>
        <v>0</v>
      </c>
      <c r="BI216" s="128">
        <f>IF($N$216="nulová",$J$216,0)</f>
        <v>0</v>
      </c>
      <c r="BJ216" s="74" t="s">
        <v>21</v>
      </c>
      <c r="BK216" s="128">
        <f>ROUND($I$216*$H$216,2)</f>
        <v>0</v>
      </c>
      <c r="BL216" s="74" t="s">
        <v>297</v>
      </c>
      <c r="BM216" s="74" t="s">
        <v>353</v>
      </c>
    </row>
    <row r="217" spans="2:47" s="10" customFormat="1" ht="27" customHeight="1">
      <c r="B217" s="25"/>
      <c r="D217" s="129" t="s">
        <v>148</v>
      </c>
      <c r="F217" s="130" t="s">
        <v>354</v>
      </c>
      <c r="L217" s="25"/>
      <c r="M217" s="131"/>
      <c r="T217" s="48"/>
      <c r="AT217" s="10" t="s">
        <v>148</v>
      </c>
      <c r="AU217" s="10" t="s">
        <v>79</v>
      </c>
    </row>
    <row r="218" spans="2:51" s="10" customFormat="1" ht="15.75" customHeight="1">
      <c r="B218" s="132"/>
      <c r="D218" s="133" t="s">
        <v>150</v>
      </c>
      <c r="E218" s="134"/>
      <c r="F218" s="135" t="s">
        <v>355</v>
      </c>
      <c r="H218" s="136">
        <v>42.29</v>
      </c>
      <c r="L218" s="132"/>
      <c r="M218" s="137"/>
      <c r="T218" s="138"/>
      <c r="AT218" s="134" t="s">
        <v>150</v>
      </c>
      <c r="AU218" s="134" t="s">
        <v>79</v>
      </c>
      <c r="AV218" s="134" t="s">
        <v>79</v>
      </c>
      <c r="AW218" s="134" t="s">
        <v>92</v>
      </c>
      <c r="AX218" s="134" t="s">
        <v>70</v>
      </c>
      <c r="AY218" s="134" t="s">
        <v>137</v>
      </c>
    </row>
    <row r="219" spans="2:51" s="10" customFormat="1" ht="15.75" customHeight="1">
      <c r="B219" s="132"/>
      <c r="D219" s="133" t="s">
        <v>150</v>
      </c>
      <c r="E219" s="134"/>
      <c r="F219" s="135" t="s">
        <v>356</v>
      </c>
      <c r="H219" s="136">
        <v>114.12</v>
      </c>
      <c r="L219" s="132"/>
      <c r="M219" s="137"/>
      <c r="T219" s="138"/>
      <c r="AT219" s="134" t="s">
        <v>150</v>
      </c>
      <c r="AU219" s="134" t="s">
        <v>79</v>
      </c>
      <c r="AV219" s="134" t="s">
        <v>79</v>
      </c>
      <c r="AW219" s="134" t="s">
        <v>92</v>
      </c>
      <c r="AX219" s="134" t="s">
        <v>70</v>
      </c>
      <c r="AY219" s="134" t="s">
        <v>137</v>
      </c>
    </row>
    <row r="220" spans="2:65" s="10" customFormat="1" ht="15.75" customHeight="1">
      <c r="B220" s="25"/>
      <c r="C220" s="118" t="s">
        <v>357</v>
      </c>
      <c r="D220" s="118" t="s">
        <v>141</v>
      </c>
      <c r="E220" s="119" t="s">
        <v>358</v>
      </c>
      <c r="F220" s="120" t="s">
        <v>359</v>
      </c>
      <c r="G220" s="121" t="s">
        <v>144</v>
      </c>
      <c r="H220" s="122">
        <v>156.41</v>
      </c>
      <c r="I220" s="123"/>
      <c r="J220" s="123">
        <f>ROUND($I$220*$H$220,2)</f>
        <v>0</v>
      </c>
      <c r="K220" s="120" t="s">
        <v>145</v>
      </c>
      <c r="L220" s="25"/>
      <c r="M220" s="124"/>
      <c r="N220" s="125" t="s">
        <v>41</v>
      </c>
      <c r="O220" s="126">
        <v>0.09</v>
      </c>
      <c r="P220" s="126">
        <f>$O$220*$H$220</f>
        <v>14.076899999999998</v>
      </c>
      <c r="Q220" s="126">
        <v>0</v>
      </c>
      <c r="R220" s="126">
        <f>$Q$220*$H$220</f>
        <v>0</v>
      </c>
      <c r="S220" s="126">
        <v>0</v>
      </c>
      <c r="T220" s="127">
        <f>$S$220*$H$220</f>
        <v>0</v>
      </c>
      <c r="AR220" s="74" t="s">
        <v>297</v>
      </c>
      <c r="AT220" s="74" t="s">
        <v>141</v>
      </c>
      <c r="AU220" s="74" t="s">
        <v>79</v>
      </c>
      <c r="AY220" s="10" t="s">
        <v>137</v>
      </c>
      <c r="BE220" s="128">
        <f>IF($N$220="základní",$J$220,0)</f>
        <v>0</v>
      </c>
      <c r="BF220" s="128">
        <f>IF($N$220="snížená",$J$220,0)</f>
        <v>0</v>
      </c>
      <c r="BG220" s="128">
        <f>IF($N$220="zákl. přenesená",$J$220,0)</f>
        <v>0</v>
      </c>
      <c r="BH220" s="128">
        <f>IF($N$220="sníž. přenesená",$J$220,0)</f>
        <v>0</v>
      </c>
      <c r="BI220" s="128">
        <f>IF($N$220="nulová",$J$220,0)</f>
        <v>0</v>
      </c>
      <c r="BJ220" s="74" t="s">
        <v>21</v>
      </c>
      <c r="BK220" s="128">
        <f>ROUND($I$220*$H$220,2)</f>
        <v>0</v>
      </c>
      <c r="BL220" s="74" t="s">
        <v>297</v>
      </c>
      <c r="BM220" s="74" t="s">
        <v>360</v>
      </c>
    </row>
    <row r="221" spans="2:47" s="10" customFormat="1" ht="16.5" customHeight="1">
      <c r="B221" s="25"/>
      <c r="D221" s="129" t="s">
        <v>148</v>
      </c>
      <c r="F221" s="130" t="s">
        <v>361</v>
      </c>
      <c r="L221" s="25"/>
      <c r="M221" s="131"/>
      <c r="T221" s="48"/>
      <c r="AT221" s="10" t="s">
        <v>148</v>
      </c>
      <c r="AU221" s="10" t="s">
        <v>79</v>
      </c>
    </row>
    <row r="222" spans="2:65" s="10" customFormat="1" ht="15.75" customHeight="1">
      <c r="B222" s="25"/>
      <c r="C222" s="144" t="s">
        <v>362</v>
      </c>
      <c r="D222" s="144" t="s">
        <v>317</v>
      </c>
      <c r="E222" s="145" t="s">
        <v>363</v>
      </c>
      <c r="F222" s="146" t="s">
        <v>364</v>
      </c>
      <c r="G222" s="147" t="s">
        <v>144</v>
      </c>
      <c r="H222" s="148">
        <v>250.301</v>
      </c>
      <c r="I222" s="149"/>
      <c r="J222" s="149">
        <f>ROUND($I$222*$H$222,2)</f>
        <v>0</v>
      </c>
      <c r="K222" s="146" t="s">
        <v>145</v>
      </c>
      <c r="L222" s="150"/>
      <c r="M222" s="146"/>
      <c r="N222" s="151" t="s">
        <v>41</v>
      </c>
      <c r="O222" s="126">
        <v>0</v>
      </c>
      <c r="P222" s="126">
        <f>$O$222*$H$222</f>
        <v>0</v>
      </c>
      <c r="Q222" s="126">
        <v>0.0056</v>
      </c>
      <c r="R222" s="126">
        <f>$Q$222*$H$222</f>
        <v>1.4016856</v>
      </c>
      <c r="S222" s="126">
        <v>0</v>
      </c>
      <c r="T222" s="127">
        <f>$S$222*$H$222</f>
        <v>0</v>
      </c>
      <c r="AR222" s="74" t="s">
        <v>320</v>
      </c>
      <c r="AT222" s="74" t="s">
        <v>317</v>
      </c>
      <c r="AU222" s="74" t="s">
        <v>79</v>
      </c>
      <c r="AY222" s="10" t="s">
        <v>137</v>
      </c>
      <c r="BE222" s="128">
        <f>IF($N$222="základní",$J$222,0)</f>
        <v>0</v>
      </c>
      <c r="BF222" s="128">
        <f>IF($N$222="snížená",$J$222,0)</f>
        <v>0</v>
      </c>
      <c r="BG222" s="128">
        <f>IF($N$222="zákl. přenesená",$J$222,0)</f>
        <v>0</v>
      </c>
      <c r="BH222" s="128">
        <f>IF($N$222="sníž. přenesená",$J$222,0)</f>
        <v>0</v>
      </c>
      <c r="BI222" s="128">
        <f>IF($N$222="nulová",$J$222,0)</f>
        <v>0</v>
      </c>
      <c r="BJ222" s="74" t="s">
        <v>21</v>
      </c>
      <c r="BK222" s="128">
        <f>ROUND($I$222*$H$222,2)</f>
        <v>0</v>
      </c>
      <c r="BL222" s="74" t="s">
        <v>297</v>
      </c>
      <c r="BM222" s="74" t="s">
        <v>365</v>
      </c>
    </row>
    <row r="223" spans="2:47" s="10" customFormat="1" ht="27" customHeight="1">
      <c r="B223" s="25"/>
      <c r="D223" s="129" t="s">
        <v>148</v>
      </c>
      <c r="F223" s="130" t="s">
        <v>1672</v>
      </c>
      <c r="L223" s="25"/>
      <c r="M223" s="131"/>
      <c r="T223" s="48"/>
      <c r="AT223" s="10" t="s">
        <v>148</v>
      </c>
      <c r="AU223" s="10" t="s">
        <v>79</v>
      </c>
    </row>
    <row r="224" spans="2:51" s="10" customFormat="1" ht="15.75" customHeight="1">
      <c r="B224" s="139"/>
      <c r="D224" s="133" t="s">
        <v>150</v>
      </c>
      <c r="E224" s="140"/>
      <c r="F224" s="141" t="s">
        <v>366</v>
      </c>
      <c r="H224" s="140"/>
      <c r="L224" s="139"/>
      <c r="M224" s="142"/>
      <c r="T224" s="143"/>
      <c r="AT224" s="140" t="s">
        <v>150</v>
      </c>
      <c r="AU224" s="140" t="s">
        <v>79</v>
      </c>
      <c r="AV224" s="140" t="s">
        <v>21</v>
      </c>
      <c r="AW224" s="140" t="s">
        <v>92</v>
      </c>
      <c r="AX224" s="140" t="s">
        <v>70</v>
      </c>
      <c r="AY224" s="140" t="s">
        <v>137</v>
      </c>
    </row>
    <row r="225" spans="2:51" s="10" customFormat="1" ht="15.75" customHeight="1">
      <c r="B225" s="132"/>
      <c r="D225" s="133" t="s">
        <v>150</v>
      </c>
      <c r="E225" s="134"/>
      <c r="F225" s="135" t="s">
        <v>367</v>
      </c>
      <c r="H225" s="136">
        <v>42.29</v>
      </c>
      <c r="L225" s="132"/>
      <c r="M225" s="137"/>
      <c r="T225" s="138"/>
      <c r="AT225" s="134" t="s">
        <v>150</v>
      </c>
      <c r="AU225" s="134" t="s">
        <v>79</v>
      </c>
      <c r="AV225" s="134" t="s">
        <v>79</v>
      </c>
      <c r="AW225" s="134" t="s">
        <v>92</v>
      </c>
      <c r="AX225" s="134" t="s">
        <v>70</v>
      </c>
      <c r="AY225" s="134" t="s">
        <v>137</v>
      </c>
    </row>
    <row r="226" spans="2:51" s="10" customFormat="1" ht="15.75" customHeight="1">
      <c r="B226" s="132"/>
      <c r="D226" s="133" t="s">
        <v>150</v>
      </c>
      <c r="E226" s="134"/>
      <c r="F226" s="135" t="s">
        <v>356</v>
      </c>
      <c r="H226" s="136">
        <v>114.12</v>
      </c>
      <c r="L226" s="132"/>
      <c r="M226" s="137"/>
      <c r="T226" s="138"/>
      <c r="AT226" s="134" t="s">
        <v>150</v>
      </c>
      <c r="AU226" s="134" t="s">
        <v>79</v>
      </c>
      <c r="AV226" s="134" t="s">
        <v>79</v>
      </c>
      <c r="AW226" s="134" t="s">
        <v>92</v>
      </c>
      <c r="AX226" s="134" t="s">
        <v>70</v>
      </c>
      <c r="AY226" s="134" t="s">
        <v>137</v>
      </c>
    </row>
    <row r="227" spans="2:51" s="10" customFormat="1" ht="15.75" customHeight="1">
      <c r="B227" s="132"/>
      <c r="D227" s="133" t="s">
        <v>150</v>
      </c>
      <c r="E227" s="134"/>
      <c r="F227" s="135" t="s">
        <v>349</v>
      </c>
      <c r="H227" s="136">
        <v>48.555</v>
      </c>
      <c r="L227" s="132"/>
      <c r="M227" s="137"/>
      <c r="T227" s="138"/>
      <c r="AT227" s="134" t="s">
        <v>150</v>
      </c>
      <c r="AU227" s="134" t="s">
        <v>79</v>
      </c>
      <c r="AV227" s="134" t="s">
        <v>79</v>
      </c>
      <c r="AW227" s="134" t="s">
        <v>92</v>
      </c>
      <c r="AX227" s="134" t="s">
        <v>70</v>
      </c>
      <c r="AY227" s="134" t="s">
        <v>137</v>
      </c>
    </row>
    <row r="228" spans="2:51" s="10" customFormat="1" ht="15.75" customHeight="1">
      <c r="B228" s="132"/>
      <c r="D228" s="133" t="s">
        <v>150</v>
      </c>
      <c r="E228" s="134"/>
      <c r="F228" s="135" t="s">
        <v>350</v>
      </c>
      <c r="H228" s="136">
        <v>40.428</v>
      </c>
      <c r="L228" s="132"/>
      <c r="M228" s="137"/>
      <c r="T228" s="138"/>
      <c r="AT228" s="134" t="s">
        <v>150</v>
      </c>
      <c r="AU228" s="134" t="s">
        <v>79</v>
      </c>
      <c r="AV228" s="134" t="s">
        <v>79</v>
      </c>
      <c r="AW228" s="134" t="s">
        <v>92</v>
      </c>
      <c r="AX228" s="134" t="s">
        <v>70</v>
      </c>
      <c r="AY228" s="134" t="s">
        <v>137</v>
      </c>
    </row>
    <row r="229" spans="2:51" s="10" customFormat="1" ht="15.75" customHeight="1">
      <c r="B229" s="132"/>
      <c r="D229" s="133" t="s">
        <v>150</v>
      </c>
      <c r="F229" s="135" t="s">
        <v>368</v>
      </c>
      <c r="H229" s="136">
        <v>250.301</v>
      </c>
      <c r="L229" s="132"/>
      <c r="M229" s="137"/>
      <c r="T229" s="138"/>
      <c r="AT229" s="134" t="s">
        <v>150</v>
      </c>
      <c r="AU229" s="134" t="s">
        <v>79</v>
      </c>
      <c r="AV229" s="134" t="s">
        <v>79</v>
      </c>
      <c r="AW229" s="134" t="s">
        <v>70</v>
      </c>
      <c r="AX229" s="134" t="s">
        <v>21</v>
      </c>
      <c r="AY229" s="134" t="s">
        <v>137</v>
      </c>
    </row>
    <row r="230" spans="2:65" s="10" customFormat="1" ht="15.75" customHeight="1">
      <c r="B230" s="25"/>
      <c r="C230" s="144" t="s">
        <v>369</v>
      </c>
      <c r="D230" s="144" t="s">
        <v>317</v>
      </c>
      <c r="E230" s="145" t="s">
        <v>370</v>
      </c>
      <c r="F230" s="146" t="s">
        <v>1680</v>
      </c>
      <c r="G230" s="147" t="s">
        <v>144</v>
      </c>
      <c r="H230" s="148">
        <v>250.301</v>
      </c>
      <c r="I230" s="149"/>
      <c r="J230" s="149">
        <f>ROUND($I$230*$H$230,2)</f>
        <v>0</v>
      </c>
      <c r="K230" s="146" t="s">
        <v>145</v>
      </c>
      <c r="L230" s="150"/>
      <c r="M230" s="146"/>
      <c r="N230" s="151" t="s">
        <v>41</v>
      </c>
      <c r="O230" s="126">
        <v>0</v>
      </c>
      <c r="P230" s="126">
        <f>$O$230*$H$230</f>
        <v>0</v>
      </c>
      <c r="Q230" s="126">
        <v>0.0028</v>
      </c>
      <c r="R230" s="126">
        <f>$Q$230*$H$230</f>
        <v>0.7008428</v>
      </c>
      <c r="S230" s="126">
        <v>0</v>
      </c>
      <c r="T230" s="127">
        <f>$S$230*$H$230</f>
        <v>0</v>
      </c>
      <c r="AR230" s="74" t="s">
        <v>320</v>
      </c>
      <c r="AT230" s="74" t="s">
        <v>317</v>
      </c>
      <c r="AU230" s="74" t="s">
        <v>79</v>
      </c>
      <c r="AY230" s="10" t="s">
        <v>137</v>
      </c>
      <c r="BE230" s="128">
        <f>IF($N$230="základní",$J$230,0)</f>
        <v>0</v>
      </c>
      <c r="BF230" s="128">
        <f>IF($N$230="snížená",$J$230,0)</f>
        <v>0</v>
      </c>
      <c r="BG230" s="128">
        <f>IF($N$230="zákl. přenesená",$J$230,0)</f>
        <v>0</v>
      </c>
      <c r="BH230" s="128">
        <f>IF($N$230="sníž. přenesená",$J$230,0)</f>
        <v>0</v>
      </c>
      <c r="BI230" s="128">
        <f>IF($N$230="nulová",$J$230,0)</f>
        <v>0</v>
      </c>
      <c r="BJ230" s="74" t="s">
        <v>21</v>
      </c>
      <c r="BK230" s="128">
        <f>ROUND($I$230*$H$230,2)</f>
        <v>0</v>
      </c>
      <c r="BL230" s="74" t="s">
        <v>297</v>
      </c>
      <c r="BM230" s="74" t="s">
        <v>371</v>
      </c>
    </row>
    <row r="231" spans="2:47" s="10" customFormat="1" ht="27" customHeight="1">
      <c r="B231" s="25"/>
      <c r="D231" s="129" t="s">
        <v>148</v>
      </c>
      <c r="F231" s="130" t="s">
        <v>1673</v>
      </c>
      <c r="L231" s="25"/>
      <c r="M231" s="131"/>
      <c r="T231" s="48"/>
      <c r="AT231" s="10" t="s">
        <v>148</v>
      </c>
      <c r="AU231" s="10" t="s">
        <v>79</v>
      </c>
    </row>
    <row r="232" spans="2:51" s="10" customFormat="1" ht="15.75" customHeight="1">
      <c r="B232" s="139"/>
      <c r="D232" s="133" t="s">
        <v>150</v>
      </c>
      <c r="E232" s="140"/>
      <c r="F232" s="141" t="s">
        <v>372</v>
      </c>
      <c r="H232" s="140"/>
      <c r="L232" s="139"/>
      <c r="M232" s="142"/>
      <c r="T232" s="143"/>
      <c r="AT232" s="140" t="s">
        <v>150</v>
      </c>
      <c r="AU232" s="140" t="s">
        <v>79</v>
      </c>
      <c r="AV232" s="140" t="s">
        <v>21</v>
      </c>
      <c r="AW232" s="140" t="s">
        <v>92</v>
      </c>
      <c r="AX232" s="140" t="s">
        <v>70</v>
      </c>
      <c r="AY232" s="140" t="s">
        <v>137</v>
      </c>
    </row>
    <row r="233" spans="2:51" s="10" customFormat="1" ht="15.75" customHeight="1">
      <c r="B233" s="132"/>
      <c r="D233" s="133" t="s">
        <v>150</v>
      </c>
      <c r="E233" s="134"/>
      <c r="F233" s="135" t="s">
        <v>367</v>
      </c>
      <c r="H233" s="136">
        <v>42.29</v>
      </c>
      <c r="L233" s="132"/>
      <c r="M233" s="137"/>
      <c r="T233" s="138"/>
      <c r="AT233" s="134" t="s">
        <v>150</v>
      </c>
      <c r="AU233" s="134" t="s">
        <v>79</v>
      </c>
      <c r="AV233" s="134" t="s">
        <v>79</v>
      </c>
      <c r="AW233" s="134" t="s">
        <v>92</v>
      </c>
      <c r="AX233" s="134" t="s">
        <v>70</v>
      </c>
      <c r="AY233" s="134" t="s">
        <v>137</v>
      </c>
    </row>
    <row r="234" spans="2:51" s="10" customFormat="1" ht="15.75" customHeight="1">
      <c r="B234" s="132"/>
      <c r="D234" s="133" t="s">
        <v>150</v>
      </c>
      <c r="E234" s="134"/>
      <c r="F234" s="135" t="s">
        <v>356</v>
      </c>
      <c r="H234" s="136">
        <v>114.12</v>
      </c>
      <c r="L234" s="132"/>
      <c r="M234" s="137"/>
      <c r="T234" s="138"/>
      <c r="AT234" s="134" t="s">
        <v>150</v>
      </c>
      <c r="AU234" s="134" t="s">
        <v>79</v>
      </c>
      <c r="AV234" s="134" t="s">
        <v>79</v>
      </c>
      <c r="AW234" s="134" t="s">
        <v>92</v>
      </c>
      <c r="AX234" s="134" t="s">
        <v>70</v>
      </c>
      <c r="AY234" s="134" t="s">
        <v>137</v>
      </c>
    </row>
    <row r="235" spans="2:51" s="10" customFormat="1" ht="15.75" customHeight="1">
      <c r="B235" s="132"/>
      <c r="D235" s="133" t="s">
        <v>150</v>
      </c>
      <c r="E235" s="134"/>
      <c r="F235" s="135" t="s">
        <v>349</v>
      </c>
      <c r="H235" s="136">
        <v>48.555</v>
      </c>
      <c r="L235" s="132"/>
      <c r="M235" s="137"/>
      <c r="T235" s="138"/>
      <c r="AT235" s="134" t="s">
        <v>150</v>
      </c>
      <c r="AU235" s="134" t="s">
        <v>79</v>
      </c>
      <c r="AV235" s="134" t="s">
        <v>79</v>
      </c>
      <c r="AW235" s="134" t="s">
        <v>92</v>
      </c>
      <c r="AX235" s="134" t="s">
        <v>70</v>
      </c>
      <c r="AY235" s="134" t="s">
        <v>137</v>
      </c>
    </row>
    <row r="236" spans="2:51" s="10" customFormat="1" ht="15.75" customHeight="1">
      <c r="B236" s="132"/>
      <c r="D236" s="133" t="s">
        <v>150</v>
      </c>
      <c r="E236" s="134"/>
      <c r="F236" s="135" t="s">
        <v>350</v>
      </c>
      <c r="H236" s="136">
        <v>40.428</v>
      </c>
      <c r="L236" s="132"/>
      <c r="M236" s="137"/>
      <c r="T236" s="138"/>
      <c r="AT236" s="134" t="s">
        <v>150</v>
      </c>
      <c r="AU236" s="134" t="s">
        <v>79</v>
      </c>
      <c r="AV236" s="134" t="s">
        <v>79</v>
      </c>
      <c r="AW236" s="134" t="s">
        <v>92</v>
      </c>
      <c r="AX236" s="134" t="s">
        <v>70</v>
      </c>
      <c r="AY236" s="134" t="s">
        <v>137</v>
      </c>
    </row>
    <row r="237" spans="2:51" s="10" customFormat="1" ht="15.75" customHeight="1">
      <c r="B237" s="132"/>
      <c r="D237" s="133" t="s">
        <v>150</v>
      </c>
      <c r="F237" s="135" t="s">
        <v>368</v>
      </c>
      <c r="H237" s="136">
        <v>250.301</v>
      </c>
      <c r="L237" s="132"/>
      <c r="M237" s="137"/>
      <c r="T237" s="138"/>
      <c r="AT237" s="134" t="s">
        <v>150</v>
      </c>
      <c r="AU237" s="134" t="s">
        <v>79</v>
      </c>
      <c r="AV237" s="134" t="s">
        <v>79</v>
      </c>
      <c r="AW237" s="134" t="s">
        <v>70</v>
      </c>
      <c r="AX237" s="134" t="s">
        <v>21</v>
      </c>
      <c r="AY237" s="134" t="s">
        <v>137</v>
      </c>
    </row>
    <row r="238" spans="2:65" s="10" customFormat="1" ht="15.75" customHeight="1">
      <c r="B238" s="25"/>
      <c r="C238" s="118" t="s">
        <v>373</v>
      </c>
      <c r="D238" s="118" t="s">
        <v>141</v>
      </c>
      <c r="E238" s="119" t="s">
        <v>374</v>
      </c>
      <c r="F238" s="120" t="s">
        <v>375</v>
      </c>
      <c r="G238" s="121" t="s">
        <v>258</v>
      </c>
      <c r="H238" s="122">
        <v>4.97</v>
      </c>
      <c r="I238" s="123"/>
      <c r="J238" s="123">
        <f>ROUND($I$238*$H$238,2)</f>
        <v>0</v>
      </c>
      <c r="K238" s="120" t="s">
        <v>145</v>
      </c>
      <c r="L238" s="25"/>
      <c r="M238" s="124"/>
      <c r="N238" s="125" t="s">
        <v>41</v>
      </c>
      <c r="O238" s="126">
        <v>1.831</v>
      </c>
      <c r="P238" s="126">
        <f>$O$238*$H$238</f>
        <v>9.100069999999999</v>
      </c>
      <c r="Q238" s="126">
        <v>0</v>
      </c>
      <c r="R238" s="126">
        <f>$Q$238*$H$238</f>
        <v>0</v>
      </c>
      <c r="S238" s="126">
        <v>0</v>
      </c>
      <c r="T238" s="127">
        <f>$S$238*$H$238</f>
        <v>0</v>
      </c>
      <c r="AR238" s="74" t="s">
        <v>297</v>
      </c>
      <c r="AT238" s="74" t="s">
        <v>141</v>
      </c>
      <c r="AU238" s="74" t="s">
        <v>79</v>
      </c>
      <c r="AY238" s="10" t="s">
        <v>137</v>
      </c>
      <c r="BE238" s="128">
        <f>IF($N$238="základní",$J$238,0)</f>
        <v>0</v>
      </c>
      <c r="BF238" s="128">
        <f>IF($N$238="snížená",$J$238,0)</f>
        <v>0</v>
      </c>
      <c r="BG238" s="128">
        <f>IF($N$238="zákl. přenesená",$J$238,0)</f>
        <v>0</v>
      </c>
      <c r="BH238" s="128">
        <f>IF($N$238="sníž. přenesená",$J$238,0)</f>
        <v>0</v>
      </c>
      <c r="BI238" s="128">
        <f>IF($N$238="nulová",$J$238,0)</f>
        <v>0</v>
      </c>
      <c r="BJ238" s="74" t="s">
        <v>21</v>
      </c>
      <c r="BK238" s="128">
        <f>ROUND($I$238*$H$238,2)</f>
        <v>0</v>
      </c>
      <c r="BL238" s="74" t="s">
        <v>297</v>
      </c>
      <c r="BM238" s="74" t="s">
        <v>376</v>
      </c>
    </row>
    <row r="239" spans="2:47" s="10" customFormat="1" ht="27" customHeight="1">
      <c r="B239" s="25"/>
      <c r="D239" s="129" t="s">
        <v>148</v>
      </c>
      <c r="F239" s="130" t="s">
        <v>377</v>
      </c>
      <c r="L239" s="25"/>
      <c r="M239" s="131"/>
      <c r="T239" s="48"/>
      <c r="AT239" s="10" t="s">
        <v>148</v>
      </c>
      <c r="AU239" s="10" t="s">
        <v>79</v>
      </c>
    </row>
    <row r="240" spans="2:63" s="107" customFormat="1" ht="30.75" customHeight="1">
      <c r="B240" s="108"/>
      <c r="D240" s="109" t="s">
        <v>69</v>
      </c>
      <c r="E240" s="116" t="s">
        <v>378</v>
      </c>
      <c r="F240" s="116" t="s">
        <v>379</v>
      </c>
      <c r="J240" s="117">
        <f>$BK$240</f>
        <v>0</v>
      </c>
      <c r="L240" s="108"/>
      <c r="M240" s="112"/>
      <c r="P240" s="113">
        <f>SUM($P$241:$P$248)</f>
        <v>2.2320230000000003</v>
      </c>
      <c r="R240" s="113">
        <f>SUM($R$241:$R$248)</f>
        <v>0.00105</v>
      </c>
      <c r="T240" s="114">
        <f>SUM($T$241:$T$248)</f>
        <v>0.00315</v>
      </c>
      <c r="AR240" s="109" t="s">
        <v>79</v>
      </c>
      <c r="AT240" s="109" t="s">
        <v>69</v>
      </c>
      <c r="AU240" s="109" t="s">
        <v>21</v>
      </c>
      <c r="AY240" s="109" t="s">
        <v>137</v>
      </c>
      <c r="BK240" s="115">
        <f>SUM($BK$241:$BK$248)</f>
        <v>0</v>
      </c>
    </row>
    <row r="241" spans="2:65" s="10" customFormat="1" ht="15.75" customHeight="1">
      <c r="B241" s="25"/>
      <c r="C241" s="118" t="s">
        <v>380</v>
      </c>
      <c r="D241" s="118" t="s">
        <v>141</v>
      </c>
      <c r="E241" s="119" t="s">
        <v>381</v>
      </c>
      <c r="F241" s="120" t="s">
        <v>382</v>
      </c>
      <c r="G241" s="121" t="s">
        <v>383</v>
      </c>
      <c r="H241" s="122">
        <v>1.5</v>
      </c>
      <c r="I241" s="123"/>
      <c r="J241" s="123">
        <f>ROUND($I$241*$H$241,2)</f>
        <v>0</v>
      </c>
      <c r="K241" s="120" t="s">
        <v>145</v>
      </c>
      <c r="L241" s="25"/>
      <c r="M241" s="124"/>
      <c r="N241" s="125" t="s">
        <v>41</v>
      </c>
      <c r="O241" s="126">
        <v>0.031</v>
      </c>
      <c r="P241" s="126">
        <f>$O$241*$H$241</f>
        <v>0.0465</v>
      </c>
      <c r="Q241" s="126">
        <v>0</v>
      </c>
      <c r="R241" s="126">
        <f>$Q$241*$H$241</f>
        <v>0</v>
      </c>
      <c r="S241" s="126">
        <v>0.0021</v>
      </c>
      <c r="T241" s="127">
        <f>$S$241*$H$241</f>
        <v>0.00315</v>
      </c>
      <c r="AR241" s="74" t="s">
        <v>297</v>
      </c>
      <c r="AT241" s="74" t="s">
        <v>141</v>
      </c>
      <c r="AU241" s="74" t="s">
        <v>79</v>
      </c>
      <c r="AY241" s="10" t="s">
        <v>137</v>
      </c>
      <c r="BE241" s="128">
        <f>IF($N$241="základní",$J$241,0)</f>
        <v>0</v>
      </c>
      <c r="BF241" s="128">
        <f>IF($N$241="snížená",$J$241,0)</f>
        <v>0</v>
      </c>
      <c r="BG241" s="128">
        <f>IF($N$241="zákl. přenesená",$J$241,0)</f>
        <v>0</v>
      </c>
      <c r="BH241" s="128">
        <f>IF($N$241="sníž. přenesená",$J$241,0)</f>
        <v>0</v>
      </c>
      <c r="BI241" s="128">
        <f>IF($N$241="nulová",$J$241,0)</f>
        <v>0</v>
      </c>
      <c r="BJ241" s="74" t="s">
        <v>21</v>
      </c>
      <c r="BK241" s="128">
        <f>ROUND($I$241*$H$241,2)</f>
        <v>0</v>
      </c>
      <c r="BL241" s="74" t="s">
        <v>297</v>
      </c>
      <c r="BM241" s="74" t="s">
        <v>384</v>
      </c>
    </row>
    <row r="242" spans="2:47" s="10" customFormat="1" ht="16.5" customHeight="1">
      <c r="B242" s="25"/>
      <c r="D242" s="129" t="s">
        <v>148</v>
      </c>
      <c r="F242" s="130" t="s">
        <v>385</v>
      </c>
      <c r="L242" s="25"/>
      <c r="M242" s="131"/>
      <c r="T242" s="48"/>
      <c r="AT242" s="10" t="s">
        <v>148</v>
      </c>
      <c r="AU242" s="10" t="s">
        <v>79</v>
      </c>
    </row>
    <row r="243" spans="2:51" s="10" customFormat="1" ht="15.75" customHeight="1">
      <c r="B243" s="132"/>
      <c r="D243" s="133" t="s">
        <v>150</v>
      </c>
      <c r="E243" s="134"/>
      <c r="F243" s="135" t="s">
        <v>386</v>
      </c>
      <c r="H243" s="136">
        <v>1.5</v>
      </c>
      <c r="L243" s="132"/>
      <c r="M243" s="137"/>
      <c r="T243" s="138"/>
      <c r="AT243" s="134" t="s">
        <v>150</v>
      </c>
      <c r="AU243" s="134" t="s">
        <v>79</v>
      </c>
      <c r="AV243" s="134" t="s">
        <v>79</v>
      </c>
      <c r="AW243" s="134" t="s">
        <v>92</v>
      </c>
      <c r="AX243" s="134" t="s">
        <v>21</v>
      </c>
      <c r="AY243" s="134" t="s">
        <v>137</v>
      </c>
    </row>
    <row r="244" spans="2:65" s="10" customFormat="1" ht="15.75" customHeight="1">
      <c r="B244" s="25"/>
      <c r="C244" s="118" t="s">
        <v>387</v>
      </c>
      <c r="D244" s="118" t="s">
        <v>141</v>
      </c>
      <c r="E244" s="119" t="s">
        <v>388</v>
      </c>
      <c r="F244" s="120" t="s">
        <v>389</v>
      </c>
      <c r="G244" s="121" t="s">
        <v>383</v>
      </c>
      <c r="H244" s="122">
        <v>3</v>
      </c>
      <c r="I244" s="123"/>
      <c r="J244" s="123">
        <f>ROUND($I$244*$H$244,2)</f>
        <v>0</v>
      </c>
      <c r="K244" s="120" t="s">
        <v>145</v>
      </c>
      <c r="L244" s="25"/>
      <c r="M244" s="124"/>
      <c r="N244" s="125" t="s">
        <v>41</v>
      </c>
      <c r="O244" s="126">
        <v>0.728</v>
      </c>
      <c r="P244" s="126">
        <f>$O$244*$H$244</f>
        <v>2.184</v>
      </c>
      <c r="Q244" s="126">
        <v>0.00035</v>
      </c>
      <c r="R244" s="126">
        <f>$Q$244*$H$244</f>
        <v>0.00105</v>
      </c>
      <c r="S244" s="126">
        <v>0</v>
      </c>
      <c r="T244" s="127">
        <f>$S$244*$H$244</f>
        <v>0</v>
      </c>
      <c r="AR244" s="74" t="s">
        <v>297</v>
      </c>
      <c r="AT244" s="74" t="s">
        <v>141</v>
      </c>
      <c r="AU244" s="74" t="s">
        <v>79</v>
      </c>
      <c r="AY244" s="10" t="s">
        <v>137</v>
      </c>
      <c r="BE244" s="128">
        <f>IF($N$244="základní",$J$244,0)</f>
        <v>0</v>
      </c>
      <c r="BF244" s="128">
        <f>IF($N$244="snížená",$J$244,0)</f>
        <v>0</v>
      </c>
      <c r="BG244" s="128">
        <f>IF($N$244="zákl. přenesená",$J$244,0)</f>
        <v>0</v>
      </c>
      <c r="BH244" s="128">
        <f>IF($N$244="sníž. přenesená",$J$244,0)</f>
        <v>0</v>
      </c>
      <c r="BI244" s="128">
        <f>IF($N$244="nulová",$J$244,0)</f>
        <v>0</v>
      </c>
      <c r="BJ244" s="74" t="s">
        <v>21</v>
      </c>
      <c r="BK244" s="128">
        <f>ROUND($I$244*$H$244,2)</f>
        <v>0</v>
      </c>
      <c r="BL244" s="74" t="s">
        <v>297</v>
      </c>
      <c r="BM244" s="74" t="s">
        <v>390</v>
      </c>
    </row>
    <row r="245" spans="2:47" s="10" customFormat="1" ht="16.5" customHeight="1">
      <c r="B245" s="25"/>
      <c r="D245" s="129" t="s">
        <v>148</v>
      </c>
      <c r="F245" s="130" t="s">
        <v>391</v>
      </c>
      <c r="L245" s="25"/>
      <c r="M245" s="131"/>
      <c r="T245" s="48"/>
      <c r="AT245" s="10" t="s">
        <v>148</v>
      </c>
      <c r="AU245" s="10" t="s">
        <v>79</v>
      </c>
    </row>
    <row r="246" spans="2:51" s="10" customFormat="1" ht="15.75" customHeight="1">
      <c r="B246" s="132"/>
      <c r="D246" s="133" t="s">
        <v>150</v>
      </c>
      <c r="E246" s="134"/>
      <c r="F246" s="135" t="s">
        <v>392</v>
      </c>
      <c r="H246" s="136">
        <v>3</v>
      </c>
      <c r="L246" s="132"/>
      <c r="M246" s="137"/>
      <c r="T246" s="138"/>
      <c r="AT246" s="134" t="s">
        <v>150</v>
      </c>
      <c r="AU246" s="134" t="s">
        <v>79</v>
      </c>
      <c r="AV246" s="134" t="s">
        <v>79</v>
      </c>
      <c r="AW246" s="134" t="s">
        <v>92</v>
      </c>
      <c r="AX246" s="134" t="s">
        <v>21</v>
      </c>
      <c r="AY246" s="134" t="s">
        <v>137</v>
      </c>
    </row>
    <row r="247" spans="2:65" s="10" customFormat="1" ht="15.75" customHeight="1">
      <c r="B247" s="25"/>
      <c r="C247" s="118" t="s">
        <v>393</v>
      </c>
      <c r="D247" s="118" t="s">
        <v>141</v>
      </c>
      <c r="E247" s="119" t="s">
        <v>394</v>
      </c>
      <c r="F247" s="120" t="s">
        <v>395</v>
      </c>
      <c r="G247" s="121" t="s">
        <v>258</v>
      </c>
      <c r="H247" s="122">
        <v>0.001</v>
      </c>
      <c r="I247" s="123"/>
      <c r="J247" s="123">
        <f>ROUND($I$247*$H$247,2)</f>
        <v>0</v>
      </c>
      <c r="K247" s="120" t="s">
        <v>145</v>
      </c>
      <c r="L247" s="25"/>
      <c r="M247" s="124"/>
      <c r="N247" s="125" t="s">
        <v>41</v>
      </c>
      <c r="O247" s="126">
        <v>1.523</v>
      </c>
      <c r="P247" s="126">
        <f>$O$247*$H$247</f>
        <v>0.001523</v>
      </c>
      <c r="Q247" s="126">
        <v>0</v>
      </c>
      <c r="R247" s="126">
        <f>$Q$247*$H$247</f>
        <v>0</v>
      </c>
      <c r="S247" s="126">
        <v>0</v>
      </c>
      <c r="T247" s="127">
        <f>$S$247*$H$247</f>
        <v>0</v>
      </c>
      <c r="AR247" s="74" t="s">
        <v>297</v>
      </c>
      <c r="AT247" s="74" t="s">
        <v>141</v>
      </c>
      <c r="AU247" s="74" t="s">
        <v>79</v>
      </c>
      <c r="AY247" s="10" t="s">
        <v>137</v>
      </c>
      <c r="BE247" s="128">
        <f>IF($N$247="základní",$J$247,0)</f>
        <v>0</v>
      </c>
      <c r="BF247" s="128">
        <f>IF($N$247="snížená",$J$247,0)</f>
        <v>0</v>
      </c>
      <c r="BG247" s="128">
        <f>IF($N$247="zákl. přenesená",$J$247,0)</f>
        <v>0</v>
      </c>
      <c r="BH247" s="128">
        <f>IF($N$247="sníž. přenesená",$J$247,0)</f>
        <v>0</v>
      </c>
      <c r="BI247" s="128">
        <f>IF($N$247="nulová",$J$247,0)</f>
        <v>0</v>
      </c>
      <c r="BJ247" s="74" t="s">
        <v>21</v>
      </c>
      <c r="BK247" s="128">
        <f>ROUND($I$247*$H$247,2)</f>
        <v>0</v>
      </c>
      <c r="BL247" s="74" t="s">
        <v>297</v>
      </c>
      <c r="BM247" s="74" t="s">
        <v>396</v>
      </c>
    </row>
    <row r="248" spans="2:47" s="10" customFormat="1" ht="27" customHeight="1">
      <c r="B248" s="25"/>
      <c r="D248" s="129" t="s">
        <v>148</v>
      </c>
      <c r="F248" s="130" t="s">
        <v>397</v>
      </c>
      <c r="L248" s="25"/>
      <c r="M248" s="131"/>
      <c r="T248" s="48"/>
      <c r="AT248" s="10" t="s">
        <v>148</v>
      </c>
      <c r="AU248" s="10" t="s">
        <v>79</v>
      </c>
    </row>
    <row r="249" spans="2:63" s="107" customFormat="1" ht="30.75" customHeight="1">
      <c r="B249" s="108"/>
      <c r="D249" s="109" t="s">
        <v>69</v>
      </c>
      <c r="E249" s="116" t="s">
        <v>398</v>
      </c>
      <c r="F249" s="116" t="s">
        <v>399</v>
      </c>
      <c r="J249" s="117">
        <f>$BK$249</f>
        <v>0</v>
      </c>
      <c r="L249" s="108"/>
      <c r="M249" s="112"/>
      <c r="P249" s="113">
        <f>SUM($P$250:$P$258)</f>
        <v>5.165496</v>
      </c>
      <c r="R249" s="113">
        <f>SUM($R$250:$R$258)</f>
        <v>0.0036000000000000003</v>
      </c>
      <c r="T249" s="114">
        <f>SUM($T$250:$T$258)</f>
        <v>0.0008399999999999999</v>
      </c>
      <c r="AR249" s="109" t="s">
        <v>79</v>
      </c>
      <c r="AT249" s="109" t="s">
        <v>69</v>
      </c>
      <c r="AU249" s="109" t="s">
        <v>21</v>
      </c>
      <c r="AY249" s="109" t="s">
        <v>137</v>
      </c>
      <c r="BK249" s="115">
        <f>SUM($BK$250:$BK$258)</f>
        <v>0</v>
      </c>
    </row>
    <row r="250" spans="2:65" s="10" customFormat="1" ht="15.75" customHeight="1">
      <c r="B250" s="25"/>
      <c r="C250" s="118" t="s">
        <v>400</v>
      </c>
      <c r="D250" s="118" t="s">
        <v>141</v>
      </c>
      <c r="E250" s="119" t="s">
        <v>401</v>
      </c>
      <c r="F250" s="120" t="s">
        <v>402</v>
      </c>
      <c r="G250" s="121" t="s">
        <v>383</v>
      </c>
      <c r="H250" s="122">
        <v>3</v>
      </c>
      <c r="I250" s="123"/>
      <c r="J250" s="123">
        <f>ROUND($I$250*$H$250,2)</f>
        <v>0</v>
      </c>
      <c r="K250" s="120" t="s">
        <v>145</v>
      </c>
      <c r="L250" s="25"/>
      <c r="M250" s="124"/>
      <c r="N250" s="125" t="s">
        <v>41</v>
      </c>
      <c r="O250" s="126">
        <v>0.052</v>
      </c>
      <c r="P250" s="126">
        <f>$O$250*$H$250</f>
        <v>0.156</v>
      </c>
      <c r="Q250" s="126">
        <v>0</v>
      </c>
      <c r="R250" s="126">
        <f>$Q$250*$H$250</f>
        <v>0</v>
      </c>
      <c r="S250" s="126">
        <v>0.00028</v>
      </c>
      <c r="T250" s="127">
        <f>$S$250*$H$250</f>
        <v>0.0008399999999999999</v>
      </c>
      <c r="AR250" s="74" t="s">
        <v>297</v>
      </c>
      <c r="AT250" s="74" t="s">
        <v>141</v>
      </c>
      <c r="AU250" s="74" t="s">
        <v>79</v>
      </c>
      <c r="AY250" s="10" t="s">
        <v>137</v>
      </c>
      <c r="BE250" s="128">
        <f>IF($N$250="základní",$J$250,0)</f>
        <v>0</v>
      </c>
      <c r="BF250" s="128">
        <f>IF($N$250="snížená",$J$250,0)</f>
        <v>0</v>
      </c>
      <c r="BG250" s="128">
        <f>IF($N$250="zákl. přenesená",$J$250,0)</f>
        <v>0</v>
      </c>
      <c r="BH250" s="128">
        <f>IF($N$250="sníž. přenesená",$J$250,0)</f>
        <v>0</v>
      </c>
      <c r="BI250" s="128">
        <f>IF($N$250="nulová",$J$250,0)</f>
        <v>0</v>
      </c>
      <c r="BJ250" s="74" t="s">
        <v>21</v>
      </c>
      <c r="BK250" s="128">
        <f>ROUND($I$250*$H$250,2)</f>
        <v>0</v>
      </c>
      <c r="BL250" s="74" t="s">
        <v>297</v>
      </c>
      <c r="BM250" s="74" t="s">
        <v>403</v>
      </c>
    </row>
    <row r="251" spans="2:47" s="10" customFormat="1" ht="16.5" customHeight="1">
      <c r="B251" s="25"/>
      <c r="D251" s="129" t="s">
        <v>148</v>
      </c>
      <c r="F251" s="130" t="s">
        <v>404</v>
      </c>
      <c r="L251" s="25"/>
      <c r="M251" s="131"/>
      <c r="T251" s="48"/>
      <c r="AT251" s="10" t="s">
        <v>148</v>
      </c>
      <c r="AU251" s="10" t="s">
        <v>79</v>
      </c>
    </row>
    <row r="252" spans="2:51" s="10" customFormat="1" ht="15.75" customHeight="1">
      <c r="B252" s="132"/>
      <c r="D252" s="133" t="s">
        <v>150</v>
      </c>
      <c r="E252" s="134"/>
      <c r="F252" s="135" t="s">
        <v>405</v>
      </c>
      <c r="H252" s="136">
        <v>3</v>
      </c>
      <c r="L252" s="132"/>
      <c r="M252" s="137"/>
      <c r="T252" s="138"/>
      <c r="AT252" s="134" t="s">
        <v>150</v>
      </c>
      <c r="AU252" s="134" t="s">
        <v>79</v>
      </c>
      <c r="AV252" s="134" t="s">
        <v>79</v>
      </c>
      <c r="AW252" s="134" t="s">
        <v>92</v>
      </c>
      <c r="AX252" s="134" t="s">
        <v>21</v>
      </c>
      <c r="AY252" s="134" t="s">
        <v>137</v>
      </c>
    </row>
    <row r="253" spans="2:65" s="10" customFormat="1" ht="15.75" customHeight="1">
      <c r="B253" s="25"/>
      <c r="C253" s="118" t="s">
        <v>406</v>
      </c>
      <c r="D253" s="118" t="s">
        <v>141</v>
      </c>
      <c r="E253" s="119" t="s">
        <v>407</v>
      </c>
      <c r="F253" s="120" t="s">
        <v>408</v>
      </c>
      <c r="G253" s="121" t="s">
        <v>383</v>
      </c>
      <c r="H253" s="122">
        <v>6</v>
      </c>
      <c r="I253" s="123"/>
      <c r="J253" s="123">
        <f>ROUND($I$253*$H$253,2)</f>
        <v>0</v>
      </c>
      <c r="K253" s="120" t="s">
        <v>145</v>
      </c>
      <c r="L253" s="25"/>
      <c r="M253" s="124"/>
      <c r="N253" s="125" t="s">
        <v>41</v>
      </c>
      <c r="O253" s="126">
        <v>0.556</v>
      </c>
      <c r="P253" s="126">
        <f>$O$253*$H$253</f>
        <v>3.3360000000000003</v>
      </c>
      <c r="Q253" s="126">
        <v>0.0004</v>
      </c>
      <c r="R253" s="126">
        <f>$Q$253*$H$253</f>
        <v>0.0024000000000000002</v>
      </c>
      <c r="S253" s="126">
        <v>0</v>
      </c>
      <c r="T253" s="127">
        <f>$S$253*$H$253</f>
        <v>0</v>
      </c>
      <c r="AR253" s="74" t="s">
        <v>297</v>
      </c>
      <c r="AT253" s="74" t="s">
        <v>141</v>
      </c>
      <c r="AU253" s="74" t="s">
        <v>79</v>
      </c>
      <c r="AY253" s="10" t="s">
        <v>137</v>
      </c>
      <c r="BE253" s="128">
        <f>IF($N$253="základní",$J$253,0)</f>
        <v>0</v>
      </c>
      <c r="BF253" s="128">
        <f>IF($N$253="snížená",$J$253,0)</f>
        <v>0</v>
      </c>
      <c r="BG253" s="128">
        <f>IF($N$253="zákl. přenesená",$J$253,0)</f>
        <v>0</v>
      </c>
      <c r="BH253" s="128">
        <f>IF($N$253="sníž. přenesená",$J$253,0)</f>
        <v>0</v>
      </c>
      <c r="BI253" s="128">
        <f>IF($N$253="nulová",$J$253,0)</f>
        <v>0</v>
      </c>
      <c r="BJ253" s="74" t="s">
        <v>21</v>
      </c>
      <c r="BK253" s="128">
        <f>ROUND($I$253*$H$253,2)</f>
        <v>0</v>
      </c>
      <c r="BL253" s="74" t="s">
        <v>297</v>
      </c>
      <c r="BM253" s="74" t="s">
        <v>409</v>
      </c>
    </row>
    <row r="254" spans="2:47" s="10" customFormat="1" ht="16.5" customHeight="1">
      <c r="B254" s="25"/>
      <c r="D254" s="129" t="s">
        <v>148</v>
      </c>
      <c r="F254" s="130" t="s">
        <v>410</v>
      </c>
      <c r="L254" s="25"/>
      <c r="M254" s="131"/>
      <c r="T254" s="48"/>
      <c r="AT254" s="10" t="s">
        <v>148</v>
      </c>
      <c r="AU254" s="10" t="s">
        <v>79</v>
      </c>
    </row>
    <row r="255" spans="2:51" s="10" customFormat="1" ht="15.75" customHeight="1">
      <c r="B255" s="132"/>
      <c r="D255" s="133" t="s">
        <v>150</v>
      </c>
      <c r="E255" s="134"/>
      <c r="F255" s="135" t="s">
        <v>411</v>
      </c>
      <c r="H255" s="136">
        <v>6</v>
      </c>
      <c r="L255" s="132"/>
      <c r="M255" s="137"/>
      <c r="T255" s="138"/>
      <c r="AT255" s="134" t="s">
        <v>150</v>
      </c>
      <c r="AU255" s="134" t="s">
        <v>79</v>
      </c>
      <c r="AV255" s="134" t="s">
        <v>79</v>
      </c>
      <c r="AW255" s="134" t="s">
        <v>92</v>
      </c>
      <c r="AX255" s="134" t="s">
        <v>21</v>
      </c>
      <c r="AY255" s="134" t="s">
        <v>137</v>
      </c>
    </row>
    <row r="256" spans="2:65" s="10" customFormat="1" ht="15.75" customHeight="1">
      <c r="B256" s="25"/>
      <c r="C256" s="118" t="s">
        <v>412</v>
      </c>
      <c r="D256" s="118" t="s">
        <v>141</v>
      </c>
      <c r="E256" s="119" t="s">
        <v>413</v>
      </c>
      <c r="F256" s="120" t="s">
        <v>414</v>
      </c>
      <c r="G256" s="121" t="s">
        <v>415</v>
      </c>
      <c r="H256" s="122">
        <v>3</v>
      </c>
      <c r="I256" s="123"/>
      <c r="J256" s="123">
        <f>ROUND($I$256*$H$256,2)</f>
        <v>0</v>
      </c>
      <c r="K256" s="120"/>
      <c r="L256" s="25"/>
      <c r="M256" s="124"/>
      <c r="N256" s="125" t="s">
        <v>41</v>
      </c>
      <c r="O256" s="126">
        <v>0.556</v>
      </c>
      <c r="P256" s="126">
        <f>$O$256*$H$256</f>
        <v>1.6680000000000001</v>
      </c>
      <c r="Q256" s="126">
        <v>0.0004</v>
      </c>
      <c r="R256" s="126">
        <f>$Q$256*$H$256</f>
        <v>0.0012000000000000001</v>
      </c>
      <c r="S256" s="126">
        <v>0</v>
      </c>
      <c r="T256" s="127">
        <f>$S$256*$H$256</f>
        <v>0</v>
      </c>
      <c r="AR256" s="74" t="s">
        <v>297</v>
      </c>
      <c r="AT256" s="74" t="s">
        <v>141</v>
      </c>
      <c r="AU256" s="74" t="s">
        <v>79</v>
      </c>
      <c r="AY256" s="10" t="s">
        <v>137</v>
      </c>
      <c r="BE256" s="128">
        <f>IF($N$256="základní",$J$256,0)</f>
        <v>0</v>
      </c>
      <c r="BF256" s="128">
        <f>IF($N$256="snížená",$J$256,0)</f>
        <v>0</v>
      </c>
      <c r="BG256" s="128">
        <f>IF($N$256="zákl. přenesená",$J$256,0)</f>
        <v>0</v>
      </c>
      <c r="BH256" s="128">
        <f>IF($N$256="sníž. přenesená",$J$256,0)</f>
        <v>0</v>
      </c>
      <c r="BI256" s="128">
        <f>IF($N$256="nulová",$J$256,0)</f>
        <v>0</v>
      </c>
      <c r="BJ256" s="74" t="s">
        <v>21</v>
      </c>
      <c r="BK256" s="128">
        <f>ROUND($I$256*$H$256,2)</f>
        <v>0</v>
      </c>
      <c r="BL256" s="74" t="s">
        <v>297</v>
      </c>
      <c r="BM256" s="74" t="s">
        <v>416</v>
      </c>
    </row>
    <row r="257" spans="2:65" s="10" customFormat="1" ht="15.75" customHeight="1">
      <c r="B257" s="25"/>
      <c r="C257" s="121" t="s">
        <v>417</v>
      </c>
      <c r="D257" s="121" t="s">
        <v>141</v>
      </c>
      <c r="E257" s="119" t="s">
        <v>418</v>
      </c>
      <c r="F257" s="120" t="s">
        <v>419</v>
      </c>
      <c r="G257" s="121" t="s">
        <v>258</v>
      </c>
      <c r="H257" s="122">
        <v>0.004</v>
      </c>
      <c r="I257" s="123"/>
      <c r="J257" s="123">
        <f>ROUND($I$257*$H$257,2)</f>
        <v>0</v>
      </c>
      <c r="K257" s="120" t="s">
        <v>145</v>
      </c>
      <c r="L257" s="25"/>
      <c r="M257" s="124"/>
      <c r="N257" s="125" t="s">
        <v>41</v>
      </c>
      <c r="O257" s="126">
        <v>1.374</v>
      </c>
      <c r="P257" s="126">
        <f>$O$257*$H$257</f>
        <v>0.005496000000000001</v>
      </c>
      <c r="Q257" s="126">
        <v>0</v>
      </c>
      <c r="R257" s="126">
        <f>$Q$257*$H$257</f>
        <v>0</v>
      </c>
      <c r="S257" s="126">
        <v>0</v>
      </c>
      <c r="T257" s="127">
        <f>$S$257*$H$257</f>
        <v>0</v>
      </c>
      <c r="AR257" s="74" t="s">
        <v>297</v>
      </c>
      <c r="AT257" s="74" t="s">
        <v>141</v>
      </c>
      <c r="AU257" s="74" t="s">
        <v>79</v>
      </c>
      <c r="AY257" s="74" t="s">
        <v>137</v>
      </c>
      <c r="BE257" s="128">
        <f>IF($N$257="základní",$J$257,0)</f>
        <v>0</v>
      </c>
      <c r="BF257" s="128">
        <f>IF($N$257="snížená",$J$257,0)</f>
        <v>0</v>
      </c>
      <c r="BG257" s="128">
        <f>IF($N$257="zákl. přenesená",$J$257,0)</f>
        <v>0</v>
      </c>
      <c r="BH257" s="128">
        <f>IF($N$257="sníž. přenesená",$J$257,0)</f>
        <v>0</v>
      </c>
      <c r="BI257" s="128">
        <f>IF($N$257="nulová",$J$257,0)</f>
        <v>0</v>
      </c>
      <c r="BJ257" s="74" t="s">
        <v>21</v>
      </c>
      <c r="BK257" s="128">
        <f>ROUND($I$257*$H$257,2)</f>
        <v>0</v>
      </c>
      <c r="BL257" s="74" t="s">
        <v>297</v>
      </c>
      <c r="BM257" s="74" t="s">
        <v>420</v>
      </c>
    </row>
    <row r="258" spans="2:47" s="10" customFormat="1" ht="27" customHeight="1">
      <c r="B258" s="25"/>
      <c r="D258" s="129" t="s">
        <v>148</v>
      </c>
      <c r="F258" s="130" t="s">
        <v>421</v>
      </c>
      <c r="L258" s="25"/>
      <c r="M258" s="131"/>
      <c r="T258" s="48"/>
      <c r="AT258" s="10" t="s">
        <v>148</v>
      </c>
      <c r="AU258" s="10" t="s">
        <v>79</v>
      </c>
    </row>
    <row r="259" spans="2:63" s="107" customFormat="1" ht="30.75" customHeight="1">
      <c r="B259" s="108"/>
      <c r="D259" s="109" t="s">
        <v>69</v>
      </c>
      <c r="E259" s="116" t="s">
        <v>422</v>
      </c>
      <c r="F259" s="116" t="s">
        <v>423</v>
      </c>
      <c r="J259" s="117">
        <f>$BK$259</f>
        <v>0</v>
      </c>
      <c r="L259" s="108"/>
      <c r="M259" s="112"/>
      <c r="P259" s="113">
        <f>SUM($P$260:$P$272)</f>
        <v>3.4453689999999995</v>
      </c>
      <c r="R259" s="113">
        <f>SUM($R$260:$R$272)</f>
        <v>0.052700000000000004</v>
      </c>
      <c r="T259" s="114">
        <f>SUM($T$260:$T$272)</f>
        <v>0.01946</v>
      </c>
      <c r="AR259" s="109" t="s">
        <v>79</v>
      </c>
      <c r="AT259" s="109" t="s">
        <v>69</v>
      </c>
      <c r="AU259" s="109" t="s">
        <v>21</v>
      </c>
      <c r="AY259" s="109" t="s">
        <v>137</v>
      </c>
      <c r="BK259" s="115">
        <f>SUM($BK$260:$BK$272)</f>
        <v>0</v>
      </c>
    </row>
    <row r="260" spans="2:65" s="10" customFormat="1" ht="15.75" customHeight="1">
      <c r="B260" s="25"/>
      <c r="C260" s="118" t="s">
        <v>424</v>
      </c>
      <c r="D260" s="118" t="s">
        <v>141</v>
      </c>
      <c r="E260" s="119" t="s">
        <v>425</v>
      </c>
      <c r="F260" s="120" t="s">
        <v>426</v>
      </c>
      <c r="G260" s="121" t="s">
        <v>415</v>
      </c>
      <c r="H260" s="122">
        <v>1</v>
      </c>
      <c r="I260" s="123"/>
      <c r="J260" s="123">
        <f>ROUND($I$260*$H$260,2)</f>
        <v>0</v>
      </c>
      <c r="K260" s="120" t="s">
        <v>145</v>
      </c>
      <c r="L260" s="25"/>
      <c r="M260" s="124"/>
      <c r="N260" s="125" t="s">
        <v>41</v>
      </c>
      <c r="O260" s="126">
        <v>0.362</v>
      </c>
      <c r="P260" s="126">
        <f>$O$260*$H$260</f>
        <v>0.362</v>
      </c>
      <c r="Q260" s="126">
        <v>0</v>
      </c>
      <c r="R260" s="126">
        <f>$Q$260*$H$260</f>
        <v>0</v>
      </c>
      <c r="S260" s="126">
        <v>0.01946</v>
      </c>
      <c r="T260" s="127">
        <f>$S$260*$H$260</f>
        <v>0.01946</v>
      </c>
      <c r="AR260" s="74" t="s">
        <v>297</v>
      </c>
      <c r="AT260" s="74" t="s">
        <v>141</v>
      </c>
      <c r="AU260" s="74" t="s">
        <v>79</v>
      </c>
      <c r="AY260" s="10" t="s">
        <v>137</v>
      </c>
      <c r="BE260" s="128">
        <f>IF($N$260="základní",$J$260,0)</f>
        <v>0</v>
      </c>
      <c r="BF260" s="128">
        <f>IF($N$260="snížená",$J$260,0)</f>
        <v>0</v>
      </c>
      <c r="BG260" s="128">
        <f>IF($N$260="zákl. přenesená",$J$260,0)</f>
        <v>0</v>
      </c>
      <c r="BH260" s="128">
        <f>IF($N$260="sníž. přenesená",$J$260,0)</f>
        <v>0</v>
      </c>
      <c r="BI260" s="128">
        <f>IF($N$260="nulová",$J$260,0)</f>
        <v>0</v>
      </c>
      <c r="BJ260" s="74" t="s">
        <v>21</v>
      </c>
      <c r="BK260" s="128">
        <f>ROUND($I$260*$H$260,2)</f>
        <v>0</v>
      </c>
      <c r="BL260" s="74" t="s">
        <v>297</v>
      </c>
      <c r="BM260" s="74" t="s">
        <v>427</v>
      </c>
    </row>
    <row r="261" spans="2:47" s="10" customFormat="1" ht="16.5" customHeight="1">
      <c r="B261" s="25"/>
      <c r="D261" s="129" t="s">
        <v>148</v>
      </c>
      <c r="F261" s="130" t="s">
        <v>428</v>
      </c>
      <c r="L261" s="25"/>
      <c r="M261" s="131"/>
      <c r="T261" s="48"/>
      <c r="AT261" s="10" t="s">
        <v>148</v>
      </c>
      <c r="AU261" s="10" t="s">
        <v>79</v>
      </c>
    </row>
    <row r="262" spans="2:65" s="10" customFormat="1" ht="15.75" customHeight="1">
      <c r="B262" s="25"/>
      <c r="C262" s="118" t="s">
        <v>429</v>
      </c>
      <c r="D262" s="118" t="s">
        <v>141</v>
      </c>
      <c r="E262" s="119" t="s">
        <v>430</v>
      </c>
      <c r="F262" s="120" t="s">
        <v>431</v>
      </c>
      <c r="G262" s="121" t="s">
        <v>415</v>
      </c>
      <c r="H262" s="122">
        <v>1</v>
      </c>
      <c r="I262" s="123"/>
      <c r="J262" s="123">
        <f>ROUND($I$262*$H$262,2)</f>
        <v>0</v>
      </c>
      <c r="K262" s="120"/>
      <c r="L262" s="25"/>
      <c r="M262" s="124"/>
      <c r="N262" s="125" t="s">
        <v>41</v>
      </c>
      <c r="O262" s="126">
        <v>1.2</v>
      </c>
      <c r="P262" s="126">
        <f>$O$262*$H$262</f>
        <v>1.2</v>
      </c>
      <c r="Q262" s="126">
        <v>0.02619</v>
      </c>
      <c r="R262" s="126">
        <f>$Q$262*$H$262</f>
        <v>0.02619</v>
      </c>
      <c r="S262" s="126">
        <v>0</v>
      </c>
      <c r="T262" s="127">
        <f>$S$262*$H$262</f>
        <v>0</v>
      </c>
      <c r="AR262" s="74" t="s">
        <v>297</v>
      </c>
      <c r="AT262" s="74" t="s">
        <v>141</v>
      </c>
      <c r="AU262" s="74" t="s">
        <v>79</v>
      </c>
      <c r="AY262" s="10" t="s">
        <v>137</v>
      </c>
      <c r="BE262" s="128">
        <f>IF($N$262="základní",$J$262,0)</f>
        <v>0</v>
      </c>
      <c r="BF262" s="128">
        <f>IF($N$262="snížená",$J$262,0)</f>
        <v>0</v>
      </c>
      <c r="BG262" s="128">
        <f>IF($N$262="zákl. přenesená",$J$262,0)</f>
        <v>0</v>
      </c>
      <c r="BH262" s="128">
        <f>IF($N$262="sníž. přenesená",$J$262,0)</f>
        <v>0</v>
      </c>
      <c r="BI262" s="128">
        <f>IF($N$262="nulová",$J$262,0)</f>
        <v>0</v>
      </c>
      <c r="BJ262" s="74" t="s">
        <v>21</v>
      </c>
      <c r="BK262" s="128">
        <f>ROUND($I$262*$H$262,2)</f>
        <v>0</v>
      </c>
      <c r="BL262" s="74" t="s">
        <v>297</v>
      </c>
      <c r="BM262" s="74" t="s">
        <v>432</v>
      </c>
    </row>
    <row r="263" spans="2:47" s="10" customFormat="1" ht="16.5" customHeight="1">
      <c r="B263" s="25"/>
      <c r="D263" s="129" t="s">
        <v>148</v>
      </c>
      <c r="F263" s="130" t="s">
        <v>431</v>
      </c>
      <c r="L263" s="25"/>
      <c r="M263" s="131"/>
      <c r="T263" s="48"/>
      <c r="AT263" s="10" t="s">
        <v>148</v>
      </c>
      <c r="AU263" s="10" t="s">
        <v>79</v>
      </c>
    </row>
    <row r="264" spans="2:51" s="10" customFormat="1" ht="15.75" customHeight="1">
      <c r="B264" s="132"/>
      <c r="D264" s="133" t="s">
        <v>150</v>
      </c>
      <c r="E264" s="134"/>
      <c r="F264" s="135" t="s">
        <v>21</v>
      </c>
      <c r="H264" s="136">
        <v>1</v>
      </c>
      <c r="L264" s="132"/>
      <c r="M264" s="137"/>
      <c r="T264" s="138"/>
      <c r="AT264" s="134" t="s">
        <v>150</v>
      </c>
      <c r="AU264" s="134" t="s">
        <v>79</v>
      </c>
      <c r="AV264" s="134" t="s">
        <v>79</v>
      </c>
      <c r="AW264" s="134" t="s">
        <v>92</v>
      </c>
      <c r="AX264" s="134" t="s">
        <v>21</v>
      </c>
      <c r="AY264" s="134" t="s">
        <v>137</v>
      </c>
    </row>
    <row r="265" spans="2:65" s="10" customFormat="1" ht="15.75" customHeight="1">
      <c r="B265" s="25"/>
      <c r="C265" s="118" t="s">
        <v>433</v>
      </c>
      <c r="D265" s="118" t="s">
        <v>141</v>
      </c>
      <c r="E265" s="119" t="s">
        <v>434</v>
      </c>
      <c r="F265" s="120" t="s">
        <v>435</v>
      </c>
      <c r="G265" s="121" t="s">
        <v>415</v>
      </c>
      <c r="H265" s="122">
        <v>1</v>
      </c>
      <c r="I265" s="123"/>
      <c r="J265" s="123">
        <f>ROUND($I$265*$H$265,2)</f>
        <v>0</v>
      </c>
      <c r="K265" s="120"/>
      <c r="L265" s="25"/>
      <c r="M265" s="124"/>
      <c r="N265" s="125" t="s">
        <v>41</v>
      </c>
      <c r="O265" s="126">
        <v>1.2</v>
      </c>
      <c r="P265" s="126">
        <f>$O$265*$H$265</f>
        <v>1.2</v>
      </c>
      <c r="Q265" s="126">
        <v>0.02619</v>
      </c>
      <c r="R265" s="126">
        <f>$Q$265*$H$265</f>
        <v>0.02619</v>
      </c>
      <c r="S265" s="126">
        <v>0</v>
      </c>
      <c r="T265" s="127">
        <f>$S$265*$H$265</f>
        <v>0</v>
      </c>
      <c r="AR265" s="74" t="s">
        <v>297</v>
      </c>
      <c r="AT265" s="74" t="s">
        <v>141</v>
      </c>
      <c r="AU265" s="74" t="s">
        <v>79</v>
      </c>
      <c r="AY265" s="10" t="s">
        <v>137</v>
      </c>
      <c r="BE265" s="128">
        <f>IF($N$265="základní",$J$265,0)</f>
        <v>0</v>
      </c>
      <c r="BF265" s="128">
        <f>IF($N$265="snížená",$J$265,0)</f>
        <v>0</v>
      </c>
      <c r="BG265" s="128">
        <f>IF($N$265="zákl. přenesená",$J$265,0)</f>
        <v>0</v>
      </c>
      <c r="BH265" s="128">
        <f>IF($N$265="sníž. přenesená",$J$265,0)</f>
        <v>0</v>
      </c>
      <c r="BI265" s="128">
        <f>IF($N$265="nulová",$J$265,0)</f>
        <v>0</v>
      </c>
      <c r="BJ265" s="74" t="s">
        <v>21</v>
      </c>
      <c r="BK265" s="128">
        <f>ROUND($I$265*$H$265,2)</f>
        <v>0</v>
      </c>
      <c r="BL265" s="74" t="s">
        <v>297</v>
      </c>
      <c r="BM265" s="74" t="s">
        <v>436</v>
      </c>
    </row>
    <row r="266" spans="2:47" s="10" customFormat="1" ht="16.5" customHeight="1">
      <c r="B266" s="25"/>
      <c r="D266" s="129" t="s">
        <v>148</v>
      </c>
      <c r="F266" s="130" t="s">
        <v>437</v>
      </c>
      <c r="L266" s="25"/>
      <c r="M266" s="131"/>
      <c r="T266" s="48"/>
      <c r="AT266" s="10" t="s">
        <v>148</v>
      </c>
      <c r="AU266" s="10" t="s">
        <v>79</v>
      </c>
    </row>
    <row r="267" spans="2:51" s="10" customFormat="1" ht="15.75" customHeight="1">
      <c r="B267" s="132"/>
      <c r="D267" s="133" t="s">
        <v>150</v>
      </c>
      <c r="E267" s="134"/>
      <c r="F267" s="135" t="s">
        <v>21</v>
      </c>
      <c r="H267" s="136">
        <v>1</v>
      </c>
      <c r="L267" s="132"/>
      <c r="M267" s="137"/>
      <c r="T267" s="138"/>
      <c r="AT267" s="134" t="s">
        <v>150</v>
      </c>
      <c r="AU267" s="134" t="s">
        <v>79</v>
      </c>
      <c r="AV267" s="134" t="s">
        <v>79</v>
      </c>
      <c r="AW267" s="134" t="s">
        <v>92</v>
      </c>
      <c r="AX267" s="134" t="s">
        <v>21</v>
      </c>
      <c r="AY267" s="134" t="s">
        <v>137</v>
      </c>
    </row>
    <row r="268" spans="2:65" s="10" customFormat="1" ht="15.75" customHeight="1">
      <c r="B268" s="25"/>
      <c r="C268" s="118" t="s">
        <v>438</v>
      </c>
      <c r="D268" s="118" t="s">
        <v>141</v>
      </c>
      <c r="E268" s="119" t="s">
        <v>439</v>
      </c>
      <c r="F268" s="120" t="s">
        <v>440</v>
      </c>
      <c r="G268" s="121" t="s">
        <v>415</v>
      </c>
      <c r="H268" s="122">
        <v>2</v>
      </c>
      <c r="I268" s="123"/>
      <c r="J268" s="123">
        <f>ROUND($I$268*$H$268,2)</f>
        <v>0</v>
      </c>
      <c r="K268" s="120" t="s">
        <v>145</v>
      </c>
      <c r="L268" s="25"/>
      <c r="M268" s="124"/>
      <c r="N268" s="125" t="s">
        <v>41</v>
      </c>
      <c r="O268" s="126">
        <v>0.3</v>
      </c>
      <c r="P268" s="126">
        <f>$O$268*$H$268</f>
        <v>0.6</v>
      </c>
      <c r="Q268" s="126">
        <v>0.00016</v>
      </c>
      <c r="R268" s="126">
        <f>$Q$268*$H$268</f>
        <v>0.00032</v>
      </c>
      <c r="S268" s="126">
        <v>0</v>
      </c>
      <c r="T268" s="127">
        <f>$S$268*$H$268</f>
        <v>0</v>
      </c>
      <c r="AR268" s="74" t="s">
        <v>297</v>
      </c>
      <c r="AT268" s="74" t="s">
        <v>141</v>
      </c>
      <c r="AU268" s="74" t="s">
        <v>79</v>
      </c>
      <c r="AY268" s="10" t="s">
        <v>137</v>
      </c>
      <c r="BE268" s="128">
        <f>IF($N$268="základní",$J$268,0)</f>
        <v>0</v>
      </c>
      <c r="BF268" s="128">
        <f>IF($N$268="snížená",$J$268,0)</f>
        <v>0</v>
      </c>
      <c r="BG268" s="128">
        <f>IF($N$268="zákl. přenesená",$J$268,0)</f>
        <v>0</v>
      </c>
      <c r="BH268" s="128">
        <f>IF($N$268="sníž. přenesená",$J$268,0)</f>
        <v>0</v>
      </c>
      <c r="BI268" s="128">
        <f>IF($N$268="nulová",$J$268,0)</f>
        <v>0</v>
      </c>
      <c r="BJ268" s="74" t="s">
        <v>21</v>
      </c>
      <c r="BK268" s="128">
        <f>ROUND($I$268*$H$268,2)</f>
        <v>0</v>
      </c>
      <c r="BL268" s="74" t="s">
        <v>297</v>
      </c>
      <c r="BM268" s="74" t="s">
        <v>441</v>
      </c>
    </row>
    <row r="269" spans="2:47" s="10" customFormat="1" ht="16.5" customHeight="1">
      <c r="B269" s="25"/>
      <c r="D269" s="129" t="s">
        <v>148</v>
      </c>
      <c r="F269" s="130" t="s">
        <v>442</v>
      </c>
      <c r="L269" s="25"/>
      <c r="M269" s="131"/>
      <c r="T269" s="48"/>
      <c r="AT269" s="10" t="s">
        <v>148</v>
      </c>
      <c r="AU269" s="10" t="s">
        <v>79</v>
      </c>
    </row>
    <row r="270" spans="2:65" s="10" customFormat="1" ht="15.75" customHeight="1">
      <c r="B270" s="25"/>
      <c r="C270" s="144" t="s">
        <v>443</v>
      </c>
      <c r="D270" s="144" t="s">
        <v>317</v>
      </c>
      <c r="E270" s="145" t="s">
        <v>444</v>
      </c>
      <c r="F270" s="146" t="s">
        <v>445</v>
      </c>
      <c r="G270" s="147" t="s">
        <v>415</v>
      </c>
      <c r="H270" s="148">
        <v>2</v>
      </c>
      <c r="I270" s="149"/>
      <c r="J270" s="149">
        <f>ROUND($I$270*$H$270,2)</f>
        <v>0</v>
      </c>
      <c r="K270" s="146"/>
      <c r="L270" s="150"/>
      <c r="M270" s="146"/>
      <c r="N270" s="151" t="s">
        <v>41</v>
      </c>
      <c r="O270" s="126">
        <v>0</v>
      </c>
      <c r="P270" s="126">
        <f>$O$270*$H$270</f>
        <v>0</v>
      </c>
      <c r="Q270" s="126">
        <v>0</v>
      </c>
      <c r="R270" s="126">
        <f>$Q$270*$H$270</f>
        <v>0</v>
      </c>
      <c r="S270" s="126">
        <v>0</v>
      </c>
      <c r="T270" s="127">
        <f>$S$270*$H$270</f>
        <v>0</v>
      </c>
      <c r="AR270" s="74" t="s">
        <v>320</v>
      </c>
      <c r="AT270" s="74" t="s">
        <v>317</v>
      </c>
      <c r="AU270" s="74" t="s">
        <v>79</v>
      </c>
      <c r="AY270" s="10" t="s">
        <v>137</v>
      </c>
      <c r="BE270" s="128">
        <f>IF($N$270="základní",$J$270,0)</f>
        <v>0</v>
      </c>
      <c r="BF270" s="128">
        <f>IF($N$270="snížená",$J$270,0)</f>
        <v>0</v>
      </c>
      <c r="BG270" s="128">
        <f>IF($N$270="zákl. přenesená",$J$270,0)</f>
        <v>0</v>
      </c>
      <c r="BH270" s="128">
        <f>IF($N$270="sníž. přenesená",$J$270,0)</f>
        <v>0</v>
      </c>
      <c r="BI270" s="128">
        <f>IF($N$270="nulová",$J$270,0)</f>
        <v>0</v>
      </c>
      <c r="BJ270" s="74" t="s">
        <v>21</v>
      </c>
      <c r="BK270" s="128">
        <f>ROUND($I$270*$H$270,2)</f>
        <v>0</v>
      </c>
      <c r="BL270" s="74" t="s">
        <v>297</v>
      </c>
      <c r="BM270" s="74" t="s">
        <v>446</v>
      </c>
    </row>
    <row r="271" spans="2:65" s="10" customFormat="1" ht="15.75" customHeight="1">
      <c r="B271" s="25"/>
      <c r="C271" s="121" t="s">
        <v>447</v>
      </c>
      <c r="D271" s="121" t="s">
        <v>141</v>
      </c>
      <c r="E271" s="119" t="s">
        <v>448</v>
      </c>
      <c r="F271" s="120" t="s">
        <v>449</v>
      </c>
      <c r="G271" s="121" t="s">
        <v>258</v>
      </c>
      <c r="H271" s="122">
        <v>0.053</v>
      </c>
      <c r="I271" s="123"/>
      <c r="J271" s="123">
        <f>ROUND($I$271*$H$271,2)</f>
        <v>0</v>
      </c>
      <c r="K271" s="120" t="s">
        <v>145</v>
      </c>
      <c r="L271" s="25"/>
      <c r="M271" s="124"/>
      <c r="N271" s="125" t="s">
        <v>41</v>
      </c>
      <c r="O271" s="126">
        <v>1.573</v>
      </c>
      <c r="P271" s="126">
        <f>$O$271*$H$271</f>
        <v>0.083369</v>
      </c>
      <c r="Q271" s="126">
        <v>0</v>
      </c>
      <c r="R271" s="126">
        <f>$Q$271*$H$271</f>
        <v>0</v>
      </c>
      <c r="S271" s="126">
        <v>0</v>
      </c>
      <c r="T271" s="127">
        <f>$S$271*$H$271</f>
        <v>0</v>
      </c>
      <c r="AR271" s="74" t="s">
        <v>297</v>
      </c>
      <c r="AT271" s="74" t="s">
        <v>141</v>
      </c>
      <c r="AU271" s="74" t="s">
        <v>79</v>
      </c>
      <c r="AY271" s="74" t="s">
        <v>137</v>
      </c>
      <c r="BE271" s="128">
        <f>IF($N$271="základní",$J$271,0)</f>
        <v>0</v>
      </c>
      <c r="BF271" s="128">
        <f>IF($N$271="snížená",$J$271,0)</f>
        <v>0</v>
      </c>
      <c r="BG271" s="128">
        <f>IF($N$271="zákl. přenesená",$J$271,0)</f>
        <v>0</v>
      </c>
      <c r="BH271" s="128">
        <f>IF($N$271="sníž. přenesená",$J$271,0)</f>
        <v>0</v>
      </c>
      <c r="BI271" s="128">
        <f>IF($N$271="nulová",$J$271,0)</f>
        <v>0</v>
      </c>
      <c r="BJ271" s="74" t="s">
        <v>21</v>
      </c>
      <c r="BK271" s="128">
        <f>ROUND($I$271*$H$271,2)</f>
        <v>0</v>
      </c>
      <c r="BL271" s="74" t="s">
        <v>297</v>
      </c>
      <c r="BM271" s="74" t="s">
        <v>450</v>
      </c>
    </row>
    <row r="272" spans="2:47" s="10" customFormat="1" ht="27" customHeight="1">
      <c r="B272" s="25"/>
      <c r="D272" s="129" t="s">
        <v>148</v>
      </c>
      <c r="F272" s="130" t="s">
        <v>451</v>
      </c>
      <c r="L272" s="25"/>
      <c r="M272" s="131"/>
      <c r="T272" s="48"/>
      <c r="AT272" s="10" t="s">
        <v>148</v>
      </c>
      <c r="AU272" s="10" t="s">
        <v>79</v>
      </c>
    </row>
    <row r="273" spans="2:63" s="107" customFormat="1" ht="30.75" customHeight="1">
      <c r="B273" s="108"/>
      <c r="D273" s="109" t="s">
        <v>69</v>
      </c>
      <c r="E273" s="116" t="s">
        <v>452</v>
      </c>
      <c r="F273" s="116" t="s">
        <v>453</v>
      </c>
      <c r="J273" s="117">
        <f>$BK$273</f>
        <v>0</v>
      </c>
      <c r="L273" s="108"/>
      <c r="M273" s="112"/>
      <c r="P273" s="113">
        <f>SUM($P$274:$P$282)</f>
        <v>2.6559999999999997</v>
      </c>
      <c r="R273" s="113">
        <f>SUM($R$274:$R$282)</f>
        <v>0.00066</v>
      </c>
      <c r="T273" s="114">
        <f>SUM($T$274:$T$282)</f>
        <v>0</v>
      </c>
      <c r="AR273" s="109" t="s">
        <v>79</v>
      </c>
      <c r="AT273" s="109" t="s">
        <v>69</v>
      </c>
      <c r="AU273" s="109" t="s">
        <v>21</v>
      </c>
      <c r="AY273" s="109" t="s">
        <v>137</v>
      </c>
      <c r="BK273" s="115">
        <f>SUM($BK$274:$BK$282)</f>
        <v>0</v>
      </c>
    </row>
    <row r="274" spans="2:65" s="10" customFormat="1" ht="15.75" customHeight="1">
      <c r="B274" s="25"/>
      <c r="C274" s="118" t="s">
        <v>454</v>
      </c>
      <c r="D274" s="118" t="s">
        <v>141</v>
      </c>
      <c r="E274" s="119" t="s">
        <v>455</v>
      </c>
      <c r="F274" s="120" t="s">
        <v>456</v>
      </c>
      <c r="G274" s="121" t="s">
        <v>415</v>
      </c>
      <c r="H274" s="122">
        <v>1</v>
      </c>
      <c r="I274" s="123"/>
      <c r="J274" s="123">
        <f>ROUND($I$274*$H$274,2)</f>
        <v>0</v>
      </c>
      <c r="K274" s="120" t="s">
        <v>145</v>
      </c>
      <c r="L274" s="25"/>
      <c r="M274" s="124"/>
      <c r="N274" s="125" t="s">
        <v>41</v>
      </c>
      <c r="O274" s="126">
        <v>0.98</v>
      </c>
      <c r="P274" s="126">
        <f>$O$274*$H$274</f>
        <v>0.98</v>
      </c>
      <c r="Q274" s="126">
        <v>0</v>
      </c>
      <c r="R274" s="126">
        <f>$Q$274*$H$274</f>
        <v>0</v>
      </c>
      <c r="S274" s="126">
        <v>0</v>
      </c>
      <c r="T274" s="127">
        <f>$S$274*$H$274</f>
        <v>0</v>
      </c>
      <c r="AR274" s="74" t="s">
        <v>297</v>
      </c>
      <c r="AT274" s="74" t="s">
        <v>141</v>
      </c>
      <c r="AU274" s="74" t="s">
        <v>79</v>
      </c>
      <c r="AY274" s="10" t="s">
        <v>137</v>
      </c>
      <c r="BE274" s="128">
        <f>IF($N$274="základní",$J$274,0)</f>
        <v>0</v>
      </c>
      <c r="BF274" s="128">
        <f>IF($N$274="snížená",$J$274,0)</f>
        <v>0</v>
      </c>
      <c r="BG274" s="128">
        <f>IF($N$274="zákl. přenesená",$J$274,0)</f>
        <v>0</v>
      </c>
      <c r="BH274" s="128">
        <f>IF($N$274="sníž. přenesená",$J$274,0)</f>
        <v>0</v>
      </c>
      <c r="BI274" s="128">
        <f>IF($N$274="nulová",$J$274,0)</f>
        <v>0</v>
      </c>
      <c r="BJ274" s="74" t="s">
        <v>21</v>
      </c>
      <c r="BK274" s="128">
        <f>ROUND($I$274*$H$274,2)</f>
        <v>0</v>
      </c>
      <c r="BL274" s="74" t="s">
        <v>297</v>
      </c>
      <c r="BM274" s="74" t="s">
        <v>457</v>
      </c>
    </row>
    <row r="275" spans="2:47" s="10" customFormat="1" ht="16.5" customHeight="1">
      <c r="B275" s="25"/>
      <c r="D275" s="129" t="s">
        <v>148</v>
      </c>
      <c r="F275" s="130" t="s">
        <v>458</v>
      </c>
      <c r="L275" s="25"/>
      <c r="M275" s="131"/>
      <c r="T275" s="48"/>
      <c r="AT275" s="10" t="s">
        <v>148</v>
      </c>
      <c r="AU275" s="10" t="s">
        <v>79</v>
      </c>
    </row>
    <row r="276" spans="2:65" s="10" customFormat="1" ht="15.75" customHeight="1">
      <c r="B276" s="25"/>
      <c r="C276" s="118" t="s">
        <v>459</v>
      </c>
      <c r="D276" s="118" t="s">
        <v>141</v>
      </c>
      <c r="E276" s="119" t="s">
        <v>460</v>
      </c>
      <c r="F276" s="120" t="s">
        <v>461</v>
      </c>
      <c r="G276" s="121" t="s">
        <v>415</v>
      </c>
      <c r="H276" s="122">
        <v>1</v>
      </c>
      <c r="I276" s="123"/>
      <c r="J276" s="123">
        <f>ROUND($I$276*$H$276,2)</f>
        <v>0</v>
      </c>
      <c r="K276" s="120" t="s">
        <v>145</v>
      </c>
      <c r="L276" s="25"/>
      <c r="M276" s="124"/>
      <c r="N276" s="125" t="s">
        <v>41</v>
      </c>
      <c r="O276" s="126">
        <v>0.23</v>
      </c>
      <c r="P276" s="126">
        <f>$O$276*$H$276</f>
        <v>0.23</v>
      </c>
      <c r="Q276" s="126">
        <v>0</v>
      </c>
      <c r="R276" s="126">
        <f>$Q$276*$H$276</f>
        <v>0</v>
      </c>
      <c r="S276" s="126">
        <v>0</v>
      </c>
      <c r="T276" s="127">
        <f>$S$276*$H$276</f>
        <v>0</v>
      </c>
      <c r="AR276" s="74" t="s">
        <v>297</v>
      </c>
      <c r="AT276" s="74" t="s">
        <v>141</v>
      </c>
      <c r="AU276" s="74" t="s">
        <v>79</v>
      </c>
      <c r="AY276" s="10" t="s">
        <v>137</v>
      </c>
      <c r="BE276" s="128">
        <f>IF($N$276="základní",$J$276,0)</f>
        <v>0</v>
      </c>
      <c r="BF276" s="128">
        <f>IF($N$276="snížená",$J$276,0)</f>
        <v>0</v>
      </c>
      <c r="BG276" s="128">
        <f>IF($N$276="zákl. přenesená",$J$276,0)</f>
        <v>0</v>
      </c>
      <c r="BH276" s="128">
        <f>IF($N$276="sníž. přenesená",$J$276,0)</f>
        <v>0</v>
      </c>
      <c r="BI276" s="128">
        <f>IF($N$276="nulová",$J$276,0)</f>
        <v>0</v>
      </c>
      <c r="BJ276" s="74" t="s">
        <v>21</v>
      </c>
      <c r="BK276" s="128">
        <f>ROUND($I$276*$H$276,2)</f>
        <v>0</v>
      </c>
      <c r="BL276" s="74" t="s">
        <v>297</v>
      </c>
      <c r="BM276" s="74" t="s">
        <v>462</v>
      </c>
    </row>
    <row r="277" spans="2:47" s="10" customFormat="1" ht="16.5" customHeight="1">
      <c r="B277" s="25"/>
      <c r="D277" s="129" t="s">
        <v>148</v>
      </c>
      <c r="F277" s="130" t="s">
        <v>463</v>
      </c>
      <c r="L277" s="25"/>
      <c r="M277" s="131"/>
      <c r="T277" s="48"/>
      <c r="AT277" s="10" t="s">
        <v>148</v>
      </c>
      <c r="AU277" s="10" t="s">
        <v>79</v>
      </c>
    </row>
    <row r="278" spans="2:65" s="10" customFormat="1" ht="15.75" customHeight="1">
      <c r="B278" s="25"/>
      <c r="C278" s="118" t="s">
        <v>464</v>
      </c>
      <c r="D278" s="118" t="s">
        <v>141</v>
      </c>
      <c r="E278" s="119" t="s">
        <v>465</v>
      </c>
      <c r="F278" s="120" t="s">
        <v>466</v>
      </c>
      <c r="G278" s="121" t="s">
        <v>415</v>
      </c>
      <c r="H278" s="122">
        <v>1</v>
      </c>
      <c r="I278" s="123"/>
      <c r="J278" s="123">
        <f>ROUND($I$278*$H$278,2)</f>
        <v>0</v>
      </c>
      <c r="K278" s="120" t="s">
        <v>145</v>
      </c>
      <c r="L278" s="25"/>
      <c r="M278" s="124"/>
      <c r="N278" s="125" t="s">
        <v>41</v>
      </c>
      <c r="O278" s="126">
        <v>1.164</v>
      </c>
      <c r="P278" s="126">
        <f>$O$278*$H$278</f>
        <v>1.164</v>
      </c>
      <c r="Q278" s="126">
        <v>0.00066</v>
      </c>
      <c r="R278" s="126">
        <f>$Q$278*$H$278</f>
        <v>0.00066</v>
      </c>
      <c r="S278" s="126">
        <v>0</v>
      </c>
      <c r="T278" s="127">
        <f>$S$278*$H$278</f>
        <v>0</v>
      </c>
      <c r="AR278" s="74" t="s">
        <v>297</v>
      </c>
      <c r="AT278" s="74" t="s">
        <v>141</v>
      </c>
      <c r="AU278" s="74" t="s">
        <v>79</v>
      </c>
      <c r="AY278" s="10" t="s">
        <v>137</v>
      </c>
      <c r="BE278" s="128">
        <f>IF($N$278="základní",$J$278,0)</f>
        <v>0</v>
      </c>
      <c r="BF278" s="128">
        <f>IF($N$278="snížená",$J$278,0)</f>
        <v>0</v>
      </c>
      <c r="BG278" s="128">
        <f>IF($N$278="zákl. přenesená",$J$278,0)</f>
        <v>0</v>
      </c>
      <c r="BH278" s="128">
        <f>IF($N$278="sníž. přenesená",$J$278,0)</f>
        <v>0</v>
      </c>
      <c r="BI278" s="128">
        <f>IF($N$278="nulová",$J$278,0)</f>
        <v>0</v>
      </c>
      <c r="BJ278" s="74" t="s">
        <v>21</v>
      </c>
      <c r="BK278" s="128">
        <f>ROUND($I$278*$H$278,2)</f>
        <v>0</v>
      </c>
      <c r="BL278" s="74" t="s">
        <v>297</v>
      </c>
      <c r="BM278" s="74" t="s">
        <v>467</v>
      </c>
    </row>
    <row r="279" spans="2:47" s="10" customFormat="1" ht="27" customHeight="1">
      <c r="B279" s="25"/>
      <c r="D279" s="129" t="s">
        <v>148</v>
      </c>
      <c r="F279" s="130" t="s">
        <v>468</v>
      </c>
      <c r="L279" s="25"/>
      <c r="M279" s="131"/>
      <c r="T279" s="48"/>
      <c r="AT279" s="10" t="s">
        <v>148</v>
      </c>
      <c r="AU279" s="10" t="s">
        <v>79</v>
      </c>
    </row>
    <row r="280" spans="2:65" s="10" customFormat="1" ht="15.75" customHeight="1">
      <c r="B280" s="25"/>
      <c r="C280" s="118" t="s">
        <v>469</v>
      </c>
      <c r="D280" s="118" t="s">
        <v>141</v>
      </c>
      <c r="E280" s="119" t="s">
        <v>470</v>
      </c>
      <c r="F280" s="120" t="s">
        <v>471</v>
      </c>
      <c r="G280" s="121" t="s">
        <v>415</v>
      </c>
      <c r="H280" s="122">
        <v>1</v>
      </c>
      <c r="I280" s="123"/>
      <c r="J280" s="123">
        <f>ROUND($I$280*$H$280,2)</f>
        <v>0</v>
      </c>
      <c r="K280" s="120" t="s">
        <v>145</v>
      </c>
      <c r="L280" s="25"/>
      <c r="M280" s="124"/>
      <c r="N280" s="125" t="s">
        <v>41</v>
      </c>
      <c r="O280" s="126">
        <v>0.282</v>
      </c>
      <c r="P280" s="126">
        <f>$O$280*$H$280</f>
        <v>0.282</v>
      </c>
      <c r="Q280" s="126">
        <v>0</v>
      </c>
      <c r="R280" s="126">
        <f>$Q$280*$H$280</f>
        <v>0</v>
      </c>
      <c r="S280" s="126">
        <v>0</v>
      </c>
      <c r="T280" s="127">
        <f>$S$280*$H$280</f>
        <v>0</v>
      </c>
      <c r="AR280" s="74" t="s">
        <v>297</v>
      </c>
      <c r="AT280" s="74" t="s">
        <v>141</v>
      </c>
      <c r="AU280" s="74" t="s">
        <v>79</v>
      </c>
      <c r="AY280" s="10" t="s">
        <v>137</v>
      </c>
      <c r="BE280" s="128">
        <f>IF($N$280="základní",$J$280,0)</f>
        <v>0</v>
      </c>
      <c r="BF280" s="128">
        <f>IF($N$280="snížená",$J$280,0)</f>
        <v>0</v>
      </c>
      <c r="BG280" s="128">
        <f>IF($N$280="zákl. přenesená",$J$280,0)</f>
        <v>0</v>
      </c>
      <c r="BH280" s="128">
        <f>IF($N$280="sníž. přenesená",$J$280,0)</f>
        <v>0</v>
      </c>
      <c r="BI280" s="128">
        <f>IF($N$280="nulová",$J$280,0)</f>
        <v>0</v>
      </c>
      <c r="BJ280" s="74" t="s">
        <v>21</v>
      </c>
      <c r="BK280" s="128">
        <f>ROUND($I$280*$H$280,2)</f>
        <v>0</v>
      </c>
      <c r="BL280" s="74" t="s">
        <v>297</v>
      </c>
      <c r="BM280" s="74" t="s">
        <v>472</v>
      </c>
    </row>
    <row r="281" spans="2:47" s="10" customFormat="1" ht="16.5" customHeight="1">
      <c r="B281" s="25"/>
      <c r="D281" s="129" t="s">
        <v>148</v>
      </c>
      <c r="F281" s="130" t="s">
        <v>473</v>
      </c>
      <c r="L281" s="25"/>
      <c r="M281" s="131"/>
      <c r="T281" s="48"/>
      <c r="AT281" s="10" t="s">
        <v>148</v>
      </c>
      <c r="AU281" s="10" t="s">
        <v>79</v>
      </c>
    </row>
    <row r="282" spans="2:51" s="10" customFormat="1" ht="15.75" customHeight="1">
      <c r="B282" s="132"/>
      <c r="D282" s="133" t="s">
        <v>150</v>
      </c>
      <c r="E282" s="134"/>
      <c r="F282" s="135" t="s">
        <v>474</v>
      </c>
      <c r="H282" s="136">
        <v>1</v>
      </c>
      <c r="L282" s="132"/>
      <c r="M282" s="137"/>
      <c r="T282" s="138"/>
      <c r="AT282" s="134" t="s">
        <v>150</v>
      </c>
      <c r="AU282" s="134" t="s">
        <v>79</v>
      </c>
      <c r="AV282" s="134" t="s">
        <v>79</v>
      </c>
      <c r="AW282" s="134" t="s">
        <v>92</v>
      </c>
      <c r="AX282" s="134" t="s">
        <v>21</v>
      </c>
      <c r="AY282" s="134" t="s">
        <v>137</v>
      </c>
    </row>
    <row r="283" spans="2:63" s="107" customFormat="1" ht="30.75" customHeight="1">
      <c r="B283" s="108"/>
      <c r="D283" s="109" t="s">
        <v>69</v>
      </c>
      <c r="E283" s="116" t="s">
        <v>475</v>
      </c>
      <c r="F283" s="116" t="s">
        <v>476</v>
      </c>
      <c r="J283" s="117">
        <f>$BK$283</f>
        <v>0</v>
      </c>
      <c r="L283" s="108"/>
      <c r="M283" s="112"/>
      <c r="P283" s="113">
        <f>SUM($P$284:$P$285)</f>
        <v>3.152</v>
      </c>
      <c r="R283" s="113">
        <f>SUM($R$284:$R$285)</f>
        <v>0</v>
      </c>
      <c r="T283" s="114">
        <f>SUM($T$284:$T$285)</f>
        <v>0</v>
      </c>
      <c r="AR283" s="109" t="s">
        <v>79</v>
      </c>
      <c r="AT283" s="109" t="s">
        <v>69</v>
      </c>
      <c r="AU283" s="109" t="s">
        <v>21</v>
      </c>
      <c r="AY283" s="109" t="s">
        <v>137</v>
      </c>
      <c r="BK283" s="115">
        <f>SUM($BK$284:$BK$285)</f>
        <v>0</v>
      </c>
    </row>
    <row r="284" spans="2:65" s="10" customFormat="1" ht="15.75" customHeight="1">
      <c r="B284" s="25"/>
      <c r="C284" s="118" t="s">
        <v>477</v>
      </c>
      <c r="D284" s="118" t="s">
        <v>141</v>
      </c>
      <c r="E284" s="119" t="s">
        <v>478</v>
      </c>
      <c r="F284" s="120" t="s">
        <v>479</v>
      </c>
      <c r="G284" s="121" t="s">
        <v>415</v>
      </c>
      <c r="H284" s="122">
        <v>1</v>
      </c>
      <c r="I284" s="123"/>
      <c r="J284" s="123">
        <f>ROUND($I$284*$H$284,2)</f>
        <v>0</v>
      </c>
      <c r="K284" s="120"/>
      <c r="L284" s="25"/>
      <c r="M284" s="124"/>
      <c r="N284" s="125" t="s">
        <v>41</v>
      </c>
      <c r="O284" s="126">
        <v>3.152</v>
      </c>
      <c r="P284" s="126">
        <f>$O$284*$H$284</f>
        <v>3.152</v>
      </c>
      <c r="Q284" s="126">
        <v>0</v>
      </c>
      <c r="R284" s="126">
        <f>$Q$284*$H$284</f>
        <v>0</v>
      </c>
      <c r="S284" s="126">
        <v>0</v>
      </c>
      <c r="T284" s="127">
        <f>$S$284*$H$284</f>
        <v>0</v>
      </c>
      <c r="AR284" s="74" t="s">
        <v>297</v>
      </c>
      <c r="AT284" s="74" t="s">
        <v>141</v>
      </c>
      <c r="AU284" s="74" t="s">
        <v>79</v>
      </c>
      <c r="AY284" s="10" t="s">
        <v>137</v>
      </c>
      <c r="BE284" s="128">
        <f>IF($N$284="základní",$J$284,0)</f>
        <v>0</v>
      </c>
      <c r="BF284" s="128">
        <f>IF($N$284="snížená",$J$284,0)</f>
        <v>0</v>
      </c>
      <c r="BG284" s="128">
        <f>IF($N$284="zákl. přenesená",$J$284,0)</f>
        <v>0</v>
      </c>
      <c r="BH284" s="128">
        <f>IF($N$284="sníž. přenesená",$J$284,0)</f>
        <v>0</v>
      </c>
      <c r="BI284" s="128">
        <f>IF($N$284="nulová",$J$284,0)</f>
        <v>0</v>
      </c>
      <c r="BJ284" s="74" t="s">
        <v>21</v>
      </c>
      <c r="BK284" s="128">
        <f>ROUND($I$284*$H$284,2)</f>
        <v>0</v>
      </c>
      <c r="BL284" s="74" t="s">
        <v>297</v>
      </c>
      <c r="BM284" s="74" t="s">
        <v>480</v>
      </c>
    </row>
    <row r="285" spans="2:47" s="10" customFormat="1" ht="27" customHeight="1">
      <c r="B285" s="25"/>
      <c r="D285" s="129" t="s">
        <v>148</v>
      </c>
      <c r="F285" s="130" t="s">
        <v>481</v>
      </c>
      <c r="L285" s="25"/>
      <c r="M285" s="131"/>
      <c r="T285" s="48"/>
      <c r="AT285" s="10" t="s">
        <v>148</v>
      </c>
      <c r="AU285" s="10" t="s">
        <v>79</v>
      </c>
    </row>
    <row r="286" spans="2:63" s="107" customFormat="1" ht="30.75" customHeight="1">
      <c r="B286" s="108"/>
      <c r="D286" s="109" t="s">
        <v>69</v>
      </c>
      <c r="E286" s="116" t="s">
        <v>482</v>
      </c>
      <c r="F286" s="116" t="s">
        <v>483</v>
      </c>
      <c r="J286" s="117">
        <f>$BK$286</f>
        <v>0</v>
      </c>
      <c r="L286" s="108"/>
      <c r="M286" s="112"/>
      <c r="P286" s="113">
        <f>SUM($P$287:$P$454)</f>
        <v>970.8641630000001</v>
      </c>
      <c r="R286" s="113">
        <f>SUM($R$287:$R$454)</f>
        <v>16.709452910000003</v>
      </c>
      <c r="T286" s="114">
        <f>SUM($T$287:$T$454)</f>
        <v>20.689718239999998</v>
      </c>
      <c r="AR286" s="109" t="s">
        <v>79</v>
      </c>
      <c r="AT286" s="109" t="s">
        <v>69</v>
      </c>
      <c r="AU286" s="109" t="s">
        <v>21</v>
      </c>
      <c r="AY286" s="109" t="s">
        <v>137</v>
      </c>
      <c r="BK286" s="115">
        <f>SUM($BK$287:$BK$454)</f>
        <v>0</v>
      </c>
    </row>
    <row r="287" spans="2:65" s="10" customFormat="1" ht="15.75" customHeight="1">
      <c r="B287" s="25"/>
      <c r="C287" s="118" t="s">
        <v>484</v>
      </c>
      <c r="D287" s="118" t="s">
        <v>141</v>
      </c>
      <c r="E287" s="119" t="s">
        <v>485</v>
      </c>
      <c r="F287" s="120" t="s">
        <v>486</v>
      </c>
      <c r="G287" s="121" t="s">
        <v>487</v>
      </c>
      <c r="H287" s="122">
        <v>10</v>
      </c>
      <c r="I287" s="123"/>
      <c r="J287" s="123">
        <f>ROUND($I$287*$H$287,2)</f>
        <v>0</v>
      </c>
      <c r="K287" s="120"/>
      <c r="L287" s="25"/>
      <c r="M287" s="124"/>
      <c r="N287" s="125" t="s">
        <v>41</v>
      </c>
      <c r="O287" s="126">
        <v>0</v>
      </c>
      <c r="P287" s="126">
        <f>$O$287*$H$287</f>
        <v>0</v>
      </c>
      <c r="Q287" s="126">
        <v>0</v>
      </c>
      <c r="R287" s="126">
        <f>$Q$287*$H$287</f>
        <v>0</v>
      </c>
      <c r="S287" s="126">
        <v>0</v>
      </c>
      <c r="T287" s="127">
        <f>$S$287*$H$287</f>
        <v>0</v>
      </c>
      <c r="AR287" s="74" t="s">
        <v>297</v>
      </c>
      <c r="AT287" s="74" t="s">
        <v>141</v>
      </c>
      <c r="AU287" s="74" t="s">
        <v>79</v>
      </c>
      <c r="AY287" s="10" t="s">
        <v>137</v>
      </c>
      <c r="BE287" s="128">
        <f>IF($N$287="základní",$J$287,0)</f>
        <v>0</v>
      </c>
      <c r="BF287" s="128">
        <f>IF($N$287="snížená",$J$287,0)</f>
        <v>0</v>
      </c>
      <c r="BG287" s="128">
        <f>IF($N$287="zákl. přenesená",$J$287,0)</f>
        <v>0</v>
      </c>
      <c r="BH287" s="128">
        <f>IF($N$287="sníž. přenesená",$J$287,0)</f>
        <v>0</v>
      </c>
      <c r="BI287" s="128">
        <f>IF($N$287="nulová",$J$287,0)</f>
        <v>0</v>
      </c>
      <c r="BJ287" s="74" t="s">
        <v>21</v>
      </c>
      <c r="BK287" s="128">
        <f>ROUND($I$287*$H$287,2)</f>
        <v>0</v>
      </c>
      <c r="BL287" s="74" t="s">
        <v>297</v>
      </c>
      <c r="BM287" s="74" t="s">
        <v>488</v>
      </c>
    </row>
    <row r="288" spans="2:65" s="10" customFormat="1" ht="15.75" customHeight="1">
      <c r="B288" s="25"/>
      <c r="C288" s="121" t="s">
        <v>489</v>
      </c>
      <c r="D288" s="121" t="s">
        <v>141</v>
      </c>
      <c r="E288" s="119" t="s">
        <v>490</v>
      </c>
      <c r="F288" s="120" t="s">
        <v>491</v>
      </c>
      <c r="G288" s="121" t="s">
        <v>383</v>
      </c>
      <c r="H288" s="122">
        <v>138.15</v>
      </c>
      <c r="I288" s="123"/>
      <c r="J288" s="123">
        <f>ROUND($I$288*$H$288,2)</f>
        <v>0</v>
      </c>
      <c r="K288" s="120" t="s">
        <v>145</v>
      </c>
      <c r="L288" s="25"/>
      <c r="M288" s="124"/>
      <c r="N288" s="125" t="s">
        <v>41</v>
      </c>
      <c r="O288" s="126">
        <v>0.11</v>
      </c>
      <c r="P288" s="126">
        <f>$O$288*$H$288</f>
        <v>15.1965</v>
      </c>
      <c r="Q288" s="126">
        <v>0</v>
      </c>
      <c r="R288" s="126">
        <f>$Q$288*$H$288</f>
        <v>0</v>
      </c>
      <c r="S288" s="126">
        <v>0.008</v>
      </c>
      <c r="T288" s="127">
        <f>$S$288*$H$288</f>
        <v>1.1052</v>
      </c>
      <c r="AR288" s="74" t="s">
        <v>297</v>
      </c>
      <c r="AT288" s="74" t="s">
        <v>141</v>
      </c>
      <c r="AU288" s="74" t="s">
        <v>79</v>
      </c>
      <c r="AY288" s="74" t="s">
        <v>137</v>
      </c>
      <c r="BE288" s="128">
        <f>IF($N$288="základní",$J$288,0)</f>
        <v>0</v>
      </c>
      <c r="BF288" s="128">
        <f>IF($N$288="snížená",$J$288,0)</f>
        <v>0</v>
      </c>
      <c r="BG288" s="128">
        <f>IF($N$288="zákl. přenesená",$J$288,0)</f>
        <v>0</v>
      </c>
      <c r="BH288" s="128">
        <f>IF($N$288="sníž. přenesená",$J$288,0)</f>
        <v>0</v>
      </c>
      <c r="BI288" s="128">
        <f>IF($N$288="nulová",$J$288,0)</f>
        <v>0</v>
      </c>
      <c r="BJ288" s="74" t="s">
        <v>21</v>
      </c>
      <c r="BK288" s="128">
        <f>ROUND($I$288*$H$288,2)</f>
        <v>0</v>
      </c>
      <c r="BL288" s="74" t="s">
        <v>297</v>
      </c>
      <c r="BM288" s="74" t="s">
        <v>492</v>
      </c>
    </row>
    <row r="289" spans="2:47" s="10" customFormat="1" ht="16.5" customHeight="1">
      <c r="B289" s="25"/>
      <c r="D289" s="129" t="s">
        <v>148</v>
      </c>
      <c r="F289" s="130" t="s">
        <v>493</v>
      </c>
      <c r="L289" s="25"/>
      <c r="M289" s="131"/>
      <c r="T289" s="48"/>
      <c r="AT289" s="10" t="s">
        <v>148</v>
      </c>
      <c r="AU289" s="10" t="s">
        <v>79</v>
      </c>
    </row>
    <row r="290" spans="2:51" s="10" customFormat="1" ht="15.75" customHeight="1">
      <c r="B290" s="139"/>
      <c r="D290" s="133" t="s">
        <v>150</v>
      </c>
      <c r="E290" s="140"/>
      <c r="F290" s="141" t="s">
        <v>494</v>
      </c>
      <c r="H290" s="140"/>
      <c r="L290" s="139"/>
      <c r="M290" s="142"/>
      <c r="T290" s="143"/>
      <c r="AT290" s="140" t="s">
        <v>150</v>
      </c>
      <c r="AU290" s="140" t="s">
        <v>79</v>
      </c>
      <c r="AV290" s="140" t="s">
        <v>21</v>
      </c>
      <c r="AW290" s="140" t="s">
        <v>92</v>
      </c>
      <c r="AX290" s="140" t="s">
        <v>70</v>
      </c>
      <c r="AY290" s="140" t="s">
        <v>137</v>
      </c>
    </row>
    <row r="291" spans="2:51" s="10" customFormat="1" ht="15.75" customHeight="1">
      <c r="B291" s="132"/>
      <c r="D291" s="133" t="s">
        <v>150</v>
      </c>
      <c r="E291" s="134"/>
      <c r="F291" s="135" t="s">
        <v>495</v>
      </c>
      <c r="H291" s="136">
        <v>60.15</v>
      </c>
      <c r="L291" s="132"/>
      <c r="M291" s="137"/>
      <c r="T291" s="138"/>
      <c r="AT291" s="134" t="s">
        <v>150</v>
      </c>
      <c r="AU291" s="134" t="s">
        <v>79</v>
      </c>
      <c r="AV291" s="134" t="s">
        <v>79</v>
      </c>
      <c r="AW291" s="134" t="s">
        <v>92</v>
      </c>
      <c r="AX291" s="134" t="s">
        <v>70</v>
      </c>
      <c r="AY291" s="134" t="s">
        <v>137</v>
      </c>
    </row>
    <row r="292" spans="2:51" s="10" customFormat="1" ht="15.75" customHeight="1">
      <c r="B292" s="139"/>
      <c r="D292" s="133" t="s">
        <v>150</v>
      </c>
      <c r="E292" s="140"/>
      <c r="F292" s="141" t="s">
        <v>496</v>
      </c>
      <c r="H292" s="140"/>
      <c r="L292" s="139"/>
      <c r="M292" s="142"/>
      <c r="T292" s="143"/>
      <c r="AT292" s="140" t="s">
        <v>150</v>
      </c>
      <c r="AU292" s="140" t="s">
        <v>79</v>
      </c>
      <c r="AV292" s="140" t="s">
        <v>21</v>
      </c>
      <c r="AW292" s="140" t="s">
        <v>92</v>
      </c>
      <c r="AX292" s="140" t="s">
        <v>70</v>
      </c>
      <c r="AY292" s="140" t="s">
        <v>137</v>
      </c>
    </row>
    <row r="293" spans="2:51" s="10" customFormat="1" ht="15.75" customHeight="1">
      <c r="B293" s="132"/>
      <c r="D293" s="133" t="s">
        <v>150</v>
      </c>
      <c r="E293" s="134"/>
      <c r="F293" s="135" t="s">
        <v>497</v>
      </c>
      <c r="H293" s="136">
        <v>78</v>
      </c>
      <c r="L293" s="132"/>
      <c r="M293" s="137"/>
      <c r="T293" s="138"/>
      <c r="AT293" s="134" t="s">
        <v>150</v>
      </c>
      <c r="AU293" s="134" t="s">
        <v>79</v>
      </c>
      <c r="AV293" s="134" t="s">
        <v>79</v>
      </c>
      <c r="AW293" s="134" t="s">
        <v>92</v>
      </c>
      <c r="AX293" s="134" t="s">
        <v>70</v>
      </c>
      <c r="AY293" s="134" t="s">
        <v>137</v>
      </c>
    </row>
    <row r="294" spans="2:65" s="10" customFormat="1" ht="15.75" customHeight="1">
      <c r="B294" s="25"/>
      <c r="C294" s="118" t="s">
        <v>320</v>
      </c>
      <c r="D294" s="118" t="s">
        <v>141</v>
      </c>
      <c r="E294" s="119" t="s">
        <v>498</v>
      </c>
      <c r="F294" s="120" t="s">
        <v>499</v>
      </c>
      <c r="G294" s="121" t="s">
        <v>383</v>
      </c>
      <c r="H294" s="122">
        <v>564.23</v>
      </c>
      <c r="I294" s="123"/>
      <c r="J294" s="123">
        <f>ROUND($I$294*$H$294,2)</f>
        <v>0</v>
      </c>
      <c r="K294" s="120" t="s">
        <v>145</v>
      </c>
      <c r="L294" s="25"/>
      <c r="M294" s="124"/>
      <c r="N294" s="125" t="s">
        <v>41</v>
      </c>
      <c r="O294" s="126">
        <v>0.14</v>
      </c>
      <c r="P294" s="126">
        <f>$O$294*$H$294</f>
        <v>78.99220000000001</v>
      </c>
      <c r="Q294" s="126">
        <v>0</v>
      </c>
      <c r="R294" s="126">
        <f>$Q$294*$H$294</f>
        <v>0</v>
      </c>
      <c r="S294" s="126">
        <v>0.014</v>
      </c>
      <c r="T294" s="127">
        <f>$S$294*$H$294</f>
        <v>7.899220000000001</v>
      </c>
      <c r="AR294" s="74" t="s">
        <v>297</v>
      </c>
      <c r="AT294" s="74" t="s">
        <v>141</v>
      </c>
      <c r="AU294" s="74" t="s">
        <v>79</v>
      </c>
      <c r="AY294" s="10" t="s">
        <v>137</v>
      </c>
      <c r="BE294" s="128">
        <f>IF($N$294="základní",$J$294,0)</f>
        <v>0</v>
      </c>
      <c r="BF294" s="128">
        <f>IF($N$294="snížená",$J$294,0)</f>
        <v>0</v>
      </c>
      <c r="BG294" s="128">
        <f>IF($N$294="zákl. přenesená",$J$294,0)</f>
        <v>0</v>
      </c>
      <c r="BH294" s="128">
        <f>IF($N$294="sníž. přenesená",$J$294,0)</f>
        <v>0</v>
      </c>
      <c r="BI294" s="128">
        <f>IF($N$294="nulová",$J$294,0)</f>
        <v>0</v>
      </c>
      <c r="BJ294" s="74" t="s">
        <v>21</v>
      </c>
      <c r="BK294" s="128">
        <f>ROUND($I$294*$H$294,2)</f>
        <v>0</v>
      </c>
      <c r="BL294" s="74" t="s">
        <v>297</v>
      </c>
      <c r="BM294" s="74" t="s">
        <v>500</v>
      </c>
    </row>
    <row r="295" spans="2:47" s="10" customFormat="1" ht="16.5" customHeight="1">
      <c r="B295" s="25"/>
      <c r="D295" s="129" t="s">
        <v>148</v>
      </c>
      <c r="F295" s="130" t="s">
        <v>501</v>
      </c>
      <c r="L295" s="25"/>
      <c r="M295" s="131"/>
      <c r="T295" s="48"/>
      <c r="AT295" s="10" t="s">
        <v>148</v>
      </c>
      <c r="AU295" s="10" t="s">
        <v>79</v>
      </c>
    </row>
    <row r="296" spans="2:51" s="10" customFormat="1" ht="15.75" customHeight="1">
      <c r="B296" s="139"/>
      <c r="D296" s="133" t="s">
        <v>150</v>
      </c>
      <c r="E296" s="140"/>
      <c r="F296" s="141" t="s">
        <v>502</v>
      </c>
      <c r="H296" s="140"/>
      <c r="L296" s="139"/>
      <c r="M296" s="142"/>
      <c r="T296" s="143"/>
      <c r="AT296" s="140" t="s">
        <v>150</v>
      </c>
      <c r="AU296" s="140" t="s">
        <v>79</v>
      </c>
      <c r="AV296" s="140" t="s">
        <v>21</v>
      </c>
      <c r="AW296" s="140" t="s">
        <v>92</v>
      </c>
      <c r="AX296" s="140" t="s">
        <v>70</v>
      </c>
      <c r="AY296" s="140" t="s">
        <v>137</v>
      </c>
    </row>
    <row r="297" spans="2:51" s="10" customFormat="1" ht="27" customHeight="1">
      <c r="B297" s="132"/>
      <c r="D297" s="133" t="s">
        <v>150</v>
      </c>
      <c r="E297" s="134"/>
      <c r="F297" s="135" t="s">
        <v>503</v>
      </c>
      <c r="H297" s="136">
        <v>104.25</v>
      </c>
      <c r="L297" s="132"/>
      <c r="M297" s="137"/>
      <c r="T297" s="138"/>
      <c r="AT297" s="134" t="s">
        <v>150</v>
      </c>
      <c r="AU297" s="134" t="s">
        <v>79</v>
      </c>
      <c r="AV297" s="134" t="s">
        <v>79</v>
      </c>
      <c r="AW297" s="134" t="s">
        <v>92</v>
      </c>
      <c r="AX297" s="134" t="s">
        <v>70</v>
      </c>
      <c r="AY297" s="134" t="s">
        <v>137</v>
      </c>
    </row>
    <row r="298" spans="2:51" s="10" customFormat="1" ht="27" customHeight="1">
      <c r="B298" s="132"/>
      <c r="D298" s="133" t="s">
        <v>150</v>
      </c>
      <c r="E298" s="134"/>
      <c r="F298" s="135" t="s">
        <v>504</v>
      </c>
      <c r="H298" s="136">
        <v>176.77</v>
      </c>
      <c r="L298" s="132"/>
      <c r="M298" s="137"/>
      <c r="T298" s="138"/>
      <c r="AT298" s="134" t="s">
        <v>150</v>
      </c>
      <c r="AU298" s="134" t="s">
        <v>79</v>
      </c>
      <c r="AV298" s="134" t="s">
        <v>79</v>
      </c>
      <c r="AW298" s="134" t="s">
        <v>92</v>
      </c>
      <c r="AX298" s="134" t="s">
        <v>70</v>
      </c>
      <c r="AY298" s="134" t="s">
        <v>137</v>
      </c>
    </row>
    <row r="299" spans="2:51" s="10" customFormat="1" ht="15.75" customHeight="1">
      <c r="B299" s="132"/>
      <c r="D299" s="133" t="s">
        <v>150</v>
      </c>
      <c r="E299" s="134"/>
      <c r="F299" s="135" t="s">
        <v>505</v>
      </c>
      <c r="H299" s="136">
        <v>90.69</v>
      </c>
      <c r="L299" s="132"/>
      <c r="M299" s="137"/>
      <c r="T299" s="138"/>
      <c r="AT299" s="134" t="s">
        <v>150</v>
      </c>
      <c r="AU299" s="134" t="s">
        <v>79</v>
      </c>
      <c r="AV299" s="134" t="s">
        <v>79</v>
      </c>
      <c r="AW299" s="134" t="s">
        <v>92</v>
      </c>
      <c r="AX299" s="134" t="s">
        <v>70</v>
      </c>
      <c r="AY299" s="134" t="s">
        <v>137</v>
      </c>
    </row>
    <row r="300" spans="2:51" s="10" customFormat="1" ht="15.75" customHeight="1">
      <c r="B300" s="139"/>
      <c r="D300" s="133" t="s">
        <v>150</v>
      </c>
      <c r="E300" s="140"/>
      <c r="F300" s="141" t="s">
        <v>506</v>
      </c>
      <c r="H300" s="140"/>
      <c r="L300" s="139"/>
      <c r="M300" s="142"/>
      <c r="T300" s="143"/>
      <c r="AT300" s="140" t="s">
        <v>150</v>
      </c>
      <c r="AU300" s="140" t="s">
        <v>79</v>
      </c>
      <c r="AV300" s="140" t="s">
        <v>21</v>
      </c>
      <c r="AW300" s="140" t="s">
        <v>92</v>
      </c>
      <c r="AX300" s="140" t="s">
        <v>70</v>
      </c>
      <c r="AY300" s="140" t="s">
        <v>137</v>
      </c>
    </row>
    <row r="301" spans="2:51" s="10" customFormat="1" ht="15.75" customHeight="1">
      <c r="B301" s="132"/>
      <c r="D301" s="133" t="s">
        <v>150</v>
      </c>
      <c r="E301" s="134"/>
      <c r="F301" s="135" t="s">
        <v>507</v>
      </c>
      <c r="H301" s="136">
        <v>134.65</v>
      </c>
      <c r="L301" s="132"/>
      <c r="M301" s="137"/>
      <c r="T301" s="138"/>
      <c r="AT301" s="134" t="s">
        <v>150</v>
      </c>
      <c r="AU301" s="134" t="s">
        <v>79</v>
      </c>
      <c r="AV301" s="134" t="s">
        <v>79</v>
      </c>
      <c r="AW301" s="134" t="s">
        <v>92</v>
      </c>
      <c r="AX301" s="134" t="s">
        <v>70</v>
      </c>
      <c r="AY301" s="134" t="s">
        <v>137</v>
      </c>
    </row>
    <row r="302" spans="2:51" s="10" customFormat="1" ht="15.75" customHeight="1">
      <c r="B302" s="139"/>
      <c r="D302" s="133" t="s">
        <v>150</v>
      </c>
      <c r="E302" s="140"/>
      <c r="F302" s="141" t="s">
        <v>508</v>
      </c>
      <c r="H302" s="140"/>
      <c r="L302" s="139"/>
      <c r="M302" s="142"/>
      <c r="T302" s="143"/>
      <c r="AT302" s="140" t="s">
        <v>150</v>
      </c>
      <c r="AU302" s="140" t="s">
        <v>79</v>
      </c>
      <c r="AV302" s="140" t="s">
        <v>21</v>
      </c>
      <c r="AW302" s="140" t="s">
        <v>92</v>
      </c>
      <c r="AX302" s="140" t="s">
        <v>70</v>
      </c>
      <c r="AY302" s="140" t="s">
        <v>137</v>
      </c>
    </row>
    <row r="303" spans="2:51" s="10" customFormat="1" ht="15.75" customHeight="1">
      <c r="B303" s="132"/>
      <c r="D303" s="133" t="s">
        <v>150</v>
      </c>
      <c r="E303" s="134"/>
      <c r="F303" s="135" t="s">
        <v>509</v>
      </c>
      <c r="H303" s="136">
        <v>44.64</v>
      </c>
      <c r="L303" s="132"/>
      <c r="M303" s="137"/>
      <c r="T303" s="138"/>
      <c r="AT303" s="134" t="s">
        <v>150</v>
      </c>
      <c r="AU303" s="134" t="s">
        <v>79</v>
      </c>
      <c r="AV303" s="134" t="s">
        <v>79</v>
      </c>
      <c r="AW303" s="134" t="s">
        <v>92</v>
      </c>
      <c r="AX303" s="134" t="s">
        <v>70</v>
      </c>
      <c r="AY303" s="134" t="s">
        <v>137</v>
      </c>
    </row>
    <row r="304" spans="2:51" s="10" customFormat="1" ht="15.75" customHeight="1">
      <c r="B304" s="139"/>
      <c r="D304" s="133" t="s">
        <v>150</v>
      </c>
      <c r="E304" s="140"/>
      <c r="F304" s="141" t="s">
        <v>510</v>
      </c>
      <c r="H304" s="140"/>
      <c r="L304" s="139"/>
      <c r="M304" s="142"/>
      <c r="T304" s="143"/>
      <c r="AT304" s="140" t="s">
        <v>150</v>
      </c>
      <c r="AU304" s="140" t="s">
        <v>79</v>
      </c>
      <c r="AV304" s="140" t="s">
        <v>21</v>
      </c>
      <c r="AW304" s="140" t="s">
        <v>92</v>
      </c>
      <c r="AX304" s="140" t="s">
        <v>70</v>
      </c>
      <c r="AY304" s="140" t="s">
        <v>137</v>
      </c>
    </row>
    <row r="305" spans="2:51" s="10" customFormat="1" ht="15.75" customHeight="1">
      <c r="B305" s="132"/>
      <c r="D305" s="133" t="s">
        <v>150</v>
      </c>
      <c r="E305" s="134"/>
      <c r="F305" s="135" t="s">
        <v>511</v>
      </c>
      <c r="H305" s="136">
        <v>8.73</v>
      </c>
      <c r="L305" s="132"/>
      <c r="M305" s="137"/>
      <c r="T305" s="138"/>
      <c r="AT305" s="134" t="s">
        <v>150</v>
      </c>
      <c r="AU305" s="134" t="s">
        <v>79</v>
      </c>
      <c r="AV305" s="134" t="s">
        <v>79</v>
      </c>
      <c r="AW305" s="134" t="s">
        <v>92</v>
      </c>
      <c r="AX305" s="134" t="s">
        <v>70</v>
      </c>
      <c r="AY305" s="134" t="s">
        <v>137</v>
      </c>
    </row>
    <row r="306" spans="2:51" s="10" customFormat="1" ht="15.75" customHeight="1">
      <c r="B306" s="139"/>
      <c r="D306" s="133" t="s">
        <v>150</v>
      </c>
      <c r="E306" s="140"/>
      <c r="F306" s="141" t="s">
        <v>512</v>
      </c>
      <c r="H306" s="140"/>
      <c r="L306" s="139"/>
      <c r="M306" s="142"/>
      <c r="T306" s="143"/>
      <c r="AT306" s="140" t="s">
        <v>150</v>
      </c>
      <c r="AU306" s="140" t="s">
        <v>79</v>
      </c>
      <c r="AV306" s="140" t="s">
        <v>21</v>
      </c>
      <c r="AW306" s="140" t="s">
        <v>92</v>
      </c>
      <c r="AX306" s="140" t="s">
        <v>70</v>
      </c>
      <c r="AY306" s="140" t="s">
        <v>137</v>
      </c>
    </row>
    <row r="307" spans="2:51" s="10" customFormat="1" ht="15.75" customHeight="1">
      <c r="B307" s="132"/>
      <c r="D307" s="133" t="s">
        <v>150</v>
      </c>
      <c r="E307" s="134"/>
      <c r="F307" s="135" t="s">
        <v>513</v>
      </c>
      <c r="H307" s="136">
        <v>4.5</v>
      </c>
      <c r="L307" s="132"/>
      <c r="M307" s="137"/>
      <c r="T307" s="138"/>
      <c r="AT307" s="134" t="s">
        <v>150</v>
      </c>
      <c r="AU307" s="134" t="s">
        <v>79</v>
      </c>
      <c r="AV307" s="134" t="s">
        <v>79</v>
      </c>
      <c r="AW307" s="134" t="s">
        <v>92</v>
      </c>
      <c r="AX307" s="134" t="s">
        <v>70</v>
      </c>
      <c r="AY307" s="134" t="s">
        <v>137</v>
      </c>
    </row>
    <row r="308" spans="2:65" s="10" customFormat="1" ht="15.75" customHeight="1">
      <c r="B308" s="25"/>
      <c r="C308" s="118" t="s">
        <v>514</v>
      </c>
      <c r="D308" s="118" t="s">
        <v>141</v>
      </c>
      <c r="E308" s="119" t="s">
        <v>515</v>
      </c>
      <c r="F308" s="120" t="s">
        <v>516</v>
      </c>
      <c r="G308" s="121" t="s">
        <v>383</v>
      </c>
      <c r="H308" s="122">
        <v>142.07</v>
      </c>
      <c r="I308" s="123"/>
      <c r="J308" s="123">
        <f>ROUND($I$308*$H$308,2)</f>
        <v>0</v>
      </c>
      <c r="K308" s="120" t="s">
        <v>145</v>
      </c>
      <c r="L308" s="25"/>
      <c r="M308" s="124"/>
      <c r="N308" s="125" t="s">
        <v>41</v>
      </c>
      <c r="O308" s="126">
        <v>0.17</v>
      </c>
      <c r="P308" s="126">
        <f>$O$308*$H$308</f>
        <v>24.1519</v>
      </c>
      <c r="Q308" s="126">
        <v>0</v>
      </c>
      <c r="R308" s="126">
        <f>$Q$308*$H$308</f>
        <v>0</v>
      </c>
      <c r="S308" s="126">
        <v>0.024</v>
      </c>
      <c r="T308" s="127">
        <f>$S$308*$H$308</f>
        <v>3.40968</v>
      </c>
      <c r="AR308" s="74" t="s">
        <v>297</v>
      </c>
      <c r="AT308" s="74" t="s">
        <v>141</v>
      </c>
      <c r="AU308" s="74" t="s">
        <v>79</v>
      </c>
      <c r="AY308" s="10" t="s">
        <v>137</v>
      </c>
      <c r="BE308" s="128">
        <f>IF($N$308="základní",$J$308,0)</f>
        <v>0</v>
      </c>
      <c r="BF308" s="128">
        <f>IF($N$308="snížená",$J$308,0)</f>
        <v>0</v>
      </c>
      <c r="BG308" s="128">
        <f>IF($N$308="zákl. přenesená",$J$308,0)</f>
        <v>0</v>
      </c>
      <c r="BH308" s="128">
        <f>IF($N$308="sníž. přenesená",$J$308,0)</f>
        <v>0</v>
      </c>
      <c r="BI308" s="128">
        <f>IF($N$308="nulová",$J$308,0)</f>
        <v>0</v>
      </c>
      <c r="BJ308" s="74" t="s">
        <v>21</v>
      </c>
      <c r="BK308" s="128">
        <f>ROUND($I$308*$H$308,2)</f>
        <v>0</v>
      </c>
      <c r="BL308" s="74" t="s">
        <v>297</v>
      </c>
      <c r="BM308" s="74" t="s">
        <v>517</v>
      </c>
    </row>
    <row r="309" spans="2:47" s="10" customFormat="1" ht="16.5" customHeight="1">
      <c r="B309" s="25"/>
      <c r="D309" s="129" t="s">
        <v>148</v>
      </c>
      <c r="F309" s="130" t="s">
        <v>518</v>
      </c>
      <c r="L309" s="25"/>
      <c r="M309" s="131"/>
      <c r="T309" s="48"/>
      <c r="AT309" s="10" t="s">
        <v>148</v>
      </c>
      <c r="AU309" s="10" t="s">
        <v>79</v>
      </c>
    </row>
    <row r="310" spans="2:51" s="10" customFormat="1" ht="15.75" customHeight="1">
      <c r="B310" s="139"/>
      <c r="D310" s="133" t="s">
        <v>150</v>
      </c>
      <c r="E310" s="140"/>
      <c r="F310" s="141" t="s">
        <v>519</v>
      </c>
      <c r="H310" s="140"/>
      <c r="L310" s="139"/>
      <c r="M310" s="142"/>
      <c r="T310" s="143"/>
      <c r="AT310" s="140" t="s">
        <v>150</v>
      </c>
      <c r="AU310" s="140" t="s">
        <v>79</v>
      </c>
      <c r="AV310" s="140" t="s">
        <v>21</v>
      </c>
      <c r="AW310" s="140" t="s">
        <v>92</v>
      </c>
      <c r="AX310" s="140" t="s">
        <v>70</v>
      </c>
      <c r="AY310" s="140" t="s">
        <v>137</v>
      </c>
    </row>
    <row r="311" spans="2:51" s="10" customFormat="1" ht="15.75" customHeight="1">
      <c r="B311" s="132"/>
      <c r="D311" s="133" t="s">
        <v>150</v>
      </c>
      <c r="E311" s="134"/>
      <c r="F311" s="135" t="s">
        <v>520</v>
      </c>
      <c r="H311" s="136">
        <v>66.08</v>
      </c>
      <c r="L311" s="132"/>
      <c r="M311" s="137"/>
      <c r="T311" s="138"/>
      <c r="AT311" s="134" t="s">
        <v>150</v>
      </c>
      <c r="AU311" s="134" t="s">
        <v>79</v>
      </c>
      <c r="AV311" s="134" t="s">
        <v>79</v>
      </c>
      <c r="AW311" s="134" t="s">
        <v>92</v>
      </c>
      <c r="AX311" s="134" t="s">
        <v>70</v>
      </c>
      <c r="AY311" s="134" t="s">
        <v>137</v>
      </c>
    </row>
    <row r="312" spans="2:51" s="10" customFormat="1" ht="15.75" customHeight="1">
      <c r="B312" s="139"/>
      <c r="D312" s="133" t="s">
        <v>150</v>
      </c>
      <c r="E312" s="140"/>
      <c r="F312" s="141" t="s">
        <v>521</v>
      </c>
      <c r="H312" s="140"/>
      <c r="L312" s="139"/>
      <c r="M312" s="142"/>
      <c r="T312" s="143"/>
      <c r="AT312" s="140" t="s">
        <v>150</v>
      </c>
      <c r="AU312" s="140" t="s">
        <v>79</v>
      </c>
      <c r="AV312" s="140" t="s">
        <v>21</v>
      </c>
      <c r="AW312" s="140" t="s">
        <v>92</v>
      </c>
      <c r="AX312" s="140" t="s">
        <v>70</v>
      </c>
      <c r="AY312" s="140" t="s">
        <v>137</v>
      </c>
    </row>
    <row r="313" spans="2:51" s="10" customFormat="1" ht="15.75" customHeight="1">
      <c r="B313" s="132"/>
      <c r="D313" s="133" t="s">
        <v>150</v>
      </c>
      <c r="E313" s="134"/>
      <c r="F313" s="135" t="s">
        <v>522</v>
      </c>
      <c r="H313" s="136">
        <v>9.78</v>
      </c>
      <c r="L313" s="132"/>
      <c r="M313" s="137"/>
      <c r="T313" s="138"/>
      <c r="AT313" s="134" t="s">
        <v>150</v>
      </c>
      <c r="AU313" s="134" t="s">
        <v>79</v>
      </c>
      <c r="AV313" s="134" t="s">
        <v>79</v>
      </c>
      <c r="AW313" s="134" t="s">
        <v>92</v>
      </c>
      <c r="AX313" s="134" t="s">
        <v>70</v>
      </c>
      <c r="AY313" s="134" t="s">
        <v>137</v>
      </c>
    </row>
    <row r="314" spans="2:51" s="10" customFormat="1" ht="15.75" customHeight="1">
      <c r="B314" s="139"/>
      <c r="D314" s="133" t="s">
        <v>150</v>
      </c>
      <c r="E314" s="140"/>
      <c r="F314" s="141" t="s">
        <v>523</v>
      </c>
      <c r="H314" s="140"/>
      <c r="L314" s="139"/>
      <c r="M314" s="142"/>
      <c r="T314" s="143"/>
      <c r="AT314" s="140" t="s">
        <v>150</v>
      </c>
      <c r="AU314" s="140" t="s">
        <v>79</v>
      </c>
      <c r="AV314" s="140" t="s">
        <v>21</v>
      </c>
      <c r="AW314" s="140" t="s">
        <v>92</v>
      </c>
      <c r="AX314" s="140" t="s">
        <v>70</v>
      </c>
      <c r="AY314" s="140" t="s">
        <v>137</v>
      </c>
    </row>
    <row r="315" spans="2:51" s="10" customFormat="1" ht="15.75" customHeight="1">
      <c r="B315" s="132"/>
      <c r="D315" s="133" t="s">
        <v>150</v>
      </c>
      <c r="E315" s="134"/>
      <c r="F315" s="135" t="s">
        <v>524</v>
      </c>
      <c r="H315" s="136">
        <v>33.47</v>
      </c>
      <c r="L315" s="132"/>
      <c r="M315" s="137"/>
      <c r="T315" s="138"/>
      <c r="AT315" s="134" t="s">
        <v>150</v>
      </c>
      <c r="AU315" s="134" t="s">
        <v>79</v>
      </c>
      <c r="AV315" s="134" t="s">
        <v>79</v>
      </c>
      <c r="AW315" s="134" t="s">
        <v>92</v>
      </c>
      <c r="AX315" s="134" t="s">
        <v>70</v>
      </c>
      <c r="AY315" s="134" t="s">
        <v>137</v>
      </c>
    </row>
    <row r="316" spans="2:51" s="10" customFormat="1" ht="15.75" customHeight="1">
      <c r="B316" s="139"/>
      <c r="D316" s="133" t="s">
        <v>150</v>
      </c>
      <c r="E316" s="140"/>
      <c r="F316" s="141" t="s">
        <v>525</v>
      </c>
      <c r="H316" s="140"/>
      <c r="L316" s="139"/>
      <c r="M316" s="142"/>
      <c r="T316" s="143"/>
      <c r="AT316" s="140" t="s">
        <v>150</v>
      </c>
      <c r="AU316" s="140" t="s">
        <v>79</v>
      </c>
      <c r="AV316" s="140" t="s">
        <v>21</v>
      </c>
      <c r="AW316" s="140" t="s">
        <v>92</v>
      </c>
      <c r="AX316" s="140" t="s">
        <v>70</v>
      </c>
      <c r="AY316" s="140" t="s">
        <v>137</v>
      </c>
    </row>
    <row r="317" spans="2:51" s="10" customFormat="1" ht="15.75" customHeight="1">
      <c r="B317" s="132"/>
      <c r="D317" s="133" t="s">
        <v>150</v>
      </c>
      <c r="E317" s="134"/>
      <c r="F317" s="135" t="s">
        <v>526</v>
      </c>
      <c r="H317" s="136">
        <v>32.74</v>
      </c>
      <c r="L317" s="132"/>
      <c r="M317" s="137"/>
      <c r="T317" s="138"/>
      <c r="AT317" s="134" t="s">
        <v>150</v>
      </c>
      <c r="AU317" s="134" t="s">
        <v>79</v>
      </c>
      <c r="AV317" s="134" t="s">
        <v>79</v>
      </c>
      <c r="AW317" s="134" t="s">
        <v>92</v>
      </c>
      <c r="AX317" s="134" t="s">
        <v>70</v>
      </c>
      <c r="AY317" s="134" t="s">
        <v>137</v>
      </c>
    </row>
    <row r="318" spans="2:65" s="10" customFormat="1" ht="15.75" customHeight="1">
      <c r="B318" s="25"/>
      <c r="C318" s="118" t="s">
        <v>527</v>
      </c>
      <c r="D318" s="118" t="s">
        <v>141</v>
      </c>
      <c r="E318" s="119" t="s">
        <v>528</v>
      </c>
      <c r="F318" s="120" t="s">
        <v>529</v>
      </c>
      <c r="G318" s="121" t="s">
        <v>383</v>
      </c>
      <c r="H318" s="122">
        <v>44.48</v>
      </c>
      <c r="I318" s="123"/>
      <c r="J318" s="123">
        <f>ROUND($I$318*$H$318,2)</f>
        <v>0</v>
      </c>
      <c r="K318" s="120" t="s">
        <v>145</v>
      </c>
      <c r="L318" s="25"/>
      <c r="M318" s="124"/>
      <c r="N318" s="125" t="s">
        <v>41</v>
      </c>
      <c r="O318" s="126">
        <v>0.2</v>
      </c>
      <c r="P318" s="126">
        <f>$O$318*$H$318</f>
        <v>8.895999999999999</v>
      </c>
      <c r="Q318" s="126">
        <v>0</v>
      </c>
      <c r="R318" s="126">
        <f>$Q$318*$H$318</f>
        <v>0</v>
      </c>
      <c r="S318" s="126">
        <v>0.032</v>
      </c>
      <c r="T318" s="127">
        <f>$S$318*$H$318</f>
        <v>1.42336</v>
      </c>
      <c r="AR318" s="74" t="s">
        <v>297</v>
      </c>
      <c r="AT318" s="74" t="s">
        <v>141</v>
      </c>
      <c r="AU318" s="74" t="s">
        <v>79</v>
      </c>
      <c r="AY318" s="10" t="s">
        <v>137</v>
      </c>
      <c r="BE318" s="128">
        <f>IF($N$318="základní",$J$318,0)</f>
        <v>0</v>
      </c>
      <c r="BF318" s="128">
        <f>IF($N$318="snížená",$J$318,0)</f>
        <v>0</v>
      </c>
      <c r="BG318" s="128">
        <f>IF($N$318="zákl. přenesená",$J$318,0)</f>
        <v>0</v>
      </c>
      <c r="BH318" s="128">
        <f>IF($N$318="sníž. přenesená",$J$318,0)</f>
        <v>0</v>
      </c>
      <c r="BI318" s="128">
        <f>IF($N$318="nulová",$J$318,0)</f>
        <v>0</v>
      </c>
      <c r="BJ318" s="74" t="s">
        <v>21</v>
      </c>
      <c r="BK318" s="128">
        <f>ROUND($I$318*$H$318,2)</f>
        <v>0</v>
      </c>
      <c r="BL318" s="74" t="s">
        <v>297</v>
      </c>
      <c r="BM318" s="74" t="s">
        <v>530</v>
      </c>
    </row>
    <row r="319" spans="2:47" s="10" customFormat="1" ht="16.5" customHeight="1">
      <c r="B319" s="25"/>
      <c r="D319" s="129" t="s">
        <v>148</v>
      </c>
      <c r="F319" s="130" t="s">
        <v>531</v>
      </c>
      <c r="L319" s="25"/>
      <c r="M319" s="131"/>
      <c r="T319" s="48"/>
      <c r="AT319" s="10" t="s">
        <v>148</v>
      </c>
      <c r="AU319" s="10" t="s">
        <v>79</v>
      </c>
    </row>
    <row r="320" spans="2:51" s="10" customFormat="1" ht="15.75" customHeight="1">
      <c r="B320" s="139"/>
      <c r="D320" s="133" t="s">
        <v>150</v>
      </c>
      <c r="E320" s="140"/>
      <c r="F320" s="141" t="s">
        <v>532</v>
      </c>
      <c r="H320" s="140"/>
      <c r="L320" s="139"/>
      <c r="M320" s="142"/>
      <c r="T320" s="143"/>
      <c r="AT320" s="140" t="s">
        <v>150</v>
      </c>
      <c r="AU320" s="140" t="s">
        <v>79</v>
      </c>
      <c r="AV320" s="140" t="s">
        <v>21</v>
      </c>
      <c r="AW320" s="140" t="s">
        <v>92</v>
      </c>
      <c r="AX320" s="140" t="s">
        <v>70</v>
      </c>
      <c r="AY320" s="140" t="s">
        <v>137</v>
      </c>
    </row>
    <row r="321" spans="2:51" s="10" customFormat="1" ht="15.75" customHeight="1">
      <c r="B321" s="132"/>
      <c r="D321" s="133" t="s">
        <v>150</v>
      </c>
      <c r="E321" s="134"/>
      <c r="F321" s="135" t="s">
        <v>533</v>
      </c>
      <c r="H321" s="136">
        <v>40.28</v>
      </c>
      <c r="L321" s="132"/>
      <c r="M321" s="137"/>
      <c r="T321" s="138"/>
      <c r="AT321" s="134" t="s">
        <v>150</v>
      </c>
      <c r="AU321" s="134" t="s">
        <v>79</v>
      </c>
      <c r="AV321" s="134" t="s">
        <v>79</v>
      </c>
      <c r="AW321" s="134" t="s">
        <v>92</v>
      </c>
      <c r="AX321" s="134" t="s">
        <v>70</v>
      </c>
      <c r="AY321" s="134" t="s">
        <v>137</v>
      </c>
    </row>
    <row r="322" spans="2:51" s="10" customFormat="1" ht="15.75" customHeight="1">
      <c r="B322" s="139"/>
      <c r="D322" s="133" t="s">
        <v>150</v>
      </c>
      <c r="E322" s="140"/>
      <c r="F322" s="141" t="s">
        <v>534</v>
      </c>
      <c r="H322" s="140"/>
      <c r="L322" s="139"/>
      <c r="M322" s="142"/>
      <c r="T322" s="143"/>
      <c r="AT322" s="140" t="s">
        <v>150</v>
      </c>
      <c r="AU322" s="140" t="s">
        <v>79</v>
      </c>
      <c r="AV322" s="140" t="s">
        <v>21</v>
      </c>
      <c r="AW322" s="140" t="s">
        <v>92</v>
      </c>
      <c r="AX322" s="140" t="s">
        <v>70</v>
      </c>
      <c r="AY322" s="140" t="s">
        <v>137</v>
      </c>
    </row>
    <row r="323" spans="2:51" s="10" customFormat="1" ht="15.75" customHeight="1">
      <c r="B323" s="132"/>
      <c r="D323" s="133" t="s">
        <v>150</v>
      </c>
      <c r="E323" s="134"/>
      <c r="F323" s="135" t="s">
        <v>535</v>
      </c>
      <c r="H323" s="136">
        <v>4.2</v>
      </c>
      <c r="L323" s="132"/>
      <c r="M323" s="137"/>
      <c r="T323" s="138"/>
      <c r="AT323" s="134" t="s">
        <v>150</v>
      </c>
      <c r="AU323" s="134" t="s">
        <v>79</v>
      </c>
      <c r="AV323" s="134" t="s">
        <v>79</v>
      </c>
      <c r="AW323" s="134" t="s">
        <v>92</v>
      </c>
      <c r="AX323" s="134" t="s">
        <v>70</v>
      </c>
      <c r="AY323" s="134" t="s">
        <v>137</v>
      </c>
    </row>
    <row r="324" spans="2:65" s="10" customFormat="1" ht="15.75" customHeight="1">
      <c r="B324" s="25"/>
      <c r="C324" s="118" t="s">
        <v>536</v>
      </c>
      <c r="D324" s="118" t="s">
        <v>141</v>
      </c>
      <c r="E324" s="119" t="s">
        <v>537</v>
      </c>
      <c r="F324" s="120" t="s">
        <v>538</v>
      </c>
      <c r="G324" s="121" t="s">
        <v>415</v>
      </c>
      <c r="H324" s="122">
        <v>77</v>
      </c>
      <c r="I324" s="123"/>
      <c r="J324" s="123">
        <f>ROUND($I$324*$H$324,2)</f>
        <v>0</v>
      </c>
      <c r="K324" s="120"/>
      <c r="L324" s="25"/>
      <c r="M324" s="124"/>
      <c r="N324" s="125" t="s">
        <v>41</v>
      </c>
      <c r="O324" s="126">
        <v>0.354</v>
      </c>
      <c r="P324" s="126">
        <f>$O$324*$H$324</f>
        <v>27.258</v>
      </c>
      <c r="Q324" s="126">
        <v>0</v>
      </c>
      <c r="R324" s="126">
        <f>$Q$324*$H$324</f>
        <v>0</v>
      </c>
      <c r="S324" s="126">
        <v>0</v>
      </c>
      <c r="T324" s="127">
        <f>$S$324*$H$324</f>
        <v>0</v>
      </c>
      <c r="AR324" s="74" t="s">
        <v>297</v>
      </c>
      <c r="AT324" s="74" t="s">
        <v>141</v>
      </c>
      <c r="AU324" s="74" t="s">
        <v>79</v>
      </c>
      <c r="AY324" s="10" t="s">
        <v>137</v>
      </c>
      <c r="BE324" s="128">
        <f>IF($N$324="základní",$J$324,0)</f>
        <v>0</v>
      </c>
      <c r="BF324" s="128">
        <f>IF($N$324="snížená",$J$324,0)</f>
        <v>0</v>
      </c>
      <c r="BG324" s="128">
        <f>IF($N$324="zákl. přenesená",$J$324,0)</f>
        <v>0</v>
      </c>
      <c r="BH324" s="128">
        <f>IF($N$324="sníž. přenesená",$J$324,0)</f>
        <v>0</v>
      </c>
      <c r="BI324" s="128">
        <f>IF($N$324="nulová",$J$324,0)</f>
        <v>0</v>
      </c>
      <c r="BJ324" s="74" t="s">
        <v>21</v>
      </c>
      <c r="BK324" s="128">
        <f>ROUND($I$324*$H$324,2)</f>
        <v>0</v>
      </c>
      <c r="BL324" s="74" t="s">
        <v>297</v>
      </c>
      <c r="BM324" s="74" t="s">
        <v>539</v>
      </c>
    </row>
    <row r="325" spans="2:47" s="10" customFormat="1" ht="16.5" customHeight="1">
      <c r="B325" s="25"/>
      <c r="D325" s="129" t="s">
        <v>148</v>
      </c>
      <c r="F325" s="130" t="s">
        <v>538</v>
      </c>
      <c r="L325" s="25"/>
      <c r="M325" s="131"/>
      <c r="T325" s="48"/>
      <c r="AT325" s="10" t="s">
        <v>148</v>
      </c>
      <c r="AU325" s="10" t="s">
        <v>79</v>
      </c>
    </row>
    <row r="326" spans="2:65" s="10" customFormat="1" ht="15.75" customHeight="1">
      <c r="B326" s="25"/>
      <c r="C326" s="118" t="s">
        <v>540</v>
      </c>
      <c r="D326" s="118" t="s">
        <v>141</v>
      </c>
      <c r="E326" s="119" t="s">
        <v>541</v>
      </c>
      <c r="F326" s="120" t="s">
        <v>542</v>
      </c>
      <c r="G326" s="121" t="s">
        <v>383</v>
      </c>
      <c r="H326" s="122">
        <v>138.15</v>
      </c>
      <c r="I326" s="123"/>
      <c r="J326" s="123">
        <f>ROUND($I$326*$H$326,2)</f>
        <v>0</v>
      </c>
      <c r="K326" s="120" t="s">
        <v>145</v>
      </c>
      <c r="L326" s="25"/>
      <c r="M326" s="124"/>
      <c r="N326" s="125" t="s">
        <v>41</v>
      </c>
      <c r="O326" s="126">
        <v>0.402</v>
      </c>
      <c r="P326" s="126">
        <f>$O$326*$H$326</f>
        <v>55.536300000000004</v>
      </c>
      <c r="Q326" s="126">
        <v>0</v>
      </c>
      <c r="R326" s="126">
        <f>$Q$326*$H$326</f>
        <v>0</v>
      </c>
      <c r="S326" s="126">
        <v>0</v>
      </c>
      <c r="T326" s="127">
        <f>$S$326*$H$326</f>
        <v>0</v>
      </c>
      <c r="AR326" s="74" t="s">
        <v>297</v>
      </c>
      <c r="AT326" s="74" t="s">
        <v>141</v>
      </c>
      <c r="AU326" s="74" t="s">
        <v>79</v>
      </c>
      <c r="AY326" s="10" t="s">
        <v>137</v>
      </c>
      <c r="BE326" s="128">
        <f>IF($N$326="základní",$J$326,0)</f>
        <v>0</v>
      </c>
      <c r="BF326" s="128">
        <f>IF($N$326="snížená",$J$326,0)</f>
        <v>0</v>
      </c>
      <c r="BG326" s="128">
        <f>IF($N$326="zákl. přenesená",$J$326,0)</f>
        <v>0</v>
      </c>
      <c r="BH326" s="128">
        <f>IF($N$326="sníž. přenesená",$J$326,0)</f>
        <v>0</v>
      </c>
      <c r="BI326" s="128">
        <f>IF($N$326="nulová",$J$326,0)</f>
        <v>0</v>
      </c>
      <c r="BJ326" s="74" t="s">
        <v>21</v>
      </c>
      <c r="BK326" s="128">
        <f>ROUND($I$326*$H$326,2)</f>
        <v>0</v>
      </c>
      <c r="BL326" s="74" t="s">
        <v>297</v>
      </c>
      <c r="BM326" s="74" t="s">
        <v>543</v>
      </c>
    </row>
    <row r="327" spans="2:47" s="10" customFormat="1" ht="27" customHeight="1">
      <c r="B327" s="25"/>
      <c r="D327" s="129" t="s">
        <v>148</v>
      </c>
      <c r="F327" s="130" t="s">
        <v>544</v>
      </c>
      <c r="L327" s="25"/>
      <c r="M327" s="131"/>
      <c r="T327" s="48"/>
      <c r="AT327" s="10" t="s">
        <v>148</v>
      </c>
      <c r="AU327" s="10" t="s">
        <v>79</v>
      </c>
    </row>
    <row r="328" spans="2:51" s="10" customFormat="1" ht="15.75" customHeight="1">
      <c r="B328" s="139"/>
      <c r="D328" s="133" t="s">
        <v>150</v>
      </c>
      <c r="E328" s="140"/>
      <c r="F328" s="141" t="s">
        <v>494</v>
      </c>
      <c r="H328" s="140"/>
      <c r="L328" s="139"/>
      <c r="M328" s="142"/>
      <c r="T328" s="143"/>
      <c r="AT328" s="140" t="s">
        <v>150</v>
      </c>
      <c r="AU328" s="140" t="s">
        <v>79</v>
      </c>
      <c r="AV328" s="140" t="s">
        <v>21</v>
      </c>
      <c r="AW328" s="140" t="s">
        <v>92</v>
      </c>
      <c r="AX328" s="140" t="s">
        <v>70</v>
      </c>
      <c r="AY328" s="140" t="s">
        <v>137</v>
      </c>
    </row>
    <row r="329" spans="2:51" s="10" customFormat="1" ht="15.75" customHeight="1">
      <c r="B329" s="132"/>
      <c r="D329" s="133" t="s">
        <v>150</v>
      </c>
      <c r="E329" s="134"/>
      <c r="F329" s="135" t="s">
        <v>495</v>
      </c>
      <c r="H329" s="136">
        <v>60.15</v>
      </c>
      <c r="L329" s="132"/>
      <c r="M329" s="137"/>
      <c r="T329" s="138"/>
      <c r="AT329" s="134" t="s">
        <v>150</v>
      </c>
      <c r="AU329" s="134" t="s">
        <v>79</v>
      </c>
      <c r="AV329" s="134" t="s">
        <v>79</v>
      </c>
      <c r="AW329" s="134" t="s">
        <v>92</v>
      </c>
      <c r="AX329" s="134" t="s">
        <v>70</v>
      </c>
      <c r="AY329" s="134" t="s">
        <v>137</v>
      </c>
    </row>
    <row r="330" spans="2:51" s="10" customFormat="1" ht="15.75" customHeight="1">
      <c r="B330" s="139"/>
      <c r="D330" s="133" t="s">
        <v>150</v>
      </c>
      <c r="E330" s="140"/>
      <c r="F330" s="141" t="s">
        <v>496</v>
      </c>
      <c r="H330" s="140"/>
      <c r="L330" s="139"/>
      <c r="M330" s="142"/>
      <c r="T330" s="143"/>
      <c r="AT330" s="140" t="s">
        <v>150</v>
      </c>
      <c r="AU330" s="140" t="s">
        <v>79</v>
      </c>
      <c r="AV330" s="140" t="s">
        <v>21</v>
      </c>
      <c r="AW330" s="140" t="s">
        <v>92</v>
      </c>
      <c r="AX330" s="140" t="s">
        <v>70</v>
      </c>
      <c r="AY330" s="140" t="s">
        <v>137</v>
      </c>
    </row>
    <row r="331" spans="2:51" s="10" customFormat="1" ht="15.75" customHeight="1">
      <c r="B331" s="132"/>
      <c r="D331" s="133" t="s">
        <v>150</v>
      </c>
      <c r="E331" s="134"/>
      <c r="F331" s="135" t="s">
        <v>497</v>
      </c>
      <c r="H331" s="136">
        <v>78</v>
      </c>
      <c r="L331" s="132"/>
      <c r="M331" s="137"/>
      <c r="T331" s="138"/>
      <c r="AT331" s="134" t="s">
        <v>150</v>
      </c>
      <c r="AU331" s="134" t="s">
        <v>79</v>
      </c>
      <c r="AV331" s="134" t="s">
        <v>79</v>
      </c>
      <c r="AW331" s="134" t="s">
        <v>92</v>
      </c>
      <c r="AX331" s="134" t="s">
        <v>70</v>
      </c>
      <c r="AY331" s="134" t="s">
        <v>137</v>
      </c>
    </row>
    <row r="332" spans="2:65" s="10" customFormat="1" ht="15.75" customHeight="1">
      <c r="B332" s="25"/>
      <c r="C332" s="118" t="s">
        <v>545</v>
      </c>
      <c r="D332" s="118" t="s">
        <v>141</v>
      </c>
      <c r="E332" s="119" t="s">
        <v>546</v>
      </c>
      <c r="F332" s="120" t="s">
        <v>547</v>
      </c>
      <c r="G332" s="121" t="s">
        <v>383</v>
      </c>
      <c r="H332" s="122">
        <v>571.43</v>
      </c>
      <c r="I332" s="123"/>
      <c r="J332" s="123">
        <f>ROUND($I$332*$H$332,2)</f>
        <v>0</v>
      </c>
      <c r="K332" s="120" t="s">
        <v>145</v>
      </c>
      <c r="L332" s="25"/>
      <c r="M332" s="124"/>
      <c r="N332" s="125" t="s">
        <v>41</v>
      </c>
      <c r="O332" s="126">
        <v>0.516</v>
      </c>
      <c r="P332" s="126">
        <f>$O$332*$H$332</f>
        <v>294.85787999999997</v>
      </c>
      <c r="Q332" s="126">
        <v>0</v>
      </c>
      <c r="R332" s="126">
        <f>$Q$332*$H$332</f>
        <v>0</v>
      </c>
      <c r="S332" s="126">
        <v>0</v>
      </c>
      <c r="T332" s="127">
        <f>$S$332*$H$332</f>
        <v>0</v>
      </c>
      <c r="AR332" s="74" t="s">
        <v>297</v>
      </c>
      <c r="AT332" s="74" t="s">
        <v>141</v>
      </c>
      <c r="AU332" s="74" t="s">
        <v>79</v>
      </c>
      <c r="AY332" s="10" t="s">
        <v>137</v>
      </c>
      <c r="BE332" s="128">
        <f>IF($N$332="základní",$J$332,0)</f>
        <v>0</v>
      </c>
      <c r="BF332" s="128">
        <f>IF($N$332="snížená",$J$332,0)</f>
        <v>0</v>
      </c>
      <c r="BG332" s="128">
        <f>IF($N$332="zákl. přenesená",$J$332,0)</f>
        <v>0</v>
      </c>
      <c r="BH332" s="128">
        <f>IF($N$332="sníž. přenesená",$J$332,0)</f>
        <v>0</v>
      </c>
      <c r="BI332" s="128">
        <f>IF($N$332="nulová",$J$332,0)</f>
        <v>0</v>
      </c>
      <c r="BJ332" s="74" t="s">
        <v>21</v>
      </c>
      <c r="BK332" s="128">
        <f>ROUND($I$332*$H$332,2)</f>
        <v>0</v>
      </c>
      <c r="BL332" s="74" t="s">
        <v>297</v>
      </c>
      <c r="BM332" s="74" t="s">
        <v>548</v>
      </c>
    </row>
    <row r="333" spans="2:47" s="10" customFormat="1" ht="27" customHeight="1">
      <c r="B333" s="25"/>
      <c r="D333" s="129" t="s">
        <v>148</v>
      </c>
      <c r="F333" s="130" t="s">
        <v>549</v>
      </c>
      <c r="L333" s="25"/>
      <c r="M333" s="131"/>
      <c r="T333" s="48"/>
      <c r="AT333" s="10" t="s">
        <v>148</v>
      </c>
      <c r="AU333" s="10" t="s">
        <v>79</v>
      </c>
    </row>
    <row r="334" spans="2:51" s="10" customFormat="1" ht="15.75" customHeight="1">
      <c r="B334" s="139"/>
      <c r="D334" s="133" t="s">
        <v>150</v>
      </c>
      <c r="E334" s="140"/>
      <c r="F334" s="141" t="s">
        <v>502</v>
      </c>
      <c r="H334" s="140"/>
      <c r="L334" s="139"/>
      <c r="M334" s="142"/>
      <c r="T334" s="143"/>
      <c r="AT334" s="140" t="s">
        <v>150</v>
      </c>
      <c r="AU334" s="140" t="s">
        <v>79</v>
      </c>
      <c r="AV334" s="140" t="s">
        <v>21</v>
      </c>
      <c r="AW334" s="140" t="s">
        <v>92</v>
      </c>
      <c r="AX334" s="140" t="s">
        <v>70</v>
      </c>
      <c r="AY334" s="140" t="s">
        <v>137</v>
      </c>
    </row>
    <row r="335" spans="2:51" s="10" customFormat="1" ht="27" customHeight="1">
      <c r="B335" s="132"/>
      <c r="D335" s="133" t="s">
        <v>150</v>
      </c>
      <c r="E335" s="134"/>
      <c r="F335" s="135" t="s">
        <v>503</v>
      </c>
      <c r="H335" s="136">
        <v>104.25</v>
      </c>
      <c r="L335" s="132"/>
      <c r="M335" s="137"/>
      <c r="T335" s="138"/>
      <c r="AT335" s="134" t="s">
        <v>150</v>
      </c>
      <c r="AU335" s="134" t="s">
        <v>79</v>
      </c>
      <c r="AV335" s="134" t="s">
        <v>79</v>
      </c>
      <c r="AW335" s="134" t="s">
        <v>92</v>
      </c>
      <c r="AX335" s="134" t="s">
        <v>70</v>
      </c>
      <c r="AY335" s="134" t="s">
        <v>137</v>
      </c>
    </row>
    <row r="336" spans="2:51" s="10" customFormat="1" ht="27" customHeight="1">
      <c r="B336" s="132"/>
      <c r="D336" s="133" t="s">
        <v>150</v>
      </c>
      <c r="E336" s="134"/>
      <c r="F336" s="135" t="s">
        <v>504</v>
      </c>
      <c r="H336" s="136">
        <v>176.77</v>
      </c>
      <c r="L336" s="132"/>
      <c r="M336" s="137"/>
      <c r="T336" s="138"/>
      <c r="AT336" s="134" t="s">
        <v>150</v>
      </c>
      <c r="AU336" s="134" t="s">
        <v>79</v>
      </c>
      <c r="AV336" s="134" t="s">
        <v>79</v>
      </c>
      <c r="AW336" s="134" t="s">
        <v>92</v>
      </c>
      <c r="AX336" s="134" t="s">
        <v>70</v>
      </c>
      <c r="AY336" s="134" t="s">
        <v>137</v>
      </c>
    </row>
    <row r="337" spans="2:51" s="10" customFormat="1" ht="15.75" customHeight="1">
      <c r="B337" s="132"/>
      <c r="D337" s="133" t="s">
        <v>150</v>
      </c>
      <c r="E337" s="134"/>
      <c r="F337" s="135" t="s">
        <v>550</v>
      </c>
      <c r="H337" s="136">
        <v>97.89</v>
      </c>
      <c r="L337" s="132"/>
      <c r="M337" s="137"/>
      <c r="T337" s="138"/>
      <c r="AT337" s="134" t="s">
        <v>150</v>
      </c>
      <c r="AU337" s="134" t="s">
        <v>79</v>
      </c>
      <c r="AV337" s="134" t="s">
        <v>79</v>
      </c>
      <c r="AW337" s="134" t="s">
        <v>92</v>
      </c>
      <c r="AX337" s="134" t="s">
        <v>70</v>
      </c>
      <c r="AY337" s="134" t="s">
        <v>137</v>
      </c>
    </row>
    <row r="338" spans="2:51" s="10" customFormat="1" ht="15.75" customHeight="1">
      <c r="B338" s="139"/>
      <c r="D338" s="133" t="s">
        <v>150</v>
      </c>
      <c r="E338" s="140"/>
      <c r="F338" s="141" t="s">
        <v>506</v>
      </c>
      <c r="H338" s="140"/>
      <c r="L338" s="139"/>
      <c r="M338" s="142"/>
      <c r="T338" s="143"/>
      <c r="AT338" s="140" t="s">
        <v>150</v>
      </c>
      <c r="AU338" s="140" t="s">
        <v>79</v>
      </c>
      <c r="AV338" s="140" t="s">
        <v>21</v>
      </c>
      <c r="AW338" s="140" t="s">
        <v>92</v>
      </c>
      <c r="AX338" s="140" t="s">
        <v>70</v>
      </c>
      <c r="AY338" s="140" t="s">
        <v>137</v>
      </c>
    </row>
    <row r="339" spans="2:51" s="10" customFormat="1" ht="15.75" customHeight="1">
      <c r="B339" s="132"/>
      <c r="D339" s="133" t="s">
        <v>150</v>
      </c>
      <c r="E339" s="134"/>
      <c r="F339" s="135" t="s">
        <v>507</v>
      </c>
      <c r="H339" s="136">
        <v>134.65</v>
      </c>
      <c r="L339" s="132"/>
      <c r="M339" s="137"/>
      <c r="T339" s="138"/>
      <c r="AT339" s="134" t="s">
        <v>150</v>
      </c>
      <c r="AU339" s="134" t="s">
        <v>79</v>
      </c>
      <c r="AV339" s="134" t="s">
        <v>79</v>
      </c>
      <c r="AW339" s="134" t="s">
        <v>92</v>
      </c>
      <c r="AX339" s="134" t="s">
        <v>70</v>
      </c>
      <c r="AY339" s="134" t="s">
        <v>137</v>
      </c>
    </row>
    <row r="340" spans="2:51" s="10" customFormat="1" ht="15.75" customHeight="1">
      <c r="B340" s="139"/>
      <c r="D340" s="133" t="s">
        <v>150</v>
      </c>
      <c r="E340" s="140"/>
      <c r="F340" s="141" t="s">
        <v>508</v>
      </c>
      <c r="H340" s="140"/>
      <c r="L340" s="139"/>
      <c r="M340" s="142"/>
      <c r="T340" s="143"/>
      <c r="AT340" s="140" t="s">
        <v>150</v>
      </c>
      <c r="AU340" s="140" t="s">
        <v>79</v>
      </c>
      <c r="AV340" s="140" t="s">
        <v>21</v>
      </c>
      <c r="AW340" s="140" t="s">
        <v>92</v>
      </c>
      <c r="AX340" s="140" t="s">
        <v>70</v>
      </c>
      <c r="AY340" s="140" t="s">
        <v>137</v>
      </c>
    </row>
    <row r="341" spans="2:51" s="10" customFormat="1" ht="15.75" customHeight="1">
      <c r="B341" s="132"/>
      <c r="D341" s="133" t="s">
        <v>150</v>
      </c>
      <c r="E341" s="134"/>
      <c r="F341" s="135" t="s">
        <v>509</v>
      </c>
      <c r="H341" s="136">
        <v>44.64</v>
      </c>
      <c r="L341" s="132"/>
      <c r="M341" s="137"/>
      <c r="T341" s="138"/>
      <c r="AT341" s="134" t="s">
        <v>150</v>
      </c>
      <c r="AU341" s="134" t="s">
        <v>79</v>
      </c>
      <c r="AV341" s="134" t="s">
        <v>79</v>
      </c>
      <c r="AW341" s="134" t="s">
        <v>92</v>
      </c>
      <c r="AX341" s="134" t="s">
        <v>70</v>
      </c>
      <c r="AY341" s="134" t="s">
        <v>137</v>
      </c>
    </row>
    <row r="342" spans="2:51" s="10" customFormat="1" ht="15.75" customHeight="1">
      <c r="B342" s="139"/>
      <c r="D342" s="133" t="s">
        <v>150</v>
      </c>
      <c r="E342" s="140"/>
      <c r="F342" s="141" t="s">
        <v>510</v>
      </c>
      <c r="H342" s="140"/>
      <c r="L342" s="139"/>
      <c r="M342" s="142"/>
      <c r="T342" s="143"/>
      <c r="AT342" s="140" t="s">
        <v>150</v>
      </c>
      <c r="AU342" s="140" t="s">
        <v>79</v>
      </c>
      <c r="AV342" s="140" t="s">
        <v>21</v>
      </c>
      <c r="AW342" s="140" t="s">
        <v>92</v>
      </c>
      <c r="AX342" s="140" t="s">
        <v>70</v>
      </c>
      <c r="AY342" s="140" t="s">
        <v>137</v>
      </c>
    </row>
    <row r="343" spans="2:51" s="10" customFormat="1" ht="15.75" customHeight="1">
      <c r="B343" s="132"/>
      <c r="D343" s="133" t="s">
        <v>150</v>
      </c>
      <c r="E343" s="134"/>
      <c r="F343" s="135" t="s">
        <v>511</v>
      </c>
      <c r="H343" s="136">
        <v>8.73</v>
      </c>
      <c r="L343" s="132"/>
      <c r="M343" s="137"/>
      <c r="T343" s="138"/>
      <c r="AT343" s="134" t="s">
        <v>150</v>
      </c>
      <c r="AU343" s="134" t="s">
        <v>79</v>
      </c>
      <c r="AV343" s="134" t="s">
        <v>79</v>
      </c>
      <c r="AW343" s="134" t="s">
        <v>92</v>
      </c>
      <c r="AX343" s="134" t="s">
        <v>70</v>
      </c>
      <c r="AY343" s="134" t="s">
        <v>137</v>
      </c>
    </row>
    <row r="344" spans="2:51" s="10" customFormat="1" ht="15.75" customHeight="1">
      <c r="B344" s="139"/>
      <c r="D344" s="133" t="s">
        <v>150</v>
      </c>
      <c r="E344" s="140"/>
      <c r="F344" s="141" t="s">
        <v>512</v>
      </c>
      <c r="H344" s="140"/>
      <c r="L344" s="139"/>
      <c r="M344" s="142"/>
      <c r="T344" s="143"/>
      <c r="AT344" s="140" t="s">
        <v>150</v>
      </c>
      <c r="AU344" s="140" t="s">
        <v>79</v>
      </c>
      <c r="AV344" s="140" t="s">
        <v>21</v>
      </c>
      <c r="AW344" s="140" t="s">
        <v>92</v>
      </c>
      <c r="AX344" s="140" t="s">
        <v>70</v>
      </c>
      <c r="AY344" s="140" t="s">
        <v>137</v>
      </c>
    </row>
    <row r="345" spans="2:51" s="10" customFormat="1" ht="15.75" customHeight="1">
      <c r="B345" s="132"/>
      <c r="D345" s="133" t="s">
        <v>150</v>
      </c>
      <c r="E345" s="134"/>
      <c r="F345" s="135" t="s">
        <v>513</v>
      </c>
      <c r="H345" s="136">
        <v>4.5</v>
      </c>
      <c r="L345" s="132"/>
      <c r="M345" s="137"/>
      <c r="T345" s="138"/>
      <c r="AT345" s="134" t="s">
        <v>150</v>
      </c>
      <c r="AU345" s="134" t="s">
        <v>79</v>
      </c>
      <c r="AV345" s="134" t="s">
        <v>79</v>
      </c>
      <c r="AW345" s="134" t="s">
        <v>92</v>
      </c>
      <c r="AX345" s="134" t="s">
        <v>70</v>
      </c>
      <c r="AY345" s="134" t="s">
        <v>137</v>
      </c>
    </row>
    <row r="346" spans="2:65" s="10" customFormat="1" ht="15.75" customHeight="1">
      <c r="B346" s="25"/>
      <c r="C346" s="118" t="s">
        <v>551</v>
      </c>
      <c r="D346" s="118" t="s">
        <v>141</v>
      </c>
      <c r="E346" s="119" t="s">
        <v>552</v>
      </c>
      <c r="F346" s="120" t="s">
        <v>553</v>
      </c>
      <c r="G346" s="121" t="s">
        <v>383</v>
      </c>
      <c r="H346" s="122">
        <v>142.07</v>
      </c>
      <c r="I346" s="123"/>
      <c r="J346" s="123">
        <f>ROUND($I$346*$H$346,2)</f>
        <v>0</v>
      </c>
      <c r="K346" s="120" t="s">
        <v>145</v>
      </c>
      <c r="L346" s="25"/>
      <c r="M346" s="124"/>
      <c r="N346" s="125" t="s">
        <v>41</v>
      </c>
      <c r="O346" s="126">
        <v>0.654</v>
      </c>
      <c r="P346" s="126">
        <f>$O$346*$H$346</f>
        <v>92.91378</v>
      </c>
      <c r="Q346" s="126">
        <v>0</v>
      </c>
      <c r="R346" s="126">
        <f>$Q$346*$H$346</f>
        <v>0</v>
      </c>
      <c r="S346" s="126">
        <v>0</v>
      </c>
      <c r="T346" s="127">
        <f>$S$346*$H$346</f>
        <v>0</v>
      </c>
      <c r="AR346" s="74" t="s">
        <v>297</v>
      </c>
      <c r="AT346" s="74" t="s">
        <v>141</v>
      </c>
      <c r="AU346" s="74" t="s">
        <v>79</v>
      </c>
      <c r="AY346" s="10" t="s">
        <v>137</v>
      </c>
      <c r="BE346" s="128">
        <f>IF($N$346="základní",$J$346,0)</f>
        <v>0</v>
      </c>
      <c r="BF346" s="128">
        <f>IF($N$346="snížená",$J$346,0)</f>
        <v>0</v>
      </c>
      <c r="BG346" s="128">
        <f>IF($N$346="zákl. přenesená",$J$346,0)</f>
        <v>0</v>
      </c>
      <c r="BH346" s="128">
        <f>IF($N$346="sníž. přenesená",$J$346,0)</f>
        <v>0</v>
      </c>
      <c r="BI346" s="128">
        <f>IF($N$346="nulová",$J$346,0)</f>
        <v>0</v>
      </c>
      <c r="BJ346" s="74" t="s">
        <v>21</v>
      </c>
      <c r="BK346" s="128">
        <f>ROUND($I$346*$H$346,2)</f>
        <v>0</v>
      </c>
      <c r="BL346" s="74" t="s">
        <v>297</v>
      </c>
      <c r="BM346" s="74" t="s">
        <v>554</v>
      </c>
    </row>
    <row r="347" spans="2:47" s="10" customFormat="1" ht="27" customHeight="1">
      <c r="B347" s="25"/>
      <c r="D347" s="129" t="s">
        <v>148</v>
      </c>
      <c r="F347" s="130" t="s">
        <v>555</v>
      </c>
      <c r="L347" s="25"/>
      <c r="M347" s="131"/>
      <c r="T347" s="48"/>
      <c r="AT347" s="10" t="s">
        <v>148</v>
      </c>
      <c r="AU347" s="10" t="s">
        <v>79</v>
      </c>
    </row>
    <row r="348" spans="2:51" s="10" customFormat="1" ht="15.75" customHeight="1">
      <c r="B348" s="139"/>
      <c r="D348" s="133" t="s">
        <v>150</v>
      </c>
      <c r="E348" s="140"/>
      <c r="F348" s="141" t="s">
        <v>519</v>
      </c>
      <c r="H348" s="140"/>
      <c r="L348" s="139"/>
      <c r="M348" s="142"/>
      <c r="T348" s="143"/>
      <c r="AT348" s="140" t="s">
        <v>150</v>
      </c>
      <c r="AU348" s="140" t="s">
        <v>79</v>
      </c>
      <c r="AV348" s="140" t="s">
        <v>21</v>
      </c>
      <c r="AW348" s="140" t="s">
        <v>92</v>
      </c>
      <c r="AX348" s="140" t="s">
        <v>70</v>
      </c>
      <c r="AY348" s="140" t="s">
        <v>137</v>
      </c>
    </row>
    <row r="349" spans="2:51" s="10" customFormat="1" ht="15.75" customHeight="1">
      <c r="B349" s="132"/>
      <c r="D349" s="133" t="s">
        <v>150</v>
      </c>
      <c r="E349" s="134"/>
      <c r="F349" s="135" t="s">
        <v>520</v>
      </c>
      <c r="H349" s="136">
        <v>66.08</v>
      </c>
      <c r="L349" s="132"/>
      <c r="M349" s="137"/>
      <c r="T349" s="138"/>
      <c r="AT349" s="134" t="s">
        <v>150</v>
      </c>
      <c r="AU349" s="134" t="s">
        <v>79</v>
      </c>
      <c r="AV349" s="134" t="s">
        <v>79</v>
      </c>
      <c r="AW349" s="134" t="s">
        <v>92</v>
      </c>
      <c r="AX349" s="134" t="s">
        <v>70</v>
      </c>
      <c r="AY349" s="134" t="s">
        <v>137</v>
      </c>
    </row>
    <row r="350" spans="2:51" s="10" customFormat="1" ht="15.75" customHeight="1">
      <c r="B350" s="139"/>
      <c r="D350" s="133" t="s">
        <v>150</v>
      </c>
      <c r="E350" s="140"/>
      <c r="F350" s="141" t="s">
        <v>521</v>
      </c>
      <c r="H350" s="140"/>
      <c r="L350" s="139"/>
      <c r="M350" s="142"/>
      <c r="T350" s="143"/>
      <c r="AT350" s="140" t="s">
        <v>150</v>
      </c>
      <c r="AU350" s="140" t="s">
        <v>79</v>
      </c>
      <c r="AV350" s="140" t="s">
        <v>21</v>
      </c>
      <c r="AW350" s="140" t="s">
        <v>92</v>
      </c>
      <c r="AX350" s="140" t="s">
        <v>70</v>
      </c>
      <c r="AY350" s="140" t="s">
        <v>137</v>
      </c>
    </row>
    <row r="351" spans="2:51" s="10" customFormat="1" ht="15.75" customHeight="1">
      <c r="B351" s="132"/>
      <c r="D351" s="133" t="s">
        <v>150</v>
      </c>
      <c r="E351" s="134"/>
      <c r="F351" s="135" t="s">
        <v>522</v>
      </c>
      <c r="H351" s="136">
        <v>9.78</v>
      </c>
      <c r="L351" s="132"/>
      <c r="M351" s="137"/>
      <c r="T351" s="138"/>
      <c r="AT351" s="134" t="s">
        <v>150</v>
      </c>
      <c r="AU351" s="134" t="s">
        <v>79</v>
      </c>
      <c r="AV351" s="134" t="s">
        <v>79</v>
      </c>
      <c r="AW351" s="134" t="s">
        <v>92</v>
      </c>
      <c r="AX351" s="134" t="s">
        <v>70</v>
      </c>
      <c r="AY351" s="134" t="s">
        <v>137</v>
      </c>
    </row>
    <row r="352" spans="2:51" s="10" customFormat="1" ht="15.75" customHeight="1">
      <c r="B352" s="139"/>
      <c r="D352" s="133" t="s">
        <v>150</v>
      </c>
      <c r="E352" s="140"/>
      <c r="F352" s="141" t="s">
        <v>523</v>
      </c>
      <c r="H352" s="140"/>
      <c r="L352" s="139"/>
      <c r="M352" s="142"/>
      <c r="T352" s="143"/>
      <c r="AT352" s="140" t="s">
        <v>150</v>
      </c>
      <c r="AU352" s="140" t="s">
        <v>79</v>
      </c>
      <c r="AV352" s="140" t="s">
        <v>21</v>
      </c>
      <c r="AW352" s="140" t="s">
        <v>92</v>
      </c>
      <c r="AX352" s="140" t="s">
        <v>70</v>
      </c>
      <c r="AY352" s="140" t="s">
        <v>137</v>
      </c>
    </row>
    <row r="353" spans="2:51" s="10" customFormat="1" ht="15.75" customHeight="1">
      <c r="B353" s="132"/>
      <c r="D353" s="133" t="s">
        <v>150</v>
      </c>
      <c r="E353" s="134"/>
      <c r="F353" s="135" t="s">
        <v>524</v>
      </c>
      <c r="H353" s="136">
        <v>33.47</v>
      </c>
      <c r="L353" s="132"/>
      <c r="M353" s="137"/>
      <c r="T353" s="138"/>
      <c r="AT353" s="134" t="s">
        <v>150</v>
      </c>
      <c r="AU353" s="134" t="s">
        <v>79</v>
      </c>
      <c r="AV353" s="134" t="s">
        <v>79</v>
      </c>
      <c r="AW353" s="134" t="s">
        <v>92</v>
      </c>
      <c r="AX353" s="134" t="s">
        <v>70</v>
      </c>
      <c r="AY353" s="134" t="s">
        <v>137</v>
      </c>
    </row>
    <row r="354" spans="2:51" s="10" customFormat="1" ht="15.75" customHeight="1">
      <c r="B354" s="139"/>
      <c r="D354" s="133" t="s">
        <v>150</v>
      </c>
      <c r="E354" s="140"/>
      <c r="F354" s="141" t="s">
        <v>525</v>
      </c>
      <c r="H354" s="140"/>
      <c r="L354" s="139"/>
      <c r="M354" s="142"/>
      <c r="T354" s="143"/>
      <c r="AT354" s="140" t="s">
        <v>150</v>
      </c>
      <c r="AU354" s="140" t="s">
        <v>79</v>
      </c>
      <c r="AV354" s="140" t="s">
        <v>21</v>
      </c>
      <c r="AW354" s="140" t="s">
        <v>92</v>
      </c>
      <c r="AX354" s="140" t="s">
        <v>70</v>
      </c>
      <c r="AY354" s="140" t="s">
        <v>137</v>
      </c>
    </row>
    <row r="355" spans="2:51" s="10" customFormat="1" ht="15.75" customHeight="1">
      <c r="B355" s="132"/>
      <c r="D355" s="133" t="s">
        <v>150</v>
      </c>
      <c r="E355" s="134"/>
      <c r="F355" s="135" t="s">
        <v>526</v>
      </c>
      <c r="H355" s="136">
        <v>32.74</v>
      </c>
      <c r="L355" s="132"/>
      <c r="M355" s="137"/>
      <c r="T355" s="138"/>
      <c r="AT355" s="134" t="s">
        <v>150</v>
      </c>
      <c r="AU355" s="134" t="s">
        <v>79</v>
      </c>
      <c r="AV355" s="134" t="s">
        <v>79</v>
      </c>
      <c r="AW355" s="134" t="s">
        <v>92</v>
      </c>
      <c r="AX355" s="134" t="s">
        <v>70</v>
      </c>
      <c r="AY355" s="134" t="s">
        <v>137</v>
      </c>
    </row>
    <row r="356" spans="2:65" s="10" customFormat="1" ht="15.75" customHeight="1">
      <c r="B356" s="25"/>
      <c r="C356" s="118" t="s">
        <v>556</v>
      </c>
      <c r="D356" s="118" t="s">
        <v>141</v>
      </c>
      <c r="E356" s="119" t="s">
        <v>557</v>
      </c>
      <c r="F356" s="120" t="s">
        <v>558</v>
      </c>
      <c r="G356" s="121" t="s">
        <v>383</v>
      </c>
      <c r="H356" s="122">
        <v>27.87</v>
      </c>
      <c r="I356" s="123"/>
      <c r="J356" s="123">
        <f>ROUND($I$356*$H$356,2)</f>
        <v>0</v>
      </c>
      <c r="K356" s="120" t="s">
        <v>145</v>
      </c>
      <c r="L356" s="25"/>
      <c r="M356" s="124"/>
      <c r="N356" s="125" t="s">
        <v>41</v>
      </c>
      <c r="O356" s="126">
        <v>0.794</v>
      </c>
      <c r="P356" s="126">
        <f>$O$356*$H$356</f>
        <v>22.128780000000003</v>
      </c>
      <c r="Q356" s="126">
        <v>0</v>
      </c>
      <c r="R356" s="126">
        <f>$Q$356*$H$356</f>
        <v>0</v>
      </c>
      <c r="S356" s="126">
        <v>0</v>
      </c>
      <c r="T356" s="127">
        <f>$S$356*$H$356</f>
        <v>0</v>
      </c>
      <c r="AR356" s="74" t="s">
        <v>297</v>
      </c>
      <c r="AT356" s="74" t="s">
        <v>141</v>
      </c>
      <c r="AU356" s="74" t="s">
        <v>79</v>
      </c>
      <c r="AY356" s="10" t="s">
        <v>137</v>
      </c>
      <c r="BE356" s="128">
        <f>IF($N$356="základní",$J$356,0)</f>
        <v>0</v>
      </c>
      <c r="BF356" s="128">
        <f>IF($N$356="snížená",$J$356,0)</f>
        <v>0</v>
      </c>
      <c r="BG356" s="128">
        <f>IF($N$356="zákl. přenesená",$J$356,0)</f>
        <v>0</v>
      </c>
      <c r="BH356" s="128">
        <f>IF($N$356="sníž. přenesená",$J$356,0)</f>
        <v>0</v>
      </c>
      <c r="BI356" s="128">
        <f>IF($N$356="nulová",$J$356,0)</f>
        <v>0</v>
      </c>
      <c r="BJ356" s="74" t="s">
        <v>21</v>
      </c>
      <c r="BK356" s="128">
        <f>ROUND($I$356*$H$356,2)</f>
        <v>0</v>
      </c>
      <c r="BL356" s="74" t="s">
        <v>297</v>
      </c>
      <c r="BM356" s="74" t="s">
        <v>559</v>
      </c>
    </row>
    <row r="357" spans="2:47" s="10" customFormat="1" ht="27" customHeight="1">
      <c r="B357" s="25"/>
      <c r="D357" s="129" t="s">
        <v>148</v>
      </c>
      <c r="F357" s="130" t="s">
        <v>560</v>
      </c>
      <c r="L357" s="25"/>
      <c r="M357" s="131"/>
      <c r="T357" s="48"/>
      <c r="AT357" s="10" t="s">
        <v>148</v>
      </c>
      <c r="AU357" s="10" t="s">
        <v>79</v>
      </c>
    </row>
    <row r="358" spans="2:51" s="10" customFormat="1" ht="15.75" customHeight="1">
      <c r="B358" s="139"/>
      <c r="D358" s="133" t="s">
        <v>150</v>
      </c>
      <c r="E358" s="140"/>
      <c r="F358" s="141" t="s">
        <v>532</v>
      </c>
      <c r="H358" s="140"/>
      <c r="L358" s="139"/>
      <c r="M358" s="142"/>
      <c r="T358" s="143"/>
      <c r="AT358" s="140" t="s">
        <v>150</v>
      </c>
      <c r="AU358" s="140" t="s">
        <v>79</v>
      </c>
      <c r="AV358" s="140" t="s">
        <v>21</v>
      </c>
      <c r="AW358" s="140" t="s">
        <v>92</v>
      </c>
      <c r="AX358" s="140" t="s">
        <v>70</v>
      </c>
      <c r="AY358" s="140" t="s">
        <v>137</v>
      </c>
    </row>
    <row r="359" spans="2:51" s="10" customFormat="1" ht="15.75" customHeight="1">
      <c r="B359" s="132"/>
      <c r="D359" s="133" t="s">
        <v>150</v>
      </c>
      <c r="E359" s="134"/>
      <c r="F359" s="135" t="s">
        <v>561</v>
      </c>
      <c r="H359" s="136">
        <v>23.67</v>
      </c>
      <c r="L359" s="132"/>
      <c r="M359" s="137"/>
      <c r="T359" s="138"/>
      <c r="AT359" s="134" t="s">
        <v>150</v>
      </c>
      <c r="AU359" s="134" t="s">
        <v>79</v>
      </c>
      <c r="AV359" s="134" t="s">
        <v>79</v>
      </c>
      <c r="AW359" s="134" t="s">
        <v>92</v>
      </c>
      <c r="AX359" s="134" t="s">
        <v>70</v>
      </c>
      <c r="AY359" s="134" t="s">
        <v>137</v>
      </c>
    </row>
    <row r="360" spans="2:51" s="10" customFormat="1" ht="15.75" customHeight="1">
      <c r="B360" s="139"/>
      <c r="D360" s="133" t="s">
        <v>150</v>
      </c>
      <c r="E360" s="140"/>
      <c r="F360" s="141" t="s">
        <v>534</v>
      </c>
      <c r="H360" s="140"/>
      <c r="L360" s="139"/>
      <c r="M360" s="142"/>
      <c r="T360" s="143"/>
      <c r="AT360" s="140" t="s">
        <v>150</v>
      </c>
      <c r="AU360" s="140" t="s">
        <v>79</v>
      </c>
      <c r="AV360" s="140" t="s">
        <v>21</v>
      </c>
      <c r="AW360" s="140" t="s">
        <v>92</v>
      </c>
      <c r="AX360" s="140" t="s">
        <v>70</v>
      </c>
      <c r="AY360" s="140" t="s">
        <v>137</v>
      </c>
    </row>
    <row r="361" spans="2:51" s="10" customFormat="1" ht="15.75" customHeight="1">
      <c r="B361" s="132"/>
      <c r="D361" s="133" t="s">
        <v>150</v>
      </c>
      <c r="E361" s="134"/>
      <c r="F361" s="135" t="s">
        <v>535</v>
      </c>
      <c r="H361" s="136">
        <v>4.2</v>
      </c>
      <c r="L361" s="132"/>
      <c r="M361" s="137"/>
      <c r="T361" s="138"/>
      <c r="AT361" s="134" t="s">
        <v>150</v>
      </c>
      <c r="AU361" s="134" t="s">
        <v>79</v>
      </c>
      <c r="AV361" s="134" t="s">
        <v>79</v>
      </c>
      <c r="AW361" s="134" t="s">
        <v>92</v>
      </c>
      <c r="AX361" s="134" t="s">
        <v>70</v>
      </c>
      <c r="AY361" s="134" t="s">
        <v>137</v>
      </c>
    </row>
    <row r="362" spans="2:65" s="10" customFormat="1" ht="15.75" customHeight="1">
      <c r="B362" s="25"/>
      <c r="C362" s="144" t="s">
        <v>562</v>
      </c>
      <c r="D362" s="144" t="s">
        <v>317</v>
      </c>
      <c r="E362" s="145" t="s">
        <v>563</v>
      </c>
      <c r="F362" s="146" t="s">
        <v>564</v>
      </c>
      <c r="G362" s="147" t="s">
        <v>176</v>
      </c>
      <c r="H362" s="148">
        <v>17.948</v>
      </c>
      <c r="I362" s="149"/>
      <c r="J362" s="149">
        <f>ROUND($I$362*$H$362,2)</f>
        <v>0</v>
      </c>
      <c r="K362" s="146" t="s">
        <v>145</v>
      </c>
      <c r="L362" s="150"/>
      <c r="M362" s="146"/>
      <c r="N362" s="151" t="s">
        <v>41</v>
      </c>
      <c r="O362" s="126">
        <v>0</v>
      </c>
      <c r="P362" s="126">
        <f>$O$362*$H$362</f>
        <v>0</v>
      </c>
      <c r="Q362" s="126">
        <v>0.55</v>
      </c>
      <c r="R362" s="126">
        <f>$Q$362*$H$362</f>
        <v>9.871400000000001</v>
      </c>
      <c r="S362" s="126">
        <v>0</v>
      </c>
      <c r="T362" s="127">
        <f>$S$362*$H$362</f>
        <v>0</v>
      </c>
      <c r="AR362" s="74" t="s">
        <v>320</v>
      </c>
      <c r="AT362" s="74" t="s">
        <v>317</v>
      </c>
      <c r="AU362" s="74" t="s">
        <v>79</v>
      </c>
      <c r="AY362" s="10" t="s">
        <v>137</v>
      </c>
      <c r="BE362" s="128">
        <f>IF($N$362="základní",$J$362,0)</f>
        <v>0</v>
      </c>
      <c r="BF362" s="128">
        <f>IF($N$362="snížená",$J$362,0)</f>
        <v>0</v>
      </c>
      <c r="BG362" s="128">
        <f>IF($N$362="zákl. přenesená",$J$362,0)</f>
        <v>0</v>
      </c>
      <c r="BH362" s="128">
        <f>IF($N$362="sníž. přenesená",$J$362,0)</f>
        <v>0</v>
      </c>
      <c r="BI362" s="128">
        <f>IF($N$362="nulová",$J$362,0)</f>
        <v>0</v>
      </c>
      <c r="BJ362" s="74" t="s">
        <v>21</v>
      </c>
      <c r="BK362" s="128">
        <f>ROUND($I$362*$H$362,2)</f>
        <v>0</v>
      </c>
      <c r="BL362" s="74" t="s">
        <v>297</v>
      </c>
      <c r="BM362" s="74" t="s">
        <v>565</v>
      </c>
    </row>
    <row r="363" spans="2:47" s="10" customFormat="1" ht="16.5" customHeight="1">
      <c r="B363" s="25"/>
      <c r="D363" s="129" t="s">
        <v>148</v>
      </c>
      <c r="F363" s="130" t="s">
        <v>566</v>
      </c>
      <c r="L363" s="25"/>
      <c r="M363" s="131"/>
      <c r="T363" s="48"/>
      <c r="AT363" s="10" t="s">
        <v>148</v>
      </c>
      <c r="AU363" s="10" t="s">
        <v>79</v>
      </c>
    </row>
    <row r="364" spans="2:51" s="10" customFormat="1" ht="15.75" customHeight="1">
      <c r="B364" s="139"/>
      <c r="D364" s="133" t="s">
        <v>150</v>
      </c>
      <c r="E364" s="140"/>
      <c r="F364" s="141" t="s">
        <v>494</v>
      </c>
      <c r="H364" s="140"/>
      <c r="L364" s="139"/>
      <c r="M364" s="142"/>
      <c r="T364" s="143"/>
      <c r="AT364" s="140" t="s">
        <v>150</v>
      </c>
      <c r="AU364" s="140" t="s">
        <v>79</v>
      </c>
      <c r="AV364" s="140" t="s">
        <v>21</v>
      </c>
      <c r="AW364" s="140" t="s">
        <v>92</v>
      </c>
      <c r="AX364" s="140" t="s">
        <v>70</v>
      </c>
      <c r="AY364" s="140" t="s">
        <v>137</v>
      </c>
    </row>
    <row r="365" spans="2:51" s="10" customFormat="1" ht="15.75" customHeight="1">
      <c r="B365" s="132"/>
      <c r="D365" s="133" t="s">
        <v>150</v>
      </c>
      <c r="E365" s="134"/>
      <c r="F365" s="135" t="s">
        <v>567</v>
      </c>
      <c r="H365" s="136">
        <v>0.794</v>
      </c>
      <c r="L365" s="132"/>
      <c r="M365" s="137"/>
      <c r="T365" s="138"/>
      <c r="AT365" s="134" t="s">
        <v>150</v>
      </c>
      <c r="AU365" s="134" t="s">
        <v>79</v>
      </c>
      <c r="AV365" s="134" t="s">
        <v>79</v>
      </c>
      <c r="AW365" s="134" t="s">
        <v>92</v>
      </c>
      <c r="AX365" s="134" t="s">
        <v>70</v>
      </c>
      <c r="AY365" s="134" t="s">
        <v>137</v>
      </c>
    </row>
    <row r="366" spans="2:51" s="10" customFormat="1" ht="15.75" customHeight="1">
      <c r="B366" s="139"/>
      <c r="D366" s="133" t="s">
        <v>150</v>
      </c>
      <c r="E366" s="140"/>
      <c r="F366" s="141" t="s">
        <v>496</v>
      </c>
      <c r="H366" s="140"/>
      <c r="L366" s="139"/>
      <c r="M366" s="142"/>
      <c r="T366" s="143"/>
      <c r="AT366" s="140" t="s">
        <v>150</v>
      </c>
      <c r="AU366" s="140" t="s">
        <v>79</v>
      </c>
      <c r="AV366" s="140" t="s">
        <v>21</v>
      </c>
      <c r="AW366" s="140" t="s">
        <v>92</v>
      </c>
      <c r="AX366" s="140" t="s">
        <v>70</v>
      </c>
      <c r="AY366" s="140" t="s">
        <v>137</v>
      </c>
    </row>
    <row r="367" spans="2:51" s="10" customFormat="1" ht="15.75" customHeight="1">
      <c r="B367" s="132"/>
      <c r="D367" s="133" t="s">
        <v>150</v>
      </c>
      <c r="E367" s="134"/>
      <c r="F367" s="135" t="s">
        <v>568</v>
      </c>
      <c r="H367" s="136">
        <v>0.429</v>
      </c>
      <c r="L367" s="132"/>
      <c r="M367" s="137"/>
      <c r="T367" s="138"/>
      <c r="AT367" s="134" t="s">
        <v>150</v>
      </c>
      <c r="AU367" s="134" t="s">
        <v>79</v>
      </c>
      <c r="AV367" s="134" t="s">
        <v>79</v>
      </c>
      <c r="AW367" s="134" t="s">
        <v>92</v>
      </c>
      <c r="AX367" s="134" t="s">
        <v>70</v>
      </c>
      <c r="AY367" s="134" t="s">
        <v>137</v>
      </c>
    </row>
    <row r="368" spans="2:51" s="10" customFormat="1" ht="15.75" customHeight="1">
      <c r="B368" s="139"/>
      <c r="D368" s="133" t="s">
        <v>150</v>
      </c>
      <c r="E368" s="140"/>
      <c r="F368" s="141" t="s">
        <v>502</v>
      </c>
      <c r="H368" s="140"/>
      <c r="L368" s="139"/>
      <c r="M368" s="142"/>
      <c r="T368" s="143"/>
      <c r="AT368" s="140" t="s">
        <v>150</v>
      </c>
      <c r="AU368" s="140" t="s">
        <v>79</v>
      </c>
      <c r="AV368" s="140" t="s">
        <v>21</v>
      </c>
      <c r="AW368" s="140" t="s">
        <v>92</v>
      </c>
      <c r="AX368" s="140" t="s">
        <v>70</v>
      </c>
      <c r="AY368" s="140" t="s">
        <v>137</v>
      </c>
    </row>
    <row r="369" spans="2:51" s="10" customFormat="1" ht="27" customHeight="1">
      <c r="B369" s="132"/>
      <c r="D369" s="133" t="s">
        <v>150</v>
      </c>
      <c r="E369" s="134"/>
      <c r="F369" s="135" t="s">
        <v>569</v>
      </c>
      <c r="H369" s="136">
        <v>1.995</v>
      </c>
      <c r="L369" s="132"/>
      <c r="M369" s="137"/>
      <c r="T369" s="138"/>
      <c r="AT369" s="134" t="s">
        <v>150</v>
      </c>
      <c r="AU369" s="134" t="s">
        <v>79</v>
      </c>
      <c r="AV369" s="134" t="s">
        <v>79</v>
      </c>
      <c r="AW369" s="134" t="s">
        <v>92</v>
      </c>
      <c r="AX369" s="134" t="s">
        <v>70</v>
      </c>
      <c r="AY369" s="134" t="s">
        <v>137</v>
      </c>
    </row>
    <row r="370" spans="2:51" s="10" customFormat="1" ht="27" customHeight="1">
      <c r="B370" s="132"/>
      <c r="D370" s="133" t="s">
        <v>150</v>
      </c>
      <c r="E370" s="134"/>
      <c r="F370" s="135" t="s">
        <v>570</v>
      </c>
      <c r="H370" s="136">
        <v>3.07</v>
      </c>
      <c r="L370" s="132"/>
      <c r="M370" s="137"/>
      <c r="T370" s="138"/>
      <c r="AT370" s="134" t="s">
        <v>150</v>
      </c>
      <c r="AU370" s="134" t="s">
        <v>79</v>
      </c>
      <c r="AV370" s="134" t="s">
        <v>79</v>
      </c>
      <c r="AW370" s="134" t="s">
        <v>92</v>
      </c>
      <c r="AX370" s="134" t="s">
        <v>70</v>
      </c>
      <c r="AY370" s="134" t="s">
        <v>137</v>
      </c>
    </row>
    <row r="371" spans="2:51" s="10" customFormat="1" ht="15.75" customHeight="1">
      <c r="B371" s="132"/>
      <c r="D371" s="133" t="s">
        <v>150</v>
      </c>
      <c r="E371" s="134"/>
      <c r="F371" s="135" t="s">
        <v>571</v>
      </c>
      <c r="H371" s="136">
        <v>1.093</v>
      </c>
      <c r="L371" s="132"/>
      <c r="M371" s="137"/>
      <c r="T371" s="138"/>
      <c r="AT371" s="134" t="s">
        <v>150</v>
      </c>
      <c r="AU371" s="134" t="s">
        <v>79</v>
      </c>
      <c r="AV371" s="134" t="s">
        <v>79</v>
      </c>
      <c r="AW371" s="134" t="s">
        <v>92</v>
      </c>
      <c r="AX371" s="134" t="s">
        <v>70</v>
      </c>
      <c r="AY371" s="134" t="s">
        <v>137</v>
      </c>
    </row>
    <row r="372" spans="2:51" s="10" customFormat="1" ht="15.75" customHeight="1">
      <c r="B372" s="132"/>
      <c r="D372" s="133" t="s">
        <v>150</v>
      </c>
      <c r="E372" s="134"/>
      <c r="F372" s="135" t="s">
        <v>572</v>
      </c>
      <c r="H372" s="136">
        <v>1.207</v>
      </c>
      <c r="L372" s="132"/>
      <c r="M372" s="137"/>
      <c r="T372" s="138"/>
      <c r="AT372" s="134" t="s">
        <v>150</v>
      </c>
      <c r="AU372" s="134" t="s">
        <v>79</v>
      </c>
      <c r="AV372" s="134" t="s">
        <v>79</v>
      </c>
      <c r="AW372" s="134" t="s">
        <v>92</v>
      </c>
      <c r="AX372" s="134" t="s">
        <v>70</v>
      </c>
      <c r="AY372" s="134" t="s">
        <v>137</v>
      </c>
    </row>
    <row r="373" spans="2:51" s="10" customFormat="1" ht="15.75" customHeight="1">
      <c r="B373" s="139"/>
      <c r="D373" s="133" t="s">
        <v>150</v>
      </c>
      <c r="E373" s="140"/>
      <c r="F373" s="141" t="s">
        <v>506</v>
      </c>
      <c r="H373" s="140"/>
      <c r="L373" s="139"/>
      <c r="M373" s="142"/>
      <c r="T373" s="143"/>
      <c r="AT373" s="140" t="s">
        <v>150</v>
      </c>
      <c r="AU373" s="140" t="s">
        <v>79</v>
      </c>
      <c r="AV373" s="140" t="s">
        <v>21</v>
      </c>
      <c r="AW373" s="140" t="s">
        <v>92</v>
      </c>
      <c r="AX373" s="140" t="s">
        <v>70</v>
      </c>
      <c r="AY373" s="140" t="s">
        <v>137</v>
      </c>
    </row>
    <row r="374" spans="2:51" s="10" customFormat="1" ht="15.75" customHeight="1">
      <c r="B374" s="132"/>
      <c r="D374" s="133" t="s">
        <v>150</v>
      </c>
      <c r="E374" s="134"/>
      <c r="F374" s="135" t="s">
        <v>573</v>
      </c>
      <c r="H374" s="136">
        <v>1.944</v>
      </c>
      <c r="L374" s="132"/>
      <c r="M374" s="137"/>
      <c r="T374" s="138"/>
      <c r="AT374" s="134" t="s">
        <v>150</v>
      </c>
      <c r="AU374" s="134" t="s">
        <v>79</v>
      </c>
      <c r="AV374" s="134" t="s">
        <v>79</v>
      </c>
      <c r="AW374" s="134" t="s">
        <v>92</v>
      </c>
      <c r="AX374" s="134" t="s">
        <v>70</v>
      </c>
      <c r="AY374" s="134" t="s">
        <v>137</v>
      </c>
    </row>
    <row r="375" spans="2:51" s="10" customFormat="1" ht="15.75" customHeight="1">
      <c r="B375" s="139"/>
      <c r="D375" s="133" t="s">
        <v>150</v>
      </c>
      <c r="E375" s="140"/>
      <c r="F375" s="141" t="s">
        <v>508</v>
      </c>
      <c r="H375" s="140"/>
      <c r="L375" s="139"/>
      <c r="M375" s="142"/>
      <c r="T375" s="143"/>
      <c r="AT375" s="140" t="s">
        <v>150</v>
      </c>
      <c r="AU375" s="140" t="s">
        <v>79</v>
      </c>
      <c r="AV375" s="140" t="s">
        <v>21</v>
      </c>
      <c r="AW375" s="140" t="s">
        <v>92</v>
      </c>
      <c r="AX375" s="140" t="s">
        <v>70</v>
      </c>
      <c r="AY375" s="140" t="s">
        <v>137</v>
      </c>
    </row>
    <row r="376" spans="2:51" s="10" customFormat="1" ht="15.75" customHeight="1">
      <c r="B376" s="132"/>
      <c r="D376" s="133" t="s">
        <v>150</v>
      </c>
      <c r="E376" s="134"/>
      <c r="F376" s="135" t="s">
        <v>574</v>
      </c>
      <c r="H376" s="136">
        <v>1.1</v>
      </c>
      <c r="L376" s="132"/>
      <c r="M376" s="137"/>
      <c r="T376" s="138"/>
      <c r="AT376" s="134" t="s">
        <v>150</v>
      </c>
      <c r="AU376" s="134" t="s">
        <v>79</v>
      </c>
      <c r="AV376" s="134" t="s">
        <v>79</v>
      </c>
      <c r="AW376" s="134" t="s">
        <v>92</v>
      </c>
      <c r="AX376" s="134" t="s">
        <v>70</v>
      </c>
      <c r="AY376" s="134" t="s">
        <v>137</v>
      </c>
    </row>
    <row r="377" spans="2:51" s="10" customFormat="1" ht="15.75" customHeight="1">
      <c r="B377" s="139"/>
      <c r="D377" s="133" t="s">
        <v>150</v>
      </c>
      <c r="E377" s="140"/>
      <c r="F377" s="141" t="s">
        <v>510</v>
      </c>
      <c r="H377" s="140"/>
      <c r="L377" s="139"/>
      <c r="M377" s="142"/>
      <c r="T377" s="143"/>
      <c r="AT377" s="140" t="s">
        <v>150</v>
      </c>
      <c r="AU377" s="140" t="s">
        <v>79</v>
      </c>
      <c r="AV377" s="140" t="s">
        <v>21</v>
      </c>
      <c r="AW377" s="140" t="s">
        <v>92</v>
      </c>
      <c r="AX377" s="140" t="s">
        <v>70</v>
      </c>
      <c r="AY377" s="140" t="s">
        <v>137</v>
      </c>
    </row>
    <row r="378" spans="2:51" s="10" customFormat="1" ht="15.75" customHeight="1">
      <c r="B378" s="132"/>
      <c r="D378" s="133" t="s">
        <v>150</v>
      </c>
      <c r="E378" s="134"/>
      <c r="F378" s="135" t="s">
        <v>575</v>
      </c>
      <c r="H378" s="136">
        <v>0.194</v>
      </c>
      <c r="L378" s="132"/>
      <c r="M378" s="137"/>
      <c r="T378" s="138"/>
      <c r="AT378" s="134" t="s">
        <v>150</v>
      </c>
      <c r="AU378" s="134" t="s">
        <v>79</v>
      </c>
      <c r="AV378" s="134" t="s">
        <v>79</v>
      </c>
      <c r="AW378" s="134" t="s">
        <v>92</v>
      </c>
      <c r="AX378" s="134" t="s">
        <v>70</v>
      </c>
      <c r="AY378" s="134" t="s">
        <v>137</v>
      </c>
    </row>
    <row r="379" spans="2:51" s="10" customFormat="1" ht="15.75" customHeight="1">
      <c r="B379" s="139"/>
      <c r="D379" s="133" t="s">
        <v>150</v>
      </c>
      <c r="E379" s="140"/>
      <c r="F379" s="141" t="s">
        <v>512</v>
      </c>
      <c r="H379" s="140"/>
      <c r="L379" s="139"/>
      <c r="M379" s="142"/>
      <c r="T379" s="143"/>
      <c r="AT379" s="140" t="s">
        <v>150</v>
      </c>
      <c r="AU379" s="140" t="s">
        <v>79</v>
      </c>
      <c r="AV379" s="140" t="s">
        <v>21</v>
      </c>
      <c r="AW379" s="140" t="s">
        <v>92</v>
      </c>
      <c r="AX379" s="140" t="s">
        <v>70</v>
      </c>
      <c r="AY379" s="140" t="s">
        <v>137</v>
      </c>
    </row>
    <row r="380" spans="2:51" s="10" customFormat="1" ht="15.75" customHeight="1">
      <c r="B380" s="132"/>
      <c r="D380" s="133" t="s">
        <v>150</v>
      </c>
      <c r="E380" s="134"/>
      <c r="F380" s="135" t="s">
        <v>576</v>
      </c>
      <c r="H380" s="136">
        <v>0.086</v>
      </c>
      <c r="L380" s="132"/>
      <c r="M380" s="137"/>
      <c r="T380" s="138"/>
      <c r="AT380" s="134" t="s">
        <v>150</v>
      </c>
      <c r="AU380" s="134" t="s">
        <v>79</v>
      </c>
      <c r="AV380" s="134" t="s">
        <v>79</v>
      </c>
      <c r="AW380" s="134" t="s">
        <v>92</v>
      </c>
      <c r="AX380" s="134" t="s">
        <v>70</v>
      </c>
      <c r="AY380" s="134" t="s">
        <v>137</v>
      </c>
    </row>
    <row r="381" spans="2:51" s="10" customFormat="1" ht="15.75" customHeight="1">
      <c r="B381" s="139"/>
      <c r="D381" s="133" t="s">
        <v>150</v>
      </c>
      <c r="E381" s="140"/>
      <c r="F381" s="141" t="s">
        <v>519</v>
      </c>
      <c r="H381" s="140"/>
      <c r="L381" s="139"/>
      <c r="M381" s="142"/>
      <c r="T381" s="143"/>
      <c r="AT381" s="140" t="s">
        <v>150</v>
      </c>
      <c r="AU381" s="140" t="s">
        <v>79</v>
      </c>
      <c r="AV381" s="140" t="s">
        <v>21</v>
      </c>
      <c r="AW381" s="140" t="s">
        <v>92</v>
      </c>
      <c r="AX381" s="140" t="s">
        <v>70</v>
      </c>
      <c r="AY381" s="140" t="s">
        <v>137</v>
      </c>
    </row>
    <row r="382" spans="2:51" s="10" customFormat="1" ht="15.75" customHeight="1">
      <c r="B382" s="132"/>
      <c r="D382" s="133" t="s">
        <v>150</v>
      </c>
      <c r="E382" s="134"/>
      <c r="F382" s="135" t="s">
        <v>577</v>
      </c>
      <c r="H382" s="136">
        <v>2.072</v>
      </c>
      <c r="L382" s="132"/>
      <c r="M382" s="137"/>
      <c r="T382" s="138"/>
      <c r="AT382" s="134" t="s">
        <v>150</v>
      </c>
      <c r="AU382" s="134" t="s">
        <v>79</v>
      </c>
      <c r="AV382" s="134" t="s">
        <v>79</v>
      </c>
      <c r="AW382" s="134" t="s">
        <v>92</v>
      </c>
      <c r="AX382" s="134" t="s">
        <v>70</v>
      </c>
      <c r="AY382" s="134" t="s">
        <v>137</v>
      </c>
    </row>
    <row r="383" spans="2:51" s="10" customFormat="1" ht="15.75" customHeight="1">
      <c r="B383" s="139"/>
      <c r="D383" s="133" t="s">
        <v>150</v>
      </c>
      <c r="E383" s="140"/>
      <c r="F383" s="141" t="s">
        <v>521</v>
      </c>
      <c r="H383" s="140"/>
      <c r="L383" s="139"/>
      <c r="M383" s="142"/>
      <c r="T383" s="143"/>
      <c r="AT383" s="140" t="s">
        <v>150</v>
      </c>
      <c r="AU383" s="140" t="s">
        <v>79</v>
      </c>
      <c r="AV383" s="140" t="s">
        <v>21</v>
      </c>
      <c r="AW383" s="140" t="s">
        <v>92</v>
      </c>
      <c r="AX383" s="140" t="s">
        <v>70</v>
      </c>
      <c r="AY383" s="140" t="s">
        <v>137</v>
      </c>
    </row>
    <row r="384" spans="2:51" s="10" customFormat="1" ht="15.75" customHeight="1">
      <c r="B384" s="132"/>
      <c r="D384" s="133" t="s">
        <v>150</v>
      </c>
      <c r="E384" s="134"/>
      <c r="F384" s="135" t="s">
        <v>578</v>
      </c>
      <c r="H384" s="136">
        <v>0.307</v>
      </c>
      <c r="L384" s="132"/>
      <c r="M384" s="137"/>
      <c r="T384" s="138"/>
      <c r="AT384" s="134" t="s">
        <v>150</v>
      </c>
      <c r="AU384" s="134" t="s">
        <v>79</v>
      </c>
      <c r="AV384" s="134" t="s">
        <v>79</v>
      </c>
      <c r="AW384" s="134" t="s">
        <v>92</v>
      </c>
      <c r="AX384" s="134" t="s">
        <v>70</v>
      </c>
      <c r="AY384" s="134" t="s">
        <v>137</v>
      </c>
    </row>
    <row r="385" spans="2:51" s="10" customFormat="1" ht="15.75" customHeight="1">
      <c r="B385" s="139"/>
      <c r="D385" s="133" t="s">
        <v>150</v>
      </c>
      <c r="E385" s="140"/>
      <c r="F385" s="141" t="s">
        <v>523</v>
      </c>
      <c r="H385" s="140"/>
      <c r="L385" s="139"/>
      <c r="M385" s="142"/>
      <c r="T385" s="143"/>
      <c r="AT385" s="140" t="s">
        <v>150</v>
      </c>
      <c r="AU385" s="140" t="s">
        <v>79</v>
      </c>
      <c r="AV385" s="140" t="s">
        <v>21</v>
      </c>
      <c r="AW385" s="140" t="s">
        <v>92</v>
      </c>
      <c r="AX385" s="140" t="s">
        <v>70</v>
      </c>
      <c r="AY385" s="140" t="s">
        <v>137</v>
      </c>
    </row>
    <row r="386" spans="2:51" s="10" customFormat="1" ht="15.75" customHeight="1">
      <c r="B386" s="132"/>
      <c r="D386" s="133" t="s">
        <v>150</v>
      </c>
      <c r="E386" s="134"/>
      <c r="F386" s="135" t="s">
        <v>579</v>
      </c>
      <c r="H386" s="136">
        <v>0.994</v>
      </c>
      <c r="L386" s="132"/>
      <c r="M386" s="137"/>
      <c r="T386" s="138"/>
      <c r="AT386" s="134" t="s">
        <v>150</v>
      </c>
      <c r="AU386" s="134" t="s">
        <v>79</v>
      </c>
      <c r="AV386" s="134" t="s">
        <v>79</v>
      </c>
      <c r="AW386" s="134" t="s">
        <v>92</v>
      </c>
      <c r="AX386" s="134" t="s">
        <v>70</v>
      </c>
      <c r="AY386" s="134" t="s">
        <v>137</v>
      </c>
    </row>
    <row r="387" spans="2:51" s="10" customFormat="1" ht="15.75" customHeight="1">
      <c r="B387" s="139"/>
      <c r="D387" s="133" t="s">
        <v>150</v>
      </c>
      <c r="E387" s="140"/>
      <c r="F387" s="141" t="s">
        <v>525</v>
      </c>
      <c r="H387" s="140"/>
      <c r="L387" s="139"/>
      <c r="M387" s="142"/>
      <c r="T387" s="143"/>
      <c r="AT387" s="140" t="s">
        <v>150</v>
      </c>
      <c r="AU387" s="140" t="s">
        <v>79</v>
      </c>
      <c r="AV387" s="140" t="s">
        <v>21</v>
      </c>
      <c r="AW387" s="140" t="s">
        <v>92</v>
      </c>
      <c r="AX387" s="140" t="s">
        <v>70</v>
      </c>
      <c r="AY387" s="140" t="s">
        <v>137</v>
      </c>
    </row>
    <row r="388" spans="2:51" s="10" customFormat="1" ht="15.75" customHeight="1">
      <c r="B388" s="132"/>
      <c r="D388" s="133" t="s">
        <v>150</v>
      </c>
      <c r="E388" s="134"/>
      <c r="F388" s="135" t="s">
        <v>580</v>
      </c>
      <c r="H388" s="136">
        <v>0.864</v>
      </c>
      <c r="L388" s="132"/>
      <c r="M388" s="137"/>
      <c r="T388" s="138"/>
      <c r="AT388" s="134" t="s">
        <v>150</v>
      </c>
      <c r="AU388" s="134" t="s">
        <v>79</v>
      </c>
      <c r="AV388" s="134" t="s">
        <v>79</v>
      </c>
      <c r="AW388" s="134" t="s">
        <v>92</v>
      </c>
      <c r="AX388" s="134" t="s">
        <v>70</v>
      </c>
      <c r="AY388" s="134" t="s">
        <v>137</v>
      </c>
    </row>
    <row r="389" spans="2:51" s="10" customFormat="1" ht="15.75" customHeight="1">
      <c r="B389" s="139"/>
      <c r="D389" s="133" t="s">
        <v>150</v>
      </c>
      <c r="E389" s="140"/>
      <c r="F389" s="141" t="s">
        <v>532</v>
      </c>
      <c r="H389" s="140"/>
      <c r="L389" s="139"/>
      <c r="M389" s="142"/>
      <c r="T389" s="143"/>
      <c r="AT389" s="140" t="s">
        <v>150</v>
      </c>
      <c r="AU389" s="140" t="s">
        <v>79</v>
      </c>
      <c r="AV389" s="140" t="s">
        <v>21</v>
      </c>
      <c r="AW389" s="140" t="s">
        <v>92</v>
      </c>
      <c r="AX389" s="140" t="s">
        <v>70</v>
      </c>
      <c r="AY389" s="140" t="s">
        <v>137</v>
      </c>
    </row>
    <row r="390" spans="2:51" s="10" customFormat="1" ht="15.75" customHeight="1">
      <c r="B390" s="132"/>
      <c r="D390" s="133" t="s">
        <v>150</v>
      </c>
      <c r="E390" s="134"/>
      <c r="F390" s="135" t="s">
        <v>581</v>
      </c>
      <c r="H390" s="136">
        <v>0.302</v>
      </c>
      <c r="L390" s="132"/>
      <c r="M390" s="137"/>
      <c r="T390" s="138"/>
      <c r="AT390" s="134" t="s">
        <v>150</v>
      </c>
      <c r="AU390" s="134" t="s">
        <v>79</v>
      </c>
      <c r="AV390" s="134" t="s">
        <v>79</v>
      </c>
      <c r="AW390" s="134" t="s">
        <v>92</v>
      </c>
      <c r="AX390" s="134" t="s">
        <v>70</v>
      </c>
      <c r="AY390" s="134" t="s">
        <v>137</v>
      </c>
    </row>
    <row r="391" spans="2:51" s="10" customFormat="1" ht="15.75" customHeight="1">
      <c r="B391" s="132"/>
      <c r="D391" s="133" t="s">
        <v>150</v>
      </c>
      <c r="E391" s="134"/>
      <c r="F391" s="135" t="s">
        <v>582</v>
      </c>
      <c r="H391" s="136">
        <v>1.266</v>
      </c>
      <c r="L391" s="132"/>
      <c r="M391" s="137"/>
      <c r="T391" s="138"/>
      <c r="AT391" s="134" t="s">
        <v>150</v>
      </c>
      <c r="AU391" s="134" t="s">
        <v>79</v>
      </c>
      <c r="AV391" s="134" t="s">
        <v>79</v>
      </c>
      <c r="AW391" s="134" t="s">
        <v>92</v>
      </c>
      <c r="AX391" s="134" t="s">
        <v>70</v>
      </c>
      <c r="AY391" s="134" t="s">
        <v>137</v>
      </c>
    </row>
    <row r="392" spans="2:51" s="10" customFormat="1" ht="15.75" customHeight="1">
      <c r="B392" s="139"/>
      <c r="D392" s="133" t="s">
        <v>150</v>
      </c>
      <c r="E392" s="140"/>
      <c r="F392" s="141" t="s">
        <v>534</v>
      </c>
      <c r="H392" s="140"/>
      <c r="L392" s="139"/>
      <c r="M392" s="142"/>
      <c r="T392" s="143"/>
      <c r="AT392" s="140" t="s">
        <v>150</v>
      </c>
      <c r="AU392" s="140" t="s">
        <v>79</v>
      </c>
      <c r="AV392" s="140" t="s">
        <v>21</v>
      </c>
      <c r="AW392" s="140" t="s">
        <v>92</v>
      </c>
      <c r="AX392" s="140" t="s">
        <v>70</v>
      </c>
      <c r="AY392" s="140" t="s">
        <v>137</v>
      </c>
    </row>
    <row r="393" spans="2:51" s="10" customFormat="1" ht="15.75" customHeight="1">
      <c r="B393" s="132"/>
      <c r="D393" s="133" t="s">
        <v>150</v>
      </c>
      <c r="E393" s="134"/>
      <c r="F393" s="135" t="s">
        <v>583</v>
      </c>
      <c r="H393" s="136">
        <v>0.231</v>
      </c>
      <c r="L393" s="132"/>
      <c r="M393" s="137"/>
      <c r="T393" s="138"/>
      <c r="AT393" s="134" t="s">
        <v>150</v>
      </c>
      <c r="AU393" s="134" t="s">
        <v>79</v>
      </c>
      <c r="AV393" s="134" t="s">
        <v>79</v>
      </c>
      <c r="AW393" s="134" t="s">
        <v>92</v>
      </c>
      <c r="AX393" s="134" t="s">
        <v>70</v>
      </c>
      <c r="AY393" s="134" t="s">
        <v>137</v>
      </c>
    </row>
    <row r="394" spans="2:65" s="10" customFormat="1" ht="15.75" customHeight="1">
      <c r="B394" s="25"/>
      <c r="C394" s="118" t="s">
        <v>584</v>
      </c>
      <c r="D394" s="118" t="s">
        <v>141</v>
      </c>
      <c r="E394" s="119" t="s">
        <v>585</v>
      </c>
      <c r="F394" s="120" t="s">
        <v>586</v>
      </c>
      <c r="G394" s="121" t="s">
        <v>144</v>
      </c>
      <c r="H394" s="122">
        <v>302.869</v>
      </c>
      <c r="I394" s="123"/>
      <c r="J394" s="123">
        <f>ROUND($I$394*$H$394,2)</f>
        <v>0</v>
      </c>
      <c r="K394" s="120" t="s">
        <v>145</v>
      </c>
      <c r="L394" s="25"/>
      <c r="M394" s="124"/>
      <c r="N394" s="125" t="s">
        <v>41</v>
      </c>
      <c r="O394" s="126">
        <v>0.152</v>
      </c>
      <c r="P394" s="126">
        <f>$O$394*$H$394</f>
        <v>46.03608800000001</v>
      </c>
      <c r="Q394" s="126">
        <v>0</v>
      </c>
      <c r="R394" s="126">
        <f>$Q$394*$H$394</f>
        <v>0</v>
      </c>
      <c r="S394" s="126">
        <v>0</v>
      </c>
      <c r="T394" s="127">
        <f>$S$394*$H$394</f>
        <v>0</v>
      </c>
      <c r="AR394" s="74" t="s">
        <v>297</v>
      </c>
      <c r="AT394" s="74" t="s">
        <v>141</v>
      </c>
      <c r="AU394" s="74" t="s">
        <v>79</v>
      </c>
      <c r="AY394" s="10" t="s">
        <v>137</v>
      </c>
      <c r="BE394" s="128">
        <f>IF($N$394="základní",$J$394,0)</f>
        <v>0</v>
      </c>
      <c r="BF394" s="128">
        <f>IF($N$394="snížená",$J$394,0)</f>
        <v>0</v>
      </c>
      <c r="BG394" s="128">
        <f>IF($N$394="zákl. přenesená",$J$394,0)</f>
        <v>0</v>
      </c>
      <c r="BH394" s="128">
        <f>IF($N$394="sníž. přenesená",$J$394,0)</f>
        <v>0</v>
      </c>
      <c r="BI394" s="128">
        <f>IF($N$394="nulová",$J$394,0)</f>
        <v>0</v>
      </c>
      <c r="BJ394" s="74" t="s">
        <v>21</v>
      </c>
      <c r="BK394" s="128">
        <f>ROUND($I$394*$H$394,2)</f>
        <v>0</v>
      </c>
      <c r="BL394" s="74" t="s">
        <v>297</v>
      </c>
      <c r="BM394" s="74" t="s">
        <v>587</v>
      </c>
    </row>
    <row r="395" spans="2:47" s="10" customFormat="1" ht="16.5" customHeight="1">
      <c r="B395" s="25"/>
      <c r="D395" s="129" t="s">
        <v>148</v>
      </c>
      <c r="F395" s="130" t="s">
        <v>588</v>
      </c>
      <c r="L395" s="25"/>
      <c r="M395" s="131"/>
      <c r="T395" s="48"/>
      <c r="AT395" s="10" t="s">
        <v>148</v>
      </c>
      <c r="AU395" s="10" t="s">
        <v>79</v>
      </c>
    </row>
    <row r="396" spans="2:51" s="10" customFormat="1" ht="27" customHeight="1">
      <c r="B396" s="132"/>
      <c r="D396" s="133" t="s">
        <v>150</v>
      </c>
      <c r="E396" s="134"/>
      <c r="F396" s="135" t="s">
        <v>589</v>
      </c>
      <c r="H396" s="136">
        <v>302.869</v>
      </c>
      <c r="L396" s="132"/>
      <c r="M396" s="137"/>
      <c r="T396" s="138"/>
      <c r="AT396" s="134" t="s">
        <v>150</v>
      </c>
      <c r="AU396" s="134" t="s">
        <v>79</v>
      </c>
      <c r="AV396" s="134" t="s">
        <v>79</v>
      </c>
      <c r="AW396" s="134" t="s">
        <v>92</v>
      </c>
      <c r="AX396" s="134" t="s">
        <v>21</v>
      </c>
      <c r="AY396" s="134" t="s">
        <v>137</v>
      </c>
    </row>
    <row r="397" spans="2:65" s="10" customFormat="1" ht="15.75" customHeight="1">
      <c r="B397" s="25"/>
      <c r="C397" s="144" t="s">
        <v>590</v>
      </c>
      <c r="D397" s="144" t="s">
        <v>317</v>
      </c>
      <c r="E397" s="145" t="s">
        <v>591</v>
      </c>
      <c r="F397" s="146" t="s">
        <v>592</v>
      </c>
      <c r="G397" s="147" t="s">
        <v>176</v>
      </c>
      <c r="H397" s="148">
        <v>1.943</v>
      </c>
      <c r="I397" s="149"/>
      <c r="J397" s="149">
        <f>ROUND($I$397*$H$397,2)</f>
        <v>0</v>
      </c>
      <c r="K397" s="146" t="s">
        <v>145</v>
      </c>
      <c r="L397" s="150"/>
      <c r="M397" s="146"/>
      <c r="N397" s="151" t="s">
        <v>41</v>
      </c>
      <c r="O397" s="126">
        <v>0</v>
      </c>
      <c r="P397" s="126">
        <f>$O$397*$H$397</f>
        <v>0</v>
      </c>
      <c r="Q397" s="126">
        <v>0.55</v>
      </c>
      <c r="R397" s="126">
        <f>$Q$397*$H$397</f>
        <v>1.06865</v>
      </c>
      <c r="S397" s="126">
        <v>0</v>
      </c>
      <c r="T397" s="127">
        <f>$S$397*$H$397</f>
        <v>0</v>
      </c>
      <c r="AR397" s="74" t="s">
        <v>320</v>
      </c>
      <c r="AT397" s="74" t="s">
        <v>317</v>
      </c>
      <c r="AU397" s="74" t="s">
        <v>79</v>
      </c>
      <c r="AY397" s="10" t="s">
        <v>137</v>
      </c>
      <c r="BE397" s="128">
        <f>IF($N$397="základní",$J$397,0)</f>
        <v>0</v>
      </c>
      <c r="BF397" s="128">
        <f>IF($N$397="snížená",$J$397,0)</f>
        <v>0</v>
      </c>
      <c r="BG397" s="128">
        <f>IF($N$397="zákl. přenesená",$J$397,0)</f>
        <v>0</v>
      </c>
      <c r="BH397" s="128">
        <f>IF($N$397="sníž. přenesená",$J$397,0)</f>
        <v>0</v>
      </c>
      <c r="BI397" s="128">
        <f>IF($N$397="nulová",$J$397,0)</f>
        <v>0</v>
      </c>
      <c r="BJ397" s="74" t="s">
        <v>21</v>
      </c>
      <c r="BK397" s="128">
        <f>ROUND($I$397*$H$397,2)</f>
        <v>0</v>
      </c>
      <c r="BL397" s="74" t="s">
        <v>297</v>
      </c>
      <c r="BM397" s="74" t="s">
        <v>593</v>
      </c>
    </row>
    <row r="398" spans="2:47" s="10" customFormat="1" ht="27" customHeight="1">
      <c r="B398" s="25"/>
      <c r="D398" s="129" t="s">
        <v>148</v>
      </c>
      <c r="F398" s="130" t="s">
        <v>594</v>
      </c>
      <c r="L398" s="25"/>
      <c r="M398" s="131"/>
      <c r="T398" s="48"/>
      <c r="AT398" s="10" t="s">
        <v>148</v>
      </c>
      <c r="AU398" s="10" t="s">
        <v>79</v>
      </c>
    </row>
    <row r="399" spans="2:51" s="10" customFormat="1" ht="15.75" customHeight="1">
      <c r="B399" s="132"/>
      <c r="D399" s="133" t="s">
        <v>150</v>
      </c>
      <c r="E399" s="134"/>
      <c r="F399" s="135" t="s">
        <v>595</v>
      </c>
      <c r="H399" s="136">
        <v>1.943</v>
      </c>
      <c r="L399" s="132"/>
      <c r="M399" s="137"/>
      <c r="T399" s="138"/>
      <c r="AT399" s="134" t="s">
        <v>150</v>
      </c>
      <c r="AU399" s="134" t="s">
        <v>79</v>
      </c>
      <c r="AV399" s="134" t="s">
        <v>79</v>
      </c>
      <c r="AW399" s="134" t="s">
        <v>92</v>
      </c>
      <c r="AX399" s="134" t="s">
        <v>21</v>
      </c>
      <c r="AY399" s="134" t="s">
        <v>137</v>
      </c>
    </row>
    <row r="400" spans="2:65" s="10" customFormat="1" ht="15.75" customHeight="1">
      <c r="B400" s="25"/>
      <c r="C400" s="118" t="s">
        <v>596</v>
      </c>
      <c r="D400" s="118" t="s">
        <v>141</v>
      </c>
      <c r="E400" s="119" t="s">
        <v>597</v>
      </c>
      <c r="F400" s="120" t="s">
        <v>598</v>
      </c>
      <c r="G400" s="121" t="s">
        <v>383</v>
      </c>
      <c r="H400" s="122">
        <v>371.71</v>
      </c>
      <c r="I400" s="123"/>
      <c r="J400" s="123">
        <f>ROUND($I$400*$H$400,2)</f>
        <v>0</v>
      </c>
      <c r="K400" s="120" t="s">
        <v>145</v>
      </c>
      <c r="L400" s="25"/>
      <c r="M400" s="124"/>
      <c r="N400" s="125" t="s">
        <v>41</v>
      </c>
      <c r="O400" s="126">
        <v>0.03</v>
      </c>
      <c r="P400" s="126">
        <f>$O$400*$H$400</f>
        <v>11.151299999999999</v>
      </c>
      <c r="Q400" s="126">
        <v>0</v>
      </c>
      <c r="R400" s="126">
        <f>$Q$400*$H$400</f>
        <v>0</v>
      </c>
      <c r="S400" s="126">
        <v>0</v>
      </c>
      <c r="T400" s="127">
        <f>$S$400*$H$400</f>
        <v>0</v>
      </c>
      <c r="AR400" s="74" t="s">
        <v>297</v>
      </c>
      <c r="AT400" s="74" t="s">
        <v>141</v>
      </c>
      <c r="AU400" s="74" t="s">
        <v>79</v>
      </c>
      <c r="AY400" s="10" t="s">
        <v>137</v>
      </c>
      <c r="BE400" s="128">
        <f>IF($N$400="základní",$J$400,0)</f>
        <v>0</v>
      </c>
      <c r="BF400" s="128">
        <f>IF($N$400="snížená",$J$400,0)</f>
        <v>0</v>
      </c>
      <c r="BG400" s="128">
        <f>IF($N$400="zákl. přenesená",$J$400,0)</f>
        <v>0</v>
      </c>
      <c r="BH400" s="128">
        <f>IF($N$400="sníž. přenesená",$J$400,0)</f>
        <v>0</v>
      </c>
      <c r="BI400" s="128">
        <f>IF($N$400="nulová",$J$400,0)</f>
        <v>0</v>
      </c>
      <c r="BJ400" s="74" t="s">
        <v>21</v>
      </c>
      <c r="BK400" s="128">
        <f>ROUND($I$400*$H$400,2)</f>
        <v>0</v>
      </c>
      <c r="BL400" s="74" t="s">
        <v>297</v>
      </c>
      <c r="BM400" s="74" t="s">
        <v>599</v>
      </c>
    </row>
    <row r="401" spans="2:47" s="10" customFormat="1" ht="16.5" customHeight="1">
      <c r="B401" s="25"/>
      <c r="D401" s="129" t="s">
        <v>148</v>
      </c>
      <c r="F401" s="130" t="s">
        <v>600</v>
      </c>
      <c r="L401" s="25"/>
      <c r="M401" s="131"/>
      <c r="T401" s="48"/>
      <c r="AT401" s="10" t="s">
        <v>148</v>
      </c>
      <c r="AU401" s="10" t="s">
        <v>79</v>
      </c>
    </row>
    <row r="402" spans="2:51" s="10" customFormat="1" ht="15.75" customHeight="1">
      <c r="B402" s="139"/>
      <c r="D402" s="133" t="s">
        <v>150</v>
      </c>
      <c r="E402" s="140"/>
      <c r="F402" s="141" t="s">
        <v>502</v>
      </c>
      <c r="H402" s="140"/>
      <c r="L402" s="139"/>
      <c r="M402" s="142"/>
      <c r="T402" s="143"/>
      <c r="AT402" s="140" t="s">
        <v>150</v>
      </c>
      <c r="AU402" s="140" t="s">
        <v>79</v>
      </c>
      <c r="AV402" s="140" t="s">
        <v>21</v>
      </c>
      <c r="AW402" s="140" t="s">
        <v>92</v>
      </c>
      <c r="AX402" s="140" t="s">
        <v>70</v>
      </c>
      <c r="AY402" s="140" t="s">
        <v>137</v>
      </c>
    </row>
    <row r="403" spans="2:51" s="10" customFormat="1" ht="27" customHeight="1">
      <c r="B403" s="132"/>
      <c r="D403" s="133" t="s">
        <v>150</v>
      </c>
      <c r="E403" s="134"/>
      <c r="F403" s="135" t="s">
        <v>503</v>
      </c>
      <c r="H403" s="136">
        <v>104.25</v>
      </c>
      <c r="L403" s="132"/>
      <c r="M403" s="137"/>
      <c r="T403" s="138"/>
      <c r="AT403" s="134" t="s">
        <v>150</v>
      </c>
      <c r="AU403" s="134" t="s">
        <v>79</v>
      </c>
      <c r="AV403" s="134" t="s">
        <v>79</v>
      </c>
      <c r="AW403" s="134" t="s">
        <v>92</v>
      </c>
      <c r="AX403" s="134" t="s">
        <v>70</v>
      </c>
      <c r="AY403" s="134" t="s">
        <v>137</v>
      </c>
    </row>
    <row r="404" spans="2:51" s="10" customFormat="1" ht="27" customHeight="1">
      <c r="B404" s="132"/>
      <c r="D404" s="133" t="s">
        <v>150</v>
      </c>
      <c r="E404" s="134"/>
      <c r="F404" s="135" t="s">
        <v>504</v>
      </c>
      <c r="H404" s="136">
        <v>176.77</v>
      </c>
      <c r="L404" s="132"/>
      <c r="M404" s="137"/>
      <c r="T404" s="138"/>
      <c r="AT404" s="134" t="s">
        <v>150</v>
      </c>
      <c r="AU404" s="134" t="s">
        <v>79</v>
      </c>
      <c r="AV404" s="134" t="s">
        <v>79</v>
      </c>
      <c r="AW404" s="134" t="s">
        <v>92</v>
      </c>
      <c r="AX404" s="134" t="s">
        <v>70</v>
      </c>
      <c r="AY404" s="134" t="s">
        <v>137</v>
      </c>
    </row>
    <row r="405" spans="2:51" s="10" customFormat="1" ht="15.75" customHeight="1">
      <c r="B405" s="132"/>
      <c r="D405" s="133" t="s">
        <v>150</v>
      </c>
      <c r="E405" s="134"/>
      <c r="F405" s="135" t="s">
        <v>505</v>
      </c>
      <c r="H405" s="136">
        <v>90.69</v>
      </c>
      <c r="L405" s="132"/>
      <c r="M405" s="137"/>
      <c r="T405" s="138"/>
      <c r="AT405" s="134" t="s">
        <v>150</v>
      </c>
      <c r="AU405" s="134" t="s">
        <v>79</v>
      </c>
      <c r="AV405" s="134" t="s">
        <v>79</v>
      </c>
      <c r="AW405" s="134" t="s">
        <v>92</v>
      </c>
      <c r="AX405" s="134" t="s">
        <v>70</v>
      </c>
      <c r="AY405" s="134" t="s">
        <v>137</v>
      </c>
    </row>
    <row r="406" spans="2:65" s="10" customFormat="1" ht="15.75" customHeight="1">
      <c r="B406" s="25"/>
      <c r="C406" s="144" t="s">
        <v>601</v>
      </c>
      <c r="D406" s="144" t="s">
        <v>317</v>
      </c>
      <c r="E406" s="145" t="s">
        <v>591</v>
      </c>
      <c r="F406" s="146" t="s">
        <v>592</v>
      </c>
      <c r="G406" s="147" t="s">
        <v>176</v>
      </c>
      <c r="H406" s="148">
        <v>0.715</v>
      </c>
      <c r="I406" s="149"/>
      <c r="J406" s="149">
        <f>ROUND($I$406*$H$406,2)</f>
        <v>0</v>
      </c>
      <c r="K406" s="146" t="s">
        <v>145</v>
      </c>
      <c r="L406" s="150"/>
      <c r="M406" s="146"/>
      <c r="N406" s="151" t="s">
        <v>41</v>
      </c>
      <c r="O406" s="126">
        <v>0</v>
      </c>
      <c r="P406" s="126">
        <f>$O$406*$H$406</f>
        <v>0</v>
      </c>
      <c r="Q406" s="126">
        <v>0.55</v>
      </c>
      <c r="R406" s="126">
        <f>$Q$406*$H$406</f>
        <v>0.39325</v>
      </c>
      <c r="S406" s="126">
        <v>0</v>
      </c>
      <c r="T406" s="127">
        <f>$S$406*$H$406</f>
        <v>0</v>
      </c>
      <c r="AR406" s="74" t="s">
        <v>320</v>
      </c>
      <c r="AT406" s="74" t="s">
        <v>317</v>
      </c>
      <c r="AU406" s="74" t="s">
        <v>79</v>
      </c>
      <c r="AY406" s="10" t="s">
        <v>137</v>
      </c>
      <c r="BE406" s="128">
        <f>IF($N$406="základní",$J$406,0)</f>
        <v>0</v>
      </c>
      <c r="BF406" s="128">
        <f>IF($N$406="snížená",$J$406,0)</f>
        <v>0</v>
      </c>
      <c r="BG406" s="128">
        <f>IF($N$406="zákl. přenesená",$J$406,0)</f>
        <v>0</v>
      </c>
      <c r="BH406" s="128">
        <f>IF($N$406="sníž. přenesená",$J$406,0)</f>
        <v>0</v>
      </c>
      <c r="BI406" s="128">
        <f>IF($N$406="nulová",$J$406,0)</f>
        <v>0</v>
      </c>
      <c r="BJ406" s="74" t="s">
        <v>21</v>
      </c>
      <c r="BK406" s="128">
        <f>ROUND($I$406*$H$406,2)</f>
        <v>0</v>
      </c>
      <c r="BL406" s="74" t="s">
        <v>297</v>
      </c>
      <c r="BM406" s="74" t="s">
        <v>602</v>
      </c>
    </row>
    <row r="407" spans="2:47" s="10" customFormat="1" ht="27" customHeight="1">
      <c r="B407" s="25"/>
      <c r="D407" s="129" t="s">
        <v>148</v>
      </c>
      <c r="F407" s="130" t="s">
        <v>594</v>
      </c>
      <c r="L407" s="25"/>
      <c r="M407" s="131"/>
      <c r="T407" s="48"/>
      <c r="AT407" s="10" t="s">
        <v>148</v>
      </c>
      <c r="AU407" s="10" t="s">
        <v>79</v>
      </c>
    </row>
    <row r="408" spans="2:51" s="10" customFormat="1" ht="15.75" customHeight="1">
      <c r="B408" s="132"/>
      <c r="D408" s="133" t="s">
        <v>150</v>
      </c>
      <c r="E408" s="134"/>
      <c r="F408" s="135" t="s">
        <v>603</v>
      </c>
      <c r="H408" s="136">
        <v>0.65</v>
      </c>
      <c r="L408" s="132"/>
      <c r="M408" s="137"/>
      <c r="T408" s="138"/>
      <c r="AT408" s="134" t="s">
        <v>150</v>
      </c>
      <c r="AU408" s="134" t="s">
        <v>79</v>
      </c>
      <c r="AV408" s="134" t="s">
        <v>79</v>
      </c>
      <c r="AW408" s="134" t="s">
        <v>92</v>
      </c>
      <c r="AX408" s="134" t="s">
        <v>21</v>
      </c>
      <c r="AY408" s="134" t="s">
        <v>137</v>
      </c>
    </row>
    <row r="409" spans="2:51" s="10" customFormat="1" ht="15.75" customHeight="1">
      <c r="B409" s="132"/>
      <c r="D409" s="133" t="s">
        <v>150</v>
      </c>
      <c r="F409" s="135" t="s">
        <v>604</v>
      </c>
      <c r="H409" s="136">
        <v>0.715</v>
      </c>
      <c r="L409" s="132"/>
      <c r="M409" s="137"/>
      <c r="T409" s="138"/>
      <c r="AT409" s="134" t="s">
        <v>150</v>
      </c>
      <c r="AU409" s="134" t="s">
        <v>79</v>
      </c>
      <c r="AV409" s="134" t="s">
        <v>79</v>
      </c>
      <c r="AW409" s="134" t="s">
        <v>70</v>
      </c>
      <c r="AX409" s="134" t="s">
        <v>21</v>
      </c>
      <c r="AY409" s="134" t="s">
        <v>137</v>
      </c>
    </row>
    <row r="410" spans="2:65" s="10" customFormat="1" ht="15.75" customHeight="1">
      <c r="B410" s="25"/>
      <c r="C410" s="118" t="s">
        <v>605</v>
      </c>
      <c r="D410" s="118" t="s">
        <v>141</v>
      </c>
      <c r="E410" s="119" t="s">
        <v>606</v>
      </c>
      <c r="F410" s="120" t="s">
        <v>607</v>
      </c>
      <c r="G410" s="121" t="s">
        <v>144</v>
      </c>
      <c r="H410" s="122">
        <v>302.869</v>
      </c>
      <c r="I410" s="123"/>
      <c r="J410" s="123">
        <f>ROUND($I$410*$H$410,2)</f>
        <v>0</v>
      </c>
      <c r="K410" s="120" t="s">
        <v>145</v>
      </c>
      <c r="L410" s="25"/>
      <c r="M410" s="124"/>
      <c r="N410" s="125" t="s">
        <v>41</v>
      </c>
      <c r="O410" s="126">
        <v>0.05</v>
      </c>
      <c r="P410" s="126">
        <f>$O$410*$H$410</f>
        <v>15.143450000000001</v>
      </c>
      <c r="Q410" s="126">
        <v>0</v>
      </c>
      <c r="R410" s="126">
        <f>$Q$410*$H$410</f>
        <v>0</v>
      </c>
      <c r="S410" s="126">
        <v>0.005</v>
      </c>
      <c r="T410" s="127">
        <f>$S$410*$H$410</f>
        <v>1.5143450000000003</v>
      </c>
      <c r="AR410" s="74" t="s">
        <v>297</v>
      </c>
      <c r="AT410" s="74" t="s">
        <v>141</v>
      </c>
      <c r="AU410" s="74" t="s">
        <v>79</v>
      </c>
      <c r="AY410" s="10" t="s">
        <v>137</v>
      </c>
      <c r="BE410" s="128">
        <f>IF($N$410="základní",$J$410,0)</f>
        <v>0</v>
      </c>
      <c r="BF410" s="128">
        <f>IF($N$410="snížená",$J$410,0)</f>
        <v>0</v>
      </c>
      <c r="BG410" s="128">
        <f>IF($N$410="zákl. přenesená",$J$410,0)</f>
        <v>0</v>
      </c>
      <c r="BH410" s="128">
        <f>IF($N$410="sníž. přenesená",$J$410,0)</f>
        <v>0</v>
      </c>
      <c r="BI410" s="128">
        <f>IF($N$410="nulová",$J$410,0)</f>
        <v>0</v>
      </c>
      <c r="BJ410" s="74" t="s">
        <v>21</v>
      </c>
      <c r="BK410" s="128">
        <f>ROUND($I$410*$H$410,2)</f>
        <v>0</v>
      </c>
      <c r="BL410" s="74" t="s">
        <v>297</v>
      </c>
      <c r="BM410" s="74" t="s">
        <v>608</v>
      </c>
    </row>
    <row r="411" spans="2:47" s="10" customFormat="1" ht="27" customHeight="1">
      <c r="B411" s="25"/>
      <c r="D411" s="129" t="s">
        <v>148</v>
      </c>
      <c r="F411" s="130" t="s">
        <v>609</v>
      </c>
      <c r="L411" s="25"/>
      <c r="M411" s="131"/>
      <c r="T411" s="48"/>
      <c r="AT411" s="10" t="s">
        <v>148</v>
      </c>
      <c r="AU411" s="10" t="s">
        <v>79</v>
      </c>
    </row>
    <row r="412" spans="2:65" s="10" customFormat="1" ht="15.75" customHeight="1">
      <c r="B412" s="25"/>
      <c r="C412" s="118" t="s">
        <v>610</v>
      </c>
      <c r="D412" s="118" t="s">
        <v>141</v>
      </c>
      <c r="E412" s="119" t="s">
        <v>611</v>
      </c>
      <c r="F412" s="120" t="s">
        <v>612</v>
      </c>
      <c r="G412" s="121" t="s">
        <v>176</v>
      </c>
      <c r="H412" s="122">
        <v>20.606</v>
      </c>
      <c r="I412" s="123"/>
      <c r="J412" s="123">
        <f>ROUND($I$412*$H$412,2)</f>
        <v>0</v>
      </c>
      <c r="K412" s="120" t="s">
        <v>145</v>
      </c>
      <c r="L412" s="25"/>
      <c r="M412" s="124"/>
      <c r="N412" s="125" t="s">
        <v>41</v>
      </c>
      <c r="O412" s="126">
        <v>0</v>
      </c>
      <c r="P412" s="126">
        <f>$O$412*$H$412</f>
        <v>0</v>
      </c>
      <c r="Q412" s="126">
        <v>0.02337</v>
      </c>
      <c r="R412" s="126">
        <f>$Q$412*$H$412</f>
        <v>0.48156222</v>
      </c>
      <c r="S412" s="126">
        <v>0</v>
      </c>
      <c r="T412" s="127">
        <f>$S$412*$H$412</f>
        <v>0</v>
      </c>
      <c r="AR412" s="74" t="s">
        <v>297</v>
      </c>
      <c r="AT412" s="74" t="s">
        <v>141</v>
      </c>
      <c r="AU412" s="74" t="s">
        <v>79</v>
      </c>
      <c r="AY412" s="10" t="s">
        <v>137</v>
      </c>
      <c r="BE412" s="128">
        <f>IF($N$412="základní",$J$412,0)</f>
        <v>0</v>
      </c>
      <c r="BF412" s="128">
        <f>IF($N$412="snížená",$J$412,0)</f>
        <v>0</v>
      </c>
      <c r="BG412" s="128">
        <f>IF($N$412="zákl. přenesená",$J$412,0)</f>
        <v>0</v>
      </c>
      <c r="BH412" s="128">
        <f>IF($N$412="sníž. přenesená",$J$412,0)</f>
        <v>0</v>
      </c>
      <c r="BI412" s="128">
        <f>IF($N$412="nulová",$J$412,0)</f>
        <v>0</v>
      </c>
      <c r="BJ412" s="74" t="s">
        <v>21</v>
      </c>
      <c r="BK412" s="128">
        <f>ROUND($I$412*$H$412,2)</f>
        <v>0</v>
      </c>
      <c r="BL412" s="74" t="s">
        <v>297</v>
      </c>
      <c r="BM412" s="74" t="s">
        <v>613</v>
      </c>
    </row>
    <row r="413" spans="2:47" s="10" customFormat="1" ht="16.5" customHeight="1">
      <c r="B413" s="25"/>
      <c r="D413" s="129" t="s">
        <v>148</v>
      </c>
      <c r="F413" s="130" t="s">
        <v>614</v>
      </c>
      <c r="L413" s="25"/>
      <c r="M413" s="131"/>
      <c r="T413" s="48"/>
      <c r="AT413" s="10" t="s">
        <v>148</v>
      </c>
      <c r="AU413" s="10" t="s">
        <v>79</v>
      </c>
    </row>
    <row r="414" spans="2:51" s="10" customFormat="1" ht="15.75" customHeight="1">
      <c r="B414" s="132"/>
      <c r="D414" s="133" t="s">
        <v>150</v>
      </c>
      <c r="E414" s="134"/>
      <c r="F414" s="135" t="s">
        <v>615</v>
      </c>
      <c r="H414" s="136">
        <v>20.606</v>
      </c>
      <c r="L414" s="132"/>
      <c r="M414" s="137"/>
      <c r="T414" s="138"/>
      <c r="AT414" s="134" t="s">
        <v>150</v>
      </c>
      <c r="AU414" s="134" t="s">
        <v>79</v>
      </c>
      <c r="AV414" s="134" t="s">
        <v>79</v>
      </c>
      <c r="AW414" s="134" t="s">
        <v>92</v>
      </c>
      <c r="AX414" s="134" t="s">
        <v>70</v>
      </c>
      <c r="AY414" s="134" t="s">
        <v>137</v>
      </c>
    </row>
    <row r="415" spans="2:65" s="10" customFormat="1" ht="15.75" customHeight="1">
      <c r="B415" s="25"/>
      <c r="C415" s="118" t="s">
        <v>616</v>
      </c>
      <c r="D415" s="118" t="s">
        <v>141</v>
      </c>
      <c r="E415" s="119" t="s">
        <v>617</v>
      </c>
      <c r="F415" s="120" t="s">
        <v>618</v>
      </c>
      <c r="G415" s="121" t="s">
        <v>144</v>
      </c>
      <c r="H415" s="122">
        <v>11.82</v>
      </c>
      <c r="I415" s="123"/>
      <c r="J415" s="123">
        <f>ROUND($I$415*$H$415,2)</f>
        <v>0</v>
      </c>
      <c r="K415" s="120"/>
      <c r="L415" s="25"/>
      <c r="M415" s="124"/>
      <c r="N415" s="125" t="s">
        <v>41</v>
      </c>
      <c r="O415" s="126">
        <v>0.293</v>
      </c>
      <c r="P415" s="126">
        <f>$O$415*$H$415</f>
        <v>3.46326</v>
      </c>
      <c r="Q415" s="126">
        <v>0.01093</v>
      </c>
      <c r="R415" s="126">
        <f>$Q$415*$H$415</f>
        <v>0.12919260000000002</v>
      </c>
      <c r="S415" s="126">
        <v>0</v>
      </c>
      <c r="T415" s="127">
        <f>$S$415*$H$415</f>
        <v>0</v>
      </c>
      <c r="AR415" s="74" t="s">
        <v>297</v>
      </c>
      <c r="AT415" s="74" t="s">
        <v>141</v>
      </c>
      <c r="AU415" s="74" t="s">
        <v>79</v>
      </c>
      <c r="AY415" s="10" t="s">
        <v>137</v>
      </c>
      <c r="BE415" s="128">
        <f>IF($N$415="základní",$J$415,0)</f>
        <v>0</v>
      </c>
      <c r="BF415" s="128">
        <f>IF($N$415="snížená",$J$415,0)</f>
        <v>0</v>
      </c>
      <c r="BG415" s="128">
        <f>IF($N$415="zákl. přenesená",$J$415,0)</f>
        <v>0</v>
      </c>
      <c r="BH415" s="128">
        <f>IF($N$415="sníž. přenesená",$J$415,0)</f>
        <v>0</v>
      </c>
      <c r="BI415" s="128">
        <f>IF($N$415="nulová",$J$415,0)</f>
        <v>0</v>
      </c>
      <c r="BJ415" s="74" t="s">
        <v>21</v>
      </c>
      <c r="BK415" s="128">
        <f>ROUND($I$415*$H$415,2)</f>
        <v>0</v>
      </c>
      <c r="BL415" s="74" t="s">
        <v>297</v>
      </c>
      <c r="BM415" s="74" t="s">
        <v>619</v>
      </c>
    </row>
    <row r="416" spans="2:47" s="10" customFormat="1" ht="16.5" customHeight="1">
      <c r="B416" s="25"/>
      <c r="D416" s="129" t="s">
        <v>148</v>
      </c>
      <c r="F416" s="130" t="s">
        <v>618</v>
      </c>
      <c r="L416" s="25"/>
      <c r="M416" s="131"/>
      <c r="T416" s="48"/>
      <c r="AT416" s="10" t="s">
        <v>148</v>
      </c>
      <c r="AU416" s="10" t="s">
        <v>79</v>
      </c>
    </row>
    <row r="417" spans="2:51" s="10" customFormat="1" ht="15.75" customHeight="1">
      <c r="B417" s="132"/>
      <c r="D417" s="133" t="s">
        <v>150</v>
      </c>
      <c r="E417" s="134"/>
      <c r="F417" s="135" t="s">
        <v>620</v>
      </c>
      <c r="H417" s="136">
        <v>11.82</v>
      </c>
      <c r="L417" s="132"/>
      <c r="M417" s="137"/>
      <c r="T417" s="138"/>
      <c r="AT417" s="134" t="s">
        <v>150</v>
      </c>
      <c r="AU417" s="134" t="s">
        <v>79</v>
      </c>
      <c r="AV417" s="134" t="s">
        <v>79</v>
      </c>
      <c r="AW417" s="134" t="s">
        <v>92</v>
      </c>
      <c r="AX417" s="134" t="s">
        <v>21</v>
      </c>
      <c r="AY417" s="134" t="s">
        <v>137</v>
      </c>
    </row>
    <row r="418" spans="2:65" s="10" customFormat="1" ht="15.75" customHeight="1">
      <c r="B418" s="25"/>
      <c r="C418" s="118" t="s">
        <v>621</v>
      </c>
      <c r="D418" s="118" t="s">
        <v>141</v>
      </c>
      <c r="E418" s="119" t="s">
        <v>622</v>
      </c>
      <c r="F418" s="120" t="s">
        <v>623</v>
      </c>
      <c r="G418" s="121" t="s">
        <v>144</v>
      </c>
      <c r="H418" s="122">
        <v>11.1</v>
      </c>
      <c r="I418" s="123"/>
      <c r="J418" s="123">
        <f>ROUND($I$418*$H$418,2)</f>
        <v>0</v>
      </c>
      <c r="K418" s="120" t="s">
        <v>145</v>
      </c>
      <c r="L418" s="25"/>
      <c r="M418" s="124"/>
      <c r="N418" s="125" t="s">
        <v>41</v>
      </c>
      <c r="O418" s="126">
        <v>0.148</v>
      </c>
      <c r="P418" s="126">
        <f>$O$418*$H$418</f>
        <v>1.6427999999999998</v>
      </c>
      <c r="Q418" s="126">
        <v>0</v>
      </c>
      <c r="R418" s="126">
        <f>$Q$418*$H$418</f>
        <v>0</v>
      </c>
      <c r="S418" s="126">
        <v>0.01343</v>
      </c>
      <c r="T418" s="127">
        <f>$S$418*$H$418</f>
        <v>0.14907299999999998</v>
      </c>
      <c r="AR418" s="74" t="s">
        <v>297</v>
      </c>
      <c r="AT418" s="74" t="s">
        <v>141</v>
      </c>
      <c r="AU418" s="74" t="s">
        <v>79</v>
      </c>
      <c r="AY418" s="10" t="s">
        <v>137</v>
      </c>
      <c r="BE418" s="128">
        <f>IF($N$418="základní",$J$418,0)</f>
        <v>0</v>
      </c>
      <c r="BF418" s="128">
        <f>IF($N$418="snížená",$J$418,0)</f>
        <v>0</v>
      </c>
      <c r="BG418" s="128">
        <f>IF($N$418="zákl. přenesená",$J$418,0)</f>
        <v>0</v>
      </c>
      <c r="BH418" s="128">
        <f>IF($N$418="sníž. přenesená",$J$418,0)</f>
        <v>0</v>
      </c>
      <c r="BI418" s="128">
        <f>IF($N$418="nulová",$J$418,0)</f>
        <v>0</v>
      </c>
      <c r="BJ418" s="74" t="s">
        <v>21</v>
      </c>
      <c r="BK418" s="128">
        <f>ROUND($I$418*$H$418,2)</f>
        <v>0</v>
      </c>
      <c r="BL418" s="74" t="s">
        <v>297</v>
      </c>
      <c r="BM418" s="74" t="s">
        <v>624</v>
      </c>
    </row>
    <row r="419" spans="2:47" s="10" customFormat="1" ht="16.5" customHeight="1">
      <c r="B419" s="25"/>
      <c r="D419" s="129" t="s">
        <v>148</v>
      </c>
      <c r="F419" s="130" t="s">
        <v>625</v>
      </c>
      <c r="L419" s="25"/>
      <c r="M419" s="131"/>
      <c r="T419" s="48"/>
      <c r="AT419" s="10" t="s">
        <v>148</v>
      </c>
      <c r="AU419" s="10" t="s">
        <v>79</v>
      </c>
    </row>
    <row r="420" spans="2:51" s="10" customFormat="1" ht="15.75" customHeight="1">
      <c r="B420" s="139"/>
      <c r="D420" s="133" t="s">
        <v>150</v>
      </c>
      <c r="E420" s="140"/>
      <c r="F420" s="141" t="s">
        <v>626</v>
      </c>
      <c r="H420" s="140"/>
      <c r="L420" s="139"/>
      <c r="M420" s="142"/>
      <c r="T420" s="143"/>
      <c r="AT420" s="140" t="s">
        <v>150</v>
      </c>
      <c r="AU420" s="140" t="s">
        <v>79</v>
      </c>
      <c r="AV420" s="140" t="s">
        <v>21</v>
      </c>
      <c r="AW420" s="140" t="s">
        <v>92</v>
      </c>
      <c r="AX420" s="140" t="s">
        <v>70</v>
      </c>
      <c r="AY420" s="140" t="s">
        <v>137</v>
      </c>
    </row>
    <row r="421" spans="2:51" s="10" customFormat="1" ht="15.75" customHeight="1">
      <c r="B421" s="132"/>
      <c r="D421" s="133" t="s">
        <v>150</v>
      </c>
      <c r="E421" s="134"/>
      <c r="F421" s="135" t="s">
        <v>627</v>
      </c>
      <c r="H421" s="136">
        <v>11.1</v>
      </c>
      <c r="L421" s="132"/>
      <c r="M421" s="137"/>
      <c r="T421" s="138"/>
      <c r="AT421" s="134" t="s">
        <v>150</v>
      </c>
      <c r="AU421" s="134" t="s">
        <v>79</v>
      </c>
      <c r="AV421" s="134" t="s">
        <v>79</v>
      </c>
      <c r="AW421" s="134" t="s">
        <v>92</v>
      </c>
      <c r="AX421" s="134" t="s">
        <v>70</v>
      </c>
      <c r="AY421" s="134" t="s">
        <v>137</v>
      </c>
    </row>
    <row r="422" spans="2:65" s="10" customFormat="1" ht="15.75" customHeight="1">
      <c r="B422" s="25"/>
      <c r="C422" s="118" t="s">
        <v>628</v>
      </c>
      <c r="D422" s="118" t="s">
        <v>141</v>
      </c>
      <c r="E422" s="119" t="s">
        <v>629</v>
      </c>
      <c r="F422" s="120" t="s">
        <v>630</v>
      </c>
      <c r="G422" s="121" t="s">
        <v>144</v>
      </c>
      <c r="H422" s="122">
        <v>14.595</v>
      </c>
      <c r="I422" s="123"/>
      <c r="J422" s="123">
        <f>ROUND($I$422*$H$422,2)</f>
        <v>0</v>
      </c>
      <c r="K422" s="120"/>
      <c r="L422" s="25"/>
      <c r="M422" s="124"/>
      <c r="N422" s="125" t="s">
        <v>41</v>
      </c>
      <c r="O422" s="126">
        <v>0.23</v>
      </c>
      <c r="P422" s="126">
        <f>$O$422*$H$422</f>
        <v>3.35685</v>
      </c>
      <c r="Q422" s="126">
        <v>0.01131</v>
      </c>
      <c r="R422" s="126">
        <f>$Q$422*$H$422</f>
        <v>0.16506945</v>
      </c>
      <c r="S422" s="126">
        <v>0</v>
      </c>
      <c r="T422" s="127">
        <f>$S$422*$H$422</f>
        <v>0</v>
      </c>
      <c r="AR422" s="74" t="s">
        <v>297</v>
      </c>
      <c r="AT422" s="74" t="s">
        <v>141</v>
      </c>
      <c r="AU422" s="74" t="s">
        <v>79</v>
      </c>
      <c r="AY422" s="10" t="s">
        <v>137</v>
      </c>
      <c r="BE422" s="128">
        <f>IF($N$422="základní",$J$422,0)</f>
        <v>0</v>
      </c>
      <c r="BF422" s="128">
        <f>IF($N$422="snížená",$J$422,0)</f>
        <v>0</v>
      </c>
      <c r="BG422" s="128">
        <f>IF($N$422="zákl. přenesená",$J$422,0)</f>
        <v>0</v>
      </c>
      <c r="BH422" s="128">
        <f>IF($N$422="sníž. přenesená",$J$422,0)</f>
        <v>0</v>
      </c>
      <c r="BI422" s="128">
        <f>IF($N$422="nulová",$J$422,0)</f>
        <v>0</v>
      </c>
      <c r="BJ422" s="74" t="s">
        <v>21</v>
      </c>
      <c r="BK422" s="128">
        <f>ROUND($I$422*$H$422,2)</f>
        <v>0</v>
      </c>
      <c r="BL422" s="74" t="s">
        <v>297</v>
      </c>
      <c r="BM422" s="74" t="s">
        <v>631</v>
      </c>
    </row>
    <row r="423" spans="2:47" s="10" customFormat="1" ht="16.5" customHeight="1">
      <c r="B423" s="25"/>
      <c r="D423" s="129" t="s">
        <v>148</v>
      </c>
      <c r="F423" s="130" t="s">
        <v>630</v>
      </c>
      <c r="L423" s="25"/>
      <c r="M423" s="131"/>
      <c r="T423" s="48"/>
      <c r="AT423" s="10" t="s">
        <v>148</v>
      </c>
      <c r="AU423" s="10" t="s">
        <v>79</v>
      </c>
    </row>
    <row r="424" spans="2:51" s="10" customFormat="1" ht="15.75" customHeight="1">
      <c r="B424" s="132"/>
      <c r="D424" s="133" t="s">
        <v>150</v>
      </c>
      <c r="E424" s="134"/>
      <c r="F424" s="135" t="s">
        <v>632</v>
      </c>
      <c r="H424" s="136">
        <v>14.595</v>
      </c>
      <c r="L424" s="132"/>
      <c r="M424" s="137"/>
      <c r="T424" s="138"/>
      <c r="AT424" s="134" t="s">
        <v>150</v>
      </c>
      <c r="AU424" s="134" t="s">
        <v>79</v>
      </c>
      <c r="AV424" s="134" t="s">
        <v>79</v>
      </c>
      <c r="AW424" s="134" t="s">
        <v>92</v>
      </c>
      <c r="AX424" s="134" t="s">
        <v>21</v>
      </c>
      <c r="AY424" s="134" t="s">
        <v>137</v>
      </c>
    </row>
    <row r="425" spans="2:65" s="10" customFormat="1" ht="27" customHeight="1">
      <c r="B425" s="25"/>
      <c r="C425" s="118" t="s">
        <v>633</v>
      </c>
      <c r="D425" s="118" t="s">
        <v>141</v>
      </c>
      <c r="E425" s="119" t="s">
        <v>634</v>
      </c>
      <c r="F425" s="120" t="s">
        <v>635</v>
      </c>
      <c r="G425" s="121" t="s">
        <v>144</v>
      </c>
      <c r="H425" s="122">
        <v>122.635</v>
      </c>
      <c r="I425" s="123"/>
      <c r="J425" s="123">
        <f>ROUND($I$425*$H$425,2)</f>
        <v>0</v>
      </c>
      <c r="K425" s="120"/>
      <c r="L425" s="25"/>
      <c r="M425" s="124"/>
      <c r="N425" s="125" t="s">
        <v>41</v>
      </c>
      <c r="O425" s="126">
        <v>0.476</v>
      </c>
      <c r="P425" s="126">
        <f>$O$425*$H$425</f>
        <v>58.37426</v>
      </c>
      <c r="Q425" s="126">
        <v>0.02258</v>
      </c>
      <c r="R425" s="126">
        <f>$Q$425*$H$425</f>
        <v>2.7690983</v>
      </c>
      <c r="S425" s="126">
        <v>0</v>
      </c>
      <c r="T425" s="127">
        <f>$S$425*$H$425</f>
        <v>0</v>
      </c>
      <c r="AR425" s="74" t="s">
        <v>297</v>
      </c>
      <c r="AT425" s="74" t="s">
        <v>141</v>
      </c>
      <c r="AU425" s="74" t="s">
        <v>79</v>
      </c>
      <c r="AY425" s="10" t="s">
        <v>137</v>
      </c>
      <c r="BE425" s="128">
        <f>IF($N$425="základní",$J$425,0)</f>
        <v>0</v>
      </c>
      <c r="BF425" s="128">
        <f>IF($N$425="snížená",$J$425,0)</f>
        <v>0</v>
      </c>
      <c r="BG425" s="128">
        <f>IF($N$425="zákl. přenesená",$J$425,0)</f>
        <v>0</v>
      </c>
      <c r="BH425" s="128">
        <f>IF($N$425="sníž. přenesená",$J$425,0)</f>
        <v>0</v>
      </c>
      <c r="BI425" s="128">
        <f>IF($N$425="nulová",$J$425,0)</f>
        <v>0</v>
      </c>
      <c r="BJ425" s="74" t="s">
        <v>21</v>
      </c>
      <c r="BK425" s="128">
        <f>ROUND($I$425*$H$425,2)</f>
        <v>0</v>
      </c>
      <c r="BL425" s="74" t="s">
        <v>297</v>
      </c>
      <c r="BM425" s="74" t="s">
        <v>636</v>
      </c>
    </row>
    <row r="426" spans="2:47" s="10" customFormat="1" ht="16.5" customHeight="1">
      <c r="B426" s="25"/>
      <c r="D426" s="129" t="s">
        <v>148</v>
      </c>
      <c r="F426" s="130" t="s">
        <v>635</v>
      </c>
      <c r="L426" s="25"/>
      <c r="M426" s="131"/>
      <c r="T426" s="48"/>
      <c r="AT426" s="10" t="s">
        <v>148</v>
      </c>
      <c r="AU426" s="10" t="s">
        <v>79</v>
      </c>
    </row>
    <row r="427" spans="2:51" s="10" customFormat="1" ht="15.75" customHeight="1">
      <c r="B427" s="139"/>
      <c r="D427" s="133" t="s">
        <v>150</v>
      </c>
      <c r="E427" s="140"/>
      <c r="F427" s="141" t="s">
        <v>328</v>
      </c>
      <c r="H427" s="140"/>
      <c r="L427" s="139"/>
      <c r="M427" s="142"/>
      <c r="T427" s="143"/>
      <c r="AT427" s="140" t="s">
        <v>150</v>
      </c>
      <c r="AU427" s="140" t="s">
        <v>79</v>
      </c>
      <c r="AV427" s="140" t="s">
        <v>21</v>
      </c>
      <c r="AW427" s="140" t="s">
        <v>92</v>
      </c>
      <c r="AX427" s="140" t="s">
        <v>70</v>
      </c>
      <c r="AY427" s="140" t="s">
        <v>137</v>
      </c>
    </row>
    <row r="428" spans="2:51" s="10" customFormat="1" ht="15.75" customHeight="1">
      <c r="B428" s="132"/>
      <c r="D428" s="133" t="s">
        <v>150</v>
      </c>
      <c r="E428" s="134"/>
      <c r="F428" s="135" t="s">
        <v>329</v>
      </c>
      <c r="H428" s="136">
        <v>122.635</v>
      </c>
      <c r="L428" s="132"/>
      <c r="M428" s="137"/>
      <c r="T428" s="138"/>
      <c r="AT428" s="134" t="s">
        <v>150</v>
      </c>
      <c r="AU428" s="134" t="s">
        <v>79</v>
      </c>
      <c r="AV428" s="134" t="s">
        <v>79</v>
      </c>
      <c r="AW428" s="134" t="s">
        <v>92</v>
      </c>
      <c r="AX428" s="134" t="s">
        <v>21</v>
      </c>
      <c r="AY428" s="134" t="s">
        <v>137</v>
      </c>
    </row>
    <row r="429" spans="2:65" s="10" customFormat="1" ht="15.75" customHeight="1">
      <c r="B429" s="25"/>
      <c r="C429" s="118" t="s">
        <v>637</v>
      </c>
      <c r="D429" s="118" t="s">
        <v>141</v>
      </c>
      <c r="E429" s="119" t="s">
        <v>638</v>
      </c>
      <c r="F429" s="120" t="s">
        <v>639</v>
      </c>
      <c r="G429" s="121" t="s">
        <v>144</v>
      </c>
      <c r="H429" s="122">
        <v>27.514</v>
      </c>
      <c r="I429" s="123"/>
      <c r="J429" s="123">
        <f>ROUND($I$429*$H$429,2)</f>
        <v>0</v>
      </c>
      <c r="K429" s="120" t="s">
        <v>145</v>
      </c>
      <c r="L429" s="25"/>
      <c r="M429" s="124"/>
      <c r="N429" s="125" t="s">
        <v>41</v>
      </c>
      <c r="O429" s="126">
        <v>0.396</v>
      </c>
      <c r="P429" s="126">
        <f>$O$429*$H$429</f>
        <v>10.895544000000001</v>
      </c>
      <c r="Q429" s="126">
        <v>0</v>
      </c>
      <c r="R429" s="126">
        <f>$Q$429*$H$429</f>
        <v>0</v>
      </c>
      <c r="S429" s="126">
        <v>0.01956</v>
      </c>
      <c r="T429" s="127">
        <f>$S$429*$H$429</f>
        <v>0.53817384</v>
      </c>
      <c r="AR429" s="74" t="s">
        <v>297</v>
      </c>
      <c r="AT429" s="74" t="s">
        <v>141</v>
      </c>
      <c r="AU429" s="74" t="s">
        <v>79</v>
      </c>
      <c r="AY429" s="10" t="s">
        <v>137</v>
      </c>
      <c r="BE429" s="128">
        <f>IF($N$429="základní",$J$429,0)</f>
        <v>0</v>
      </c>
      <c r="BF429" s="128">
        <f>IF($N$429="snížená",$J$429,0)</f>
        <v>0</v>
      </c>
      <c r="BG429" s="128">
        <f>IF($N$429="zákl. přenesená",$J$429,0)</f>
        <v>0</v>
      </c>
      <c r="BH429" s="128">
        <f>IF($N$429="sníž. přenesená",$J$429,0)</f>
        <v>0</v>
      </c>
      <c r="BI429" s="128">
        <f>IF($N$429="nulová",$J$429,0)</f>
        <v>0</v>
      </c>
      <c r="BJ429" s="74" t="s">
        <v>21</v>
      </c>
      <c r="BK429" s="128">
        <f>ROUND($I$429*$H$429,2)</f>
        <v>0</v>
      </c>
      <c r="BL429" s="74" t="s">
        <v>297</v>
      </c>
      <c r="BM429" s="74" t="s">
        <v>640</v>
      </c>
    </row>
    <row r="430" spans="2:47" s="10" customFormat="1" ht="27" customHeight="1">
      <c r="B430" s="25"/>
      <c r="D430" s="129" t="s">
        <v>148</v>
      </c>
      <c r="F430" s="130" t="s">
        <v>641</v>
      </c>
      <c r="L430" s="25"/>
      <c r="M430" s="131"/>
      <c r="T430" s="48"/>
      <c r="AT430" s="10" t="s">
        <v>148</v>
      </c>
      <c r="AU430" s="10" t="s">
        <v>79</v>
      </c>
    </row>
    <row r="431" spans="2:51" s="10" customFormat="1" ht="15.75" customHeight="1">
      <c r="B431" s="132"/>
      <c r="D431" s="133" t="s">
        <v>150</v>
      </c>
      <c r="E431" s="134"/>
      <c r="F431" s="135" t="s">
        <v>215</v>
      </c>
      <c r="H431" s="136">
        <v>27.514</v>
      </c>
      <c r="L431" s="132"/>
      <c r="M431" s="137"/>
      <c r="T431" s="138"/>
      <c r="AT431" s="134" t="s">
        <v>150</v>
      </c>
      <c r="AU431" s="134" t="s">
        <v>79</v>
      </c>
      <c r="AV431" s="134" t="s">
        <v>79</v>
      </c>
      <c r="AW431" s="134" t="s">
        <v>92</v>
      </c>
      <c r="AX431" s="134" t="s">
        <v>21</v>
      </c>
      <c r="AY431" s="134" t="s">
        <v>137</v>
      </c>
    </row>
    <row r="432" spans="2:65" s="10" customFormat="1" ht="15.75" customHeight="1">
      <c r="B432" s="25"/>
      <c r="C432" s="118" t="s">
        <v>642</v>
      </c>
      <c r="D432" s="118" t="s">
        <v>141</v>
      </c>
      <c r="E432" s="119" t="s">
        <v>643</v>
      </c>
      <c r="F432" s="120" t="s">
        <v>644</v>
      </c>
      <c r="G432" s="121" t="s">
        <v>383</v>
      </c>
      <c r="H432" s="122">
        <v>306.588</v>
      </c>
      <c r="I432" s="123"/>
      <c r="J432" s="123">
        <f>ROUND($I$432*$H$432,2)</f>
        <v>0</v>
      </c>
      <c r="K432" s="120" t="s">
        <v>145</v>
      </c>
      <c r="L432" s="25"/>
      <c r="M432" s="124"/>
      <c r="N432" s="125" t="s">
        <v>41</v>
      </c>
      <c r="O432" s="126">
        <v>0.272</v>
      </c>
      <c r="P432" s="126">
        <f>$O$432*$H$432</f>
        <v>83.39193600000002</v>
      </c>
      <c r="Q432" s="126">
        <v>0</v>
      </c>
      <c r="R432" s="126">
        <f>$Q$432*$H$432</f>
        <v>0</v>
      </c>
      <c r="S432" s="126">
        <v>0.0088</v>
      </c>
      <c r="T432" s="127">
        <f>$S$432*$H$432</f>
        <v>2.6979744000000005</v>
      </c>
      <c r="AR432" s="74" t="s">
        <v>297</v>
      </c>
      <c r="AT432" s="74" t="s">
        <v>141</v>
      </c>
      <c r="AU432" s="74" t="s">
        <v>79</v>
      </c>
      <c r="AY432" s="10" t="s">
        <v>137</v>
      </c>
      <c r="BE432" s="128">
        <f>IF($N$432="základní",$J$432,0)</f>
        <v>0</v>
      </c>
      <c r="BF432" s="128">
        <f>IF($N$432="snížená",$J$432,0)</f>
        <v>0</v>
      </c>
      <c r="BG432" s="128">
        <f>IF($N$432="zákl. přenesená",$J$432,0)</f>
        <v>0</v>
      </c>
      <c r="BH432" s="128">
        <f>IF($N$432="sníž. přenesená",$J$432,0)</f>
        <v>0</v>
      </c>
      <c r="BI432" s="128">
        <f>IF($N$432="nulová",$J$432,0)</f>
        <v>0</v>
      </c>
      <c r="BJ432" s="74" t="s">
        <v>21</v>
      </c>
      <c r="BK432" s="128">
        <f>ROUND($I$432*$H$432,2)</f>
        <v>0</v>
      </c>
      <c r="BL432" s="74" t="s">
        <v>297</v>
      </c>
      <c r="BM432" s="74" t="s">
        <v>645</v>
      </c>
    </row>
    <row r="433" spans="2:47" s="10" customFormat="1" ht="16.5" customHeight="1">
      <c r="B433" s="25"/>
      <c r="D433" s="129" t="s">
        <v>148</v>
      </c>
      <c r="F433" s="130" t="s">
        <v>646</v>
      </c>
      <c r="L433" s="25"/>
      <c r="M433" s="131"/>
      <c r="T433" s="48"/>
      <c r="AT433" s="10" t="s">
        <v>148</v>
      </c>
      <c r="AU433" s="10" t="s">
        <v>79</v>
      </c>
    </row>
    <row r="434" spans="2:51" s="10" customFormat="1" ht="15.75" customHeight="1">
      <c r="B434" s="139"/>
      <c r="D434" s="133" t="s">
        <v>150</v>
      </c>
      <c r="E434" s="140"/>
      <c r="F434" s="141" t="s">
        <v>647</v>
      </c>
      <c r="H434" s="140"/>
      <c r="L434" s="139"/>
      <c r="M434" s="142"/>
      <c r="T434" s="143"/>
      <c r="AT434" s="140" t="s">
        <v>150</v>
      </c>
      <c r="AU434" s="140" t="s">
        <v>79</v>
      </c>
      <c r="AV434" s="140" t="s">
        <v>21</v>
      </c>
      <c r="AW434" s="140" t="s">
        <v>92</v>
      </c>
      <c r="AX434" s="140" t="s">
        <v>70</v>
      </c>
      <c r="AY434" s="140" t="s">
        <v>137</v>
      </c>
    </row>
    <row r="435" spans="2:51" s="10" customFormat="1" ht="15.75" customHeight="1">
      <c r="B435" s="132"/>
      <c r="D435" s="133" t="s">
        <v>150</v>
      </c>
      <c r="E435" s="134"/>
      <c r="F435" s="135" t="s">
        <v>648</v>
      </c>
      <c r="H435" s="136">
        <v>306.588</v>
      </c>
      <c r="L435" s="132"/>
      <c r="M435" s="137"/>
      <c r="T435" s="138"/>
      <c r="AT435" s="134" t="s">
        <v>150</v>
      </c>
      <c r="AU435" s="134" t="s">
        <v>79</v>
      </c>
      <c r="AV435" s="134" t="s">
        <v>79</v>
      </c>
      <c r="AW435" s="134" t="s">
        <v>92</v>
      </c>
      <c r="AX435" s="134" t="s">
        <v>70</v>
      </c>
      <c r="AY435" s="134" t="s">
        <v>137</v>
      </c>
    </row>
    <row r="436" spans="2:65" s="10" customFormat="1" ht="15.75" customHeight="1">
      <c r="B436" s="25"/>
      <c r="C436" s="118" t="s">
        <v>649</v>
      </c>
      <c r="D436" s="118" t="s">
        <v>141</v>
      </c>
      <c r="E436" s="119" t="s">
        <v>650</v>
      </c>
      <c r="F436" s="120" t="s">
        <v>651</v>
      </c>
      <c r="G436" s="121" t="s">
        <v>144</v>
      </c>
      <c r="H436" s="122">
        <v>61.318</v>
      </c>
      <c r="I436" s="123"/>
      <c r="J436" s="123">
        <f>ROUND($I$436*$H$436,2)</f>
        <v>0</v>
      </c>
      <c r="K436" s="120" t="s">
        <v>145</v>
      </c>
      <c r="L436" s="25"/>
      <c r="M436" s="124"/>
      <c r="N436" s="125" t="s">
        <v>41</v>
      </c>
      <c r="O436" s="126">
        <v>0.578</v>
      </c>
      <c r="P436" s="126">
        <f>$O$436*$H$436</f>
        <v>35.441804</v>
      </c>
      <c r="Q436" s="126">
        <v>0.01913</v>
      </c>
      <c r="R436" s="126">
        <f>$Q$436*$H$436</f>
        <v>1.17301334</v>
      </c>
      <c r="S436" s="126">
        <v>0</v>
      </c>
      <c r="T436" s="127">
        <f>$S$436*$H$436</f>
        <v>0</v>
      </c>
      <c r="AR436" s="74" t="s">
        <v>297</v>
      </c>
      <c r="AT436" s="74" t="s">
        <v>141</v>
      </c>
      <c r="AU436" s="74" t="s">
        <v>79</v>
      </c>
      <c r="AY436" s="10" t="s">
        <v>137</v>
      </c>
      <c r="BE436" s="128">
        <f>IF($N$436="základní",$J$436,0)</f>
        <v>0</v>
      </c>
      <c r="BF436" s="128">
        <f>IF($N$436="snížená",$J$436,0)</f>
        <v>0</v>
      </c>
      <c r="BG436" s="128">
        <f>IF($N$436="zákl. přenesená",$J$436,0)</f>
        <v>0</v>
      </c>
      <c r="BH436" s="128">
        <f>IF($N$436="sníž. přenesená",$J$436,0)</f>
        <v>0</v>
      </c>
      <c r="BI436" s="128">
        <f>IF($N$436="nulová",$J$436,0)</f>
        <v>0</v>
      </c>
      <c r="BJ436" s="74" t="s">
        <v>21</v>
      </c>
      <c r="BK436" s="128">
        <f>ROUND($I$436*$H$436,2)</f>
        <v>0</v>
      </c>
      <c r="BL436" s="74" t="s">
        <v>297</v>
      </c>
      <c r="BM436" s="74" t="s">
        <v>652</v>
      </c>
    </row>
    <row r="437" spans="2:47" s="10" customFormat="1" ht="16.5" customHeight="1">
      <c r="B437" s="25"/>
      <c r="D437" s="129" t="s">
        <v>148</v>
      </c>
      <c r="F437" s="130" t="s">
        <v>653</v>
      </c>
      <c r="L437" s="25"/>
      <c r="M437" s="131"/>
      <c r="T437" s="48"/>
      <c r="AT437" s="10" t="s">
        <v>148</v>
      </c>
      <c r="AU437" s="10" t="s">
        <v>79</v>
      </c>
    </row>
    <row r="438" spans="2:51" s="10" customFormat="1" ht="15.75" customHeight="1">
      <c r="B438" s="139"/>
      <c r="D438" s="133" t="s">
        <v>150</v>
      </c>
      <c r="E438" s="140"/>
      <c r="F438" s="141" t="s">
        <v>654</v>
      </c>
      <c r="H438" s="140"/>
      <c r="L438" s="139"/>
      <c r="M438" s="142"/>
      <c r="T438" s="143"/>
      <c r="AT438" s="140" t="s">
        <v>150</v>
      </c>
      <c r="AU438" s="140" t="s">
        <v>79</v>
      </c>
      <c r="AV438" s="140" t="s">
        <v>21</v>
      </c>
      <c r="AW438" s="140" t="s">
        <v>92</v>
      </c>
      <c r="AX438" s="140" t="s">
        <v>70</v>
      </c>
      <c r="AY438" s="140" t="s">
        <v>137</v>
      </c>
    </row>
    <row r="439" spans="2:51" s="10" customFormat="1" ht="15.75" customHeight="1">
      <c r="B439" s="132"/>
      <c r="D439" s="133" t="s">
        <v>150</v>
      </c>
      <c r="E439" s="134"/>
      <c r="F439" s="135" t="s">
        <v>655</v>
      </c>
      <c r="H439" s="136">
        <v>61.318</v>
      </c>
      <c r="L439" s="132"/>
      <c r="M439" s="137"/>
      <c r="T439" s="138"/>
      <c r="AT439" s="134" t="s">
        <v>150</v>
      </c>
      <c r="AU439" s="134" t="s">
        <v>79</v>
      </c>
      <c r="AV439" s="134" t="s">
        <v>79</v>
      </c>
      <c r="AW439" s="134" t="s">
        <v>92</v>
      </c>
      <c r="AX439" s="134" t="s">
        <v>70</v>
      </c>
      <c r="AY439" s="134" t="s">
        <v>137</v>
      </c>
    </row>
    <row r="440" spans="2:65" s="10" customFormat="1" ht="15.75" customHeight="1">
      <c r="B440" s="25"/>
      <c r="C440" s="118" t="s">
        <v>656</v>
      </c>
      <c r="D440" s="118" t="s">
        <v>141</v>
      </c>
      <c r="E440" s="119" t="s">
        <v>657</v>
      </c>
      <c r="F440" s="120" t="s">
        <v>658</v>
      </c>
      <c r="G440" s="121" t="s">
        <v>144</v>
      </c>
      <c r="H440" s="122">
        <v>61.478</v>
      </c>
      <c r="I440" s="123"/>
      <c r="J440" s="123">
        <f>ROUND($I$440*$H$440,2)</f>
        <v>0</v>
      </c>
      <c r="K440" s="120" t="s">
        <v>145</v>
      </c>
      <c r="L440" s="25"/>
      <c r="M440" s="124"/>
      <c r="N440" s="125" t="s">
        <v>41</v>
      </c>
      <c r="O440" s="126">
        <v>0.618</v>
      </c>
      <c r="P440" s="126">
        <f>$O$440*$H$440</f>
        <v>37.993404</v>
      </c>
      <c r="Q440" s="126">
        <v>0</v>
      </c>
      <c r="R440" s="126">
        <f>$Q$440*$H$440</f>
        <v>0</v>
      </c>
      <c r="S440" s="126">
        <v>0</v>
      </c>
      <c r="T440" s="127">
        <f>$S$440*$H$440</f>
        <v>0</v>
      </c>
      <c r="AR440" s="74" t="s">
        <v>297</v>
      </c>
      <c r="AT440" s="74" t="s">
        <v>141</v>
      </c>
      <c r="AU440" s="74" t="s">
        <v>79</v>
      </c>
      <c r="AY440" s="10" t="s">
        <v>137</v>
      </c>
      <c r="BE440" s="128">
        <f>IF($N$440="základní",$J$440,0)</f>
        <v>0</v>
      </c>
      <c r="BF440" s="128">
        <f>IF($N$440="snížená",$J$440,0)</f>
        <v>0</v>
      </c>
      <c r="BG440" s="128">
        <f>IF($N$440="zákl. přenesená",$J$440,0)</f>
        <v>0</v>
      </c>
      <c r="BH440" s="128">
        <f>IF($N$440="sníž. přenesená",$J$440,0)</f>
        <v>0</v>
      </c>
      <c r="BI440" s="128">
        <f>IF($N$440="nulová",$J$440,0)</f>
        <v>0</v>
      </c>
      <c r="BJ440" s="74" t="s">
        <v>21</v>
      </c>
      <c r="BK440" s="128">
        <f>ROUND($I$440*$H$440,2)</f>
        <v>0</v>
      </c>
      <c r="BL440" s="74" t="s">
        <v>297</v>
      </c>
      <c r="BM440" s="74" t="s">
        <v>659</v>
      </c>
    </row>
    <row r="441" spans="2:47" s="10" customFormat="1" ht="16.5" customHeight="1">
      <c r="B441" s="25"/>
      <c r="D441" s="129" t="s">
        <v>148</v>
      </c>
      <c r="F441" s="130" t="s">
        <v>660</v>
      </c>
      <c r="L441" s="25"/>
      <c r="M441" s="131"/>
      <c r="T441" s="48"/>
      <c r="AT441" s="10" t="s">
        <v>148</v>
      </c>
      <c r="AU441" s="10" t="s">
        <v>79</v>
      </c>
    </row>
    <row r="442" spans="2:51" s="10" customFormat="1" ht="15.75" customHeight="1">
      <c r="B442" s="132"/>
      <c r="D442" s="133" t="s">
        <v>150</v>
      </c>
      <c r="E442" s="134"/>
      <c r="F442" s="135" t="s">
        <v>661</v>
      </c>
      <c r="H442" s="136">
        <v>61.478</v>
      </c>
      <c r="L442" s="132"/>
      <c r="M442" s="137"/>
      <c r="T442" s="138"/>
      <c r="AT442" s="134" t="s">
        <v>150</v>
      </c>
      <c r="AU442" s="134" t="s">
        <v>79</v>
      </c>
      <c r="AV442" s="134" t="s">
        <v>79</v>
      </c>
      <c r="AW442" s="134" t="s">
        <v>92</v>
      </c>
      <c r="AX442" s="134" t="s">
        <v>21</v>
      </c>
      <c r="AY442" s="134" t="s">
        <v>137</v>
      </c>
    </row>
    <row r="443" spans="2:65" s="10" customFormat="1" ht="15.75" customHeight="1">
      <c r="B443" s="25"/>
      <c r="C443" s="144" t="s">
        <v>662</v>
      </c>
      <c r="D443" s="144" t="s">
        <v>317</v>
      </c>
      <c r="E443" s="145" t="s">
        <v>663</v>
      </c>
      <c r="F443" s="146" t="s">
        <v>664</v>
      </c>
      <c r="G443" s="147" t="s">
        <v>144</v>
      </c>
      <c r="H443" s="148">
        <v>70.7</v>
      </c>
      <c r="I443" s="149"/>
      <c r="J443" s="149">
        <f>ROUND($I$443*$H$443,2)</f>
        <v>0</v>
      </c>
      <c r="K443" s="146"/>
      <c r="L443" s="150"/>
      <c r="M443" s="146"/>
      <c r="N443" s="151" t="s">
        <v>41</v>
      </c>
      <c r="O443" s="126">
        <v>0</v>
      </c>
      <c r="P443" s="126">
        <f>$O$443*$H$443</f>
        <v>0</v>
      </c>
      <c r="Q443" s="126">
        <v>0.00931</v>
      </c>
      <c r="R443" s="126">
        <f>$Q$443*$H$443</f>
        <v>0.658217</v>
      </c>
      <c r="S443" s="126">
        <v>0</v>
      </c>
      <c r="T443" s="127">
        <f>$S$443*$H$443</f>
        <v>0</v>
      </c>
      <c r="AR443" s="74" t="s">
        <v>320</v>
      </c>
      <c r="AT443" s="74" t="s">
        <v>317</v>
      </c>
      <c r="AU443" s="74" t="s">
        <v>79</v>
      </c>
      <c r="AY443" s="10" t="s">
        <v>137</v>
      </c>
      <c r="BE443" s="128">
        <f>IF($N$443="základní",$J$443,0)</f>
        <v>0</v>
      </c>
      <c r="BF443" s="128">
        <f>IF($N$443="snížená",$J$443,0)</f>
        <v>0</v>
      </c>
      <c r="BG443" s="128">
        <f>IF($N$443="zákl. přenesená",$J$443,0)</f>
        <v>0</v>
      </c>
      <c r="BH443" s="128">
        <f>IF($N$443="sníž. přenesená",$J$443,0)</f>
        <v>0</v>
      </c>
      <c r="BI443" s="128">
        <f>IF($N$443="nulová",$J$443,0)</f>
        <v>0</v>
      </c>
      <c r="BJ443" s="74" t="s">
        <v>21</v>
      </c>
      <c r="BK443" s="128">
        <f>ROUND($I$443*$H$443,2)</f>
        <v>0</v>
      </c>
      <c r="BL443" s="74" t="s">
        <v>297</v>
      </c>
      <c r="BM443" s="74" t="s">
        <v>665</v>
      </c>
    </row>
    <row r="444" spans="2:47" s="10" customFormat="1" ht="16.5" customHeight="1">
      <c r="B444" s="25"/>
      <c r="D444" s="129" t="s">
        <v>148</v>
      </c>
      <c r="F444" s="130" t="s">
        <v>664</v>
      </c>
      <c r="L444" s="25"/>
      <c r="M444" s="131"/>
      <c r="T444" s="48"/>
      <c r="AT444" s="10" t="s">
        <v>148</v>
      </c>
      <c r="AU444" s="10" t="s">
        <v>79</v>
      </c>
    </row>
    <row r="445" spans="2:51" s="10" customFormat="1" ht="15.75" customHeight="1">
      <c r="B445" s="132"/>
      <c r="D445" s="133" t="s">
        <v>150</v>
      </c>
      <c r="F445" s="135" t="s">
        <v>666</v>
      </c>
      <c r="H445" s="136">
        <v>70.7</v>
      </c>
      <c r="L445" s="132"/>
      <c r="M445" s="137"/>
      <c r="T445" s="138"/>
      <c r="AT445" s="134" t="s">
        <v>150</v>
      </c>
      <c r="AU445" s="134" t="s">
        <v>79</v>
      </c>
      <c r="AV445" s="134" t="s">
        <v>79</v>
      </c>
      <c r="AW445" s="134" t="s">
        <v>70</v>
      </c>
      <c r="AX445" s="134" t="s">
        <v>21</v>
      </c>
      <c r="AY445" s="134" t="s">
        <v>137</v>
      </c>
    </row>
    <row r="446" spans="2:65" s="10" customFormat="1" ht="15.75" customHeight="1">
      <c r="B446" s="25"/>
      <c r="C446" s="118" t="s">
        <v>667</v>
      </c>
      <c r="D446" s="118" t="s">
        <v>141</v>
      </c>
      <c r="E446" s="119" t="s">
        <v>668</v>
      </c>
      <c r="F446" s="120" t="s">
        <v>669</v>
      </c>
      <c r="G446" s="121" t="s">
        <v>144</v>
      </c>
      <c r="H446" s="122">
        <v>61.478</v>
      </c>
      <c r="I446" s="123"/>
      <c r="J446" s="123">
        <f>ROUND($I$446*$H$446,2)</f>
        <v>0</v>
      </c>
      <c r="K446" s="120" t="s">
        <v>145</v>
      </c>
      <c r="L446" s="25"/>
      <c r="M446" s="124"/>
      <c r="N446" s="125" t="s">
        <v>41</v>
      </c>
      <c r="O446" s="126">
        <v>0.106</v>
      </c>
      <c r="P446" s="126">
        <f>$O$446*$H$446</f>
        <v>6.516668</v>
      </c>
      <c r="Q446" s="126">
        <v>0</v>
      </c>
      <c r="R446" s="126">
        <f>$Q$446*$H$446</f>
        <v>0</v>
      </c>
      <c r="S446" s="126">
        <v>0.014</v>
      </c>
      <c r="T446" s="127">
        <f>$S$446*$H$446</f>
        <v>0.860692</v>
      </c>
      <c r="AR446" s="74" t="s">
        <v>297</v>
      </c>
      <c r="AT446" s="74" t="s">
        <v>141</v>
      </c>
      <c r="AU446" s="74" t="s">
        <v>79</v>
      </c>
      <c r="AY446" s="10" t="s">
        <v>137</v>
      </c>
      <c r="BE446" s="128">
        <f>IF($N$446="základní",$J$446,0)</f>
        <v>0</v>
      </c>
      <c r="BF446" s="128">
        <f>IF($N$446="snížená",$J$446,0)</f>
        <v>0</v>
      </c>
      <c r="BG446" s="128">
        <f>IF($N$446="zákl. přenesená",$J$446,0)</f>
        <v>0</v>
      </c>
      <c r="BH446" s="128">
        <f>IF($N$446="sníž. přenesená",$J$446,0)</f>
        <v>0</v>
      </c>
      <c r="BI446" s="128">
        <f>IF($N$446="nulová",$J$446,0)</f>
        <v>0</v>
      </c>
      <c r="BJ446" s="74" t="s">
        <v>21</v>
      </c>
      <c r="BK446" s="128">
        <f>ROUND($I$446*$H$446,2)</f>
        <v>0</v>
      </c>
      <c r="BL446" s="74" t="s">
        <v>297</v>
      </c>
      <c r="BM446" s="74" t="s">
        <v>670</v>
      </c>
    </row>
    <row r="447" spans="2:47" s="10" customFormat="1" ht="16.5" customHeight="1">
      <c r="B447" s="25"/>
      <c r="D447" s="129" t="s">
        <v>148</v>
      </c>
      <c r="F447" s="130" t="s">
        <v>671</v>
      </c>
      <c r="L447" s="25"/>
      <c r="M447" s="131"/>
      <c r="T447" s="48"/>
      <c r="AT447" s="10" t="s">
        <v>148</v>
      </c>
      <c r="AU447" s="10" t="s">
        <v>79</v>
      </c>
    </row>
    <row r="448" spans="2:51" s="10" customFormat="1" ht="15.75" customHeight="1">
      <c r="B448" s="132"/>
      <c r="D448" s="133" t="s">
        <v>150</v>
      </c>
      <c r="E448" s="134"/>
      <c r="F448" s="135" t="s">
        <v>661</v>
      </c>
      <c r="H448" s="136">
        <v>61.478</v>
      </c>
      <c r="L448" s="132"/>
      <c r="M448" s="137"/>
      <c r="T448" s="138"/>
      <c r="AT448" s="134" t="s">
        <v>150</v>
      </c>
      <c r="AU448" s="134" t="s">
        <v>79</v>
      </c>
      <c r="AV448" s="134" t="s">
        <v>79</v>
      </c>
      <c r="AW448" s="134" t="s">
        <v>92</v>
      </c>
      <c r="AX448" s="134" t="s">
        <v>21</v>
      </c>
      <c r="AY448" s="134" t="s">
        <v>137</v>
      </c>
    </row>
    <row r="449" spans="2:65" s="10" customFormat="1" ht="15.75" customHeight="1">
      <c r="B449" s="25"/>
      <c r="C449" s="118" t="s">
        <v>672</v>
      </c>
      <c r="D449" s="118" t="s">
        <v>141</v>
      </c>
      <c r="E449" s="119" t="s">
        <v>673</v>
      </c>
      <c r="F449" s="120" t="s">
        <v>674</v>
      </c>
      <c r="G449" s="121" t="s">
        <v>415</v>
      </c>
      <c r="H449" s="122">
        <v>77</v>
      </c>
      <c r="I449" s="123"/>
      <c r="J449" s="123">
        <f>ROUND($I$449*$H$449,2)</f>
        <v>0</v>
      </c>
      <c r="K449" s="120"/>
      <c r="L449" s="25"/>
      <c r="M449" s="124"/>
      <c r="N449" s="125" t="s">
        <v>41</v>
      </c>
      <c r="O449" s="126">
        <v>0.106</v>
      </c>
      <c r="P449" s="126">
        <f>$O$449*$H$449</f>
        <v>8.161999999999999</v>
      </c>
      <c r="Q449" s="126">
        <v>0</v>
      </c>
      <c r="R449" s="126">
        <f>$Q$449*$H$449</f>
        <v>0</v>
      </c>
      <c r="S449" s="126">
        <v>0.014</v>
      </c>
      <c r="T449" s="127">
        <f>$S$449*$H$449</f>
        <v>1.078</v>
      </c>
      <c r="AR449" s="74" t="s">
        <v>297</v>
      </c>
      <c r="AT449" s="74" t="s">
        <v>141</v>
      </c>
      <c r="AU449" s="74" t="s">
        <v>79</v>
      </c>
      <c r="AY449" s="10" t="s">
        <v>137</v>
      </c>
      <c r="BE449" s="128">
        <f>IF($N$449="základní",$J$449,0)</f>
        <v>0</v>
      </c>
      <c r="BF449" s="128">
        <f>IF($N$449="snížená",$J$449,0)</f>
        <v>0</v>
      </c>
      <c r="BG449" s="128">
        <f>IF($N$449="zákl. přenesená",$J$449,0)</f>
        <v>0</v>
      </c>
      <c r="BH449" s="128">
        <f>IF($N$449="sníž. přenesená",$J$449,0)</f>
        <v>0</v>
      </c>
      <c r="BI449" s="128">
        <f>IF($N$449="nulová",$J$449,0)</f>
        <v>0</v>
      </c>
      <c r="BJ449" s="74" t="s">
        <v>21</v>
      </c>
      <c r="BK449" s="128">
        <f>ROUND($I$449*$H$449,2)</f>
        <v>0</v>
      </c>
      <c r="BL449" s="74" t="s">
        <v>297</v>
      </c>
      <c r="BM449" s="74" t="s">
        <v>675</v>
      </c>
    </row>
    <row r="450" spans="2:47" s="10" customFormat="1" ht="16.5" customHeight="1">
      <c r="B450" s="25"/>
      <c r="D450" s="129" t="s">
        <v>148</v>
      </c>
      <c r="F450" s="130" t="s">
        <v>671</v>
      </c>
      <c r="L450" s="25"/>
      <c r="M450" s="131"/>
      <c r="T450" s="48"/>
      <c r="AT450" s="10" t="s">
        <v>148</v>
      </c>
      <c r="AU450" s="10" t="s">
        <v>79</v>
      </c>
    </row>
    <row r="451" spans="2:65" s="10" customFormat="1" ht="15.75" customHeight="1">
      <c r="B451" s="25"/>
      <c r="C451" s="118" t="s">
        <v>676</v>
      </c>
      <c r="D451" s="118" t="s">
        <v>141</v>
      </c>
      <c r="E451" s="119" t="s">
        <v>677</v>
      </c>
      <c r="F451" s="120" t="s">
        <v>678</v>
      </c>
      <c r="G451" s="121" t="s">
        <v>415</v>
      </c>
      <c r="H451" s="122">
        <v>1</v>
      </c>
      <c r="I451" s="123"/>
      <c r="J451" s="123">
        <f>ROUND($I$451*$H$451,2)</f>
        <v>0</v>
      </c>
      <c r="K451" s="120"/>
      <c r="L451" s="25"/>
      <c r="M451" s="124"/>
      <c r="N451" s="125" t="s">
        <v>41</v>
      </c>
      <c r="O451" s="126">
        <v>0.106</v>
      </c>
      <c r="P451" s="126">
        <f>$O$451*$H$451</f>
        <v>0.106</v>
      </c>
      <c r="Q451" s="126">
        <v>0</v>
      </c>
      <c r="R451" s="126">
        <f>$Q$451*$H$451</f>
        <v>0</v>
      </c>
      <c r="S451" s="126">
        <v>0.014</v>
      </c>
      <c r="T451" s="127">
        <f>$S$451*$H$451</f>
        <v>0.014</v>
      </c>
      <c r="AR451" s="74" t="s">
        <v>297</v>
      </c>
      <c r="AT451" s="74" t="s">
        <v>141</v>
      </c>
      <c r="AU451" s="74" t="s">
        <v>79</v>
      </c>
      <c r="AY451" s="10" t="s">
        <v>137</v>
      </c>
      <c r="BE451" s="128">
        <f>IF($N$451="základní",$J$451,0)</f>
        <v>0</v>
      </c>
      <c r="BF451" s="128">
        <f>IF($N$451="snížená",$J$451,0)</f>
        <v>0</v>
      </c>
      <c r="BG451" s="128">
        <f>IF($N$451="zákl. přenesená",$J$451,0)</f>
        <v>0</v>
      </c>
      <c r="BH451" s="128">
        <f>IF($N$451="sníž. přenesená",$J$451,0)</f>
        <v>0</v>
      </c>
      <c r="BI451" s="128">
        <f>IF($N$451="nulová",$J$451,0)</f>
        <v>0</v>
      </c>
      <c r="BJ451" s="74" t="s">
        <v>21</v>
      </c>
      <c r="BK451" s="128">
        <f>ROUND($I$451*$H$451,2)</f>
        <v>0</v>
      </c>
      <c r="BL451" s="74" t="s">
        <v>297</v>
      </c>
      <c r="BM451" s="74" t="s">
        <v>679</v>
      </c>
    </row>
    <row r="452" spans="2:47" s="10" customFormat="1" ht="16.5" customHeight="1">
      <c r="B452" s="25"/>
      <c r="D452" s="129" t="s">
        <v>148</v>
      </c>
      <c r="F452" s="130" t="s">
        <v>671</v>
      </c>
      <c r="L452" s="25"/>
      <c r="M452" s="131"/>
      <c r="T452" s="48"/>
      <c r="AT452" s="10" t="s">
        <v>148</v>
      </c>
      <c r="AU452" s="10" t="s">
        <v>79</v>
      </c>
    </row>
    <row r="453" spans="2:65" s="10" customFormat="1" ht="15.75" customHeight="1">
      <c r="B453" s="25"/>
      <c r="C453" s="118" t="s">
        <v>680</v>
      </c>
      <c r="D453" s="118" t="s">
        <v>141</v>
      </c>
      <c r="E453" s="119" t="s">
        <v>681</v>
      </c>
      <c r="F453" s="120" t="s">
        <v>682</v>
      </c>
      <c r="G453" s="121" t="s">
        <v>258</v>
      </c>
      <c r="H453" s="122">
        <v>16.709</v>
      </c>
      <c r="I453" s="123"/>
      <c r="J453" s="123">
        <f>ROUND($I$453*$H$453,2)</f>
        <v>0</v>
      </c>
      <c r="K453" s="120" t="s">
        <v>145</v>
      </c>
      <c r="L453" s="25"/>
      <c r="M453" s="124"/>
      <c r="N453" s="125" t="s">
        <v>41</v>
      </c>
      <c r="O453" s="126">
        <v>1.751</v>
      </c>
      <c r="P453" s="126">
        <f>$O$453*$H$453</f>
        <v>29.257458999999997</v>
      </c>
      <c r="Q453" s="126">
        <v>0</v>
      </c>
      <c r="R453" s="126">
        <f>$Q$453*$H$453</f>
        <v>0</v>
      </c>
      <c r="S453" s="126">
        <v>0</v>
      </c>
      <c r="T453" s="127">
        <f>$S$453*$H$453</f>
        <v>0</v>
      </c>
      <c r="AR453" s="74" t="s">
        <v>297</v>
      </c>
      <c r="AT453" s="74" t="s">
        <v>141</v>
      </c>
      <c r="AU453" s="74" t="s">
        <v>79</v>
      </c>
      <c r="AY453" s="10" t="s">
        <v>137</v>
      </c>
      <c r="BE453" s="128">
        <f>IF($N$453="základní",$J$453,0)</f>
        <v>0</v>
      </c>
      <c r="BF453" s="128">
        <f>IF($N$453="snížená",$J$453,0)</f>
        <v>0</v>
      </c>
      <c r="BG453" s="128">
        <f>IF($N$453="zákl. přenesená",$J$453,0)</f>
        <v>0</v>
      </c>
      <c r="BH453" s="128">
        <f>IF($N$453="sníž. přenesená",$J$453,0)</f>
        <v>0</v>
      </c>
      <c r="BI453" s="128">
        <f>IF($N$453="nulová",$J$453,0)</f>
        <v>0</v>
      </c>
      <c r="BJ453" s="74" t="s">
        <v>21</v>
      </c>
      <c r="BK453" s="128">
        <f>ROUND($I$453*$H$453,2)</f>
        <v>0</v>
      </c>
      <c r="BL453" s="74" t="s">
        <v>297</v>
      </c>
      <c r="BM453" s="74" t="s">
        <v>683</v>
      </c>
    </row>
    <row r="454" spans="2:47" s="10" customFormat="1" ht="27" customHeight="1">
      <c r="B454" s="25"/>
      <c r="D454" s="129" t="s">
        <v>148</v>
      </c>
      <c r="F454" s="130" t="s">
        <v>684</v>
      </c>
      <c r="L454" s="25"/>
      <c r="M454" s="131"/>
      <c r="T454" s="48"/>
      <c r="AT454" s="10" t="s">
        <v>148</v>
      </c>
      <c r="AU454" s="10" t="s">
        <v>79</v>
      </c>
    </row>
    <row r="455" spans="2:63" s="107" customFormat="1" ht="30.75" customHeight="1">
      <c r="B455" s="108"/>
      <c r="D455" s="109" t="s">
        <v>69</v>
      </c>
      <c r="E455" s="116" t="s">
        <v>685</v>
      </c>
      <c r="F455" s="116" t="s">
        <v>686</v>
      </c>
      <c r="J455" s="117">
        <f>$BK$455</f>
        <v>0</v>
      </c>
      <c r="L455" s="108"/>
      <c r="M455" s="112"/>
      <c r="P455" s="113">
        <f>SUM($P$456:$P$507)</f>
        <v>314.64140899999995</v>
      </c>
      <c r="R455" s="113">
        <f>SUM($R$456:$R$507)</f>
        <v>4.28861236</v>
      </c>
      <c r="T455" s="114">
        <f>SUM($T$456:$T$507)</f>
        <v>4.03019245</v>
      </c>
      <c r="AR455" s="109" t="s">
        <v>79</v>
      </c>
      <c r="AT455" s="109" t="s">
        <v>69</v>
      </c>
      <c r="AU455" s="109" t="s">
        <v>21</v>
      </c>
      <c r="AY455" s="109" t="s">
        <v>137</v>
      </c>
      <c r="BK455" s="115">
        <f>SUM($BK$456:$BK$507)</f>
        <v>0</v>
      </c>
    </row>
    <row r="456" spans="2:65" s="10" customFormat="1" ht="15.75" customHeight="1">
      <c r="B456" s="25"/>
      <c r="C456" s="118" t="s">
        <v>687</v>
      </c>
      <c r="D456" s="118" t="s">
        <v>141</v>
      </c>
      <c r="E456" s="119" t="s">
        <v>688</v>
      </c>
      <c r="F456" s="120" t="s">
        <v>689</v>
      </c>
      <c r="G456" s="121" t="s">
        <v>144</v>
      </c>
      <c r="H456" s="122">
        <v>18.326</v>
      </c>
      <c r="I456" s="123"/>
      <c r="J456" s="123">
        <f>ROUND($I$456*$H$456,2)</f>
        <v>0</v>
      </c>
      <c r="K456" s="120"/>
      <c r="L456" s="25"/>
      <c r="M456" s="124"/>
      <c r="N456" s="125" t="s">
        <v>41</v>
      </c>
      <c r="O456" s="126">
        <v>0.999</v>
      </c>
      <c r="P456" s="126">
        <f>$O$456*$H$456</f>
        <v>18.307674000000002</v>
      </c>
      <c r="Q456" s="126">
        <v>0.02687</v>
      </c>
      <c r="R456" s="126">
        <f>$Q$456*$H$456</f>
        <v>0.49241962000000006</v>
      </c>
      <c r="S456" s="126">
        <v>0</v>
      </c>
      <c r="T456" s="127">
        <f>$S$456*$H$456</f>
        <v>0</v>
      </c>
      <c r="AR456" s="74" t="s">
        <v>297</v>
      </c>
      <c r="AT456" s="74" t="s">
        <v>141</v>
      </c>
      <c r="AU456" s="74" t="s">
        <v>79</v>
      </c>
      <c r="AY456" s="10" t="s">
        <v>137</v>
      </c>
      <c r="BE456" s="128">
        <f>IF($N$456="základní",$J$456,0)</f>
        <v>0</v>
      </c>
      <c r="BF456" s="128">
        <f>IF($N$456="snížená",$J$456,0)</f>
        <v>0</v>
      </c>
      <c r="BG456" s="128">
        <f>IF($N$456="zákl. přenesená",$J$456,0)</f>
        <v>0</v>
      </c>
      <c r="BH456" s="128">
        <f>IF($N$456="sníž. přenesená",$J$456,0)</f>
        <v>0</v>
      </c>
      <c r="BI456" s="128">
        <f>IF($N$456="nulová",$J$456,0)</f>
        <v>0</v>
      </c>
      <c r="BJ456" s="74" t="s">
        <v>21</v>
      </c>
      <c r="BK456" s="128">
        <f>ROUND($I$456*$H$456,2)</f>
        <v>0</v>
      </c>
      <c r="BL456" s="74" t="s">
        <v>297</v>
      </c>
      <c r="BM456" s="74" t="s">
        <v>690</v>
      </c>
    </row>
    <row r="457" spans="2:47" s="10" customFormat="1" ht="16.5" customHeight="1">
      <c r="B457" s="25"/>
      <c r="D457" s="129" t="s">
        <v>148</v>
      </c>
      <c r="F457" s="130" t="s">
        <v>689</v>
      </c>
      <c r="L457" s="25"/>
      <c r="M457" s="131"/>
      <c r="T457" s="48"/>
      <c r="AT457" s="10" t="s">
        <v>148</v>
      </c>
      <c r="AU457" s="10" t="s">
        <v>79</v>
      </c>
    </row>
    <row r="458" spans="2:51" s="10" customFormat="1" ht="15.75" customHeight="1">
      <c r="B458" s="132"/>
      <c r="D458" s="133" t="s">
        <v>150</v>
      </c>
      <c r="E458" s="134"/>
      <c r="F458" s="135" t="s">
        <v>691</v>
      </c>
      <c r="H458" s="136">
        <v>18.326</v>
      </c>
      <c r="L458" s="132"/>
      <c r="M458" s="137"/>
      <c r="T458" s="138"/>
      <c r="AT458" s="134" t="s">
        <v>150</v>
      </c>
      <c r="AU458" s="134" t="s">
        <v>79</v>
      </c>
      <c r="AV458" s="134" t="s">
        <v>79</v>
      </c>
      <c r="AW458" s="134" t="s">
        <v>92</v>
      </c>
      <c r="AX458" s="134" t="s">
        <v>21</v>
      </c>
      <c r="AY458" s="134" t="s">
        <v>137</v>
      </c>
    </row>
    <row r="459" spans="2:65" s="10" customFormat="1" ht="15.75" customHeight="1">
      <c r="B459" s="25"/>
      <c r="C459" s="118" t="s">
        <v>692</v>
      </c>
      <c r="D459" s="118" t="s">
        <v>141</v>
      </c>
      <c r="E459" s="119" t="s">
        <v>693</v>
      </c>
      <c r="F459" s="120" t="s">
        <v>694</v>
      </c>
      <c r="G459" s="121" t="s">
        <v>144</v>
      </c>
      <c r="H459" s="122">
        <v>27.985</v>
      </c>
      <c r="I459" s="123"/>
      <c r="J459" s="123">
        <f>ROUND($I$459*$H$459,2)</f>
        <v>0</v>
      </c>
      <c r="K459" s="120"/>
      <c r="L459" s="25"/>
      <c r="M459" s="124"/>
      <c r="N459" s="125" t="s">
        <v>41</v>
      </c>
      <c r="O459" s="126">
        <v>0.999</v>
      </c>
      <c r="P459" s="126">
        <f>$O$459*$H$459</f>
        <v>27.957015</v>
      </c>
      <c r="Q459" s="126">
        <v>0.02687</v>
      </c>
      <c r="R459" s="126">
        <f>$Q$459*$H$459</f>
        <v>0.7519569500000001</v>
      </c>
      <c r="S459" s="126">
        <v>0</v>
      </c>
      <c r="T459" s="127">
        <f>$S$459*$H$459</f>
        <v>0</v>
      </c>
      <c r="AR459" s="74" t="s">
        <v>297</v>
      </c>
      <c r="AT459" s="74" t="s">
        <v>141</v>
      </c>
      <c r="AU459" s="74" t="s">
        <v>79</v>
      </c>
      <c r="AY459" s="10" t="s">
        <v>137</v>
      </c>
      <c r="BE459" s="128">
        <f>IF($N$459="základní",$J$459,0)</f>
        <v>0</v>
      </c>
      <c r="BF459" s="128">
        <f>IF($N$459="snížená",$J$459,0)</f>
        <v>0</v>
      </c>
      <c r="BG459" s="128">
        <f>IF($N$459="zákl. přenesená",$J$459,0)</f>
        <v>0</v>
      </c>
      <c r="BH459" s="128">
        <f>IF($N$459="sníž. přenesená",$J$459,0)</f>
        <v>0</v>
      </c>
      <c r="BI459" s="128">
        <f>IF($N$459="nulová",$J$459,0)</f>
        <v>0</v>
      </c>
      <c r="BJ459" s="74" t="s">
        <v>21</v>
      </c>
      <c r="BK459" s="128">
        <f>ROUND($I$459*$H$459,2)</f>
        <v>0</v>
      </c>
      <c r="BL459" s="74" t="s">
        <v>297</v>
      </c>
      <c r="BM459" s="74" t="s">
        <v>695</v>
      </c>
    </row>
    <row r="460" spans="2:47" s="10" customFormat="1" ht="16.5" customHeight="1">
      <c r="B460" s="25"/>
      <c r="D460" s="129" t="s">
        <v>148</v>
      </c>
      <c r="F460" s="130" t="s">
        <v>694</v>
      </c>
      <c r="L460" s="25"/>
      <c r="M460" s="131"/>
      <c r="T460" s="48"/>
      <c r="AT460" s="10" t="s">
        <v>148</v>
      </c>
      <c r="AU460" s="10" t="s">
        <v>79</v>
      </c>
    </row>
    <row r="461" spans="2:51" s="10" customFormat="1" ht="15.75" customHeight="1">
      <c r="B461" s="132"/>
      <c r="D461" s="133" t="s">
        <v>150</v>
      </c>
      <c r="E461" s="134"/>
      <c r="F461" s="135" t="s">
        <v>696</v>
      </c>
      <c r="H461" s="136">
        <v>27.985</v>
      </c>
      <c r="L461" s="132"/>
      <c r="M461" s="137"/>
      <c r="T461" s="138"/>
      <c r="AT461" s="134" t="s">
        <v>150</v>
      </c>
      <c r="AU461" s="134" t="s">
        <v>79</v>
      </c>
      <c r="AV461" s="134" t="s">
        <v>79</v>
      </c>
      <c r="AW461" s="134" t="s">
        <v>92</v>
      </c>
      <c r="AX461" s="134" t="s">
        <v>21</v>
      </c>
      <c r="AY461" s="134" t="s">
        <v>137</v>
      </c>
    </row>
    <row r="462" spans="2:65" s="10" customFormat="1" ht="15.75" customHeight="1">
      <c r="B462" s="25"/>
      <c r="C462" s="118" t="s">
        <v>697</v>
      </c>
      <c r="D462" s="118" t="s">
        <v>141</v>
      </c>
      <c r="E462" s="119" t="s">
        <v>698</v>
      </c>
      <c r="F462" s="120" t="s">
        <v>699</v>
      </c>
      <c r="G462" s="121" t="s">
        <v>144</v>
      </c>
      <c r="H462" s="122">
        <v>9.99</v>
      </c>
      <c r="I462" s="123"/>
      <c r="J462" s="123">
        <f>ROUND($I$462*$H$462,2)</f>
        <v>0</v>
      </c>
      <c r="K462" s="120"/>
      <c r="L462" s="25"/>
      <c r="M462" s="124"/>
      <c r="N462" s="125" t="s">
        <v>41</v>
      </c>
      <c r="O462" s="126">
        <v>0.999</v>
      </c>
      <c r="P462" s="126">
        <f>$O$462*$H$462</f>
        <v>9.98001</v>
      </c>
      <c r="Q462" s="126">
        <v>0.02687</v>
      </c>
      <c r="R462" s="126">
        <f>$Q$462*$H$462</f>
        <v>0.26843130000000004</v>
      </c>
      <c r="S462" s="126">
        <v>0</v>
      </c>
      <c r="T462" s="127">
        <f>$S$462*$H$462</f>
        <v>0</v>
      </c>
      <c r="AR462" s="74" t="s">
        <v>297</v>
      </c>
      <c r="AT462" s="74" t="s">
        <v>141</v>
      </c>
      <c r="AU462" s="74" t="s">
        <v>79</v>
      </c>
      <c r="AY462" s="10" t="s">
        <v>137</v>
      </c>
      <c r="BE462" s="128">
        <f>IF($N$462="základní",$J$462,0)</f>
        <v>0</v>
      </c>
      <c r="BF462" s="128">
        <f>IF($N$462="snížená",$J$462,0)</f>
        <v>0</v>
      </c>
      <c r="BG462" s="128">
        <f>IF($N$462="zákl. přenesená",$J$462,0)</f>
        <v>0</v>
      </c>
      <c r="BH462" s="128">
        <f>IF($N$462="sníž. přenesená",$J$462,0)</f>
        <v>0</v>
      </c>
      <c r="BI462" s="128">
        <f>IF($N$462="nulová",$J$462,0)</f>
        <v>0</v>
      </c>
      <c r="BJ462" s="74" t="s">
        <v>21</v>
      </c>
      <c r="BK462" s="128">
        <f>ROUND($I$462*$H$462,2)</f>
        <v>0</v>
      </c>
      <c r="BL462" s="74" t="s">
        <v>297</v>
      </c>
      <c r="BM462" s="74" t="s">
        <v>700</v>
      </c>
    </row>
    <row r="463" spans="2:47" s="10" customFormat="1" ht="16.5" customHeight="1">
      <c r="B463" s="25"/>
      <c r="D463" s="129" t="s">
        <v>148</v>
      </c>
      <c r="F463" s="130" t="s">
        <v>694</v>
      </c>
      <c r="L463" s="25"/>
      <c r="M463" s="131"/>
      <c r="T463" s="48"/>
      <c r="AT463" s="10" t="s">
        <v>148</v>
      </c>
      <c r="AU463" s="10" t="s">
        <v>79</v>
      </c>
    </row>
    <row r="464" spans="2:51" s="10" customFormat="1" ht="15.75" customHeight="1">
      <c r="B464" s="132"/>
      <c r="D464" s="133" t="s">
        <v>150</v>
      </c>
      <c r="E464" s="134"/>
      <c r="F464" s="135" t="s">
        <v>701</v>
      </c>
      <c r="H464" s="136">
        <v>9.99</v>
      </c>
      <c r="L464" s="132"/>
      <c r="M464" s="137"/>
      <c r="T464" s="138"/>
      <c r="AT464" s="134" t="s">
        <v>150</v>
      </c>
      <c r="AU464" s="134" t="s">
        <v>79</v>
      </c>
      <c r="AV464" s="134" t="s">
        <v>79</v>
      </c>
      <c r="AW464" s="134" t="s">
        <v>92</v>
      </c>
      <c r="AX464" s="134" t="s">
        <v>21</v>
      </c>
      <c r="AY464" s="134" t="s">
        <v>137</v>
      </c>
    </row>
    <row r="465" spans="2:65" s="10" customFormat="1" ht="15.75" customHeight="1">
      <c r="B465" s="25"/>
      <c r="C465" s="118" t="s">
        <v>702</v>
      </c>
      <c r="D465" s="118" t="s">
        <v>141</v>
      </c>
      <c r="E465" s="119" t="s">
        <v>703</v>
      </c>
      <c r="F465" s="120" t="s">
        <v>704</v>
      </c>
      <c r="G465" s="121" t="s">
        <v>144</v>
      </c>
      <c r="H465" s="122">
        <v>50.975</v>
      </c>
      <c r="I465" s="123"/>
      <c r="J465" s="123">
        <f>ROUND($I$465*$H$465,2)</f>
        <v>0</v>
      </c>
      <c r="K465" s="120" t="s">
        <v>145</v>
      </c>
      <c r="L465" s="25"/>
      <c r="M465" s="124"/>
      <c r="N465" s="125" t="s">
        <v>41</v>
      </c>
      <c r="O465" s="126">
        <v>0.198</v>
      </c>
      <c r="P465" s="126">
        <f>$O$465*$H$465</f>
        <v>10.093050000000002</v>
      </c>
      <c r="Q465" s="126">
        <v>0</v>
      </c>
      <c r="R465" s="126">
        <f>$Q$465*$H$465</f>
        <v>0</v>
      </c>
      <c r="S465" s="126">
        <v>0.03175</v>
      </c>
      <c r="T465" s="127">
        <f>$S$465*$H$465</f>
        <v>1.6184562500000002</v>
      </c>
      <c r="AR465" s="74" t="s">
        <v>297</v>
      </c>
      <c r="AT465" s="74" t="s">
        <v>141</v>
      </c>
      <c r="AU465" s="74" t="s">
        <v>79</v>
      </c>
      <c r="AY465" s="10" t="s">
        <v>137</v>
      </c>
      <c r="BE465" s="128">
        <f>IF($N$465="základní",$J$465,0)</f>
        <v>0</v>
      </c>
      <c r="BF465" s="128">
        <f>IF($N$465="snížená",$J$465,0)</f>
        <v>0</v>
      </c>
      <c r="BG465" s="128">
        <f>IF($N$465="zákl. přenesená",$J$465,0)</f>
        <v>0</v>
      </c>
      <c r="BH465" s="128">
        <f>IF($N$465="sníž. přenesená",$J$465,0)</f>
        <v>0</v>
      </c>
      <c r="BI465" s="128">
        <f>IF($N$465="nulová",$J$465,0)</f>
        <v>0</v>
      </c>
      <c r="BJ465" s="74" t="s">
        <v>21</v>
      </c>
      <c r="BK465" s="128">
        <f>ROUND($I$465*$H$465,2)</f>
        <v>0</v>
      </c>
      <c r="BL465" s="74" t="s">
        <v>297</v>
      </c>
      <c r="BM465" s="74" t="s">
        <v>705</v>
      </c>
    </row>
    <row r="466" spans="2:47" s="10" customFormat="1" ht="16.5" customHeight="1">
      <c r="B466" s="25"/>
      <c r="D466" s="129" t="s">
        <v>148</v>
      </c>
      <c r="F466" s="130" t="s">
        <v>706</v>
      </c>
      <c r="L466" s="25"/>
      <c r="M466" s="131"/>
      <c r="T466" s="48"/>
      <c r="AT466" s="10" t="s">
        <v>148</v>
      </c>
      <c r="AU466" s="10" t="s">
        <v>79</v>
      </c>
    </row>
    <row r="467" spans="2:51" s="10" customFormat="1" ht="15.75" customHeight="1">
      <c r="B467" s="132"/>
      <c r="D467" s="133" t="s">
        <v>150</v>
      </c>
      <c r="E467" s="134"/>
      <c r="F467" s="135" t="s">
        <v>341</v>
      </c>
      <c r="H467" s="136">
        <v>10.2</v>
      </c>
      <c r="L467" s="132"/>
      <c r="M467" s="137"/>
      <c r="T467" s="138"/>
      <c r="AT467" s="134" t="s">
        <v>150</v>
      </c>
      <c r="AU467" s="134" t="s">
        <v>79</v>
      </c>
      <c r="AV467" s="134" t="s">
        <v>79</v>
      </c>
      <c r="AW467" s="134" t="s">
        <v>92</v>
      </c>
      <c r="AX467" s="134" t="s">
        <v>70</v>
      </c>
      <c r="AY467" s="134" t="s">
        <v>137</v>
      </c>
    </row>
    <row r="468" spans="2:51" s="10" customFormat="1" ht="15.75" customHeight="1">
      <c r="B468" s="132"/>
      <c r="D468" s="133" t="s">
        <v>150</v>
      </c>
      <c r="E468" s="134"/>
      <c r="F468" s="135" t="s">
        <v>342</v>
      </c>
      <c r="H468" s="136">
        <v>31.775</v>
      </c>
      <c r="L468" s="132"/>
      <c r="M468" s="137"/>
      <c r="T468" s="138"/>
      <c r="AT468" s="134" t="s">
        <v>150</v>
      </c>
      <c r="AU468" s="134" t="s">
        <v>79</v>
      </c>
      <c r="AV468" s="134" t="s">
        <v>79</v>
      </c>
      <c r="AW468" s="134" t="s">
        <v>92</v>
      </c>
      <c r="AX468" s="134" t="s">
        <v>70</v>
      </c>
      <c r="AY468" s="134" t="s">
        <v>137</v>
      </c>
    </row>
    <row r="469" spans="2:51" s="10" customFormat="1" ht="15.75" customHeight="1">
      <c r="B469" s="132"/>
      <c r="D469" s="133" t="s">
        <v>150</v>
      </c>
      <c r="E469" s="134"/>
      <c r="F469" s="135" t="s">
        <v>343</v>
      </c>
      <c r="H469" s="136">
        <v>9</v>
      </c>
      <c r="L469" s="132"/>
      <c r="M469" s="137"/>
      <c r="T469" s="138"/>
      <c r="AT469" s="134" t="s">
        <v>150</v>
      </c>
      <c r="AU469" s="134" t="s">
        <v>79</v>
      </c>
      <c r="AV469" s="134" t="s">
        <v>79</v>
      </c>
      <c r="AW469" s="134" t="s">
        <v>92</v>
      </c>
      <c r="AX469" s="134" t="s">
        <v>70</v>
      </c>
      <c r="AY469" s="134" t="s">
        <v>137</v>
      </c>
    </row>
    <row r="470" spans="2:65" s="10" customFormat="1" ht="15.75" customHeight="1">
      <c r="B470" s="25"/>
      <c r="C470" s="118" t="s">
        <v>707</v>
      </c>
      <c r="D470" s="118" t="s">
        <v>141</v>
      </c>
      <c r="E470" s="119" t="s">
        <v>708</v>
      </c>
      <c r="F470" s="120" t="s">
        <v>709</v>
      </c>
      <c r="G470" s="121" t="s">
        <v>144</v>
      </c>
      <c r="H470" s="122">
        <v>12.06</v>
      </c>
      <c r="I470" s="123"/>
      <c r="J470" s="123">
        <f>ROUND($I$470*$H$470,2)</f>
        <v>0</v>
      </c>
      <c r="K470" s="120" t="s">
        <v>145</v>
      </c>
      <c r="L470" s="25"/>
      <c r="M470" s="124"/>
      <c r="N470" s="125" t="s">
        <v>41</v>
      </c>
      <c r="O470" s="126">
        <v>0.699</v>
      </c>
      <c r="P470" s="126">
        <f>$O$470*$H$470</f>
        <v>8.42994</v>
      </c>
      <c r="Q470" s="126">
        <v>0.01181</v>
      </c>
      <c r="R470" s="126">
        <f>$Q$470*$H$470</f>
        <v>0.1424286</v>
      </c>
      <c r="S470" s="126">
        <v>0</v>
      </c>
      <c r="T470" s="127">
        <f>$S$470*$H$470</f>
        <v>0</v>
      </c>
      <c r="AR470" s="74" t="s">
        <v>297</v>
      </c>
      <c r="AT470" s="74" t="s">
        <v>141</v>
      </c>
      <c r="AU470" s="74" t="s">
        <v>79</v>
      </c>
      <c r="AY470" s="10" t="s">
        <v>137</v>
      </c>
      <c r="BE470" s="128">
        <f>IF($N$470="základní",$J$470,0)</f>
        <v>0</v>
      </c>
      <c r="BF470" s="128">
        <f>IF($N$470="snížená",$J$470,0)</f>
        <v>0</v>
      </c>
      <c r="BG470" s="128">
        <f>IF($N$470="zákl. přenesená",$J$470,0)</f>
        <v>0</v>
      </c>
      <c r="BH470" s="128">
        <f>IF($N$470="sníž. přenesená",$J$470,0)</f>
        <v>0</v>
      </c>
      <c r="BI470" s="128">
        <f>IF($N$470="nulová",$J$470,0)</f>
        <v>0</v>
      </c>
      <c r="BJ470" s="74" t="s">
        <v>21</v>
      </c>
      <c r="BK470" s="128">
        <f>ROUND($I$470*$H$470,2)</f>
        <v>0</v>
      </c>
      <c r="BL470" s="74" t="s">
        <v>297</v>
      </c>
      <c r="BM470" s="74" t="s">
        <v>710</v>
      </c>
    </row>
    <row r="471" spans="2:47" s="10" customFormat="1" ht="27" customHeight="1">
      <c r="B471" s="25"/>
      <c r="D471" s="129" t="s">
        <v>148</v>
      </c>
      <c r="F471" s="130" t="s">
        <v>711</v>
      </c>
      <c r="L471" s="25"/>
      <c r="M471" s="131"/>
      <c r="T471" s="48"/>
      <c r="AT471" s="10" t="s">
        <v>148</v>
      </c>
      <c r="AU471" s="10" t="s">
        <v>79</v>
      </c>
    </row>
    <row r="472" spans="2:51" s="10" customFormat="1" ht="15.75" customHeight="1">
      <c r="B472" s="132"/>
      <c r="D472" s="133" t="s">
        <v>150</v>
      </c>
      <c r="E472" s="134"/>
      <c r="F472" s="135" t="s">
        <v>712</v>
      </c>
      <c r="H472" s="136">
        <v>10.71</v>
      </c>
      <c r="L472" s="132"/>
      <c r="M472" s="137"/>
      <c r="T472" s="138"/>
      <c r="AT472" s="134" t="s">
        <v>150</v>
      </c>
      <c r="AU472" s="134" t="s">
        <v>79</v>
      </c>
      <c r="AV472" s="134" t="s">
        <v>79</v>
      </c>
      <c r="AW472" s="134" t="s">
        <v>92</v>
      </c>
      <c r="AX472" s="134" t="s">
        <v>70</v>
      </c>
      <c r="AY472" s="134" t="s">
        <v>137</v>
      </c>
    </row>
    <row r="473" spans="2:51" s="10" customFormat="1" ht="15.75" customHeight="1">
      <c r="B473" s="132"/>
      <c r="D473" s="133" t="s">
        <v>150</v>
      </c>
      <c r="E473" s="134"/>
      <c r="F473" s="135" t="s">
        <v>713</v>
      </c>
      <c r="H473" s="136">
        <v>1.35</v>
      </c>
      <c r="L473" s="132"/>
      <c r="M473" s="137"/>
      <c r="T473" s="138"/>
      <c r="AT473" s="134" t="s">
        <v>150</v>
      </c>
      <c r="AU473" s="134" t="s">
        <v>79</v>
      </c>
      <c r="AV473" s="134" t="s">
        <v>79</v>
      </c>
      <c r="AW473" s="134" t="s">
        <v>92</v>
      </c>
      <c r="AX473" s="134" t="s">
        <v>70</v>
      </c>
      <c r="AY473" s="134" t="s">
        <v>137</v>
      </c>
    </row>
    <row r="474" spans="2:65" s="10" customFormat="1" ht="15.75" customHeight="1">
      <c r="B474" s="25"/>
      <c r="C474" s="118" t="s">
        <v>714</v>
      </c>
      <c r="D474" s="118" t="s">
        <v>141</v>
      </c>
      <c r="E474" s="119" t="s">
        <v>715</v>
      </c>
      <c r="F474" s="120" t="s">
        <v>716</v>
      </c>
      <c r="G474" s="121" t="s">
        <v>144</v>
      </c>
      <c r="H474" s="122">
        <v>48.555</v>
      </c>
      <c r="I474" s="123"/>
      <c r="J474" s="123">
        <f>ROUND($I$474*$H$474,2)</f>
        <v>0</v>
      </c>
      <c r="K474" s="120" t="s">
        <v>145</v>
      </c>
      <c r="L474" s="25"/>
      <c r="M474" s="124"/>
      <c r="N474" s="125" t="s">
        <v>41</v>
      </c>
      <c r="O474" s="126">
        <v>0.699</v>
      </c>
      <c r="P474" s="126">
        <f>$O$474*$H$474</f>
        <v>33.939944999999994</v>
      </c>
      <c r="Q474" s="126">
        <v>0.01236</v>
      </c>
      <c r="R474" s="126">
        <f>$Q$474*$H$474</f>
        <v>0.6001398</v>
      </c>
      <c r="S474" s="126">
        <v>0</v>
      </c>
      <c r="T474" s="127">
        <f>$S$474*$H$474</f>
        <v>0</v>
      </c>
      <c r="AR474" s="74" t="s">
        <v>297</v>
      </c>
      <c r="AT474" s="74" t="s">
        <v>141</v>
      </c>
      <c r="AU474" s="74" t="s">
        <v>79</v>
      </c>
      <c r="AY474" s="10" t="s">
        <v>137</v>
      </c>
      <c r="BE474" s="128">
        <f>IF($N$474="základní",$J$474,0)</f>
        <v>0</v>
      </c>
      <c r="BF474" s="128">
        <f>IF($N$474="snížená",$J$474,0)</f>
        <v>0</v>
      </c>
      <c r="BG474" s="128">
        <f>IF($N$474="zákl. přenesená",$J$474,0)</f>
        <v>0</v>
      </c>
      <c r="BH474" s="128">
        <f>IF($N$474="sníž. přenesená",$J$474,0)</f>
        <v>0</v>
      </c>
      <c r="BI474" s="128">
        <f>IF($N$474="nulová",$J$474,0)</f>
        <v>0</v>
      </c>
      <c r="BJ474" s="74" t="s">
        <v>21</v>
      </c>
      <c r="BK474" s="128">
        <f>ROUND($I$474*$H$474,2)</f>
        <v>0</v>
      </c>
      <c r="BL474" s="74" t="s">
        <v>297</v>
      </c>
      <c r="BM474" s="74" t="s">
        <v>717</v>
      </c>
    </row>
    <row r="475" spans="2:47" s="10" customFormat="1" ht="27" customHeight="1">
      <c r="B475" s="25"/>
      <c r="D475" s="129" t="s">
        <v>148</v>
      </c>
      <c r="F475" s="130" t="s">
        <v>718</v>
      </c>
      <c r="L475" s="25"/>
      <c r="M475" s="131"/>
      <c r="T475" s="48"/>
      <c r="AT475" s="10" t="s">
        <v>148</v>
      </c>
      <c r="AU475" s="10" t="s">
        <v>79</v>
      </c>
    </row>
    <row r="476" spans="2:51" s="10" customFormat="1" ht="15.75" customHeight="1">
      <c r="B476" s="132"/>
      <c r="D476" s="133" t="s">
        <v>150</v>
      </c>
      <c r="E476" s="134"/>
      <c r="F476" s="135" t="s">
        <v>349</v>
      </c>
      <c r="H476" s="136">
        <v>48.555</v>
      </c>
      <c r="L476" s="132"/>
      <c r="M476" s="137"/>
      <c r="T476" s="138"/>
      <c r="AT476" s="134" t="s">
        <v>150</v>
      </c>
      <c r="AU476" s="134" t="s">
        <v>79</v>
      </c>
      <c r="AV476" s="134" t="s">
        <v>79</v>
      </c>
      <c r="AW476" s="134" t="s">
        <v>92</v>
      </c>
      <c r="AX476" s="134" t="s">
        <v>21</v>
      </c>
      <c r="AY476" s="134" t="s">
        <v>137</v>
      </c>
    </row>
    <row r="477" spans="2:65" s="10" customFormat="1" ht="15.75" customHeight="1">
      <c r="B477" s="25"/>
      <c r="C477" s="118" t="s">
        <v>719</v>
      </c>
      <c r="D477" s="118" t="s">
        <v>141</v>
      </c>
      <c r="E477" s="119" t="s">
        <v>720</v>
      </c>
      <c r="F477" s="120" t="s">
        <v>721</v>
      </c>
      <c r="G477" s="121" t="s">
        <v>144</v>
      </c>
      <c r="H477" s="122">
        <v>42.055</v>
      </c>
      <c r="I477" s="123"/>
      <c r="J477" s="123">
        <f>ROUND($I$477*$H$477,2)</f>
        <v>0</v>
      </c>
      <c r="K477" s="120" t="s">
        <v>145</v>
      </c>
      <c r="L477" s="25"/>
      <c r="M477" s="124"/>
      <c r="N477" s="125" t="s">
        <v>41</v>
      </c>
      <c r="O477" s="126">
        <v>0.16</v>
      </c>
      <c r="P477" s="126">
        <f>$O$477*$H$477</f>
        <v>6.7288</v>
      </c>
      <c r="Q477" s="126">
        <v>0</v>
      </c>
      <c r="R477" s="126">
        <f>$Q$477*$H$477</f>
        <v>0</v>
      </c>
      <c r="S477" s="126">
        <v>0.01725</v>
      </c>
      <c r="T477" s="127">
        <f>$S$477*$H$477</f>
        <v>0.7254487500000001</v>
      </c>
      <c r="AR477" s="74" t="s">
        <v>297</v>
      </c>
      <c r="AT477" s="74" t="s">
        <v>141</v>
      </c>
      <c r="AU477" s="74" t="s">
        <v>79</v>
      </c>
      <c r="AY477" s="10" t="s">
        <v>137</v>
      </c>
      <c r="BE477" s="128">
        <f>IF($N$477="základní",$J$477,0)</f>
        <v>0</v>
      </c>
      <c r="BF477" s="128">
        <f>IF($N$477="snížená",$J$477,0)</f>
        <v>0</v>
      </c>
      <c r="BG477" s="128">
        <f>IF($N$477="zákl. přenesená",$J$477,0)</f>
        <v>0</v>
      </c>
      <c r="BH477" s="128">
        <f>IF($N$477="sníž. přenesená",$J$477,0)</f>
        <v>0</v>
      </c>
      <c r="BI477" s="128">
        <f>IF($N$477="nulová",$J$477,0)</f>
        <v>0</v>
      </c>
      <c r="BJ477" s="74" t="s">
        <v>21</v>
      </c>
      <c r="BK477" s="128">
        <f>ROUND($I$477*$H$477,2)</f>
        <v>0</v>
      </c>
      <c r="BL477" s="74" t="s">
        <v>297</v>
      </c>
      <c r="BM477" s="74" t="s">
        <v>722</v>
      </c>
    </row>
    <row r="478" spans="2:47" s="10" customFormat="1" ht="27" customHeight="1">
      <c r="B478" s="25"/>
      <c r="D478" s="129" t="s">
        <v>148</v>
      </c>
      <c r="F478" s="130" t="s">
        <v>723</v>
      </c>
      <c r="L478" s="25"/>
      <c r="M478" s="131"/>
      <c r="T478" s="48"/>
      <c r="AT478" s="10" t="s">
        <v>148</v>
      </c>
      <c r="AU478" s="10" t="s">
        <v>79</v>
      </c>
    </row>
    <row r="479" spans="2:51" s="10" customFormat="1" ht="15.75" customHeight="1">
      <c r="B479" s="132"/>
      <c r="D479" s="133" t="s">
        <v>150</v>
      </c>
      <c r="E479" s="134"/>
      <c r="F479" s="135" t="s">
        <v>302</v>
      </c>
      <c r="H479" s="136">
        <v>42.055</v>
      </c>
      <c r="L479" s="132"/>
      <c r="M479" s="137"/>
      <c r="T479" s="138"/>
      <c r="AT479" s="134" t="s">
        <v>150</v>
      </c>
      <c r="AU479" s="134" t="s">
        <v>79</v>
      </c>
      <c r="AV479" s="134" t="s">
        <v>79</v>
      </c>
      <c r="AW479" s="134" t="s">
        <v>92</v>
      </c>
      <c r="AX479" s="134" t="s">
        <v>70</v>
      </c>
      <c r="AY479" s="134" t="s">
        <v>137</v>
      </c>
    </row>
    <row r="480" spans="2:65" s="10" customFormat="1" ht="15.75" customHeight="1">
      <c r="B480" s="25"/>
      <c r="C480" s="118" t="s">
        <v>724</v>
      </c>
      <c r="D480" s="118" t="s">
        <v>141</v>
      </c>
      <c r="E480" s="119" t="s">
        <v>725</v>
      </c>
      <c r="F480" s="120" t="s">
        <v>726</v>
      </c>
      <c r="G480" s="121" t="s">
        <v>144</v>
      </c>
      <c r="H480" s="122">
        <v>127.88</v>
      </c>
      <c r="I480" s="123"/>
      <c r="J480" s="123">
        <f>ROUND($I$480*$H$480,2)</f>
        <v>0</v>
      </c>
      <c r="K480" s="120" t="s">
        <v>145</v>
      </c>
      <c r="L480" s="25"/>
      <c r="M480" s="124"/>
      <c r="N480" s="125" t="s">
        <v>41</v>
      </c>
      <c r="O480" s="126">
        <v>0.968</v>
      </c>
      <c r="P480" s="126">
        <f>$O$480*$H$480</f>
        <v>123.78783999999999</v>
      </c>
      <c r="Q480" s="126">
        <v>0.01379</v>
      </c>
      <c r="R480" s="126">
        <f>$Q$480*$H$480</f>
        <v>1.7634652</v>
      </c>
      <c r="S480" s="126">
        <v>0</v>
      </c>
      <c r="T480" s="127">
        <f>$S$480*$H$480</f>
        <v>0</v>
      </c>
      <c r="AR480" s="74" t="s">
        <v>297</v>
      </c>
      <c r="AT480" s="74" t="s">
        <v>141</v>
      </c>
      <c r="AU480" s="74" t="s">
        <v>79</v>
      </c>
      <c r="AY480" s="10" t="s">
        <v>137</v>
      </c>
      <c r="BE480" s="128">
        <f>IF($N$480="základní",$J$480,0)</f>
        <v>0</v>
      </c>
      <c r="BF480" s="128">
        <f>IF($N$480="snížená",$J$480,0)</f>
        <v>0</v>
      </c>
      <c r="BG480" s="128">
        <f>IF($N$480="zákl. přenesená",$J$480,0)</f>
        <v>0</v>
      </c>
      <c r="BH480" s="128">
        <f>IF($N$480="sníž. přenesená",$J$480,0)</f>
        <v>0</v>
      </c>
      <c r="BI480" s="128">
        <f>IF($N$480="nulová",$J$480,0)</f>
        <v>0</v>
      </c>
      <c r="BJ480" s="74" t="s">
        <v>21</v>
      </c>
      <c r="BK480" s="128">
        <f>ROUND($I$480*$H$480,2)</f>
        <v>0</v>
      </c>
      <c r="BL480" s="74" t="s">
        <v>297</v>
      </c>
      <c r="BM480" s="74" t="s">
        <v>727</v>
      </c>
    </row>
    <row r="481" spans="2:47" s="10" customFormat="1" ht="27" customHeight="1">
      <c r="B481" s="25"/>
      <c r="D481" s="129" t="s">
        <v>148</v>
      </c>
      <c r="F481" s="130" t="s">
        <v>728</v>
      </c>
      <c r="L481" s="25"/>
      <c r="M481" s="131"/>
      <c r="T481" s="48"/>
      <c r="AT481" s="10" t="s">
        <v>148</v>
      </c>
      <c r="AU481" s="10" t="s">
        <v>79</v>
      </c>
    </row>
    <row r="482" spans="2:51" s="10" customFormat="1" ht="15.75" customHeight="1">
      <c r="B482" s="132"/>
      <c r="D482" s="133" t="s">
        <v>150</v>
      </c>
      <c r="E482" s="134"/>
      <c r="F482" s="135" t="s">
        <v>367</v>
      </c>
      <c r="H482" s="136">
        <v>42.29</v>
      </c>
      <c r="L482" s="132"/>
      <c r="M482" s="137"/>
      <c r="T482" s="138"/>
      <c r="AT482" s="134" t="s">
        <v>150</v>
      </c>
      <c r="AU482" s="134" t="s">
        <v>79</v>
      </c>
      <c r="AV482" s="134" t="s">
        <v>79</v>
      </c>
      <c r="AW482" s="134" t="s">
        <v>92</v>
      </c>
      <c r="AX482" s="134" t="s">
        <v>70</v>
      </c>
      <c r="AY482" s="134" t="s">
        <v>137</v>
      </c>
    </row>
    <row r="483" spans="2:51" s="10" customFormat="1" ht="15.75" customHeight="1">
      <c r="B483" s="132"/>
      <c r="D483" s="133" t="s">
        <v>150</v>
      </c>
      <c r="E483" s="134"/>
      <c r="F483" s="135" t="s">
        <v>729</v>
      </c>
      <c r="H483" s="136">
        <v>85.59</v>
      </c>
      <c r="L483" s="132"/>
      <c r="M483" s="137"/>
      <c r="T483" s="138"/>
      <c r="AT483" s="134" t="s">
        <v>150</v>
      </c>
      <c r="AU483" s="134" t="s">
        <v>79</v>
      </c>
      <c r="AV483" s="134" t="s">
        <v>79</v>
      </c>
      <c r="AW483" s="134" t="s">
        <v>92</v>
      </c>
      <c r="AX483" s="134" t="s">
        <v>70</v>
      </c>
      <c r="AY483" s="134" t="s">
        <v>137</v>
      </c>
    </row>
    <row r="484" spans="2:65" s="10" customFormat="1" ht="15.75" customHeight="1">
      <c r="B484" s="25"/>
      <c r="C484" s="118" t="s">
        <v>730</v>
      </c>
      <c r="D484" s="118" t="s">
        <v>141</v>
      </c>
      <c r="E484" s="119" t="s">
        <v>731</v>
      </c>
      <c r="F484" s="120" t="s">
        <v>732</v>
      </c>
      <c r="G484" s="121" t="s">
        <v>144</v>
      </c>
      <c r="H484" s="122">
        <v>251.561</v>
      </c>
      <c r="I484" s="123"/>
      <c r="J484" s="123">
        <f>ROUND($I$484*$H$484,2)</f>
        <v>0</v>
      </c>
      <c r="K484" s="120" t="s">
        <v>145</v>
      </c>
      <c r="L484" s="25"/>
      <c r="M484" s="124"/>
      <c r="N484" s="125" t="s">
        <v>41</v>
      </c>
      <c r="O484" s="126">
        <v>0.066</v>
      </c>
      <c r="P484" s="126">
        <f>$O$484*$H$484</f>
        <v>16.603026</v>
      </c>
      <c r="Q484" s="126">
        <v>0</v>
      </c>
      <c r="R484" s="126">
        <f>$Q$484*$H$484</f>
        <v>0</v>
      </c>
      <c r="S484" s="126">
        <v>0</v>
      </c>
      <c r="T484" s="127">
        <f>$S$484*$H$484</f>
        <v>0</v>
      </c>
      <c r="AR484" s="74" t="s">
        <v>297</v>
      </c>
      <c r="AT484" s="74" t="s">
        <v>141</v>
      </c>
      <c r="AU484" s="74" t="s">
        <v>79</v>
      </c>
      <c r="AY484" s="10" t="s">
        <v>137</v>
      </c>
      <c r="BE484" s="128">
        <f>IF($N$484="základní",$J$484,0)</f>
        <v>0</v>
      </c>
      <c r="BF484" s="128">
        <f>IF($N$484="snížená",$J$484,0)</f>
        <v>0</v>
      </c>
      <c r="BG484" s="128">
        <f>IF($N$484="zákl. přenesená",$J$484,0)</f>
        <v>0</v>
      </c>
      <c r="BH484" s="128">
        <f>IF($N$484="sníž. přenesená",$J$484,0)</f>
        <v>0</v>
      </c>
      <c r="BI484" s="128">
        <f>IF($N$484="nulová",$J$484,0)</f>
        <v>0</v>
      </c>
      <c r="BJ484" s="74" t="s">
        <v>21</v>
      </c>
      <c r="BK484" s="128">
        <f>ROUND($I$484*$H$484,2)</f>
        <v>0</v>
      </c>
      <c r="BL484" s="74" t="s">
        <v>297</v>
      </c>
      <c r="BM484" s="74" t="s">
        <v>733</v>
      </c>
    </row>
    <row r="485" spans="2:47" s="10" customFormat="1" ht="27" customHeight="1">
      <c r="B485" s="25"/>
      <c r="D485" s="129" t="s">
        <v>148</v>
      </c>
      <c r="F485" s="130" t="s">
        <v>734</v>
      </c>
      <c r="L485" s="25"/>
      <c r="M485" s="131"/>
      <c r="T485" s="48"/>
      <c r="AT485" s="10" t="s">
        <v>148</v>
      </c>
      <c r="AU485" s="10" t="s">
        <v>79</v>
      </c>
    </row>
    <row r="486" spans="2:51" s="10" customFormat="1" ht="15.75" customHeight="1">
      <c r="B486" s="132"/>
      <c r="D486" s="133" t="s">
        <v>150</v>
      </c>
      <c r="E486" s="134"/>
      <c r="F486" s="135" t="s">
        <v>367</v>
      </c>
      <c r="H486" s="136">
        <v>42.29</v>
      </c>
      <c r="L486" s="132"/>
      <c r="M486" s="137"/>
      <c r="T486" s="138"/>
      <c r="AT486" s="134" t="s">
        <v>150</v>
      </c>
      <c r="AU486" s="134" t="s">
        <v>79</v>
      </c>
      <c r="AV486" s="134" t="s">
        <v>79</v>
      </c>
      <c r="AW486" s="134" t="s">
        <v>92</v>
      </c>
      <c r="AX486" s="134" t="s">
        <v>70</v>
      </c>
      <c r="AY486" s="134" t="s">
        <v>137</v>
      </c>
    </row>
    <row r="487" spans="2:51" s="10" customFormat="1" ht="15.75" customHeight="1">
      <c r="B487" s="132"/>
      <c r="D487" s="133" t="s">
        <v>150</v>
      </c>
      <c r="E487" s="134"/>
      <c r="F487" s="135" t="s">
        <v>735</v>
      </c>
      <c r="H487" s="136">
        <v>88.76</v>
      </c>
      <c r="L487" s="132"/>
      <c r="M487" s="137"/>
      <c r="T487" s="138"/>
      <c r="AT487" s="134" t="s">
        <v>150</v>
      </c>
      <c r="AU487" s="134" t="s">
        <v>79</v>
      </c>
      <c r="AV487" s="134" t="s">
        <v>79</v>
      </c>
      <c r="AW487" s="134" t="s">
        <v>92</v>
      </c>
      <c r="AX487" s="134" t="s">
        <v>70</v>
      </c>
      <c r="AY487" s="134" t="s">
        <v>137</v>
      </c>
    </row>
    <row r="488" spans="2:51" s="10" customFormat="1" ht="15.75" customHeight="1">
      <c r="B488" s="132"/>
      <c r="D488" s="133" t="s">
        <v>150</v>
      </c>
      <c r="E488" s="134"/>
      <c r="F488" s="135" t="s">
        <v>349</v>
      </c>
      <c r="H488" s="136">
        <v>48.555</v>
      </c>
      <c r="L488" s="132"/>
      <c r="M488" s="137"/>
      <c r="T488" s="138"/>
      <c r="AT488" s="134" t="s">
        <v>150</v>
      </c>
      <c r="AU488" s="134" t="s">
        <v>79</v>
      </c>
      <c r="AV488" s="134" t="s">
        <v>79</v>
      </c>
      <c r="AW488" s="134" t="s">
        <v>92</v>
      </c>
      <c r="AX488" s="134" t="s">
        <v>70</v>
      </c>
      <c r="AY488" s="134" t="s">
        <v>137</v>
      </c>
    </row>
    <row r="489" spans="2:51" s="10" customFormat="1" ht="15.75" customHeight="1">
      <c r="B489" s="132"/>
      <c r="D489" s="133" t="s">
        <v>150</v>
      </c>
      <c r="E489" s="134"/>
      <c r="F489" s="135" t="s">
        <v>736</v>
      </c>
      <c r="H489" s="136">
        <v>31.528</v>
      </c>
      <c r="L489" s="132"/>
      <c r="M489" s="137"/>
      <c r="T489" s="138"/>
      <c r="AT489" s="134" t="s">
        <v>150</v>
      </c>
      <c r="AU489" s="134" t="s">
        <v>79</v>
      </c>
      <c r="AV489" s="134" t="s">
        <v>79</v>
      </c>
      <c r="AW489" s="134" t="s">
        <v>92</v>
      </c>
      <c r="AX489" s="134" t="s">
        <v>70</v>
      </c>
      <c r="AY489" s="134" t="s">
        <v>137</v>
      </c>
    </row>
    <row r="490" spans="2:51" s="10" customFormat="1" ht="15.75" customHeight="1">
      <c r="B490" s="132"/>
      <c r="D490" s="133" t="s">
        <v>150</v>
      </c>
      <c r="E490" s="134"/>
      <c r="F490" s="135" t="s">
        <v>350</v>
      </c>
      <c r="H490" s="136">
        <v>40.428</v>
      </c>
      <c r="L490" s="132"/>
      <c r="M490" s="137"/>
      <c r="T490" s="138"/>
      <c r="AT490" s="134" t="s">
        <v>150</v>
      </c>
      <c r="AU490" s="134" t="s">
        <v>79</v>
      </c>
      <c r="AV490" s="134" t="s">
        <v>79</v>
      </c>
      <c r="AW490" s="134" t="s">
        <v>92</v>
      </c>
      <c r="AX490" s="134" t="s">
        <v>70</v>
      </c>
      <c r="AY490" s="134" t="s">
        <v>137</v>
      </c>
    </row>
    <row r="491" spans="2:65" s="10" customFormat="1" ht="15.75" customHeight="1">
      <c r="B491" s="25"/>
      <c r="C491" s="144" t="s">
        <v>737</v>
      </c>
      <c r="D491" s="144" t="s">
        <v>317</v>
      </c>
      <c r="E491" s="145" t="s">
        <v>738</v>
      </c>
      <c r="F491" s="146" t="s">
        <v>739</v>
      </c>
      <c r="G491" s="147" t="s">
        <v>144</v>
      </c>
      <c r="H491" s="148">
        <v>276.717</v>
      </c>
      <c r="I491" s="149"/>
      <c r="J491" s="149">
        <f>ROUND($I$491*$H$491,2)</f>
        <v>0</v>
      </c>
      <c r="K491" s="146"/>
      <c r="L491" s="150"/>
      <c r="M491" s="146"/>
      <c r="N491" s="151" t="s">
        <v>41</v>
      </c>
      <c r="O491" s="126">
        <v>0</v>
      </c>
      <c r="P491" s="126">
        <f>$O$491*$H$491</f>
        <v>0</v>
      </c>
      <c r="Q491" s="126">
        <v>0.00017</v>
      </c>
      <c r="R491" s="126">
        <f>$Q$491*$H$491</f>
        <v>0.04704189</v>
      </c>
      <c r="S491" s="126">
        <v>0</v>
      </c>
      <c r="T491" s="127">
        <f>$S$491*$H$491</f>
        <v>0</v>
      </c>
      <c r="AR491" s="74" t="s">
        <v>320</v>
      </c>
      <c r="AT491" s="74" t="s">
        <v>317</v>
      </c>
      <c r="AU491" s="74" t="s">
        <v>79</v>
      </c>
      <c r="AY491" s="10" t="s">
        <v>137</v>
      </c>
      <c r="BE491" s="128">
        <f>IF($N$491="základní",$J$491,0)</f>
        <v>0</v>
      </c>
      <c r="BF491" s="128">
        <f>IF($N$491="snížená",$J$491,0)</f>
        <v>0</v>
      </c>
      <c r="BG491" s="128">
        <f>IF($N$491="zákl. přenesená",$J$491,0)</f>
        <v>0</v>
      </c>
      <c r="BH491" s="128">
        <f>IF($N$491="sníž. přenesená",$J$491,0)</f>
        <v>0</v>
      </c>
      <c r="BI491" s="128">
        <f>IF($N$491="nulová",$J$491,0)</f>
        <v>0</v>
      </c>
      <c r="BJ491" s="74" t="s">
        <v>21</v>
      </c>
      <c r="BK491" s="128">
        <f>ROUND($I$491*$H$491,2)</f>
        <v>0</v>
      </c>
      <c r="BL491" s="74" t="s">
        <v>297</v>
      </c>
      <c r="BM491" s="74" t="s">
        <v>740</v>
      </c>
    </row>
    <row r="492" spans="2:47" s="10" customFormat="1" ht="27" customHeight="1">
      <c r="B492" s="25"/>
      <c r="D492" s="129" t="s">
        <v>148</v>
      </c>
      <c r="F492" s="130" t="s">
        <v>741</v>
      </c>
      <c r="L492" s="25"/>
      <c r="M492" s="131"/>
      <c r="T492" s="48"/>
      <c r="AT492" s="10" t="s">
        <v>148</v>
      </c>
      <c r="AU492" s="10" t="s">
        <v>79</v>
      </c>
    </row>
    <row r="493" spans="2:51" s="10" customFormat="1" ht="15.75" customHeight="1">
      <c r="B493" s="132"/>
      <c r="D493" s="133" t="s">
        <v>150</v>
      </c>
      <c r="F493" s="135" t="s">
        <v>742</v>
      </c>
      <c r="H493" s="136">
        <v>276.717</v>
      </c>
      <c r="L493" s="132"/>
      <c r="M493" s="137"/>
      <c r="T493" s="138"/>
      <c r="AT493" s="134" t="s">
        <v>150</v>
      </c>
      <c r="AU493" s="134" t="s">
        <v>79</v>
      </c>
      <c r="AV493" s="134" t="s">
        <v>79</v>
      </c>
      <c r="AW493" s="134" t="s">
        <v>70</v>
      </c>
      <c r="AX493" s="134" t="s">
        <v>21</v>
      </c>
      <c r="AY493" s="134" t="s">
        <v>137</v>
      </c>
    </row>
    <row r="494" spans="2:65" s="10" customFormat="1" ht="15.75" customHeight="1">
      <c r="B494" s="25"/>
      <c r="C494" s="118" t="s">
        <v>743</v>
      </c>
      <c r="D494" s="118" t="s">
        <v>141</v>
      </c>
      <c r="E494" s="119" t="s">
        <v>744</v>
      </c>
      <c r="F494" s="120" t="s">
        <v>745</v>
      </c>
      <c r="G494" s="121" t="s">
        <v>144</v>
      </c>
      <c r="H494" s="122">
        <v>39.4</v>
      </c>
      <c r="I494" s="123"/>
      <c r="J494" s="123">
        <f>ROUND($I$494*$H$494,2)</f>
        <v>0</v>
      </c>
      <c r="K494" s="120" t="s">
        <v>145</v>
      </c>
      <c r="L494" s="25"/>
      <c r="M494" s="124"/>
      <c r="N494" s="125" t="s">
        <v>41</v>
      </c>
      <c r="O494" s="126">
        <v>0.204</v>
      </c>
      <c r="P494" s="126">
        <f>$O$494*$H$494</f>
        <v>8.0376</v>
      </c>
      <c r="Q494" s="126">
        <v>0</v>
      </c>
      <c r="R494" s="126">
        <f>$Q$494*$H$494</f>
        <v>0</v>
      </c>
      <c r="S494" s="126">
        <v>0.01721</v>
      </c>
      <c r="T494" s="127">
        <f>$S$494*$H$494</f>
        <v>0.678074</v>
      </c>
      <c r="AR494" s="74" t="s">
        <v>297</v>
      </c>
      <c r="AT494" s="74" t="s">
        <v>141</v>
      </c>
      <c r="AU494" s="74" t="s">
        <v>79</v>
      </c>
      <c r="AY494" s="10" t="s">
        <v>137</v>
      </c>
      <c r="BE494" s="128">
        <f>IF($N$494="základní",$J$494,0)</f>
        <v>0</v>
      </c>
      <c r="BF494" s="128">
        <f>IF($N$494="snížená",$J$494,0)</f>
        <v>0</v>
      </c>
      <c r="BG494" s="128">
        <f>IF($N$494="zákl. přenesená",$J$494,0)</f>
        <v>0</v>
      </c>
      <c r="BH494" s="128">
        <f>IF($N$494="sníž. přenesená",$J$494,0)</f>
        <v>0</v>
      </c>
      <c r="BI494" s="128">
        <f>IF($N$494="nulová",$J$494,0)</f>
        <v>0</v>
      </c>
      <c r="BJ494" s="74" t="s">
        <v>21</v>
      </c>
      <c r="BK494" s="128">
        <f>ROUND($I$494*$H$494,2)</f>
        <v>0</v>
      </c>
      <c r="BL494" s="74" t="s">
        <v>297</v>
      </c>
      <c r="BM494" s="74" t="s">
        <v>746</v>
      </c>
    </row>
    <row r="495" spans="2:47" s="10" customFormat="1" ht="27" customHeight="1">
      <c r="B495" s="25"/>
      <c r="D495" s="129" t="s">
        <v>148</v>
      </c>
      <c r="F495" s="130" t="s">
        <v>747</v>
      </c>
      <c r="L495" s="25"/>
      <c r="M495" s="131"/>
      <c r="T495" s="48"/>
      <c r="AT495" s="10" t="s">
        <v>148</v>
      </c>
      <c r="AU495" s="10" t="s">
        <v>79</v>
      </c>
    </row>
    <row r="496" spans="2:51" s="10" customFormat="1" ht="15.75" customHeight="1">
      <c r="B496" s="132"/>
      <c r="D496" s="133" t="s">
        <v>150</v>
      </c>
      <c r="E496" s="134"/>
      <c r="F496" s="135" t="s">
        <v>300</v>
      </c>
      <c r="H496" s="136">
        <v>39.4</v>
      </c>
      <c r="L496" s="132"/>
      <c r="M496" s="137"/>
      <c r="T496" s="138"/>
      <c r="AT496" s="134" t="s">
        <v>150</v>
      </c>
      <c r="AU496" s="134" t="s">
        <v>79</v>
      </c>
      <c r="AV496" s="134" t="s">
        <v>79</v>
      </c>
      <c r="AW496" s="134" t="s">
        <v>92</v>
      </c>
      <c r="AX496" s="134" t="s">
        <v>70</v>
      </c>
      <c r="AY496" s="134" t="s">
        <v>137</v>
      </c>
    </row>
    <row r="497" spans="2:65" s="10" customFormat="1" ht="15.75" customHeight="1">
      <c r="B497" s="25"/>
      <c r="C497" s="118" t="s">
        <v>748</v>
      </c>
      <c r="D497" s="118" t="s">
        <v>141</v>
      </c>
      <c r="E497" s="119" t="s">
        <v>749</v>
      </c>
      <c r="F497" s="120" t="s">
        <v>750</v>
      </c>
      <c r="G497" s="121" t="s">
        <v>144</v>
      </c>
      <c r="H497" s="122">
        <v>58.515</v>
      </c>
      <c r="I497" s="123"/>
      <c r="J497" s="123">
        <f>ROUND($I$497*$H$497,2)</f>
        <v>0</v>
      </c>
      <c r="K497" s="120" t="s">
        <v>145</v>
      </c>
      <c r="L497" s="25"/>
      <c r="M497" s="124"/>
      <c r="N497" s="125" t="s">
        <v>41</v>
      </c>
      <c r="O497" s="126">
        <v>0.295</v>
      </c>
      <c r="P497" s="126">
        <f>$O$497*$H$497</f>
        <v>17.261924999999998</v>
      </c>
      <c r="Q497" s="126">
        <v>0</v>
      </c>
      <c r="R497" s="126">
        <f>$Q$497*$H$497</f>
        <v>0</v>
      </c>
      <c r="S497" s="126">
        <v>0.01723</v>
      </c>
      <c r="T497" s="127">
        <f>$S$497*$H$497</f>
        <v>1.00821345</v>
      </c>
      <c r="AR497" s="74" t="s">
        <v>297</v>
      </c>
      <c r="AT497" s="74" t="s">
        <v>141</v>
      </c>
      <c r="AU497" s="74" t="s">
        <v>79</v>
      </c>
      <c r="AY497" s="10" t="s">
        <v>137</v>
      </c>
      <c r="BE497" s="128">
        <f>IF($N$497="základní",$J$497,0)</f>
        <v>0</v>
      </c>
      <c r="BF497" s="128">
        <f>IF($N$497="snížená",$J$497,0)</f>
        <v>0</v>
      </c>
      <c r="BG497" s="128">
        <f>IF($N$497="zákl. přenesená",$J$497,0)</f>
        <v>0</v>
      </c>
      <c r="BH497" s="128">
        <f>IF($N$497="sníž. přenesená",$J$497,0)</f>
        <v>0</v>
      </c>
      <c r="BI497" s="128">
        <f>IF($N$497="nulová",$J$497,0)</f>
        <v>0</v>
      </c>
      <c r="BJ497" s="74" t="s">
        <v>21</v>
      </c>
      <c r="BK497" s="128">
        <f>ROUND($I$497*$H$497,2)</f>
        <v>0</v>
      </c>
      <c r="BL497" s="74" t="s">
        <v>297</v>
      </c>
      <c r="BM497" s="74" t="s">
        <v>751</v>
      </c>
    </row>
    <row r="498" spans="2:47" s="10" customFormat="1" ht="16.5" customHeight="1">
      <c r="B498" s="25"/>
      <c r="D498" s="129" t="s">
        <v>148</v>
      </c>
      <c r="F498" s="130" t="s">
        <v>752</v>
      </c>
      <c r="L498" s="25"/>
      <c r="M498" s="131"/>
      <c r="T498" s="48"/>
      <c r="AT498" s="10" t="s">
        <v>148</v>
      </c>
      <c r="AU498" s="10" t="s">
        <v>79</v>
      </c>
    </row>
    <row r="499" spans="2:51" s="10" customFormat="1" ht="15.75" customHeight="1">
      <c r="B499" s="132"/>
      <c r="D499" s="133" t="s">
        <v>150</v>
      </c>
      <c r="E499" s="134"/>
      <c r="F499" s="135" t="s">
        <v>301</v>
      </c>
      <c r="H499" s="136">
        <v>58.515</v>
      </c>
      <c r="L499" s="132"/>
      <c r="M499" s="137"/>
      <c r="T499" s="138"/>
      <c r="AT499" s="134" t="s">
        <v>150</v>
      </c>
      <c r="AU499" s="134" t="s">
        <v>79</v>
      </c>
      <c r="AV499" s="134" t="s">
        <v>79</v>
      </c>
      <c r="AW499" s="134" t="s">
        <v>92</v>
      </c>
      <c r="AX499" s="134" t="s">
        <v>70</v>
      </c>
      <c r="AY499" s="134" t="s">
        <v>137</v>
      </c>
    </row>
    <row r="500" spans="2:65" s="10" customFormat="1" ht="15.75" customHeight="1">
      <c r="B500" s="25"/>
      <c r="C500" s="118" t="s">
        <v>753</v>
      </c>
      <c r="D500" s="118" t="s">
        <v>141</v>
      </c>
      <c r="E500" s="119" t="s">
        <v>754</v>
      </c>
      <c r="F500" s="120" t="s">
        <v>755</v>
      </c>
      <c r="G500" s="121" t="s">
        <v>383</v>
      </c>
      <c r="H500" s="122">
        <v>13.5</v>
      </c>
      <c r="I500" s="123"/>
      <c r="J500" s="123">
        <f>ROUND($I$500*$H$500,2)</f>
        <v>0</v>
      </c>
      <c r="K500" s="120" t="s">
        <v>145</v>
      </c>
      <c r="L500" s="25"/>
      <c r="M500" s="124"/>
      <c r="N500" s="125" t="s">
        <v>41</v>
      </c>
      <c r="O500" s="126">
        <v>0.979</v>
      </c>
      <c r="P500" s="126">
        <f>$O$500*$H$500</f>
        <v>13.2165</v>
      </c>
      <c r="Q500" s="126">
        <v>0.01031</v>
      </c>
      <c r="R500" s="126">
        <f>$Q$500*$H$500</f>
        <v>0.139185</v>
      </c>
      <c r="S500" s="126">
        <v>0</v>
      </c>
      <c r="T500" s="127">
        <f>$S$500*$H$500</f>
        <v>0</v>
      </c>
      <c r="AR500" s="74" t="s">
        <v>297</v>
      </c>
      <c r="AT500" s="74" t="s">
        <v>141</v>
      </c>
      <c r="AU500" s="74" t="s">
        <v>79</v>
      </c>
      <c r="AY500" s="10" t="s">
        <v>137</v>
      </c>
      <c r="BE500" s="128">
        <f>IF($N$500="základní",$J$500,0)</f>
        <v>0</v>
      </c>
      <c r="BF500" s="128">
        <f>IF($N$500="snížená",$J$500,0)</f>
        <v>0</v>
      </c>
      <c r="BG500" s="128">
        <f>IF($N$500="zákl. přenesená",$J$500,0)</f>
        <v>0</v>
      </c>
      <c r="BH500" s="128">
        <f>IF($N$500="sníž. přenesená",$J$500,0)</f>
        <v>0</v>
      </c>
      <c r="BI500" s="128">
        <f>IF($N$500="nulová",$J$500,0)</f>
        <v>0</v>
      </c>
      <c r="BJ500" s="74" t="s">
        <v>21</v>
      </c>
      <c r="BK500" s="128">
        <f>ROUND($I$500*$H$500,2)</f>
        <v>0</v>
      </c>
      <c r="BL500" s="74" t="s">
        <v>297</v>
      </c>
      <c r="BM500" s="74" t="s">
        <v>756</v>
      </c>
    </row>
    <row r="501" spans="2:47" s="10" customFormat="1" ht="27" customHeight="1">
      <c r="B501" s="25"/>
      <c r="D501" s="129" t="s">
        <v>148</v>
      </c>
      <c r="F501" s="130" t="s">
        <v>757</v>
      </c>
      <c r="L501" s="25"/>
      <c r="M501" s="131"/>
      <c r="T501" s="48"/>
      <c r="AT501" s="10" t="s">
        <v>148</v>
      </c>
      <c r="AU501" s="10" t="s">
        <v>79</v>
      </c>
    </row>
    <row r="502" spans="2:51" s="10" customFormat="1" ht="15.75" customHeight="1">
      <c r="B502" s="132"/>
      <c r="D502" s="133" t="s">
        <v>150</v>
      </c>
      <c r="E502" s="134"/>
      <c r="F502" s="135" t="s">
        <v>758</v>
      </c>
      <c r="H502" s="136">
        <v>13.5</v>
      </c>
      <c r="L502" s="132"/>
      <c r="M502" s="137"/>
      <c r="T502" s="138"/>
      <c r="AT502" s="134" t="s">
        <v>150</v>
      </c>
      <c r="AU502" s="134" t="s">
        <v>79</v>
      </c>
      <c r="AV502" s="134" t="s">
        <v>79</v>
      </c>
      <c r="AW502" s="134" t="s">
        <v>92</v>
      </c>
      <c r="AX502" s="134" t="s">
        <v>21</v>
      </c>
      <c r="AY502" s="134" t="s">
        <v>137</v>
      </c>
    </row>
    <row r="503" spans="2:65" s="10" customFormat="1" ht="15.75" customHeight="1">
      <c r="B503" s="25"/>
      <c r="C503" s="118" t="s">
        <v>759</v>
      </c>
      <c r="D503" s="118" t="s">
        <v>141</v>
      </c>
      <c r="E503" s="119" t="s">
        <v>760</v>
      </c>
      <c r="F503" s="120" t="s">
        <v>761</v>
      </c>
      <c r="G503" s="121" t="s">
        <v>383</v>
      </c>
      <c r="H503" s="122">
        <v>23.6</v>
      </c>
      <c r="I503" s="123"/>
      <c r="J503" s="123">
        <f>ROUND($I$503*$H$503,2)</f>
        <v>0</v>
      </c>
      <c r="K503" s="120" t="s">
        <v>145</v>
      </c>
      <c r="L503" s="25"/>
      <c r="M503" s="124"/>
      <c r="N503" s="125" t="s">
        <v>41</v>
      </c>
      <c r="O503" s="126">
        <v>0.65</v>
      </c>
      <c r="P503" s="126">
        <f>$O$503*$H$503</f>
        <v>15.340000000000002</v>
      </c>
      <c r="Q503" s="126">
        <v>0.00354</v>
      </c>
      <c r="R503" s="126">
        <f>$Q$503*$H$503</f>
        <v>0.08354400000000001</v>
      </c>
      <c r="S503" s="126">
        <v>0</v>
      </c>
      <c r="T503" s="127">
        <f>$S$503*$H$503</f>
        <v>0</v>
      </c>
      <c r="AR503" s="74" t="s">
        <v>297</v>
      </c>
      <c r="AT503" s="74" t="s">
        <v>141</v>
      </c>
      <c r="AU503" s="74" t="s">
        <v>79</v>
      </c>
      <c r="AY503" s="10" t="s">
        <v>137</v>
      </c>
      <c r="BE503" s="128">
        <f>IF($N$503="základní",$J$503,0)</f>
        <v>0</v>
      </c>
      <c r="BF503" s="128">
        <f>IF($N$503="snížená",$J$503,0)</f>
        <v>0</v>
      </c>
      <c r="BG503" s="128">
        <f>IF($N$503="zákl. přenesená",$J$503,0)</f>
        <v>0</v>
      </c>
      <c r="BH503" s="128">
        <f>IF($N$503="sníž. přenesená",$J$503,0)</f>
        <v>0</v>
      </c>
      <c r="BI503" s="128">
        <f>IF($N$503="nulová",$J$503,0)</f>
        <v>0</v>
      </c>
      <c r="BJ503" s="74" t="s">
        <v>21</v>
      </c>
      <c r="BK503" s="128">
        <f>ROUND($I$503*$H$503,2)</f>
        <v>0</v>
      </c>
      <c r="BL503" s="74" t="s">
        <v>297</v>
      </c>
      <c r="BM503" s="74" t="s">
        <v>762</v>
      </c>
    </row>
    <row r="504" spans="2:47" s="10" customFormat="1" ht="16.5" customHeight="1">
      <c r="B504" s="25"/>
      <c r="D504" s="129" t="s">
        <v>148</v>
      </c>
      <c r="F504" s="130" t="s">
        <v>763</v>
      </c>
      <c r="L504" s="25"/>
      <c r="M504" s="131"/>
      <c r="T504" s="48"/>
      <c r="AT504" s="10" t="s">
        <v>148</v>
      </c>
      <c r="AU504" s="10" t="s">
        <v>79</v>
      </c>
    </row>
    <row r="505" spans="2:51" s="10" customFormat="1" ht="15.75" customHeight="1">
      <c r="B505" s="132"/>
      <c r="D505" s="133" t="s">
        <v>150</v>
      </c>
      <c r="E505" s="134"/>
      <c r="F505" s="135" t="s">
        <v>764</v>
      </c>
      <c r="H505" s="136">
        <v>23.6</v>
      </c>
      <c r="L505" s="132"/>
      <c r="M505" s="137"/>
      <c r="T505" s="138"/>
      <c r="AT505" s="134" t="s">
        <v>150</v>
      </c>
      <c r="AU505" s="134" t="s">
        <v>79</v>
      </c>
      <c r="AV505" s="134" t="s">
        <v>79</v>
      </c>
      <c r="AW505" s="134" t="s">
        <v>92</v>
      </c>
      <c r="AX505" s="134" t="s">
        <v>21</v>
      </c>
      <c r="AY505" s="134" t="s">
        <v>137</v>
      </c>
    </row>
    <row r="506" spans="2:65" s="10" customFormat="1" ht="15.75" customHeight="1">
      <c r="B506" s="25"/>
      <c r="C506" s="118" t="s">
        <v>765</v>
      </c>
      <c r="D506" s="118" t="s">
        <v>141</v>
      </c>
      <c r="E506" s="119" t="s">
        <v>766</v>
      </c>
      <c r="F506" s="120" t="s">
        <v>767</v>
      </c>
      <c r="G506" s="121" t="s">
        <v>258</v>
      </c>
      <c r="H506" s="122">
        <v>4.289</v>
      </c>
      <c r="I506" s="123"/>
      <c r="J506" s="123">
        <f>ROUND($I$506*$H$506,2)</f>
        <v>0</v>
      </c>
      <c r="K506" s="120" t="s">
        <v>145</v>
      </c>
      <c r="L506" s="25"/>
      <c r="M506" s="124"/>
      <c r="N506" s="125" t="s">
        <v>41</v>
      </c>
      <c r="O506" s="126">
        <v>1.156</v>
      </c>
      <c r="P506" s="126">
        <f>$O$506*$H$506</f>
        <v>4.9580839999999995</v>
      </c>
      <c r="Q506" s="126">
        <v>0</v>
      </c>
      <c r="R506" s="126">
        <f>$Q$506*$H$506</f>
        <v>0</v>
      </c>
      <c r="S506" s="126">
        <v>0</v>
      </c>
      <c r="T506" s="127">
        <f>$S$506*$H$506</f>
        <v>0</v>
      </c>
      <c r="AR506" s="74" t="s">
        <v>297</v>
      </c>
      <c r="AT506" s="74" t="s">
        <v>141</v>
      </c>
      <c r="AU506" s="74" t="s">
        <v>79</v>
      </c>
      <c r="AY506" s="10" t="s">
        <v>137</v>
      </c>
      <c r="BE506" s="128">
        <f>IF($N$506="základní",$J$506,0)</f>
        <v>0</v>
      </c>
      <c r="BF506" s="128">
        <f>IF($N$506="snížená",$J$506,0)</f>
        <v>0</v>
      </c>
      <c r="BG506" s="128">
        <f>IF($N$506="zákl. přenesená",$J$506,0)</f>
        <v>0</v>
      </c>
      <c r="BH506" s="128">
        <f>IF($N$506="sníž. přenesená",$J$506,0)</f>
        <v>0</v>
      </c>
      <c r="BI506" s="128">
        <f>IF($N$506="nulová",$J$506,0)</f>
        <v>0</v>
      </c>
      <c r="BJ506" s="74" t="s">
        <v>21</v>
      </c>
      <c r="BK506" s="128">
        <f>ROUND($I$506*$H$506,2)</f>
        <v>0</v>
      </c>
      <c r="BL506" s="74" t="s">
        <v>297</v>
      </c>
      <c r="BM506" s="74" t="s">
        <v>768</v>
      </c>
    </row>
    <row r="507" spans="2:47" s="10" customFormat="1" ht="27" customHeight="1">
      <c r="B507" s="25"/>
      <c r="D507" s="129" t="s">
        <v>148</v>
      </c>
      <c r="F507" s="130" t="s">
        <v>769</v>
      </c>
      <c r="L507" s="25"/>
      <c r="M507" s="131"/>
      <c r="T507" s="48"/>
      <c r="AT507" s="10" t="s">
        <v>148</v>
      </c>
      <c r="AU507" s="10" t="s">
        <v>79</v>
      </c>
    </row>
    <row r="508" spans="2:63" s="107" customFormat="1" ht="30.75" customHeight="1">
      <c r="B508" s="108"/>
      <c r="D508" s="109" t="s">
        <v>69</v>
      </c>
      <c r="E508" s="116" t="s">
        <v>770</v>
      </c>
      <c r="F508" s="116" t="s">
        <v>771</v>
      </c>
      <c r="J508" s="117">
        <f>$BK$508</f>
        <v>0</v>
      </c>
      <c r="L508" s="108"/>
      <c r="M508" s="112"/>
      <c r="P508" s="113">
        <f>SUM($P$509:$P$552)</f>
        <v>307.27727999999996</v>
      </c>
      <c r="R508" s="113">
        <f>SUM($R$509:$R$552)</f>
        <v>1.9040530000000002</v>
      </c>
      <c r="T508" s="114">
        <f>SUM($T$509:$T$552)</f>
        <v>1.012567</v>
      </c>
      <c r="AR508" s="109" t="s">
        <v>79</v>
      </c>
      <c r="AT508" s="109" t="s">
        <v>69</v>
      </c>
      <c r="AU508" s="109" t="s">
        <v>21</v>
      </c>
      <c r="AY508" s="109" t="s">
        <v>137</v>
      </c>
      <c r="BK508" s="115">
        <f>SUM($BK$509:$BK$552)</f>
        <v>0</v>
      </c>
    </row>
    <row r="509" spans="2:65" s="10" customFormat="1" ht="15.75" customHeight="1">
      <c r="B509" s="25"/>
      <c r="C509" s="118" t="s">
        <v>772</v>
      </c>
      <c r="D509" s="118" t="s">
        <v>141</v>
      </c>
      <c r="E509" s="119" t="s">
        <v>773</v>
      </c>
      <c r="F509" s="120" t="s">
        <v>774</v>
      </c>
      <c r="G509" s="121" t="s">
        <v>383</v>
      </c>
      <c r="H509" s="122">
        <v>88.15</v>
      </c>
      <c r="I509" s="123"/>
      <c r="J509" s="123">
        <f>ROUND($I$509*$H$509,2)</f>
        <v>0</v>
      </c>
      <c r="K509" s="120" t="s">
        <v>145</v>
      </c>
      <c r="L509" s="25"/>
      <c r="M509" s="124"/>
      <c r="N509" s="125" t="s">
        <v>41</v>
      </c>
      <c r="O509" s="126">
        <v>0.101</v>
      </c>
      <c r="P509" s="126">
        <f>$O$509*$H$509</f>
        <v>8.903150000000002</v>
      </c>
      <c r="Q509" s="126">
        <v>0</v>
      </c>
      <c r="R509" s="126">
        <f>$Q$509*$H$509</f>
        <v>0</v>
      </c>
      <c r="S509" s="126">
        <v>0.00176</v>
      </c>
      <c r="T509" s="127">
        <f>$S$509*$H$509</f>
        <v>0.155144</v>
      </c>
      <c r="AR509" s="74" t="s">
        <v>297</v>
      </c>
      <c r="AT509" s="74" t="s">
        <v>141</v>
      </c>
      <c r="AU509" s="74" t="s">
        <v>79</v>
      </c>
      <c r="AY509" s="10" t="s">
        <v>137</v>
      </c>
      <c r="BE509" s="128">
        <f>IF($N$509="základní",$J$509,0)</f>
        <v>0</v>
      </c>
      <c r="BF509" s="128">
        <f>IF($N$509="snížená",$J$509,0)</f>
        <v>0</v>
      </c>
      <c r="BG509" s="128">
        <f>IF($N$509="zákl. přenesená",$J$509,0)</f>
        <v>0</v>
      </c>
      <c r="BH509" s="128">
        <f>IF($N$509="sníž. přenesená",$J$509,0)</f>
        <v>0</v>
      </c>
      <c r="BI509" s="128">
        <f>IF($N$509="nulová",$J$509,0)</f>
        <v>0</v>
      </c>
      <c r="BJ509" s="74" t="s">
        <v>21</v>
      </c>
      <c r="BK509" s="128">
        <f>ROUND($I$509*$H$509,2)</f>
        <v>0</v>
      </c>
      <c r="BL509" s="74" t="s">
        <v>297</v>
      </c>
      <c r="BM509" s="74" t="s">
        <v>775</v>
      </c>
    </row>
    <row r="510" spans="2:47" s="10" customFormat="1" ht="16.5" customHeight="1">
      <c r="B510" s="25"/>
      <c r="D510" s="129" t="s">
        <v>148</v>
      </c>
      <c r="F510" s="130" t="s">
        <v>776</v>
      </c>
      <c r="L510" s="25"/>
      <c r="M510" s="131"/>
      <c r="T510" s="48"/>
      <c r="AT510" s="10" t="s">
        <v>148</v>
      </c>
      <c r="AU510" s="10" t="s">
        <v>79</v>
      </c>
    </row>
    <row r="511" spans="2:51" s="10" customFormat="1" ht="15.75" customHeight="1">
      <c r="B511" s="132"/>
      <c r="D511" s="133" t="s">
        <v>150</v>
      </c>
      <c r="E511" s="134"/>
      <c r="F511" s="135" t="s">
        <v>777</v>
      </c>
      <c r="H511" s="136">
        <v>88.15</v>
      </c>
      <c r="L511" s="132"/>
      <c r="M511" s="137"/>
      <c r="T511" s="138"/>
      <c r="AT511" s="134" t="s">
        <v>150</v>
      </c>
      <c r="AU511" s="134" t="s">
        <v>79</v>
      </c>
      <c r="AV511" s="134" t="s">
        <v>79</v>
      </c>
      <c r="AW511" s="134" t="s">
        <v>92</v>
      </c>
      <c r="AX511" s="134" t="s">
        <v>21</v>
      </c>
      <c r="AY511" s="134" t="s">
        <v>137</v>
      </c>
    </row>
    <row r="512" spans="2:65" s="10" customFormat="1" ht="15.75" customHeight="1">
      <c r="B512" s="25"/>
      <c r="C512" s="118" t="s">
        <v>778</v>
      </c>
      <c r="D512" s="118" t="s">
        <v>141</v>
      </c>
      <c r="E512" s="119" t="s">
        <v>779</v>
      </c>
      <c r="F512" s="120" t="s">
        <v>780</v>
      </c>
      <c r="G512" s="121" t="s">
        <v>144</v>
      </c>
      <c r="H512" s="122">
        <v>14.25</v>
      </c>
      <c r="I512" s="123"/>
      <c r="J512" s="123">
        <f>ROUND($I$512*$H$512,2)</f>
        <v>0</v>
      </c>
      <c r="K512" s="120" t="s">
        <v>145</v>
      </c>
      <c r="L512" s="25"/>
      <c r="M512" s="124"/>
      <c r="N512" s="125" t="s">
        <v>41</v>
      </c>
      <c r="O512" s="126">
        <v>0.36</v>
      </c>
      <c r="P512" s="126">
        <f>$O$512*$H$512</f>
        <v>5.13</v>
      </c>
      <c r="Q512" s="126">
        <v>0</v>
      </c>
      <c r="R512" s="126">
        <f>$Q$512*$H$512</f>
        <v>0</v>
      </c>
      <c r="S512" s="126">
        <v>0.00594</v>
      </c>
      <c r="T512" s="127">
        <f>$S$512*$H$512</f>
        <v>0.084645</v>
      </c>
      <c r="AR512" s="74" t="s">
        <v>297</v>
      </c>
      <c r="AT512" s="74" t="s">
        <v>141</v>
      </c>
      <c r="AU512" s="74" t="s">
        <v>79</v>
      </c>
      <c r="AY512" s="10" t="s">
        <v>137</v>
      </c>
      <c r="BE512" s="128">
        <f>IF($N$512="základní",$J$512,0)</f>
        <v>0</v>
      </c>
      <c r="BF512" s="128">
        <f>IF($N$512="snížená",$J$512,0)</f>
        <v>0</v>
      </c>
      <c r="BG512" s="128">
        <f>IF($N$512="zákl. přenesená",$J$512,0)</f>
        <v>0</v>
      </c>
      <c r="BH512" s="128">
        <f>IF($N$512="sníž. přenesená",$J$512,0)</f>
        <v>0</v>
      </c>
      <c r="BI512" s="128">
        <f>IF($N$512="nulová",$J$512,0)</f>
        <v>0</v>
      </c>
      <c r="BJ512" s="74" t="s">
        <v>21</v>
      </c>
      <c r="BK512" s="128">
        <f>ROUND($I$512*$H$512,2)</f>
        <v>0</v>
      </c>
      <c r="BL512" s="74" t="s">
        <v>297</v>
      </c>
      <c r="BM512" s="74" t="s">
        <v>781</v>
      </c>
    </row>
    <row r="513" spans="2:47" s="10" customFormat="1" ht="16.5" customHeight="1">
      <c r="B513" s="25"/>
      <c r="D513" s="129" t="s">
        <v>148</v>
      </c>
      <c r="F513" s="130" t="s">
        <v>782</v>
      </c>
      <c r="L513" s="25"/>
      <c r="M513" s="131"/>
      <c r="T513" s="48"/>
      <c r="AT513" s="10" t="s">
        <v>148</v>
      </c>
      <c r="AU513" s="10" t="s">
        <v>79</v>
      </c>
    </row>
    <row r="514" spans="2:51" s="10" customFormat="1" ht="15.75" customHeight="1">
      <c r="B514" s="132"/>
      <c r="D514" s="133" t="s">
        <v>150</v>
      </c>
      <c r="E514" s="134"/>
      <c r="F514" s="135" t="s">
        <v>783</v>
      </c>
      <c r="H514" s="136">
        <v>14.25</v>
      </c>
      <c r="L514" s="132"/>
      <c r="M514" s="137"/>
      <c r="T514" s="138"/>
      <c r="AT514" s="134" t="s">
        <v>150</v>
      </c>
      <c r="AU514" s="134" t="s">
        <v>79</v>
      </c>
      <c r="AV514" s="134" t="s">
        <v>79</v>
      </c>
      <c r="AW514" s="134" t="s">
        <v>92</v>
      </c>
      <c r="AX514" s="134" t="s">
        <v>21</v>
      </c>
      <c r="AY514" s="134" t="s">
        <v>137</v>
      </c>
    </row>
    <row r="515" spans="2:65" s="10" customFormat="1" ht="15.75" customHeight="1">
      <c r="B515" s="25"/>
      <c r="C515" s="118" t="s">
        <v>784</v>
      </c>
      <c r="D515" s="118" t="s">
        <v>141</v>
      </c>
      <c r="E515" s="119" t="s">
        <v>785</v>
      </c>
      <c r="F515" s="120" t="s">
        <v>786</v>
      </c>
      <c r="G515" s="121" t="s">
        <v>383</v>
      </c>
      <c r="H515" s="122">
        <v>11.5</v>
      </c>
      <c r="I515" s="123"/>
      <c r="J515" s="123">
        <f>ROUND($I$515*$H$515,2)</f>
        <v>0</v>
      </c>
      <c r="K515" s="120" t="s">
        <v>145</v>
      </c>
      <c r="L515" s="25"/>
      <c r="M515" s="124"/>
      <c r="N515" s="125" t="s">
        <v>41</v>
      </c>
      <c r="O515" s="126">
        <v>0.119</v>
      </c>
      <c r="P515" s="126">
        <f>$O$515*$H$515</f>
        <v>1.3685</v>
      </c>
      <c r="Q515" s="126">
        <v>0</v>
      </c>
      <c r="R515" s="126">
        <f>$Q$515*$H$515</f>
        <v>0</v>
      </c>
      <c r="S515" s="126">
        <v>0.00348</v>
      </c>
      <c r="T515" s="127">
        <f>$S$515*$H$515</f>
        <v>0.04002</v>
      </c>
      <c r="AR515" s="74" t="s">
        <v>297</v>
      </c>
      <c r="AT515" s="74" t="s">
        <v>141</v>
      </c>
      <c r="AU515" s="74" t="s">
        <v>79</v>
      </c>
      <c r="AY515" s="10" t="s">
        <v>137</v>
      </c>
      <c r="BE515" s="128">
        <f>IF($N$515="základní",$J$515,0)</f>
        <v>0</v>
      </c>
      <c r="BF515" s="128">
        <f>IF($N$515="snížená",$J$515,0)</f>
        <v>0</v>
      </c>
      <c r="BG515" s="128">
        <f>IF($N$515="zákl. přenesená",$J$515,0)</f>
        <v>0</v>
      </c>
      <c r="BH515" s="128">
        <f>IF($N$515="sníž. přenesená",$J$515,0)</f>
        <v>0</v>
      </c>
      <c r="BI515" s="128">
        <f>IF($N$515="nulová",$J$515,0)</f>
        <v>0</v>
      </c>
      <c r="BJ515" s="74" t="s">
        <v>21</v>
      </c>
      <c r="BK515" s="128">
        <f>ROUND($I$515*$H$515,2)</f>
        <v>0</v>
      </c>
      <c r="BL515" s="74" t="s">
        <v>297</v>
      </c>
      <c r="BM515" s="74" t="s">
        <v>787</v>
      </c>
    </row>
    <row r="516" spans="2:47" s="10" customFormat="1" ht="16.5" customHeight="1">
      <c r="B516" s="25"/>
      <c r="D516" s="129" t="s">
        <v>148</v>
      </c>
      <c r="F516" s="130" t="s">
        <v>788</v>
      </c>
      <c r="L516" s="25"/>
      <c r="M516" s="131"/>
      <c r="T516" s="48"/>
      <c r="AT516" s="10" t="s">
        <v>148</v>
      </c>
      <c r="AU516" s="10" t="s">
        <v>79</v>
      </c>
    </row>
    <row r="517" spans="2:65" s="10" customFormat="1" ht="15.75" customHeight="1">
      <c r="B517" s="25"/>
      <c r="C517" s="118" t="s">
        <v>789</v>
      </c>
      <c r="D517" s="118" t="s">
        <v>141</v>
      </c>
      <c r="E517" s="119" t="s">
        <v>790</v>
      </c>
      <c r="F517" s="120" t="s">
        <v>791</v>
      </c>
      <c r="G517" s="121" t="s">
        <v>415</v>
      </c>
      <c r="H517" s="122">
        <v>2</v>
      </c>
      <c r="I517" s="123"/>
      <c r="J517" s="123">
        <f>ROUND($I$517*$H$517,2)</f>
        <v>0</v>
      </c>
      <c r="K517" s="120" t="s">
        <v>145</v>
      </c>
      <c r="L517" s="25"/>
      <c r="M517" s="124"/>
      <c r="N517" s="125" t="s">
        <v>41</v>
      </c>
      <c r="O517" s="126">
        <v>0.207</v>
      </c>
      <c r="P517" s="126">
        <f>$O$517*$H$517</f>
        <v>0.414</v>
      </c>
      <c r="Q517" s="126">
        <v>0</v>
      </c>
      <c r="R517" s="126">
        <f>$Q$517*$H$517</f>
        <v>0</v>
      </c>
      <c r="S517" s="126">
        <v>0.00906</v>
      </c>
      <c r="T517" s="127">
        <f>$S$517*$H$517</f>
        <v>0.01812</v>
      </c>
      <c r="AR517" s="74" t="s">
        <v>297</v>
      </c>
      <c r="AT517" s="74" t="s">
        <v>141</v>
      </c>
      <c r="AU517" s="74" t="s">
        <v>79</v>
      </c>
      <c r="AY517" s="10" t="s">
        <v>137</v>
      </c>
      <c r="BE517" s="128">
        <f>IF($N$517="základní",$J$517,0)</f>
        <v>0</v>
      </c>
      <c r="BF517" s="128">
        <f>IF($N$517="snížená",$J$517,0)</f>
        <v>0</v>
      </c>
      <c r="BG517" s="128">
        <f>IF($N$517="zákl. přenesená",$J$517,0)</f>
        <v>0</v>
      </c>
      <c r="BH517" s="128">
        <f>IF($N$517="sníž. přenesená",$J$517,0)</f>
        <v>0</v>
      </c>
      <c r="BI517" s="128">
        <f>IF($N$517="nulová",$J$517,0)</f>
        <v>0</v>
      </c>
      <c r="BJ517" s="74" t="s">
        <v>21</v>
      </c>
      <c r="BK517" s="128">
        <f>ROUND($I$517*$H$517,2)</f>
        <v>0</v>
      </c>
      <c r="BL517" s="74" t="s">
        <v>297</v>
      </c>
      <c r="BM517" s="74" t="s">
        <v>792</v>
      </c>
    </row>
    <row r="518" spans="2:47" s="10" customFormat="1" ht="16.5" customHeight="1">
      <c r="B518" s="25"/>
      <c r="D518" s="129" t="s">
        <v>148</v>
      </c>
      <c r="F518" s="130" t="s">
        <v>793</v>
      </c>
      <c r="L518" s="25"/>
      <c r="M518" s="131"/>
      <c r="T518" s="48"/>
      <c r="AT518" s="10" t="s">
        <v>148</v>
      </c>
      <c r="AU518" s="10" t="s">
        <v>79</v>
      </c>
    </row>
    <row r="519" spans="2:51" s="10" customFormat="1" ht="15.75" customHeight="1">
      <c r="B519" s="132"/>
      <c r="D519" s="133" t="s">
        <v>150</v>
      </c>
      <c r="E519" s="134"/>
      <c r="F519" s="135" t="s">
        <v>794</v>
      </c>
      <c r="H519" s="136">
        <v>2</v>
      </c>
      <c r="L519" s="132"/>
      <c r="M519" s="137"/>
      <c r="T519" s="138"/>
      <c r="AT519" s="134" t="s">
        <v>150</v>
      </c>
      <c r="AU519" s="134" t="s">
        <v>79</v>
      </c>
      <c r="AV519" s="134" t="s">
        <v>79</v>
      </c>
      <c r="AW519" s="134" t="s">
        <v>92</v>
      </c>
      <c r="AX519" s="134" t="s">
        <v>21</v>
      </c>
      <c r="AY519" s="134" t="s">
        <v>137</v>
      </c>
    </row>
    <row r="520" spans="2:65" s="10" customFormat="1" ht="15.75" customHeight="1">
      <c r="B520" s="25"/>
      <c r="C520" s="118" t="s">
        <v>795</v>
      </c>
      <c r="D520" s="118" t="s">
        <v>141</v>
      </c>
      <c r="E520" s="119" t="s">
        <v>796</v>
      </c>
      <c r="F520" s="120" t="s">
        <v>797</v>
      </c>
      <c r="G520" s="121" t="s">
        <v>383</v>
      </c>
      <c r="H520" s="122">
        <v>15</v>
      </c>
      <c r="I520" s="123"/>
      <c r="J520" s="123">
        <f>ROUND($I$520*$H$520,2)</f>
        <v>0</v>
      </c>
      <c r="K520" s="120" t="s">
        <v>145</v>
      </c>
      <c r="L520" s="25"/>
      <c r="M520" s="124"/>
      <c r="N520" s="125" t="s">
        <v>41</v>
      </c>
      <c r="O520" s="126">
        <v>0.179</v>
      </c>
      <c r="P520" s="126">
        <f>$O$520*$H$520</f>
        <v>2.685</v>
      </c>
      <c r="Q520" s="126">
        <v>0</v>
      </c>
      <c r="R520" s="126">
        <f>$Q$520*$H$520</f>
        <v>0</v>
      </c>
      <c r="S520" s="126">
        <v>0.00175</v>
      </c>
      <c r="T520" s="127">
        <f>$S$520*$H$520</f>
        <v>0.02625</v>
      </c>
      <c r="AR520" s="74" t="s">
        <v>297</v>
      </c>
      <c r="AT520" s="74" t="s">
        <v>141</v>
      </c>
      <c r="AU520" s="74" t="s">
        <v>79</v>
      </c>
      <c r="AY520" s="10" t="s">
        <v>137</v>
      </c>
      <c r="BE520" s="128">
        <f>IF($N$520="základní",$J$520,0)</f>
        <v>0</v>
      </c>
      <c r="BF520" s="128">
        <f>IF($N$520="snížená",$J$520,0)</f>
        <v>0</v>
      </c>
      <c r="BG520" s="128">
        <f>IF($N$520="zákl. přenesená",$J$520,0)</f>
        <v>0</v>
      </c>
      <c r="BH520" s="128">
        <f>IF($N$520="sníž. přenesená",$J$520,0)</f>
        <v>0</v>
      </c>
      <c r="BI520" s="128">
        <f>IF($N$520="nulová",$J$520,0)</f>
        <v>0</v>
      </c>
      <c r="BJ520" s="74" t="s">
        <v>21</v>
      </c>
      <c r="BK520" s="128">
        <f>ROUND($I$520*$H$520,2)</f>
        <v>0</v>
      </c>
      <c r="BL520" s="74" t="s">
        <v>297</v>
      </c>
      <c r="BM520" s="74" t="s">
        <v>798</v>
      </c>
    </row>
    <row r="521" spans="2:47" s="10" customFormat="1" ht="16.5" customHeight="1">
      <c r="B521" s="25"/>
      <c r="D521" s="129" t="s">
        <v>148</v>
      </c>
      <c r="F521" s="130" t="s">
        <v>799</v>
      </c>
      <c r="L521" s="25"/>
      <c r="M521" s="131"/>
      <c r="T521" s="48"/>
      <c r="AT521" s="10" t="s">
        <v>148</v>
      </c>
      <c r="AU521" s="10" t="s">
        <v>79</v>
      </c>
    </row>
    <row r="522" spans="2:51" s="10" customFormat="1" ht="15.75" customHeight="1">
      <c r="B522" s="132"/>
      <c r="D522" s="133" t="s">
        <v>150</v>
      </c>
      <c r="E522" s="134"/>
      <c r="F522" s="135" t="s">
        <v>800</v>
      </c>
      <c r="H522" s="136">
        <v>15</v>
      </c>
      <c r="L522" s="132"/>
      <c r="M522" s="137"/>
      <c r="T522" s="138"/>
      <c r="AT522" s="134" t="s">
        <v>150</v>
      </c>
      <c r="AU522" s="134" t="s">
        <v>79</v>
      </c>
      <c r="AV522" s="134" t="s">
        <v>79</v>
      </c>
      <c r="AW522" s="134" t="s">
        <v>92</v>
      </c>
      <c r="AX522" s="134" t="s">
        <v>21</v>
      </c>
      <c r="AY522" s="134" t="s">
        <v>137</v>
      </c>
    </row>
    <row r="523" spans="2:65" s="10" customFormat="1" ht="15.75" customHeight="1">
      <c r="B523" s="25"/>
      <c r="C523" s="118" t="s">
        <v>801</v>
      </c>
      <c r="D523" s="118" t="s">
        <v>141</v>
      </c>
      <c r="E523" s="119" t="s">
        <v>802</v>
      </c>
      <c r="F523" s="120" t="s">
        <v>803</v>
      </c>
      <c r="G523" s="121" t="s">
        <v>144</v>
      </c>
      <c r="H523" s="122">
        <v>1.2</v>
      </c>
      <c r="I523" s="123"/>
      <c r="J523" s="123">
        <f>ROUND($I$523*$H$523,2)</f>
        <v>0</v>
      </c>
      <c r="K523" s="120" t="s">
        <v>145</v>
      </c>
      <c r="L523" s="25"/>
      <c r="M523" s="124"/>
      <c r="N523" s="125" t="s">
        <v>41</v>
      </c>
      <c r="O523" s="126">
        <v>0.58</v>
      </c>
      <c r="P523" s="126">
        <f>$O$523*$H$523</f>
        <v>0.696</v>
      </c>
      <c r="Q523" s="126">
        <v>0</v>
      </c>
      <c r="R523" s="126">
        <f>$Q$523*$H$523</f>
        <v>0</v>
      </c>
      <c r="S523" s="126">
        <v>0.00584</v>
      </c>
      <c r="T523" s="127">
        <f>$S$523*$H$523</f>
        <v>0.0070079999999999995</v>
      </c>
      <c r="AR523" s="74" t="s">
        <v>297</v>
      </c>
      <c r="AT523" s="74" t="s">
        <v>141</v>
      </c>
      <c r="AU523" s="74" t="s">
        <v>79</v>
      </c>
      <c r="AY523" s="10" t="s">
        <v>137</v>
      </c>
      <c r="BE523" s="128">
        <f>IF($N$523="základní",$J$523,0)</f>
        <v>0</v>
      </c>
      <c r="BF523" s="128">
        <f>IF($N$523="snížená",$J$523,0)</f>
        <v>0</v>
      </c>
      <c r="BG523" s="128">
        <f>IF($N$523="zákl. přenesená",$J$523,0)</f>
        <v>0</v>
      </c>
      <c r="BH523" s="128">
        <f>IF($N$523="sníž. přenesená",$J$523,0)</f>
        <v>0</v>
      </c>
      <c r="BI523" s="128">
        <f>IF($N$523="nulová",$J$523,0)</f>
        <v>0</v>
      </c>
      <c r="BJ523" s="74" t="s">
        <v>21</v>
      </c>
      <c r="BK523" s="128">
        <f>ROUND($I$523*$H$523,2)</f>
        <v>0</v>
      </c>
      <c r="BL523" s="74" t="s">
        <v>297</v>
      </c>
      <c r="BM523" s="74" t="s">
        <v>804</v>
      </c>
    </row>
    <row r="524" spans="2:47" s="10" customFormat="1" ht="16.5" customHeight="1">
      <c r="B524" s="25"/>
      <c r="D524" s="129" t="s">
        <v>148</v>
      </c>
      <c r="F524" s="130" t="s">
        <v>805</v>
      </c>
      <c r="L524" s="25"/>
      <c r="M524" s="131"/>
      <c r="T524" s="48"/>
      <c r="AT524" s="10" t="s">
        <v>148</v>
      </c>
      <c r="AU524" s="10" t="s">
        <v>79</v>
      </c>
    </row>
    <row r="525" spans="2:51" s="10" customFormat="1" ht="15.75" customHeight="1">
      <c r="B525" s="132"/>
      <c r="D525" s="133" t="s">
        <v>150</v>
      </c>
      <c r="E525" s="134"/>
      <c r="F525" s="135" t="s">
        <v>806</v>
      </c>
      <c r="H525" s="136">
        <v>1.2</v>
      </c>
      <c r="L525" s="132"/>
      <c r="M525" s="137"/>
      <c r="T525" s="138"/>
      <c r="AT525" s="134" t="s">
        <v>150</v>
      </c>
      <c r="AU525" s="134" t="s">
        <v>79</v>
      </c>
      <c r="AV525" s="134" t="s">
        <v>79</v>
      </c>
      <c r="AW525" s="134" t="s">
        <v>92</v>
      </c>
      <c r="AX525" s="134" t="s">
        <v>21</v>
      </c>
      <c r="AY525" s="134" t="s">
        <v>137</v>
      </c>
    </row>
    <row r="526" spans="2:65" s="10" customFormat="1" ht="15.75" customHeight="1">
      <c r="B526" s="25"/>
      <c r="C526" s="118" t="s">
        <v>807</v>
      </c>
      <c r="D526" s="118" t="s">
        <v>141</v>
      </c>
      <c r="E526" s="119" t="s">
        <v>808</v>
      </c>
      <c r="F526" s="120" t="s">
        <v>809</v>
      </c>
      <c r="G526" s="121" t="s">
        <v>383</v>
      </c>
      <c r="H526" s="122">
        <v>99.6</v>
      </c>
      <c r="I526" s="123"/>
      <c r="J526" s="123">
        <f>ROUND($I$526*$H$526,2)</f>
        <v>0</v>
      </c>
      <c r="K526" s="120" t="s">
        <v>145</v>
      </c>
      <c r="L526" s="25"/>
      <c r="M526" s="124"/>
      <c r="N526" s="125" t="s">
        <v>41</v>
      </c>
      <c r="O526" s="126">
        <v>0.52</v>
      </c>
      <c r="P526" s="126">
        <f>$O$526*$H$526</f>
        <v>51.792</v>
      </c>
      <c r="Q526" s="126">
        <v>0</v>
      </c>
      <c r="R526" s="126">
        <f>$Q$526*$H$526</f>
        <v>0</v>
      </c>
      <c r="S526" s="126">
        <v>0.00605</v>
      </c>
      <c r="T526" s="127">
        <f>$S$526*$H$526</f>
        <v>0.6025799999999999</v>
      </c>
      <c r="AR526" s="74" t="s">
        <v>297</v>
      </c>
      <c r="AT526" s="74" t="s">
        <v>141</v>
      </c>
      <c r="AU526" s="74" t="s">
        <v>79</v>
      </c>
      <c r="AY526" s="10" t="s">
        <v>137</v>
      </c>
      <c r="BE526" s="128">
        <f>IF($N$526="základní",$J$526,0)</f>
        <v>0</v>
      </c>
      <c r="BF526" s="128">
        <f>IF($N$526="snížená",$J$526,0)</f>
        <v>0</v>
      </c>
      <c r="BG526" s="128">
        <f>IF($N$526="zákl. přenesená",$J$526,0)</f>
        <v>0</v>
      </c>
      <c r="BH526" s="128">
        <f>IF($N$526="sníž. přenesená",$J$526,0)</f>
        <v>0</v>
      </c>
      <c r="BI526" s="128">
        <f>IF($N$526="nulová",$J$526,0)</f>
        <v>0</v>
      </c>
      <c r="BJ526" s="74" t="s">
        <v>21</v>
      </c>
      <c r="BK526" s="128">
        <f>ROUND($I$526*$H$526,2)</f>
        <v>0</v>
      </c>
      <c r="BL526" s="74" t="s">
        <v>297</v>
      </c>
      <c r="BM526" s="74" t="s">
        <v>810</v>
      </c>
    </row>
    <row r="527" spans="2:47" s="10" customFormat="1" ht="16.5" customHeight="1">
      <c r="B527" s="25"/>
      <c r="D527" s="129" t="s">
        <v>148</v>
      </c>
      <c r="F527" s="130" t="s">
        <v>811</v>
      </c>
      <c r="L527" s="25"/>
      <c r="M527" s="131"/>
      <c r="T527" s="48"/>
      <c r="AT527" s="10" t="s">
        <v>148</v>
      </c>
      <c r="AU527" s="10" t="s">
        <v>79</v>
      </c>
    </row>
    <row r="528" spans="2:65" s="10" customFormat="1" ht="15.75" customHeight="1">
      <c r="B528" s="25"/>
      <c r="C528" s="118" t="s">
        <v>812</v>
      </c>
      <c r="D528" s="118" t="s">
        <v>141</v>
      </c>
      <c r="E528" s="119" t="s">
        <v>813</v>
      </c>
      <c r="F528" s="120" t="s">
        <v>814</v>
      </c>
      <c r="G528" s="121" t="s">
        <v>383</v>
      </c>
      <c r="H528" s="122">
        <v>20</v>
      </c>
      <c r="I528" s="123"/>
      <c r="J528" s="123">
        <f>ROUND($I$528*$H$528,2)</f>
        <v>0</v>
      </c>
      <c r="K528" s="120" t="s">
        <v>145</v>
      </c>
      <c r="L528" s="25"/>
      <c r="M528" s="124"/>
      <c r="N528" s="125" t="s">
        <v>41</v>
      </c>
      <c r="O528" s="126">
        <v>0.147</v>
      </c>
      <c r="P528" s="126">
        <f>$O$528*$H$528</f>
        <v>2.94</v>
      </c>
      <c r="Q528" s="126">
        <v>0</v>
      </c>
      <c r="R528" s="126">
        <f>$Q$528*$H$528</f>
        <v>0</v>
      </c>
      <c r="S528" s="126">
        <v>0.00394</v>
      </c>
      <c r="T528" s="127">
        <f>$S$528*$H$528</f>
        <v>0.0788</v>
      </c>
      <c r="AR528" s="74" t="s">
        <v>297</v>
      </c>
      <c r="AT528" s="74" t="s">
        <v>141</v>
      </c>
      <c r="AU528" s="74" t="s">
        <v>79</v>
      </c>
      <c r="AY528" s="10" t="s">
        <v>137</v>
      </c>
      <c r="BE528" s="128">
        <f>IF($N$528="základní",$J$528,0)</f>
        <v>0</v>
      </c>
      <c r="BF528" s="128">
        <f>IF($N$528="snížená",$J$528,0)</f>
        <v>0</v>
      </c>
      <c r="BG528" s="128">
        <f>IF($N$528="zákl. přenesená",$J$528,0)</f>
        <v>0</v>
      </c>
      <c r="BH528" s="128">
        <f>IF($N$528="sníž. přenesená",$J$528,0)</f>
        <v>0</v>
      </c>
      <c r="BI528" s="128">
        <f>IF($N$528="nulová",$J$528,0)</f>
        <v>0</v>
      </c>
      <c r="BJ528" s="74" t="s">
        <v>21</v>
      </c>
      <c r="BK528" s="128">
        <f>ROUND($I$528*$H$528,2)</f>
        <v>0</v>
      </c>
      <c r="BL528" s="74" t="s">
        <v>297</v>
      </c>
      <c r="BM528" s="74" t="s">
        <v>815</v>
      </c>
    </row>
    <row r="529" spans="2:47" s="10" customFormat="1" ht="16.5" customHeight="1">
      <c r="B529" s="25"/>
      <c r="D529" s="129" t="s">
        <v>148</v>
      </c>
      <c r="F529" s="130" t="s">
        <v>816</v>
      </c>
      <c r="L529" s="25"/>
      <c r="M529" s="131"/>
      <c r="T529" s="48"/>
      <c r="AT529" s="10" t="s">
        <v>148</v>
      </c>
      <c r="AU529" s="10" t="s">
        <v>79</v>
      </c>
    </row>
    <row r="530" spans="2:51" s="10" customFormat="1" ht="15.75" customHeight="1">
      <c r="B530" s="132"/>
      <c r="D530" s="133" t="s">
        <v>150</v>
      </c>
      <c r="E530" s="134"/>
      <c r="F530" s="135" t="s">
        <v>817</v>
      </c>
      <c r="H530" s="136">
        <v>20</v>
      </c>
      <c r="L530" s="132"/>
      <c r="M530" s="137"/>
      <c r="T530" s="138"/>
      <c r="AT530" s="134" t="s">
        <v>150</v>
      </c>
      <c r="AU530" s="134" t="s">
        <v>79</v>
      </c>
      <c r="AV530" s="134" t="s">
        <v>79</v>
      </c>
      <c r="AW530" s="134" t="s">
        <v>92</v>
      </c>
      <c r="AX530" s="134" t="s">
        <v>21</v>
      </c>
      <c r="AY530" s="134" t="s">
        <v>137</v>
      </c>
    </row>
    <row r="531" spans="2:65" s="10" customFormat="1" ht="15.75" customHeight="1">
      <c r="B531" s="25"/>
      <c r="C531" s="118" t="s">
        <v>818</v>
      </c>
      <c r="D531" s="118" t="s">
        <v>141</v>
      </c>
      <c r="E531" s="119" t="s">
        <v>819</v>
      </c>
      <c r="F531" s="120" t="s">
        <v>820</v>
      </c>
      <c r="G531" s="121" t="s">
        <v>383</v>
      </c>
      <c r="H531" s="122">
        <v>11.5</v>
      </c>
      <c r="I531" s="123"/>
      <c r="J531" s="123">
        <f>ROUND($I$531*$H$531,2)</f>
        <v>0</v>
      </c>
      <c r="K531" s="120" t="s">
        <v>145</v>
      </c>
      <c r="L531" s="25"/>
      <c r="M531" s="124"/>
      <c r="N531" s="125" t="s">
        <v>41</v>
      </c>
      <c r="O531" s="126">
        <v>0.347</v>
      </c>
      <c r="P531" s="126">
        <f>$O$531*$H$531</f>
        <v>3.9905</v>
      </c>
      <c r="Q531" s="126">
        <v>0.00586</v>
      </c>
      <c r="R531" s="126">
        <f>$Q$531*$H$531</f>
        <v>0.06738999999999999</v>
      </c>
      <c r="S531" s="126">
        <v>0</v>
      </c>
      <c r="T531" s="127">
        <f>$S$531*$H$531</f>
        <v>0</v>
      </c>
      <c r="AR531" s="74" t="s">
        <v>297</v>
      </c>
      <c r="AT531" s="74" t="s">
        <v>141</v>
      </c>
      <c r="AU531" s="74" t="s">
        <v>79</v>
      </c>
      <c r="AY531" s="10" t="s">
        <v>137</v>
      </c>
      <c r="BE531" s="128">
        <f>IF($N$531="základní",$J$531,0)</f>
        <v>0</v>
      </c>
      <c r="BF531" s="128">
        <f>IF($N$531="snížená",$J$531,0)</f>
        <v>0</v>
      </c>
      <c r="BG531" s="128">
        <f>IF($N$531="zákl. přenesená",$J$531,0)</f>
        <v>0</v>
      </c>
      <c r="BH531" s="128">
        <f>IF($N$531="sníž. přenesená",$J$531,0)</f>
        <v>0</v>
      </c>
      <c r="BI531" s="128">
        <f>IF($N$531="nulová",$J$531,0)</f>
        <v>0</v>
      </c>
      <c r="BJ531" s="74" t="s">
        <v>21</v>
      </c>
      <c r="BK531" s="128">
        <f>ROUND($I$531*$H$531,2)</f>
        <v>0</v>
      </c>
      <c r="BL531" s="74" t="s">
        <v>297</v>
      </c>
      <c r="BM531" s="74" t="s">
        <v>821</v>
      </c>
    </row>
    <row r="532" spans="2:47" s="10" customFormat="1" ht="16.5" customHeight="1">
      <c r="B532" s="25"/>
      <c r="D532" s="129" t="s">
        <v>148</v>
      </c>
      <c r="F532" s="130" t="s">
        <v>822</v>
      </c>
      <c r="L532" s="25"/>
      <c r="M532" s="131"/>
      <c r="T532" s="48"/>
      <c r="AT532" s="10" t="s">
        <v>148</v>
      </c>
      <c r="AU532" s="10" t="s">
        <v>79</v>
      </c>
    </row>
    <row r="533" spans="2:65" s="10" customFormat="1" ht="15.75" customHeight="1">
      <c r="B533" s="25"/>
      <c r="C533" s="118" t="s">
        <v>823</v>
      </c>
      <c r="D533" s="118" t="s">
        <v>141</v>
      </c>
      <c r="E533" s="119" t="s">
        <v>824</v>
      </c>
      <c r="F533" s="120" t="s">
        <v>825</v>
      </c>
      <c r="G533" s="121" t="s">
        <v>144</v>
      </c>
      <c r="H533" s="122">
        <v>14.25</v>
      </c>
      <c r="I533" s="123"/>
      <c r="J533" s="123">
        <f>ROUND($I$533*$H$533,2)</f>
        <v>0</v>
      </c>
      <c r="K533" s="120"/>
      <c r="L533" s="25"/>
      <c r="M533" s="124"/>
      <c r="N533" s="125" t="s">
        <v>41</v>
      </c>
      <c r="O533" s="126">
        <v>0.41</v>
      </c>
      <c r="P533" s="126">
        <f>$O$533*$H$533</f>
        <v>5.842499999999999</v>
      </c>
      <c r="Q533" s="126">
        <v>0.0087</v>
      </c>
      <c r="R533" s="126">
        <f>$Q$533*$H$533</f>
        <v>0.12397499999999999</v>
      </c>
      <c r="S533" s="126">
        <v>0</v>
      </c>
      <c r="T533" s="127">
        <f>$S$533*$H$533</f>
        <v>0</v>
      </c>
      <c r="AR533" s="74" t="s">
        <v>297</v>
      </c>
      <c r="AT533" s="74" t="s">
        <v>141</v>
      </c>
      <c r="AU533" s="74" t="s">
        <v>79</v>
      </c>
      <c r="AY533" s="10" t="s">
        <v>137</v>
      </c>
      <c r="BE533" s="128">
        <f>IF($N$533="základní",$J$533,0)</f>
        <v>0</v>
      </c>
      <c r="BF533" s="128">
        <f>IF($N$533="snížená",$J$533,0)</f>
        <v>0</v>
      </c>
      <c r="BG533" s="128">
        <f>IF($N$533="zákl. přenesená",$J$533,0)</f>
        <v>0</v>
      </c>
      <c r="BH533" s="128">
        <f>IF($N$533="sníž. přenesená",$J$533,0)</f>
        <v>0</v>
      </c>
      <c r="BI533" s="128">
        <f>IF($N$533="nulová",$J$533,0)</f>
        <v>0</v>
      </c>
      <c r="BJ533" s="74" t="s">
        <v>21</v>
      </c>
      <c r="BK533" s="128">
        <f>ROUND($I$533*$H$533,2)</f>
        <v>0</v>
      </c>
      <c r="BL533" s="74" t="s">
        <v>297</v>
      </c>
      <c r="BM533" s="74" t="s">
        <v>826</v>
      </c>
    </row>
    <row r="534" spans="2:47" s="10" customFormat="1" ht="16.5" customHeight="1">
      <c r="B534" s="25"/>
      <c r="D534" s="129" t="s">
        <v>148</v>
      </c>
      <c r="F534" s="130" t="s">
        <v>827</v>
      </c>
      <c r="L534" s="25"/>
      <c r="M534" s="131"/>
      <c r="T534" s="48"/>
      <c r="AT534" s="10" t="s">
        <v>148</v>
      </c>
      <c r="AU534" s="10" t="s">
        <v>79</v>
      </c>
    </row>
    <row r="535" spans="2:65" s="10" customFormat="1" ht="15.75" customHeight="1">
      <c r="B535" s="25"/>
      <c r="C535" s="118" t="s">
        <v>828</v>
      </c>
      <c r="D535" s="118" t="s">
        <v>141</v>
      </c>
      <c r="E535" s="119" t="s">
        <v>829</v>
      </c>
      <c r="F535" s="120" t="s">
        <v>830</v>
      </c>
      <c r="G535" s="121" t="s">
        <v>383</v>
      </c>
      <c r="H535" s="122">
        <v>88.15</v>
      </c>
      <c r="I535" s="123"/>
      <c r="J535" s="123">
        <f>ROUND($I$535*$H$535,2)</f>
        <v>0</v>
      </c>
      <c r="K535" s="120" t="s">
        <v>145</v>
      </c>
      <c r="L535" s="25"/>
      <c r="M535" s="124"/>
      <c r="N535" s="125" t="s">
        <v>41</v>
      </c>
      <c r="O535" s="126">
        <v>0.341</v>
      </c>
      <c r="P535" s="126">
        <f>$O$535*$H$535</f>
        <v>30.059150000000002</v>
      </c>
      <c r="Q535" s="126">
        <v>0.0059</v>
      </c>
      <c r="R535" s="126">
        <f>$Q$535*$H$535</f>
        <v>0.520085</v>
      </c>
      <c r="S535" s="126">
        <v>0</v>
      </c>
      <c r="T535" s="127">
        <f>$S$535*$H$535</f>
        <v>0</v>
      </c>
      <c r="AR535" s="74" t="s">
        <v>297</v>
      </c>
      <c r="AT535" s="74" t="s">
        <v>141</v>
      </c>
      <c r="AU535" s="74" t="s">
        <v>79</v>
      </c>
      <c r="AY535" s="10" t="s">
        <v>137</v>
      </c>
      <c r="BE535" s="128">
        <f>IF($N$535="základní",$J$535,0)</f>
        <v>0</v>
      </c>
      <c r="BF535" s="128">
        <f>IF($N$535="snížená",$J$535,0)</f>
        <v>0</v>
      </c>
      <c r="BG535" s="128">
        <f>IF($N$535="zákl. přenesená",$J$535,0)</f>
        <v>0</v>
      </c>
      <c r="BH535" s="128">
        <f>IF($N$535="sníž. přenesená",$J$535,0)</f>
        <v>0</v>
      </c>
      <c r="BI535" s="128">
        <f>IF($N$535="nulová",$J$535,0)</f>
        <v>0</v>
      </c>
      <c r="BJ535" s="74" t="s">
        <v>21</v>
      </c>
      <c r="BK535" s="128">
        <f>ROUND($I$535*$H$535,2)</f>
        <v>0</v>
      </c>
      <c r="BL535" s="74" t="s">
        <v>297</v>
      </c>
      <c r="BM535" s="74" t="s">
        <v>831</v>
      </c>
    </row>
    <row r="536" spans="2:47" s="10" customFormat="1" ht="27" customHeight="1">
      <c r="B536" s="25"/>
      <c r="D536" s="129" t="s">
        <v>148</v>
      </c>
      <c r="F536" s="130" t="s">
        <v>832</v>
      </c>
      <c r="L536" s="25"/>
      <c r="M536" s="131"/>
      <c r="T536" s="48"/>
      <c r="AT536" s="10" t="s">
        <v>148</v>
      </c>
      <c r="AU536" s="10" t="s">
        <v>79</v>
      </c>
    </row>
    <row r="537" spans="2:51" s="10" customFormat="1" ht="15.75" customHeight="1">
      <c r="B537" s="132"/>
      <c r="D537" s="133" t="s">
        <v>150</v>
      </c>
      <c r="E537" s="134"/>
      <c r="F537" s="135" t="s">
        <v>833</v>
      </c>
      <c r="H537" s="136">
        <v>88.15</v>
      </c>
      <c r="L537" s="132"/>
      <c r="M537" s="137"/>
      <c r="T537" s="138"/>
      <c r="AT537" s="134" t="s">
        <v>150</v>
      </c>
      <c r="AU537" s="134" t="s">
        <v>79</v>
      </c>
      <c r="AV537" s="134" t="s">
        <v>79</v>
      </c>
      <c r="AW537" s="134" t="s">
        <v>92</v>
      </c>
      <c r="AX537" s="134" t="s">
        <v>21</v>
      </c>
      <c r="AY537" s="134" t="s">
        <v>137</v>
      </c>
    </row>
    <row r="538" spans="2:65" s="10" customFormat="1" ht="15.75" customHeight="1">
      <c r="B538" s="25"/>
      <c r="C538" s="118" t="s">
        <v>834</v>
      </c>
      <c r="D538" s="118" t="s">
        <v>141</v>
      </c>
      <c r="E538" s="119" t="s">
        <v>835</v>
      </c>
      <c r="F538" s="120" t="s">
        <v>836</v>
      </c>
      <c r="G538" s="121" t="s">
        <v>383</v>
      </c>
      <c r="H538" s="122">
        <v>88.15</v>
      </c>
      <c r="I538" s="123"/>
      <c r="J538" s="123">
        <f>ROUND($I$538*$H$538,2)</f>
        <v>0</v>
      </c>
      <c r="K538" s="120"/>
      <c r="L538" s="25"/>
      <c r="M538" s="124"/>
      <c r="N538" s="125" t="s">
        <v>41</v>
      </c>
      <c r="O538" s="126">
        <v>0.624</v>
      </c>
      <c r="P538" s="126">
        <f>$O$538*$H$538</f>
        <v>55.0056</v>
      </c>
      <c r="Q538" s="126">
        <v>0.0059</v>
      </c>
      <c r="R538" s="126">
        <f>$Q$538*$H$538</f>
        <v>0.520085</v>
      </c>
      <c r="S538" s="126">
        <v>0</v>
      </c>
      <c r="T538" s="127">
        <f>$S$538*$H$538</f>
        <v>0</v>
      </c>
      <c r="AR538" s="74" t="s">
        <v>297</v>
      </c>
      <c r="AT538" s="74" t="s">
        <v>141</v>
      </c>
      <c r="AU538" s="74" t="s">
        <v>79</v>
      </c>
      <c r="AY538" s="10" t="s">
        <v>137</v>
      </c>
      <c r="BE538" s="128">
        <f>IF($N$538="základní",$J$538,0)</f>
        <v>0</v>
      </c>
      <c r="BF538" s="128">
        <f>IF($N$538="snížená",$J$538,0)</f>
        <v>0</v>
      </c>
      <c r="BG538" s="128">
        <f>IF($N$538="zákl. přenesená",$J$538,0)</f>
        <v>0</v>
      </c>
      <c r="BH538" s="128">
        <f>IF($N$538="sníž. přenesená",$J$538,0)</f>
        <v>0</v>
      </c>
      <c r="BI538" s="128">
        <f>IF($N$538="nulová",$J$538,0)</f>
        <v>0</v>
      </c>
      <c r="BJ538" s="74" t="s">
        <v>21</v>
      </c>
      <c r="BK538" s="128">
        <f>ROUND($I$538*$H$538,2)</f>
        <v>0</v>
      </c>
      <c r="BL538" s="74" t="s">
        <v>297</v>
      </c>
      <c r="BM538" s="74" t="s">
        <v>837</v>
      </c>
    </row>
    <row r="539" spans="2:47" s="10" customFormat="1" ht="27" customHeight="1">
      <c r="B539" s="25"/>
      <c r="D539" s="129" t="s">
        <v>148</v>
      </c>
      <c r="F539" s="130" t="s">
        <v>838</v>
      </c>
      <c r="L539" s="25"/>
      <c r="M539" s="131"/>
      <c r="T539" s="48"/>
      <c r="AT539" s="10" t="s">
        <v>148</v>
      </c>
      <c r="AU539" s="10" t="s">
        <v>79</v>
      </c>
    </row>
    <row r="540" spans="2:51" s="10" customFormat="1" ht="15.75" customHeight="1">
      <c r="B540" s="132"/>
      <c r="D540" s="133" t="s">
        <v>150</v>
      </c>
      <c r="E540" s="134"/>
      <c r="F540" s="135" t="s">
        <v>833</v>
      </c>
      <c r="H540" s="136">
        <v>88.15</v>
      </c>
      <c r="L540" s="132"/>
      <c r="M540" s="137"/>
      <c r="T540" s="138"/>
      <c r="AT540" s="134" t="s">
        <v>150</v>
      </c>
      <c r="AU540" s="134" t="s">
        <v>79</v>
      </c>
      <c r="AV540" s="134" t="s">
        <v>79</v>
      </c>
      <c r="AW540" s="134" t="s">
        <v>92</v>
      </c>
      <c r="AX540" s="134" t="s">
        <v>21</v>
      </c>
      <c r="AY540" s="134" t="s">
        <v>137</v>
      </c>
    </row>
    <row r="541" spans="2:65" s="10" customFormat="1" ht="15.75" customHeight="1">
      <c r="B541" s="25"/>
      <c r="C541" s="118" t="s">
        <v>839</v>
      </c>
      <c r="D541" s="118" t="s">
        <v>141</v>
      </c>
      <c r="E541" s="119" t="s">
        <v>840</v>
      </c>
      <c r="F541" s="120" t="s">
        <v>841</v>
      </c>
      <c r="G541" s="121" t="s">
        <v>144</v>
      </c>
      <c r="H541" s="122">
        <v>1.2</v>
      </c>
      <c r="I541" s="123"/>
      <c r="J541" s="123">
        <f>ROUND($I$541*$H$541,2)</f>
        <v>0</v>
      </c>
      <c r="K541" s="120" t="s">
        <v>145</v>
      </c>
      <c r="L541" s="25"/>
      <c r="M541" s="124"/>
      <c r="N541" s="125" t="s">
        <v>41</v>
      </c>
      <c r="O541" s="126">
        <v>1.693</v>
      </c>
      <c r="P541" s="126">
        <f>$O$541*$H$541</f>
        <v>2.0316</v>
      </c>
      <c r="Q541" s="126">
        <v>0.01082</v>
      </c>
      <c r="R541" s="126">
        <f>$Q$541*$H$541</f>
        <v>0.012983999999999999</v>
      </c>
      <c r="S541" s="126">
        <v>0</v>
      </c>
      <c r="T541" s="127">
        <f>$S$541*$H$541</f>
        <v>0</v>
      </c>
      <c r="AR541" s="74" t="s">
        <v>297</v>
      </c>
      <c r="AT541" s="74" t="s">
        <v>141</v>
      </c>
      <c r="AU541" s="74" t="s">
        <v>79</v>
      </c>
      <c r="AY541" s="10" t="s">
        <v>137</v>
      </c>
      <c r="BE541" s="128">
        <f>IF($N$541="základní",$J$541,0)</f>
        <v>0</v>
      </c>
      <c r="BF541" s="128">
        <f>IF($N$541="snížená",$J$541,0)</f>
        <v>0</v>
      </c>
      <c r="BG541" s="128">
        <f>IF($N$541="zákl. přenesená",$J$541,0)</f>
        <v>0</v>
      </c>
      <c r="BH541" s="128">
        <f>IF($N$541="sníž. přenesená",$J$541,0)</f>
        <v>0</v>
      </c>
      <c r="BI541" s="128">
        <f>IF($N$541="nulová",$J$541,0)</f>
        <v>0</v>
      </c>
      <c r="BJ541" s="74" t="s">
        <v>21</v>
      </c>
      <c r="BK541" s="128">
        <f>ROUND($I$541*$H$541,2)</f>
        <v>0</v>
      </c>
      <c r="BL541" s="74" t="s">
        <v>297</v>
      </c>
      <c r="BM541" s="74" t="s">
        <v>842</v>
      </c>
    </row>
    <row r="542" spans="2:47" s="10" customFormat="1" ht="16.5" customHeight="1">
      <c r="B542" s="25"/>
      <c r="D542" s="129" t="s">
        <v>148</v>
      </c>
      <c r="F542" s="130" t="s">
        <v>843</v>
      </c>
      <c r="L542" s="25"/>
      <c r="M542" s="131"/>
      <c r="T542" s="48"/>
      <c r="AT542" s="10" t="s">
        <v>148</v>
      </c>
      <c r="AU542" s="10" t="s">
        <v>79</v>
      </c>
    </row>
    <row r="543" spans="2:51" s="10" customFormat="1" ht="15.75" customHeight="1">
      <c r="B543" s="132"/>
      <c r="D543" s="133" t="s">
        <v>150</v>
      </c>
      <c r="E543" s="134"/>
      <c r="F543" s="135" t="s">
        <v>844</v>
      </c>
      <c r="H543" s="136">
        <v>1.2</v>
      </c>
      <c r="L543" s="132"/>
      <c r="M543" s="137"/>
      <c r="T543" s="138"/>
      <c r="AT543" s="134" t="s">
        <v>150</v>
      </c>
      <c r="AU543" s="134" t="s">
        <v>79</v>
      </c>
      <c r="AV543" s="134" t="s">
        <v>79</v>
      </c>
      <c r="AW543" s="134" t="s">
        <v>92</v>
      </c>
      <c r="AX543" s="134" t="s">
        <v>21</v>
      </c>
      <c r="AY543" s="134" t="s">
        <v>137</v>
      </c>
    </row>
    <row r="544" spans="2:65" s="10" customFormat="1" ht="15.75" customHeight="1">
      <c r="B544" s="25"/>
      <c r="C544" s="118" t="s">
        <v>845</v>
      </c>
      <c r="D544" s="118" t="s">
        <v>141</v>
      </c>
      <c r="E544" s="119" t="s">
        <v>846</v>
      </c>
      <c r="F544" s="120" t="s">
        <v>847</v>
      </c>
      <c r="G544" s="121" t="s">
        <v>415</v>
      </c>
      <c r="H544" s="122">
        <v>3</v>
      </c>
      <c r="I544" s="123"/>
      <c r="J544" s="123">
        <f>ROUND($I$544*$H$544,2)</f>
        <v>0</v>
      </c>
      <c r="K544" s="120" t="s">
        <v>145</v>
      </c>
      <c r="L544" s="25"/>
      <c r="M544" s="124"/>
      <c r="N544" s="125" t="s">
        <v>41</v>
      </c>
      <c r="O544" s="126">
        <v>0.4</v>
      </c>
      <c r="P544" s="126">
        <f>$O$544*$H$544</f>
        <v>1.2000000000000002</v>
      </c>
      <c r="Q544" s="126">
        <v>0.00025</v>
      </c>
      <c r="R544" s="126">
        <f>$Q$544*$H$544</f>
        <v>0.00075</v>
      </c>
      <c r="S544" s="126">
        <v>0</v>
      </c>
      <c r="T544" s="127">
        <f>$S$544*$H$544</f>
        <v>0</v>
      </c>
      <c r="AR544" s="74" t="s">
        <v>297</v>
      </c>
      <c r="AT544" s="74" t="s">
        <v>141</v>
      </c>
      <c r="AU544" s="74" t="s">
        <v>79</v>
      </c>
      <c r="AY544" s="10" t="s">
        <v>137</v>
      </c>
      <c r="BE544" s="128">
        <f>IF($N$544="základní",$J$544,0)</f>
        <v>0</v>
      </c>
      <c r="BF544" s="128">
        <f>IF($N$544="snížená",$J$544,0)</f>
        <v>0</v>
      </c>
      <c r="BG544" s="128">
        <f>IF($N$544="zákl. přenesená",$J$544,0)</f>
        <v>0</v>
      </c>
      <c r="BH544" s="128">
        <f>IF($N$544="sníž. přenesená",$J$544,0)</f>
        <v>0</v>
      </c>
      <c r="BI544" s="128">
        <f>IF($N$544="nulová",$J$544,0)</f>
        <v>0</v>
      </c>
      <c r="BJ544" s="74" t="s">
        <v>21</v>
      </c>
      <c r="BK544" s="128">
        <f>ROUND($I$544*$H$544,2)</f>
        <v>0</v>
      </c>
      <c r="BL544" s="74" t="s">
        <v>297</v>
      </c>
      <c r="BM544" s="74" t="s">
        <v>848</v>
      </c>
    </row>
    <row r="545" spans="2:47" s="10" customFormat="1" ht="27" customHeight="1">
      <c r="B545" s="25"/>
      <c r="D545" s="129" t="s">
        <v>148</v>
      </c>
      <c r="F545" s="130" t="s">
        <v>849</v>
      </c>
      <c r="L545" s="25"/>
      <c r="M545" s="131"/>
      <c r="T545" s="48"/>
      <c r="AT545" s="10" t="s">
        <v>148</v>
      </c>
      <c r="AU545" s="10" t="s">
        <v>79</v>
      </c>
    </row>
    <row r="546" spans="2:65" s="10" customFormat="1" ht="27" customHeight="1">
      <c r="B546" s="25"/>
      <c r="C546" s="118" t="s">
        <v>850</v>
      </c>
      <c r="D546" s="118" t="s">
        <v>141</v>
      </c>
      <c r="E546" s="119" t="s">
        <v>851</v>
      </c>
      <c r="F546" s="120" t="s">
        <v>852</v>
      </c>
      <c r="G546" s="121" t="s">
        <v>383</v>
      </c>
      <c r="H546" s="122">
        <v>99.6</v>
      </c>
      <c r="I546" s="123"/>
      <c r="J546" s="123">
        <f>ROUND($I$546*$H$546,2)</f>
        <v>0</v>
      </c>
      <c r="K546" s="120"/>
      <c r="L546" s="25"/>
      <c r="M546" s="124"/>
      <c r="N546" s="125" t="s">
        <v>41</v>
      </c>
      <c r="O546" s="126">
        <v>1.195</v>
      </c>
      <c r="P546" s="126">
        <f>$O$546*$H$546</f>
        <v>119.022</v>
      </c>
      <c r="Q546" s="126">
        <v>0.00604</v>
      </c>
      <c r="R546" s="126">
        <f>$Q$546*$H$546</f>
        <v>0.601584</v>
      </c>
      <c r="S546" s="126">
        <v>0</v>
      </c>
      <c r="T546" s="127">
        <f>$S$546*$H$546</f>
        <v>0</v>
      </c>
      <c r="AR546" s="74" t="s">
        <v>297</v>
      </c>
      <c r="AT546" s="74" t="s">
        <v>141</v>
      </c>
      <c r="AU546" s="74" t="s">
        <v>79</v>
      </c>
      <c r="AY546" s="10" t="s">
        <v>137</v>
      </c>
      <c r="BE546" s="128">
        <f>IF($N$546="základní",$J$546,0)</f>
        <v>0</v>
      </c>
      <c r="BF546" s="128">
        <f>IF($N$546="snížená",$J$546,0)</f>
        <v>0</v>
      </c>
      <c r="BG546" s="128">
        <f>IF($N$546="zákl. přenesená",$J$546,0)</f>
        <v>0</v>
      </c>
      <c r="BH546" s="128">
        <f>IF($N$546="sníž. přenesená",$J$546,0)</f>
        <v>0</v>
      </c>
      <c r="BI546" s="128">
        <f>IF($N$546="nulová",$J$546,0)</f>
        <v>0</v>
      </c>
      <c r="BJ546" s="74" t="s">
        <v>21</v>
      </c>
      <c r="BK546" s="128">
        <f>ROUND($I$546*$H$546,2)</f>
        <v>0</v>
      </c>
      <c r="BL546" s="74" t="s">
        <v>297</v>
      </c>
      <c r="BM546" s="74" t="s">
        <v>853</v>
      </c>
    </row>
    <row r="547" spans="2:47" s="10" customFormat="1" ht="16.5" customHeight="1">
      <c r="B547" s="25"/>
      <c r="D547" s="129" t="s">
        <v>148</v>
      </c>
      <c r="F547" s="130" t="s">
        <v>854</v>
      </c>
      <c r="L547" s="25"/>
      <c r="M547" s="131"/>
      <c r="T547" s="48"/>
      <c r="AT547" s="10" t="s">
        <v>148</v>
      </c>
      <c r="AU547" s="10" t="s">
        <v>79</v>
      </c>
    </row>
    <row r="548" spans="2:65" s="10" customFormat="1" ht="15.75" customHeight="1">
      <c r="B548" s="25"/>
      <c r="C548" s="118" t="s">
        <v>855</v>
      </c>
      <c r="D548" s="118" t="s">
        <v>141</v>
      </c>
      <c r="E548" s="119" t="s">
        <v>856</v>
      </c>
      <c r="F548" s="120" t="s">
        <v>857</v>
      </c>
      <c r="G548" s="121" t="s">
        <v>383</v>
      </c>
      <c r="H548" s="122">
        <v>20</v>
      </c>
      <c r="I548" s="123"/>
      <c r="J548" s="123">
        <f>ROUND($I$548*$H$548,2)</f>
        <v>0</v>
      </c>
      <c r="K548" s="120" t="s">
        <v>145</v>
      </c>
      <c r="L548" s="25"/>
      <c r="M548" s="124"/>
      <c r="N548" s="125" t="s">
        <v>41</v>
      </c>
      <c r="O548" s="126">
        <v>0.351</v>
      </c>
      <c r="P548" s="126">
        <f>$O$548*$H$548</f>
        <v>7.02</v>
      </c>
      <c r="Q548" s="126">
        <v>0.00286</v>
      </c>
      <c r="R548" s="126">
        <f>$Q$548*$H$548</f>
        <v>0.0572</v>
      </c>
      <c r="S548" s="126">
        <v>0</v>
      </c>
      <c r="T548" s="127">
        <f>$S$548*$H$548</f>
        <v>0</v>
      </c>
      <c r="AR548" s="74" t="s">
        <v>297</v>
      </c>
      <c r="AT548" s="74" t="s">
        <v>141</v>
      </c>
      <c r="AU548" s="74" t="s">
        <v>79</v>
      </c>
      <c r="AY548" s="10" t="s">
        <v>137</v>
      </c>
      <c r="BE548" s="128">
        <f>IF($N$548="základní",$J$548,0)</f>
        <v>0</v>
      </c>
      <c r="BF548" s="128">
        <f>IF($N$548="snížená",$J$548,0)</f>
        <v>0</v>
      </c>
      <c r="BG548" s="128">
        <f>IF($N$548="zákl. přenesená",$J$548,0)</f>
        <v>0</v>
      </c>
      <c r="BH548" s="128">
        <f>IF($N$548="sníž. přenesená",$J$548,0)</f>
        <v>0</v>
      </c>
      <c r="BI548" s="128">
        <f>IF($N$548="nulová",$J$548,0)</f>
        <v>0</v>
      </c>
      <c r="BJ548" s="74" t="s">
        <v>21</v>
      </c>
      <c r="BK548" s="128">
        <f>ROUND($I$548*$H$548,2)</f>
        <v>0</v>
      </c>
      <c r="BL548" s="74" t="s">
        <v>297</v>
      </c>
      <c r="BM548" s="74" t="s">
        <v>858</v>
      </c>
    </row>
    <row r="549" spans="2:47" s="10" customFormat="1" ht="16.5" customHeight="1">
      <c r="B549" s="25"/>
      <c r="D549" s="129" t="s">
        <v>148</v>
      </c>
      <c r="F549" s="130" t="s">
        <v>859</v>
      </c>
      <c r="L549" s="25"/>
      <c r="M549" s="131"/>
      <c r="T549" s="48"/>
      <c r="AT549" s="10" t="s">
        <v>148</v>
      </c>
      <c r="AU549" s="10" t="s">
        <v>79</v>
      </c>
    </row>
    <row r="550" spans="2:51" s="10" customFormat="1" ht="15.75" customHeight="1">
      <c r="B550" s="132"/>
      <c r="D550" s="133" t="s">
        <v>150</v>
      </c>
      <c r="E550" s="134"/>
      <c r="F550" s="135" t="s">
        <v>817</v>
      </c>
      <c r="H550" s="136">
        <v>20</v>
      </c>
      <c r="L550" s="132"/>
      <c r="M550" s="137"/>
      <c r="T550" s="138"/>
      <c r="AT550" s="134" t="s">
        <v>150</v>
      </c>
      <c r="AU550" s="134" t="s">
        <v>79</v>
      </c>
      <c r="AV550" s="134" t="s">
        <v>79</v>
      </c>
      <c r="AW550" s="134" t="s">
        <v>92</v>
      </c>
      <c r="AX550" s="134" t="s">
        <v>21</v>
      </c>
      <c r="AY550" s="134" t="s">
        <v>137</v>
      </c>
    </row>
    <row r="551" spans="2:65" s="10" customFormat="1" ht="15.75" customHeight="1">
      <c r="B551" s="25"/>
      <c r="C551" s="118" t="s">
        <v>860</v>
      </c>
      <c r="D551" s="118" t="s">
        <v>141</v>
      </c>
      <c r="E551" s="119" t="s">
        <v>861</v>
      </c>
      <c r="F551" s="120" t="s">
        <v>862</v>
      </c>
      <c r="G551" s="121" t="s">
        <v>258</v>
      </c>
      <c r="H551" s="122">
        <v>1.904</v>
      </c>
      <c r="I551" s="123"/>
      <c r="J551" s="123">
        <f>ROUND($I$551*$H$551,2)</f>
        <v>0</v>
      </c>
      <c r="K551" s="120" t="s">
        <v>145</v>
      </c>
      <c r="L551" s="25"/>
      <c r="M551" s="124"/>
      <c r="N551" s="125" t="s">
        <v>41</v>
      </c>
      <c r="O551" s="126">
        <v>4.82</v>
      </c>
      <c r="P551" s="126">
        <f>$O$551*$H$551</f>
        <v>9.17728</v>
      </c>
      <c r="Q551" s="126">
        <v>0</v>
      </c>
      <c r="R551" s="126">
        <f>$Q$551*$H$551</f>
        <v>0</v>
      </c>
      <c r="S551" s="126">
        <v>0</v>
      </c>
      <c r="T551" s="127">
        <f>$S$551*$H$551</f>
        <v>0</v>
      </c>
      <c r="AR551" s="74" t="s">
        <v>297</v>
      </c>
      <c r="AT551" s="74" t="s">
        <v>141</v>
      </c>
      <c r="AU551" s="74" t="s">
        <v>79</v>
      </c>
      <c r="AY551" s="10" t="s">
        <v>137</v>
      </c>
      <c r="BE551" s="128">
        <f>IF($N$551="základní",$J$551,0)</f>
        <v>0</v>
      </c>
      <c r="BF551" s="128">
        <f>IF($N$551="snížená",$J$551,0)</f>
        <v>0</v>
      </c>
      <c r="BG551" s="128">
        <f>IF($N$551="zákl. přenesená",$J$551,0)</f>
        <v>0</v>
      </c>
      <c r="BH551" s="128">
        <f>IF($N$551="sníž. přenesená",$J$551,0)</f>
        <v>0</v>
      </c>
      <c r="BI551" s="128">
        <f>IF($N$551="nulová",$J$551,0)</f>
        <v>0</v>
      </c>
      <c r="BJ551" s="74" t="s">
        <v>21</v>
      </c>
      <c r="BK551" s="128">
        <f>ROUND($I$551*$H$551,2)</f>
        <v>0</v>
      </c>
      <c r="BL551" s="74" t="s">
        <v>297</v>
      </c>
      <c r="BM551" s="74" t="s">
        <v>863</v>
      </c>
    </row>
    <row r="552" spans="2:47" s="10" customFormat="1" ht="27" customHeight="1">
      <c r="B552" s="25"/>
      <c r="D552" s="129" t="s">
        <v>148</v>
      </c>
      <c r="F552" s="130" t="s">
        <v>864</v>
      </c>
      <c r="L552" s="25"/>
      <c r="M552" s="131"/>
      <c r="T552" s="48"/>
      <c r="AT552" s="10" t="s">
        <v>148</v>
      </c>
      <c r="AU552" s="10" t="s">
        <v>79</v>
      </c>
    </row>
    <row r="553" spans="2:63" s="107" customFormat="1" ht="30.75" customHeight="1">
      <c r="B553" s="108"/>
      <c r="D553" s="109" t="s">
        <v>69</v>
      </c>
      <c r="E553" s="116" t="s">
        <v>865</v>
      </c>
      <c r="F553" s="116" t="s">
        <v>866</v>
      </c>
      <c r="J553" s="117">
        <f>$BK$553</f>
        <v>0</v>
      </c>
      <c r="L553" s="108"/>
      <c r="M553" s="112"/>
      <c r="P553" s="113">
        <f>SUM($P$554:$P$578)</f>
        <v>383.743736</v>
      </c>
      <c r="R553" s="113">
        <f>SUM($R$554:$R$578)</f>
        <v>14.127975150000003</v>
      </c>
      <c r="T553" s="114">
        <f>SUM($T$554:$T$578)</f>
        <v>13.4776705</v>
      </c>
      <c r="AR553" s="109" t="s">
        <v>79</v>
      </c>
      <c r="AT553" s="109" t="s">
        <v>69</v>
      </c>
      <c r="AU553" s="109" t="s">
        <v>21</v>
      </c>
      <c r="AY553" s="109" t="s">
        <v>137</v>
      </c>
      <c r="BK553" s="115">
        <f>SUM($BK$554:$BK$578)</f>
        <v>0</v>
      </c>
    </row>
    <row r="554" spans="2:65" s="10" customFormat="1" ht="15.75" customHeight="1">
      <c r="B554" s="25"/>
      <c r="C554" s="118" t="s">
        <v>867</v>
      </c>
      <c r="D554" s="118" t="s">
        <v>141</v>
      </c>
      <c r="E554" s="119" t="s">
        <v>868</v>
      </c>
      <c r="F554" s="120" t="s">
        <v>869</v>
      </c>
      <c r="G554" s="121" t="s">
        <v>144</v>
      </c>
      <c r="H554" s="122">
        <v>302.869</v>
      </c>
      <c r="I554" s="123"/>
      <c r="J554" s="123">
        <f>ROUND($I$554*$H$554,2)</f>
        <v>0</v>
      </c>
      <c r="K554" s="120" t="s">
        <v>145</v>
      </c>
      <c r="L554" s="25"/>
      <c r="M554" s="124"/>
      <c r="N554" s="125" t="s">
        <v>41</v>
      </c>
      <c r="O554" s="126">
        <v>0.248</v>
      </c>
      <c r="P554" s="126">
        <f>$O$554*$H$554</f>
        <v>75.111512</v>
      </c>
      <c r="Q554" s="126">
        <v>0</v>
      </c>
      <c r="R554" s="126">
        <f>$Q$554*$H$554</f>
        <v>0</v>
      </c>
      <c r="S554" s="126">
        <v>0.0445</v>
      </c>
      <c r="T554" s="127">
        <f>$S$554*$H$554</f>
        <v>13.4776705</v>
      </c>
      <c r="AR554" s="74" t="s">
        <v>297</v>
      </c>
      <c r="AT554" s="74" t="s">
        <v>141</v>
      </c>
      <c r="AU554" s="74" t="s">
        <v>79</v>
      </c>
      <c r="AY554" s="10" t="s">
        <v>137</v>
      </c>
      <c r="BE554" s="128">
        <f>IF($N$554="základní",$J$554,0)</f>
        <v>0</v>
      </c>
      <c r="BF554" s="128">
        <f>IF($N$554="snížená",$J$554,0)</f>
        <v>0</v>
      </c>
      <c r="BG554" s="128">
        <f>IF($N$554="zákl. přenesená",$J$554,0)</f>
        <v>0</v>
      </c>
      <c r="BH554" s="128">
        <f>IF($N$554="sníž. přenesená",$J$554,0)</f>
        <v>0</v>
      </c>
      <c r="BI554" s="128">
        <f>IF($N$554="nulová",$J$554,0)</f>
        <v>0</v>
      </c>
      <c r="BJ554" s="74" t="s">
        <v>21</v>
      </c>
      <c r="BK554" s="128">
        <f>ROUND($I$554*$H$554,2)</f>
        <v>0</v>
      </c>
      <c r="BL554" s="74" t="s">
        <v>297</v>
      </c>
      <c r="BM554" s="74" t="s">
        <v>870</v>
      </c>
    </row>
    <row r="555" spans="2:47" s="10" customFormat="1" ht="16.5" customHeight="1">
      <c r="B555" s="25"/>
      <c r="D555" s="129" t="s">
        <v>148</v>
      </c>
      <c r="F555" s="130" t="s">
        <v>871</v>
      </c>
      <c r="L555" s="25"/>
      <c r="M555" s="131"/>
      <c r="T555" s="48"/>
      <c r="AT555" s="10" t="s">
        <v>148</v>
      </c>
      <c r="AU555" s="10" t="s">
        <v>79</v>
      </c>
    </row>
    <row r="556" spans="2:51" s="10" customFormat="1" ht="15.75" customHeight="1">
      <c r="B556" s="139"/>
      <c r="D556" s="133" t="s">
        <v>150</v>
      </c>
      <c r="E556" s="140"/>
      <c r="F556" s="141" t="s">
        <v>872</v>
      </c>
      <c r="H556" s="140"/>
      <c r="L556" s="139"/>
      <c r="M556" s="142"/>
      <c r="T556" s="143"/>
      <c r="AT556" s="140" t="s">
        <v>150</v>
      </c>
      <c r="AU556" s="140" t="s">
        <v>79</v>
      </c>
      <c r="AV556" s="140" t="s">
        <v>21</v>
      </c>
      <c r="AW556" s="140" t="s">
        <v>92</v>
      </c>
      <c r="AX556" s="140" t="s">
        <v>70</v>
      </c>
      <c r="AY556" s="140" t="s">
        <v>137</v>
      </c>
    </row>
    <row r="557" spans="2:51" s="10" customFormat="1" ht="27" customHeight="1">
      <c r="B557" s="132"/>
      <c r="D557" s="133" t="s">
        <v>150</v>
      </c>
      <c r="E557" s="134"/>
      <c r="F557" s="135" t="s">
        <v>589</v>
      </c>
      <c r="H557" s="136">
        <v>302.869</v>
      </c>
      <c r="L557" s="132"/>
      <c r="M557" s="137"/>
      <c r="T557" s="138"/>
      <c r="AT557" s="134" t="s">
        <v>150</v>
      </c>
      <c r="AU557" s="134" t="s">
        <v>79</v>
      </c>
      <c r="AV557" s="134" t="s">
        <v>79</v>
      </c>
      <c r="AW557" s="134" t="s">
        <v>92</v>
      </c>
      <c r="AX557" s="134" t="s">
        <v>70</v>
      </c>
      <c r="AY557" s="134" t="s">
        <v>137</v>
      </c>
    </row>
    <row r="558" spans="2:65" s="10" customFormat="1" ht="27" customHeight="1">
      <c r="B558" s="25"/>
      <c r="C558" s="118" t="s">
        <v>873</v>
      </c>
      <c r="D558" s="118" t="s">
        <v>141</v>
      </c>
      <c r="E558" s="119" t="s">
        <v>874</v>
      </c>
      <c r="F558" s="120" t="s">
        <v>875</v>
      </c>
      <c r="G558" s="121" t="s">
        <v>144</v>
      </c>
      <c r="H558" s="122">
        <v>302.869</v>
      </c>
      <c r="I558" s="123"/>
      <c r="J558" s="123">
        <f>ROUND($I$558*$H$558,2)</f>
        <v>0</v>
      </c>
      <c r="K558" s="120"/>
      <c r="L558" s="25"/>
      <c r="M558" s="124"/>
      <c r="N558" s="125" t="s">
        <v>41</v>
      </c>
      <c r="O558" s="126">
        <v>0.473</v>
      </c>
      <c r="P558" s="126">
        <f>$O$558*$H$558</f>
        <v>143.257037</v>
      </c>
      <c r="Q558" s="126">
        <v>0.04349</v>
      </c>
      <c r="R558" s="126">
        <f>$Q$558*$H$558</f>
        <v>13.171772810000002</v>
      </c>
      <c r="S558" s="126">
        <v>0</v>
      </c>
      <c r="T558" s="127">
        <f>$S$558*$H$558</f>
        <v>0</v>
      </c>
      <c r="AR558" s="74" t="s">
        <v>297</v>
      </c>
      <c r="AT558" s="74" t="s">
        <v>141</v>
      </c>
      <c r="AU558" s="74" t="s">
        <v>79</v>
      </c>
      <c r="AY558" s="10" t="s">
        <v>137</v>
      </c>
      <c r="BE558" s="128">
        <f>IF($N$558="základní",$J$558,0)</f>
        <v>0</v>
      </c>
      <c r="BF558" s="128">
        <f>IF($N$558="snížená",$J$558,0)</f>
        <v>0</v>
      </c>
      <c r="BG558" s="128">
        <f>IF($N$558="zákl. přenesená",$J$558,0)</f>
        <v>0</v>
      </c>
      <c r="BH558" s="128">
        <f>IF($N$558="sníž. přenesená",$J$558,0)</f>
        <v>0</v>
      </c>
      <c r="BI558" s="128">
        <f>IF($N$558="nulová",$J$558,0)</f>
        <v>0</v>
      </c>
      <c r="BJ558" s="74" t="s">
        <v>21</v>
      </c>
      <c r="BK558" s="128">
        <f>ROUND($I$558*$H$558,2)</f>
        <v>0</v>
      </c>
      <c r="BL558" s="74" t="s">
        <v>297</v>
      </c>
      <c r="BM558" s="74" t="s">
        <v>876</v>
      </c>
    </row>
    <row r="559" spans="2:47" s="10" customFormat="1" ht="16.5" customHeight="1">
      <c r="B559" s="25"/>
      <c r="D559" s="129" t="s">
        <v>148</v>
      </c>
      <c r="F559" s="130" t="s">
        <v>877</v>
      </c>
      <c r="L559" s="25"/>
      <c r="M559" s="131"/>
      <c r="T559" s="48"/>
      <c r="AT559" s="10" t="s">
        <v>148</v>
      </c>
      <c r="AU559" s="10" t="s">
        <v>79</v>
      </c>
    </row>
    <row r="560" spans="2:51" s="10" customFormat="1" ht="15.75" customHeight="1">
      <c r="B560" s="139"/>
      <c r="D560" s="133" t="s">
        <v>150</v>
      </c>
      <c r="E560" s="140"/>
      <c r="F560" s="141" t="s">
        <v>872</v>
      </c>
      <c r="H560" s="140"/>
      <c r="L560" s="139"/>
      <c r="M560" s="142"/>
      <c r="T560" s="143"/>
      <c r="AT560" s="140" t="s">
        <v>150</v>
      </c>
      <c r="AU560" s="140" t="s">
        <v>79</v>
      </c>
      <c r="AV560" s="140" t="s">
        <v>21</v>
      </c>
      <c r="AW560" s="140" t="s">
        <v>92</v>
      </c>
      <c r="AX560" s="140" t="s">
        <v>70</v>
      </c>
      <c r="AY560" s="140" t="s">
        <v>137</v>
      </c>
    </row>
    <row r="561" spans="2:51" s="10" customFormat="1" ht="27" customHeight="1">
      <c r="B561" s="132"/>
      <c r="D561" s="133" t="s">
        <v>150</v>
      </c>
      <c r="E561" s="134"/>
      <c r="F561" s="135" t="s">
        <v>589</v>
      </c>
      <c r="H561" s="136">
        <v>302.869</v>
      </c>
      <c r="L561" s="132"/>
      <c r="M561" s="137"/>
      <c r="T561" s="138"/>
      <c r="AT561" s="134" t="s">
        <v>150</v>
      </c>
      <c r="AU561" s="134" t="s">
        <v>79</v>
      </c>
      <c r="AV561" s="134" t="s">
        <v>79</v>
      </c>
      <c r="AW561" s="134" t="s">
        <v>92</v>
      </c>
      <c r="AX561" s="134" t="s">
        <v>70</v>
      </c>
      <c r="AY561" s="134" t="s">
        <v>137</v>
      </c>
    </row>
    <row r="562" spans="2:65" s="10" customFormat="1" ht="15.75" customHeight="1">
      <c r="B562" s="25"/>
      <c r="C562" s="118" t="s">
        <v>878</v>
      </c>
      <c r="D562" s="118" t="s">
        <v>141</v>
      </c>
      <c r="E562" s="119" t="s">
        <v>879</v>
      </c>
      <c r="F562" s="120" t="s">
        <v>880</v>
      </c>
      <c r="G562" s="121" t="s">
        <v>383</v>
      </c>
      <c r="H562" s="122">
        <v>88.15</v>
      </c>
      <c r="I562" s="123"/>
      <c r="J562" s="123">
        <f>ROUND($I$562*$H$562,2)</f>
        <v>0</v>
      </c>
      <c r="K562" s="120" t="s">
        <v>145</v>
      </c>
      <c r="L562" s="25"/>
      <c r="M562" s="124"/>
      <c r="N562" s="125" t="s">
        <v>41</v>
      </c>
      <c r="O562" s="126">
        <v>0.108</v>
      </c>
      <c r="P562" s="126">
        <f>$O$562*$H$562</f>
        <v>9.5202</v>
      </c>
      <c r="Q562" s="126">
        <v>0.00013</v>
      </c>
      <c r="R562" s="126">
        <f>$Q$562*$H$562</f>
        <v>0.0114595</v>
      </c>
      <c r="S562" s="126">
        <v>0</v>
      </c>
      <c r="T562" s="127">
        <f>$S$562*$H$562</f>
        <v>0</v>
      </c>
      <c r="AR562" s="74" t="s">
        <v>297</v>
      </c>
      <c r="AT562" s="74" t="s">
        <v>141</v>
      </c>
      <c r="AU562" s="74" t="s">
        <v>79</v>
      </c>
      <c r="AY562" s="10" t="s">
        <v>137</v>
      </c>
      <c r="BE562" s="128">
        <f>IF($N$562="základní",$J$562,0)</f>
        <v>0</v>
      </c>
      <c r="BF562" s="128">
        <f>IF($N$562="snížená",$J$562,0)</f>
        <v>0</v>
      </c>
      <c r="BG562" s="128">
        <f>IF($N$562="zákl. přenesená",$J$562,0)</f>
        <v>0</v>
      </c>
      <c r="BH562" s="128">
        <f>IF($N$562="sníž. přenesená",$J$562,0)</f>
        <v>0</v>
      </c>
      <c r="BI562" s="128">
        <f>IF($N$562="nulová",$J$562,0)</f>
        <v>0</v>
      </c>
      <c r="BJ562" s="74" t="s">
        <v>21</v>
      </c>
      <c r="BK562" s="128">
        <f>ROUND($I$562*$H$562,2)</f>
        <v>0</v>
      </c>
      <c r="BL562" s="74" t="s">
        <v>297</v>
      </c>
      <c r="BM562" s="74" t="s">
        <v>881</v>
      </c>
    </row>
    <row r="563" spans="2:47" s="10" customFormat="1" ht="16.5" customHeight="1">
      <c r="B563" s="25"/>
      <c r="D563" s="129" t="s">
        <v>148</v>
      </c>
      <c r="F563" s="130" t="s">
        <v>882</v>
      </c>
      <c r="L563" s="25"/>
      <c r="M563" s="131"/>
      <c r="T563" s="48"/>
      <c r="AT563" s="10" t="s">
        <v>148</v>
      </c>
      <c r="AU563" s="10" t="s">
        <v>79</v>
      </c>
    </row>
    <row r="564" spans="2:51" s="10" customFormat="1" ht="15.75" customHeight="1">
      <c r="B564" s="132"/>
      <c r="D564" s="133" t="s">
        <v>150</v>
      </c>
      <c r="E564" s="134"/>
      <c r="F564" s="135" t="s">
        <v>883</v>
      </c>
      <c r="H564" s="136">
        <v>88.15</v>
      </c>
      <c r="L564" s="132"/>
      <c r="M564" s="137"/>
      <c r="T564" s="138"/>
      <c r="AT564" s="134" t="s">
        <v>150</v>
      </c>
      <c r="AU564" s="134" t="s">
        <v>79</v>
      </c>
      <c r="AV564" s="134" t="s">
        <v>79</v>
      </c>
      <c r="AW564" s="134" t="s">
        <v>92</v>
      </c>
      <c r="AX564" s="134" t="s">
        <v>21</v>
      </c>
      <c r="AY564" s="134" t="s">
        <v>137</v>
      </c>
    </row>
    <row r="565" spans="2:65" s="10" customFormat="1" ht="15.75" customHeight="1">
      <c r="B565" s="25"/>
      <c r="C565" s="118" t="s">
        <v>884</v>
      </c>
      <c r="D565" s="118" t="s">
        <v>141</v>
      </c>
      <c r="E565" s="119" t="s">
        <v>885</v>
      </c>
      <c r="F565" s="120" t="s">
        <v>886</v>
      </c>
      <c r="G565" s="121" t="s">
        <v>383</v>
      </c>
      <c r="H565" s="122">
        <v>68</v>
      </c>
      <c r="I565" s="123"/>
      <c r="J565" s="123">
        <f>ROUND($I$565*$H$565,2)</f>
        <v>0</v>
      </c>
      <c r="K565" s="120" t="s">
        <v>145</v>
      </c>
      <c r="L565" s="25"/>
      <c r="M565" s="124"/>
      <c r="N565" s="125" t="s">
        <v>41</v>
      </c>
      <c r="O565" s="126">
        <v>1.35</v>
      </c>
      <c r="P565" s="126">
        <f>$O$565*$H$565</f>
        <v>91.80000000000001</v>
      </c>
      <c r="Q565" s="126">
        <v>0.01147</v>
      </c>
      <c r="R565" s="126">
        <f>$Q$565*$H$565</f>
        <v>0.77996</v>
      </c>
      <c r="S565" s="126">
        <v>0</v>
      </c>
      <c r="T565" s="127">
        <f>$S$565*$H$565</f>
        <v>0</v>
      </c>
      <c r="AR565" s="74" t="s">
        <v>297</v>
      </c>
      <c r="AT565" s="74" t="s">
        <v>141</v>
      </c>
      <c r="AU565" s="74" t="s">
        <v>79</v>
      </c>
      <c r="AY565" s="10" t="s">
        <v>137</v>
      </c>
      <c r="BE565" s="128">
        <f>IF($N$565="základní",$J$565,0)</f>
        <v>0</v>
      </c>
      <c r="BF565" s="128">
        <f>IF($N$565="snížená",$J$565,0)</f>
        <v>0</v>
      </c>
      <c r="BG565" s="128">
        <f>IF($N$565="zákl. přenesená",$J$565,0)</f>
        <v>0</v>
      </c>
      <c r="BH565" s="128">
        <f>IF($N$565="sníž. přenesená",$J$565,0)</f>
        <v>0</v>
      </c>
      <c r="BI565" s="128">
        <f>IF($N$565="nulová",$J$565,0)</f>
        <v>0</v>
      </c>
      <c r="BJ565" s="74" t="s">
        <v>21</v>
      </c>
      <c r="BK565" s="128">
        <f>ROUND($I$565*$H$565,2)</f>
        <v>0</v>
      </c>
      <c r="BL565" s="74" t="s">
        <v>297</v>
      </c>
      <c r="BM565" s="74" t="s">
        <v>887</v>
      </c>
    </row>
    <row r="566" spans="2:47" s="10" customFormat="1" ht="27" customHeight="1">
      <c r="B566" s="25"/>
      <c r="D566" s="129" t="s">
        <v>148</v>
      </c>
      <c r="F566" s="130" t="s">
        <v>888</v>
      </c>
      <c r="L566" s="25"/>
      <c r="M566" s="131"/>
      <c r="T566" s="48"/>
      <c r="AT566" s="10" t="s">
        <v>148</v>
      </c>
      <c r="AU566" s="10" t="s">
        <v>79</v>
      </c>
    </row>
    <row r="567" spans="2:51" s="10" customFormat="1" ht="15.75" customHeight="1">
      <c r="B567" s="132"/>
      <c r="D567" s="133" t="s">
        <v>150</v>
      </c>
      <c r="E567" s="134"/>
      <c r="F567" s="135" t="s">
        <v>889</v>
      </c>
      <c r="H567" s="136">
        <v>68</v>
      </c>
      <c r="L567" s="132"/>
      <c r="M567" s="137"/>
      <c r="T567" s="138"/>
      <c r="AT567" s="134" t="s">
        <v>150</v>
      </c>
      <c r="AU567" s="134" t="s">
        <v>79</v>
      </c>
      <c r="AV567" s="134" t="s">
        <v>79</v>
      </c>
      <c r="AW567" s="134" t="s">
        <v>92</v>
      </c>
      <c r="AX567" s="134" t="s">
        <v>21</v>
      </c>
      <c r="AY567" s="134" t="s">
        <v>137</v>
      </c>
    </row>
    <row r="568" spans="2:65" s="10" customFormat="1" ht="15.75" customHeight="1">
      <c r="B568" s="25"/>
      <c r="C568" s="118" t="s">
        <v>890</v>
      </c>
      <c r="D568" s="118" t="s">
        <v>141</v>
      </c>
      <c r="E568" s="119" t="s">
        <v>891</v>
      </c>
      <c r="F568" s="120" t="s">
        <v>892</v>
      </c>
      <c r="G568" s="121" t="s">
        <v>383</v>
      </c>
      <c r="H568" s="122">
        <v>10.3</v>
      </c>
      <c r="I568" s="123"/>
      <c r="J568" s="123">
        <f>ROUND($I$568*$H$568,2)</f>
        <v>0</v>
      </c>
      <c r="K568" s="120" t="s">
        <v>145</v>
      </c>
      <c r="L568" s="25"/>
      <c r="M568" s="124"/>
      <c r="N568" s="125" t="s">
        <v>41</v>
      </c>
      <c r="O568" s="126">
        <v>0.819</v>
      </c>
      <c r="P568" s="126">
        <f>$O$568*$H$568</f>
        <v>8.4357</v>
      </c>
      <c r="Q568" s="126">
        <v>0.01147</v>
      </c>
      <c r="R568" s="126">
        <f>$Q$568*$H$568</f>
        <v>0.118141</v>
      </c>
      <c r="S568" s="126">
        <v>0</v>
      </c>
      <c r="T568" s="127">
        <f>$S$568*$H$568</f>
        <v>0</v>
      </c>
      <c r="AR568" s="74" t="s">
        <v>297</v>
      </c>
      <c r="AT568" s="74" t="s">
        <v>141</v>
      </c>
      <c r="AU568" s="74" t="s">
        <v>79</v>
      </c>
      <c r="AY568" s="10" t="s">
        <v>137</v>
      </c>
      <c r="BE568" s="128">
        <f>IF($N$568="základní",$J$568,0)</f>
        <v>0</v>
      </c>
      <c r="BF568" s="128">
        <f>IF($N$568="snížená",$J$568,0)</f>
        <v>0</v>
      </c>
      <c r="BG568" s="128">
        <f>IF($N$568="zákl. přenesená",$J$568,0)</f>
        <v>0</v>
      </c>
      <c r="BH568" s="128">
        <f>IF($N$568="sníž. přenesená",$J$568,0)</f>
        <v>0</v>
      </c>
      <c r="BI568" s="128">
        <f>IF($N$568="nulová",$J$568,0)</f>
        <v>0</v>
      </c>
      <c r="BJ568" s="74" t="s">
        <v>21</v>
      </c>
      <c r="BK568" s="128">
        <f>ROUND($I$568*$H$568,2)</f>
        <v>0</v>
      </c>
      <c r="BL568" s="74" t="s">
        <v>297</v>
      </c>
      <c r="BM568" s="74" t="s">
        <v>893</v>
      </c>
    </row>
    <row r="569" spans="2:47" s="10" customFormat="1" ht="16.5" customHeight="1">
      <c r="B569" s="25"/>
      <c r="D569" s="129" t="s">
        <v>148</v>
      </c>
      <c r="F569" s="130" t="s">
        <v>894</v>
      </c>
      <c r="L569" s="25"/>
      <c r="M569" s="131"/>
      <c r="T569" s="48"/>
      <c r="AT569" s="10" t="s">
        <v>148</v>
      </c>
      <c r="AU569" s="10" t="s">
        <v>79</v>
      </c>
    </row>
    <row r="570" spans="2:51" s="10" customFormat="1" ht="15.75" customHeight="1">
      <c r="B570" s="132"/>
      <c r="D570" s="133" t="s">
        <v>150</v>
      </c>
      <c r="E570" s="134"/>
      <c r="F570" s="135" t="s">
        <v>895</v>
      </c>
      <c r="H570" s="136">
        <v>10.3</v>
      </c>
      <c r="L570" s="132"/>
      <c r="M570" s="137"/>
      <c r="T570" s="138"/>
      <c r="AT570" s="134" t="s">
        <v>150</v>
      </c>
      <c r="AU570" s="134" t="s">
        <v>79</v>
      </c>
      <c r="AV570" s="134" t="s">
        <v>79</v>
      </c>
      <c r="AW570" s="134" t="s">
        <v>92</v>
      </c>
      <c r="AX570" s="134" t="s">
        <v>21</v>
      </c>
      <c r="AY570" s="134" t="s">
        <v>137</v>
      </c>
    </row>
    <row r="571" spans="2:65" s="10" customFormat="1" ht="15.75" customHeight="1">
      <c r="B571" s="25"/>
      <c r="C571" s="118" t="s">
        <v>896</v>
      </c>
      <c r="D571" s="118" t="s">
        <v>141</v>
      </c>
      <c r="E571" s="119" t="s">
        <v>897</v>
      </c>
      <c r="F571" s="120" t="s">
        <v>898</v>
      </c>
      <c r="G571" s="121" t="s">
        <v>144</v>
      </c>
      <c r="H571" s="122">
        <v>302.869</v>
      </c>
      <c r="I571" s="123"/>
      <c r="J571" s="123">
        <f>ROUND($I$571*$H$571,2)</f>
        <v>0</v>
      </c>
      <c r="K571" s="120" t="s">
        <v>145</v>
      </c>
      <c r="L571" s="25"/>
      <c r="M571" s="124"/>
      <c r="N571" s="125" t="s">
        <v>41</v>
      </c>
      <c r="O571" s="126">
        <v>0.075</v>
      </c>
      <c r="P571" s="126">
        <f>$O$571*$H$571</f>
        <v>22.715175000000002</v>
      </c>
      <c r="Q571" s="126">
        <v>0</v>
      </c>
      <c r="R571" s="126">
        <f>$Q$571*$H$571</f>
        <v>0</v>
      </c>
      <c r="S571" s="126">
        <v>0</v>
      </c>
      <c r="T571" s="127">
        <f>$S$571*$H$571</f>
        <v>0</v>
      </c>
      <c r="AR571" s="74" t="s">
        <v>297</v>
      </c>
      <c r="AT571" s="74" t="s">
        <v>141</v>
      </c>
      <c r="AU571" s="74" t="s">
        <v>79</v>
      </c>
      <c r="AY571" s="10" t="s">
        <v>137</v>
      </c>
      <c r="BE571" s="128">
        <f>IF($N$571="základní",$J$571,0)</f>
        <v>0</v>
      </c>
      <c r="BF571" s="128">
        <f>IF($N$571="snížená",$J$571,0)</f>
        <v>0</v>
      </c>
      <c r="BG571" s="128">
        <f>IF($N$571="zákl. přenesená",$J$571,0)</f>
        <v>0</v>
      </c>
      <c r="BH571" s="128">
        <f>IF($N$571="sníž. přenesená",$J$571,0)</f>
        <v>0</v>
      </c>
      <c r="BI571" s="128">
        <f>IF($N$571="nulová",$J$571,0)</f>
        <v>0</v>
      </c>
      <c r="BJ571" s="74" t="s">
        <v>21</v>
      </c>
      <c r="BK571" s="128">
        <f>ROUND($I$571*$H$571,2)</f>
        <v>0</v>
      </c>
      <c r="BL571" s="74" t="s">
        <v>297</v>
      </c>
      <c r="BM571" s="74" t="s">
        <v>899</v>
      </c>
    </row>
    <row r="572" spans="2:47" s="10" customFormat="1" ht="16.5" customHeight="1">
      <c r="B572" s="25"/>
      <c r="D572" s="129" t="s">
        <v>148</v>
      </c>
      <c r="F572" s="130" t="s">
        <v>900</v>
      </c>
      <c r="L572" s="25"/>
      <c r="M572" s="131"/>
      <c r="T572" s="48"/>
      <c r="AT572" s="10" t="s">
        <v>148</v>
      </c>
      <c r="AU572" s="10" t="s">
        <v>79</v>
      </c>
    </row>
    <row r="573" spans="2:51" s="10" customFormat="1" ht="27" customHeight="1">
      <c r="B573" s="132"/>
      <c r="D573" s="133" t="s">
        <v>150</v>
      </c>
      <c r="E573" s="134"/>
      <c r="F573" s="135" t="s">
        <v>589</v>
      </c>
      <c r="H573" s="136">
        <v>302.869</v>
      </c>
      <c r="L573" s="132"/>
      <c r="M573" s="137"/>
      <c r="T573" s="138"/>
      <c r="AT573" s="134" t="s">
        <v>150</v>
      </c>
      <c r="AU573" s="134" t="s">
        <v>79</v>
      </c>
      <c r="AV573" s="134" t="s">
        <v>79</v>
      </c>
      <c r="AW573" s="134" t="s">
        <v>92</v>
      </c>
      <c r="AX573" s="134" t="s">
        <v>21</v>
      </c>
      <c r="AY573" s="134" t="s">
        <v>137</v>
      </c>
    </row>
    <row r="574" spans="2:65" s="10" customFormat="1" ht="15.75" customHeight="1">
      <c r="B574" s="25"/>
      <c r="C574" s="144" t="s">
        <v>901</v>
      </c>
      <c r="D574" s="144" t="s">
        <v>317</v>
      </c>
      <c r="E574" s="145" t="s">
        <v>902</v>
      </c>
      <c r="F574" s="146" t="s">
        <v>903</v>
      </c>
      <c r="G574" s="147" t="s">
        <v>144</v>
      </c>
      <c r="H574" s="148">
        <v>333.156</v>
      </c>
      <c r="I574" s="149"/>
      <c r="J574" s="149">
        <f>ROUND($I$574*$H$574,2)</f>
        <v>0</v>
      </c>
      <c r="K574" s="146"/>
      <c r="L574" s="150"/>
      <c r="M574" s="146"/>
      <c r="N574" s="151" t="s">
        <v>41</v>
      </c>
      <c r="O574" s="126">
        <v>0</v>
      </c>
      <c r="P574" s="126">
        <f>$O$574*$H$574</f>
        <v>0</v>
      </c>
      <c r="Q574" s="126">
        <v>0.00014</v>
      </c>
      <c r="R574" s="126">
        <f>$Q$574*$H$574</f>
        <v>0.04664184</v>
      </c>
      <c r="S574" s="126">
        <v>0</v>
      </c>
      <c r="T574" s="127">
        <f>$S$574*$H$574</f>
        <v>0</v>
      </c>
      <c r="AR574" s="74" t="s">
        <v>320</v>
      </c>
      <c r="AT574" s="74" t="s">
        <v>317</v>
      </c>
      <c r="AU574" s="74" t="s">
        <v>79</v>
      </c>
      <c r="AY574" s="10" t="s">
        <v>137</v>
      </c>
      <c r="BE574" s="128">
        <f>IF($N$574="základní",$J$574,0)</f>
        <v>0</v>
      </c>
      <c r="BF574" s="128">
        <f>IF($N$574="snížená",$J$574,0)</f>
        <v>0</v>
      </c>
      <c r="BG574" s="128">
        <f>IF($N$574="zákl. přenesená",$J$574,0)</f>
        <v>0</v>
      </c>
      <c r="BH574" s="128">
        <f>IF($N$574="sníž. přenesená",$J$574,0)</f>
        <v>0</v>
      </c>
      <c r="BI574" s="128">
        <f>IF($N$574="nulová",$J$574,0)</f>
        <v>0</v>
      </c>
      <c r="BJ574" s="74" t="s">
        <v>21</v>
      </c>
      <c r="BK574" s="128">
        <f>ROUND($I$574*$H$574,2)</f>
        <v>0</v>
      </c>
      <c r="BL574" s="74" t="s">
        <v>297</v>
      </c>
      <c r="BM574" s="74" t="s">
        <v>904</v>
      </c>
    </row>
    <row r="575" spans="2:47" s="10" customFormat="1" ht="16.5" customHeight="1">
      <c r="B575" s="25"/>
      <c r="D575" s="129" t="s">
        <v>148</v>
      </c>
      <c r="F575" s="130" t="s">
        <v>903</v>
      </c>
      <c r="L575" s="25"/>
      <c r="M575" s="131"/>
      <c r="T575" s="48"/>
      <c r="AT575" s="10" t="s">
        <v>148</v>
      </c>
      <c r="AU575" s="10" t="s">
        <v>79</v>
      </c>
    </row>
    <row r="576" spans="2:51" s="10" customFormat="1" ht="15.75" customHeight="1">
      <c r="B576" s="132"/>
      <c r="D576" s="133" t="s">
        <v>150</v>
      </c>
      <c r="F576" s="135" t="s">
        <v>905</v>
      </c>
      <c r="H576" s="136">
        <v>333.156</v>
      </c>
      <c r="L576" s="132"/>
      <c r="M576" s="137"/>
      <c r="T576" s="138"/>
      <c r="AT576" s="134" t="s">
        <v>150</v>
      </c>
      <c r="AU576" s="134" t="s">
        <v>79</v>
      </c>
      <c r="AV576" s="134" t="s">
        <v>79</v>
      </c>
      <c r="AW576" s="134" t="s">
        <v>70</v>
      </c>
      <c r="AX576" s="134" t="s">
        <v>21</v>
      </c>
      <c r="AY576" s="134" t="s">
        <v>137</v>
      </c>
    </row>
    <row r="577" spans="2:65" s="10" customFormat="1" ht="15.75" customHeight="1">
      <c r="B577" s="25"/>
      <c r="C577" s="118" t="s">
        <v>906</v>
      </c>
      <c r="D577" s="118" t="s">
        <v>141</v>
      </c>
      <c r="E577" s="119" t="s">
        <v>907</v>
      </c>
      <c r="F577" s="120" t="s">
        <v>908</v>
      </c>
      <c r="G577" s="121" t="s">
        <v>258</v>
      </c>
      <c r="H577" s="122">
        <v>14.128</v>
      </c>
      <c r="I577" s="123"/>
      <c r="J577" s="123">
        <f>ROUND($I$577*$H$577,2)</f>
        <v>0</v>
      </c>
      <c r="K577" s="120" t="s">
        <v>145</v>
      </c>
      <c r="L577" s="25"/>
      <c r="M577" s="124"/>
      <c r="N577" s="125" t="s">
        <v>41</v>
      </c>
      <c r="O577" s="126">
        <v>2.329</v>
      </c>
      <c r="P577" s="126">
        <f>$O$577*$H$577</f>
        <v>32.904112000000005</v>
      </c>
      <c r="Q577" s="126">
        <v>0</v>
      </c>
      <c r="R577" s="126">
        <f>$Q$577*$H$577</f>
        <v>0</v>
      </c>
      <c r="S577" s="126">
        <v>0</v>
      </c>
      <c r="T577" s="127">
        <f>$S$577*$H$577</f>
        <v>0</v>
      </c>
      <c r="AR577" s="74" t="s">
        <v>297</v>
      </c>
      <c r="AT577" s="74" t="s">
        <v>141</v>
      </c>
      <c r="AU577" s="74" t="s">
        <v>79</v>
      </c>
      <c r="AY577" s="10" t="s">
        <v>137</v>
      </c>
      <c r="BE577" s="128">
        <f>IF($N$577="základní",$J$577,0)</f>
        <v>0</v>
      </c>
      <c r="BF577" s="128">
        <f>IF($N$577="snížená",$J$577,0)</f>
        <v>0</v>
      </c>
      <c r="BG577" s="128">
        <f>IF($N$577="zákl. přenesená",$J$577,0)</f>
        <v>0</v>
      </c>
      <c r="BH577" s="128">
        <f>IF($N$577="sníž. přenesená",$J$577,0)</f>
        <v>0</v>
      </c>
      <c r="BI577" s="128">
        <f>IF($N$577="nulová",$J$577,0)</f>
        <v>0</v>
      </c>
      <c r="BJ577" s="74" t="s">
        <v>21</v>
      </c>
      <c r="BK577" s="128">
        <f>ROUND($I$577*$H$577,2)</f>
        <v>0</v>
      </c>
      <c r="BL577" s="74" t="s">
        <v>297</v>
      </c>
      <c r="BM577" s="74" t="s">
        <v>909</v>
      </c>
    </row>
    <row r="578" spans="2:47" s="10" customFormat="1" ht="27" customHeight="1">
      <c r="B578" s="25"/>
      <c r="D578" s="129" t="s">
        <v>148</v>
      </c>
      <c r="F578" s="130" t="s">
        <v>910</v>
      </c>
      <c r="L578" s="25"/>
      <c r="M578" s="131"/>
      <c r="T578" s="48"/>
      <c r="AT578" s="10" t="s">
        <v>148</v>
      </c>
      <c r="AU578" s="10" t="s">
        <v>79</v>
      </c>
    </row>
    <row r="579" spans="2:63" s="107" customFormat="1" ht="30.75" customHeight="1">
      <c r="B579" s="108"/>
      <c r="D579" s="109" t="s">
        <v>69</v>
      </c>
      <c r="E579" s="116" t="s">
        <v>911</v>
      </c>
      <c r="F579" s="116" t="s">
        <v>912</v>
      </c>
      <c r="J579" s="117">
        <f>$BK$579</f>
        <v>0</v>
      </c>
      <c r="L579" s="108"/>
      <c r="M579" s="112"/>
      <c r="P579" s="113">
        <f>SUM($P$580:$P$617)</f>
        <v>57.221000000000004</v>
      </c>
      <c r="R579" s="113">
        <f>SUM($R$580:$R$617)</f>
        <v>0.4377400000000001</v>
      </c>
      <c r="T579" s="114">
        <f>SUM($T$580:$T$617)</f>
        <v>0.096</v>
      </c>
      <c r="AR579" s="109" t="s">
        <v>79</v>
      </c>
      <c r="AT579" s="109" t="s">
        <v>69</v>
      </c>
      <c r="AU579" s="109" t="s">
        <v>21</v>
      </c>
      <c r="AY579" s="109" t="s">
        <v>137</v>
      </c>
      <c r="BK579" s="115">
        <f>SUM($BK$580:$BK$617)</f>
        <v>0</v>
      </c>
    </row>
    <row r="580" spans="2:65" s="10" customFormat="1" ht="15.75" customHeight="1">
      <c r="B580" s="25"/>
      <c r="C580" s="118" t="s">
        <v>913</v>
      </c>
      <c r="D580" s="118" t="s">
        <v>141</v>
      </c>
      <c r="E580" s="119" t="s">
        <v>914</v>
      </c>
      <c r="F580" s="120" t="s">
        <v>915</v>
      </c>
      <c r="G580" s="121" t="s">
        <v>415</v>
      </c>
      <c r="H580" s="122">
        <v>2</v>
      </c>
      <c r="I580" s="123"/>
      <c r="J580" s="123">
        <f>ROUND($I$580*$H$580,2)</f>
        <v>0</v>
      </c>
      <c r="K580" s="120" t="s">
        <v>145</v>
      </c>
      <c r="L580" s="25"/>
      <c r="M580" s="124"/>
      <c r="N580" s="125" t="s">
        <v>41</v>
      </c>
      <c r="O580" s="126">
        <v>3.492</v>
      </c>
      <c r="P580" s="126">
        <f>$O$580*$H$580</f>
        <v>6.984</v>
      </c>
      <c r="Q580" s="126">
        <v>0.00042</v>
      </c>
      <c r="R580" s="126">
        <f>$Q$580*$H$580</f>
        <v>0.00084</v>
      </c>
      <c r="S580" s="126">
        <v>0</v>
      </c>
      <c r="T580" s="127">
        <f>$S$580*$H$580</f>
        <v>0</v>
      </c>
      <c r="AR580" s="74" t="s">
        <v>297</v>
      </c>
      <c r="AT580" s="74" t="s">
        <v>141</v>
      </c>
      <c r="AU580" s="74" t="s">
        <v>79</v>
      </c>
      <c r="AY580" s="10" t="s">
        <v>137</v>
      </c>
      <c r="BE580" s="128">
        <f>IF($N$580="základní",$J$580,0)</f>
        <v>0</v>
      </c>
      <c r="BF580" s="128">
        <f>IF($N$580="snížená",$J$580,0)</f>
        <v>0</v>
      </c>
      <c r="BG580" s="128">
        <f>IF($N$580="zákl. přenesená",$J$580,0)</f>
        <v>0</v>
      </c>
      <c r="BH580" s="128">
        <f>IF($N$580="sníž. přenesená",$J$580,0)</f>
        <v>0</v>
      </c>
      <c r="BI580" s="128">
        <f>IF($N$580="nulová",$J$580,0)</f>
        <v>0</v>
      </c>
      <c r="BJ580" s="74" t="s">
        <v>21</v>
      </c>
      <c r="BK580" s="128">
        <f>ROUND($I$580*$H$580,2)</f>
        <v>0</v>
      </c>
      <c r="BL580" s="74" t="s">
        <v>297</v>
      </c>
      <c r="BM580" s="74" t="s">
        <v>916</v>
      </c>
    </row>
    <row r="581" spans="2:47" s="10" customFormat="1" ht="16.5" customHeight="1">
      <c r="B581" s="25"/>
      <c r="D581" s="129" t="s">
        <v>148</v>
      </c>
      <c r="F581" s="130" t="s">
        <v>917</v>
      </c>
      <c r="L581" s="25"/>
      <c r="M581" s="131"/>
      <c r="T581" s="48"/>
      <c r="AT581" s="10" t="s">
        <v>148</v>
      </c>
      <c r="AU581" s="10" t="s">
        <v>79</v>
      </c>
    </row>
    <row r="582" spans="2:65" s="10" customFormat="1" ht="15.75" customHeight="1">
      <c r="B582" s="25"/>
      <c r="C582" s="144" t="s">
        <v>918</v>
      </c>
      <c r="D582" s="144" t="s">
        <v>317</v>
      </c>
      <c r="E582" s="145" t="s">
        <v>919</v>
      </c>
      <c r="F582" s="146" t="s">
        <v>920</v>
      </c>
      <c r="G582" s="147" t="s">
        <v>415</v>
      </c>
      <c r="H582" s="148">
        <v>2</v>
      </c>
      <c r="I582" s="149"/>
      <c r="J582" s="149">
        <f>ROUND($I$582*$H$582,2)</f>
        <v>0</v>
      </c>
      <c r="K582" s="146"/>
      <c r="L582" s="150"/>
      <c r="M582" s="146"/>
      <c r="N582" s="151" t="s">
        <v>41</v>
      </c>
      <c r="O582" s="126">
        <v>0</v>
      </c>
      <c r="P582" s="126">
        <f>$O$582*$H$582</f>
        <v>0</v>
      </c>
      <c r="Q582" s="126">
        <v>0.03</v>
      </c>
      <c r="R582" s="126">
        <f>$Q$582*$H$582</f>
        <v>0.06</v>
      </c>
      <c r="S582" s="126">
        <v>0</v>
      </c>
      <c r="T582" s="127">
        <f>$S$582*$H$582</f>
        <v>0</v>
      </c>
      <c r="AR582" s="74" t="s">
        <v>320</v>
      </c>
      <c r="AT582" s="74" t="s">
        <v>317</v>
      </c>
      <c r="AU582" s="74" t="s">
        <v>79</v>
      </c>
      <c r="AY582" s="10" t="s">
        <v>137</v>
      </c>
      <c r="BE582" s="128">
        <f>IF($N$582="základní",$J$582,0)</f>
        <v>0</v>
      </c>
      <c r="BF582" s="128">
        <f>IF($N$582="snížená",$J$582,0)</f>
        <v>0</v>
      </c>
      <c r="BG582" s="128">
        <f>IF($N$582="zákl. přenesená",$J$582,0)</f>
        <v>0</v>
      </c>
      <c r="BH582" s="128">
        <f>IF($N$582="sníž. přenesená",$J$582,0)</f>
        <v>0</v>
      </c>
      <c r="BI582" s="128">
        <f>IF($N$582="nulová",$J$582,0)</f>
        <v>0</v>
      </c>
      <c r="BJ582" s="74" t="s">
        <v>21</v>
      </c>
      <c r="BK582" s="128">
        <f>ROUND($I$582*$H$582,2)</f>
        <v>0</v>
      </c>
      <c r="BL582" s="74" t="s">
        <v>297</v>
      </c>
      <c r="BM582" s="74" t="s">
        <v>921</v>
      </c>
    </row>
    <row r="583" spans="2:47" s="10" customFormat="1" ht="16.5" customHeight="1">
      <c r="B583" s="25"/>
      <c r="D583" s="129" t="s">
        <v>148</v>
      </c>
      <c r="F583" s="130" t="s">
        <v>920</v>
      </c>
      <c r="L583" s="25"/>
      <c r="M583" s="131"/>
      <c r="T583" s="48"/>
      <c r="AT583" s="10" t="s">
        <v>148</v>
      </c>
      <c r="AU583" s="10" t="s">
        <v>79</v>
      </c>
    </row>
    <row r="584" spans="2:65" s="10" customFormat="1" ht="15.75" customHeight="1">
      <c r="B584" s="25"/>
      <c r="C584" s="118" t="s">
        <v>922</v>
      </c>
      <c r="D584" s="118" t="s">
        <v>141</v>
      </c>
      <c r="E584" s="119" t="s">
        <v>923</v>
      </c>
      <c r="F584" s="120" t="s">
        <v>924</v>
      </c>
      <c r="G584" s="121" t="s">
        <v>415</v>
      </c>
      <c r="H584" s="122">
        <v>4</v>
      </c>
      <c r="I584" s="123"/>
      <c r="J584" s="123">
        <f>ROUND($I$584*$H$584,2)</f>
        <v>0</v>
      </c>
      <c r="K584" s="120"/>
      <c r="L584" s="25"/>
      <c r="M584" s="124"/>
      <c r="N584" s="125" t="s">
        <v>41</v>
      </c>
      <c r="O584" s="126">
        <v>0</v>
      </c>
      <c r="P584" s="126">
        <f>$O$584*$H$584</f>
        <v>0</v>
      </c>
      <c r="Q584" s="126">
        <v>0</v>
      </c>
      <c r="R584" s="126">
        <f>$Q$584*$H$584</f>
        <v>0</v>
      </c>
      <c r="S584" s="126">
        <v>0</v>
      </c>
      <c r="T584" s="127">
        <f>$S$584*$H$584</f>
        <v>0</v>
      </c>
      <c r="AR584" s="74" t="s">
        <v>297</v>
      </c>
      <c r="AT584" s="74" t="s">
        <v>141</v>
      </c>
      <c r="AU584" s="74" t="s">
        <v>79</v>
      </c>
      <c r="AY584" s="10" t="s">
        <v>137</v>
      </c>
      <c r="BE584" s="128">
        <f>IF($N$584="základní",$J$584,0)</f>
        <v>0</v>
      </c>
      <c r="BF584" s="128">
        <f>IF($N$584="snížená",$J$584,0)</f>
        <v>0</v>
      </c>
      <c r="BG584" s="128">
        <f>IF($N$584="zákl. přenesená",$J$584,0)</f>
        <v>0</v>
      </c>
      <c r="BH584" s="128">
        <f>IF($N$584="sníž. přenesená",$J$584,0)</f>
        <v>0</v>
      </c>
      <c r="BI584" s="128">
        <f>IF($N$584="nulová",$J$584,0)</f>
        <v>0</v>
      </c>
      <c r="BJ584" s="74" t="s">
        <v>21</v>
      </c>
      <c r="BK584" s="128">
        <f>ROUND($I$584*$H$584,2)</f>
        <v>0</v>
      </c>
      <c r="BL584" s="74" t="s">
        <v>297</v>
      </c>
      <c r="BM584" s="74" t="s">
        <v>925</v>
      </c>
    </row>
    <row r="585" spans="2:65" s="10" customFormat="1" ht="15.75" customHeight="1">
      <c r="B585" s="25"/>
      <c r="C585" s="121" t="s">
        <v>180</v>
      </c>
      <c r="D585" s="121" t="s">
        <v>141</v>
      </c>
      <c r="E585" s="119" t="s">
        <v>926</v>
      </c>
      <c r="F585" s="120" t="s">
        <v>927</v>
      </c>
      <c r="G585" s="121" t="s">
        <v>415</v>
      </c>
      <c r="H585" s="122">
        <v>3</v>
      </c>
      <c r="I585" s="123"/>
      <c r="J585" s="123">
        <f>ROUND($I$585*$H$585,2)</f>
        <v>0</v>
      </c>
      <c r="K585" s="120" t="s">
        <v>145</v>
      </c>
      <c r="L585" s="25"/>
      <c r="M585" s="124"/>
      <c r="N585" s="125" t="s">
        <v>41</v>
      </c>
      <c r="O585" s="126">
        <v>1.805</v>
      </c>
      <c r="P585" s="126">
        <f>$O$585*$H$585</f>
        <v>5.415</v>
      </c>
      <c r="Q585" s="126">
        <v>0</v>
      </c>
      <c r="R585" s="126">
        <f>$Q$585*$H$585</f>
        <v>0</v>
      </c>
      <c r="S585" s="126">
        <v>0</v>
      </c>
      <c r="T585" s="127">
        <f>$S$585*$H$585</f>
        <v>0</v>
      </c>
      <c r="AR585" s="74" t="s">
        <v>297</v>
      </c>
      <c r="AT585" s="74" t="s">
        <v>141</v>
      </c>
      <c r="AU585" s="74" t="s">
        <v>79</v>
      </c>
      <c r="AY585" s="74" t="s">
        <v>137</v>
      </c>
      <c r="BE585" s="128">
        <f>IF($N$585="základní",$J$585,0)</f>
        <v>0</v>
      </c>
      <c r="BF585" s="128">
        <f>IF($N$585="snížená",$J$585,0)</f>
        <v>0</v>
      </c>
      <c r="BG585" s="128">
        <f>IF($N$585="zákl. přenesená",$J$585,0)</f>
        <v>0</v>
      </c>
      <c r="BH585" s="128">
        <f>IF($N$585="sníž. přenesená",$J$585,0)</f>
        <v>0</v>
      </c>
      <c r="BI585" s="128">
        <f>IF($N$585="nulová",$J$585,0)</f>
        <v>0</v>
      </c>
      <c r="BJ585" s="74" t="s">
        <v>21</v>
      </c>
      <c r="BK585" s="128">
        <f>ROUND($I$585*$H$585,2)</f>
        <v>0</v>
      </c>
      <c r="BL585" s="74" t="s">
        <v>297</v>
      </c>
      <c r="BM585" s="74" t="s">
        <v>928</v>
      </c>
    </row>
    <row r="586" spans="2:47" s="10" customFormat="1" ht="27" customHeight="1">
      <c r="B586" s="25"/>
      <c r="D586" s="129" t="s">
        <v>148</v>
      </c>
      <c r="F586" s="130" t="s">
        <v>929</v>
      </c>
      <c r="L586" s="25"/>
      <c r="M586" s="131"/>
      <c r="T586" s="48"/>
      <c r="AT586" s="10" t="s">
        <v>148</v>
      </c>
      <c r="AU586" s="10" t="s">
        <v>79</v>
      </c>
    </row>
    <row r="587" spans="2:65" s="10" customFormat="1" ht="15.75" customHeight="1">
      <c r="B587" s="25"/>
      <c r="C587" s="144" t="s">
        <v>930</v>
      </c>
      <c r="D587" s="144" t="s">
        <v>317</v>
      </c>
      <c r="E587" s="145" t="s">
        <v>931</v>
      </c>
      <c r="F587" s="146" t="s">
        <v>932</v>
      </c>
      <c r="G587" s="147" t="s">
        <v>415</v>
      </c>
      <c r="H587" s="148">
        <v>4</v>
      </c>
      <c r="I587" s="149"/>
      <c r="J587" s="149">
        <f>ROUND($I$587*$H$587,2)</f>
        <v>0</v>
      </c>
      <c r="K587" s="146"/>
      <c r="L587" s="150"/>
      <c r="M587" s="146"/>
      <c r="N587" s="151" t="s">
        <v>41</v>
      </c>
      <c r="O587" s="126">
        <v>0</v>
      </c>
      <c r="P587" s="126">
        <f>$O$587*$H$587</f>
        <v>0</v>
      </c>
      <c r="Q587" s="126">
        <v>0.0012</v>
      </c>
      <c r="R587" s="126">
        <f>$Q$587*$H$587</f>
        <v>0.0048</v>
      </c>
      <c r="S587" s="126">
        <v>0</v>
      </c>
      <c r="T587" s="127">
        <f>$S$587*$H$587</f>
        <v>0</v>
      </c>
      <c r="AR587" s="74" t="s">
        <v>320</v>
      </c>
      <c r="AT587" s="74" t="s">
        <v>317</v>
      </c>
      <c r="AU587" s="74" t="s">
        <v>79</v>
      </c>
      <c r="AY587" s="10" t="s">
        <v>137</v>
      </c>
      <c r="BE587" s="128">
        <f>IF($N$587="základní",$J$587,0)</f>
        <v>0</v>
      </c>
      <c r="BF587" s="128">
        <f>IF($N$587="snížená",$J$587,0)</f>
        <v>0</v>
      </c>
      <c r="BG587" s="128">
        <f>IF($N$587="zákl. přenesená",$J$587,0)</f>
        <v>0</v>
      </c>
      <c r="BH587" s="128">
        <f>IF($N$587="sníž. přenesená",$J$587,0)</f>
        <v>0</v>
      </c>
      <c r="BI587" s="128">
        <f>IF($N$587="nulová",$J$587,0)</f>
        <v>0</v>
      </c>
      <c r="BJ587" s="74" t="s">
        <v>21</v>
      </c>
      <c r="BK587" s="128">
        <f>ROUND($I$587*$H$587,2)</f>
        <v>0</v>
      </c>
      <c r="BL587" s="74" t="s">
        <v>297</v>
      </c>
      <c r="BM587" s="74" t="s">
        <v>933</v>
      </c>
    </row>
    <row r="588" spans="2:47" s="10" customFormat="1" ht="16.5" customHeight="1">
      <c r="B588" s="25"/>
      <c r="D588" s="129" t="s">
        <v>148</v>
      </c>
      <c r="F588" s="130" t="s">
        <v>932</v>
      </c>
      <c r="L588" s="25"/>
      <c r="M588" s="131"/>
      <c r="T588" s="48"/>
      <c r="AT588" s="10" t="s">
        <v>148</v>
      </c>
      <c r="AU588" s="10" t="s">
        <v>79</v>
      </c>
    </row>
    <row r="589" spans="2:65" s="10" customFormat="1" ht="15.75" customHeight="1">
      <c r="B589" s="25"/>
      <c r="C589" s="144" t="s">
        <v>934</v>
      </c>
      <c r="D589" s="144" t="s">
        <v>317</v>
      </c>
      <c r="E589" s="145" t="s">
        <v>935</v>
      </c>
      <c r="F589" s="146" t="s">
        <v>936</v>
      </c>
      <c r="G589" s="147" t="s">
        <v>415</v>
      </c>
      <c r="H589" s="148">
        <v>4</v>
      </c>
      <c r="I589" s="149"/>
      <c r="J589" s="149">
        <f>ROUND($I$589*$H$589,2)</f>
        <v>0</v>
      </c>
      <c r="K589" s="146"/>
      <c r="L589" s="150"/>
      <c r="M589" s="146"/>
      <c r="N589" s="151" t="s">
        <v>41</v>
      </c>
      <c r="O589" s="126">
        <v>0</v>
      </c>
      <c r="P589" s="126">
        <f>$O$589*$H$589</f>
        <v>0</v>
      </c>
      <c r="Q589" s="126">
        <v>0.0012</v>
      </c>
      <c r="R589" s="126">
        <f>$Q$589*$H$589</f>
        <v>0.0048</v>
      </c>
      <c r="S589" s="126">
        <v>0</v>
      </c>
      <c r="T589" s="127">
        <f>$S$589*$H$589</f>
        <v>0</v>
      </c>
      <c r="AR589" s="74" t="s">
        <v>320</v>
      </c>
      <c r="AT589" s="74" t="s">
        <v>317</v>
      </c>
      <c r="AU589" s="74" t="s">
        <v>79</v>
      </c>
      <c r="AY589" s="10" t="s">
        <v>137</v>
      </c>
      <c r="BE589" s="128">
        <f>IF($N$589="základní",$J$589,0)</f>
        <v>0</v>
      </c>
      <c r="BF589" s="128">
        <f>IF($N$589="snížená",$J$589,0)</f>
        <v>0</v>
      </c>
      <c r="BG589" s="128">
        <f>IF($N$589="zákl. přenesená",$J$589,0)</f>
        <v>0</v>
      </c>
      <c r="BH589" s="128">
        <f>IF($N$589="sníž. přenesená",$J$589,0)</f>
        <v>0</v>
      </c>
      <c r="BI589" s="128">
        <f>IF($N$589="nulová",$J$589,0)</f>
        <v>0</v>
      </c>
      <c r="BJ589" s="74" t="s">
        <v>21</v>
      </c>
      <c r="BK589" s="128">
        <f>ROUND($I$589*$H$589,2)</f>
        <v>0</v>
      </c>
      <c r="BL589" s="74" t="s">
        <v>297</v>
      </c>
      <c r="BM589" s="74" t="s">
        <v>937</v>
      </c>
    </row>
    <row r="590" spans="2:47" s="10" customFormat="1" ht="16.5" customHeight="1">
      <c r="B590" s="25"/>
      <c r="D590" s="129" t="s">
        <v>148</v>
      </c>
      <c r="F590" s="130" t="s">
        <v>932</v>
      </c>
      <c r="L590" s="25"/>
      <c r="M590" s="131"/>
      <c r="T590" s="48"/>
      <c r="AT590" s="10" t="s">
        <v>148</v>
      </c>
      <c r="AU590" s="10" t="s">
        <v>79</v>
      </c>
    </row>
    <row r="591" spans="2:65" s="10" customFormat="1" ht="15.75" customHeight="1">
      <c r="B591" s="25"/>
      <c r="C591" s="144" t="s">
        <v>26</v>
      </c>
      <c r="D591" s="144" t="s">
        <v>317</v>
      </c>
      <c r="E591" s="145" t="s">
        <v>938</v>
      </c>
      <c r="F591" s="146" t="s">
        <v>939</v>
      </c>
      <c r="G591" s="147" t="s">
        <v>415</v>
      </c>
      <c r="H591" s="148">
        <v>3</v>
      </c>
      <c r="I591" s="149"/>
      <c r="J591" s="149">
        <f>ROUND($I$591*$H$591,2)</f>
        <v>0</v>
      </c>
      <c r="K591" s="146"/>
      <c r="L591" s="150"/>
      <c r="M591" s="146"/>
      <c r="N591" s="151" t="s">
        <v>41</v>
      </c>
      <c r="O591" s="126">
        <v>0</v>
      </c>
      <c r="P591" s="126">
        <f>$O$591*$H$591</f>
        <v>0</v>
      </c>
      <c r="Q591" s="126">
        <v>0.025</v>
      </c>
      <c r="R591" s="126">
        <f>$Q$591*$H$591</f>
        <v>0.07500000000000001</v>
      </c>
      <c r="S591" s="126">
        <v>0</v>
      </c>
      <c r="T591" s="127">
        <f>$S$591*$H$591</f>
        <v>0</v>
      </c>
      <c r="AR591" s="74" t="s">
        <v>320</v>
      </c>
      <c r="AT591" s="74" t="s">
        <v>317</v>
      </c>
      <c r="AU591" s="74" t="s">
        <v>79</v>
      </c>
      <c r="AY591" s="10" t="s">
        <v>137</v>
      </c>
      <c r="BE591" s="128">
        <f>IF($N$591="základní",$J$591,0)</f>
        <v>0</v>
      </c>
      <c r="BF591" s="128">
        <f>IF($N$591="snížená",$J$591,0)</f>
        <v>0</v>
      </c>
      <c r="BG591" s="128">
        <f>IF($N$591="zákl. přenesená",$J$591,0)</f>
        <v>0</v>
      </c>
      <c r="BH591" s="128">
        <f>IF($N$591="sníž. přenesená",$J$591,0)</f>
        <v>0</v>
      </c>
      <c r="BI591" s="128">
        <f>IF($N$591="nulová",$J$591,0)</f>
        <v>0</v>
      </c>
      <c r="BJ591" s="74" t="s">
        <v>21</v>
      </c>
      <c r="BK591" s="128">
        <f>ROUND($I$591*$H$591,2)</f>
        <v>0</v>
      </c>
      <c r="BL591" s="74" t="s">
        <v>297</v>
      </c>
      <c r="BM591" s="74" t="s">
        <v>940</v>
      </c>
    </row>
    <row r="592" spans="2:47" s="10" customFormat="1" ht="16.5" customHeight="1">
      <c r="B592" s="25"/>
      <c r="D592" s="129" t="s">
        <v>148</v>
      </c>
      <c r="F592" s="130" t="s">
        <v>1675</v>
      </c>
      <c r="L592" s="25"/>
      <c r="M592" s="131"/>
      <c r="T592" s="48"/>
      <c r="AT592" s="10" t="s">
        <v>148</v>
      </c>
      <c r="AU592" s="10" t="s">
        <v>79</v>
      </c>
    </row>
    <row r="593" spans="2:65" s="10" customFormat="1" ht="15.75" customHeight="1">
      <c r="B593" s="25"/>
      <c r="C593" s="118" t="s">
        <v>941</v>
      </c>
      <c r="D593" s="118" t="s">
        <v>141</v>
      </c>
      <c r="E593" s="119" t="s">
        <v>942</v>
      </c>
      <c r="F593" s="120" t="s">
        <v>943</v>
      </c>
      <c r="G593" s="121" t="s">
        <v>415</v>
      </c>
      <c r="H593" s="122">
        <v>1</v>
      </c>
      <c r="I593" s="123"/>
      <c r="J593" s="123">
        <f>ROUND($I$593*$H$593,2)</f>
        <v>0</v>
      </c>
      <c r="K593" s="120" t="s">
        <v>145</v>
      </c>
      <c r="L593" s="25"/>
      <c r="M593" s="124"/>
      <c r="N593" s="125" t="s">
        <v>41</v>
      </c>
      <c r="O593" s="126">
        <v>3.045</v>
      </c>
      <c r="P593" s="126">
        <f>$O$593*$H$593</f>
        <v>3.045</v>
      </c>
      <c r="Q593" s="126">
        <v>0</v>
      </c>
      <c r="R593" s="126">
        <f>$Q$593*$H$593</f>
        <v>0</v>
      </c>
      <c r="S593" s="126">
        <v>0</v>
      </c>
      <c r="T593" s="127">
        <f>$S$593*$H$593</f>
        <v>0</v>
      </c>
      <c r="AR593" s="74" t="s">
        <v>297</v>
      </c>
      <c r="AT593" s="74" t="s">
        <v>141</v>
      </c>
      <c r="AU593" s="74" t="s">
        <v>79</v>
      </c>
      <c r="AY593" s="10" t="s">
        <v>137</v>
      </c>
      <c r="BE593" s="128">
        <f>IF($N$593="základní",$J$593,0)</f>
        <v>0</v>
      </c>
      <c r="BF593" s="128">
        <f>IF($N$593="snížená",$J$593,0)</f>
        <v>0</v>
      </c>
      <c r="BG593" s="128">
        <f>IF($N$593="zákl. přenesená",$J$593,0)</f>
        <v>0</v>
      </c>
      <c r="BH593" s="128">
        <f>IF($N$593="sníž. přenesená",$J$593,0)</f>
        <v>0</v>
      </c>
      <c r="BI593" s="128">
        <f>IF($N$593="nulová",$J$593,0)</f>
        <v>0</v>
      </c>
      <c r="BJ593" s="74" t="s">
        <v>21</v>
      </c>
      <c r="BK593" s="128">
        <f>ROUND($I$593*$H$593,2)</f>
        <v>0</v>
      </c>
      <c r="BL593" s="74" t="s">
        <v>297</v>
      </c>
      <c r="BM593" s="74" t="s">
        <v>944</v>
      </c>
    </row>
    <row r="594" spans="2:47" s="10" customFormat="1" ht="27" customHeight="1">
      <c r="B594" s="25"/>
      <c r="D594" s="129" t="s">
        <v>148</v>
      </c>
      <c r="F594" s="130" t="s">
        <v>945</v>
      </c>
      <c r="L594" s="25"/>
      <c r="M594" s="131"/>
      <c r="T594" s="48"/>
      <c r="AT594" s="10" t="s">
        <v>148</v>
      </c>
      <c r="AU594" s="10" t="s">
        <v>79</v>
      </c>
    </row>
    <row r="595" spans="2:65" s="10" customFormat="1" ht="15.75" customHeight="1">
      <c r="B595" s="25"/>
      <c r="C595" s="144" t="s">
        <v>946</v>
      </c>
      <c r="D595" s="144" t="s">
        <v>317</v>
      </c>
      <c r="E595" s="145" t="s">
        <v>947</v>
      </c>
      <c r="F595" s="146" t="s">
        <v>948</v>
      </c>
      <c r="G595" s="147" t="s">
        <v>415</v>
      </c>
      <c r="H595" s="148">
        <v>1</v>
      </c>
      <c r="I595" s="149"/>
      <c r="J595" s="149">
        <f>ROUND($I$595*$H$595,2)</f>
        <v>0</v>
      </c>
      <c r="K595" s="146"/>
      <c r="L595" s="150"/>
      <c r="M595" s="146"/>
      <c r="N595" s="151" t="s">
        <v>41</v>
      </c>
      <c r="O595" s="126">
        <v>0</v>
      </c>
      <c r="P595" s="126">
        <f>$O$595*$H$595</f>
        <v>0</v>
      </c>
      <c r="Q595" s="126">
        <v>0.025</v>
      </c>
      <c r="R595" s="126">
        <f>$Q$595*$H$595</f>
        <v>0.025</v>
      </c>
      <c r="S595" s="126">
        <v>0</v>
      </c>
      <c r="T595" s="127">
        <f>$S$595*$H$595</f>
        <v>0</v>
      </c>
      <c r="AR595" s="74" t="s">
        <v>320</v>
      </c>
      <c r="AT595" s="74" t="s">
        <v>317</v>
      </c>
      <c r="AU595" s="74" t="s">
        <v>79</v>
      </c>
      <c r="AY595" s="10" t="s">
        <v>137</v>
      </c>
      <c r="BE595" s="128">
        <f>IF($N$595="základní",$J$595,0)</f>
        <v>0</v>
      </c>
      <c r="BF595" s="128">
        <f>IF($N$595="snížená",$J$595,0)</f>
        <v>0</v>
      </c>
      <c r="BG595" s="128">
        <f>IF($N$595="zákl. přenesená",$J$595,0)</f>
        <v>0</v>
      </c>
      <c r="BH595" s="128">
        <f>IF($N$595="sníž. přenesená",$J$595,0)</f>
        <v>0</v>
      </c>
      <c r="BI595" s="128">
        <f>IF($N$595="nulová",$J$595,0)</f>
        <v>0</v>
      </c>
      <c r="BJ595" s="74" t="s">
        <v>21</v>
      </c>
      <c r="BK595" s="128">
        <f>ROUND($I$595*$H$595,2)</f>
        <v>0</v>
      </c>
      <c r="BL595" s="74" t="s">
        <v>297</v>
      </c>
      <c r="BM595" s="74" t="s">
        <v>949</v>
      </c>
    </row>
    <row r="596" spans="2:47" s="10" customFormat="1" ht="27" customHeight="1">
      <c r="B596" s="25"/>
      <c r="D596" s="129" t="s">
        <v>148</v>
      </c>
      <c r="F596" s="130" t="s">
        <v>1674</v>
      </c>
      <c r="L596" s="25"/>
      <c r="M596" s="131"/>
      <c r="T596" s="48"/>
      <c r="AT596" s="10" t="s">
        <v>148</v>
      </c>
      <c r="AU596" s="10" t="s">
        <v>79</v>
      </c>
    </row>
    <row r="597" spans="2:65" s="10" customFormat="1" ht="15.75" customHeight="1">
      <c r="B597" s="25"/>
      <c r="C597" s="118" t="s">
        <v>950</v>
      </c>
      <c r="D597" s="118" t="s">
        <v>141</v>
      </c>
      <c r="E597" s="119" t="s">
        <v>951</v>
      </c>
      <c r="F597" s="120" t="s">
        <v>952</v>
      </c>
      <c r="G597" s="121" t="s">
        <v>415</v>
      </c>
      <c r="H597" s="122">
        <v>7</v>
      </c>
      <c r="I597" s="123"/>
      <c r="J597" s="123">
        <f>ROUND($I$597*$H$597,2)</f>
        <v>0</v>
      </c>
      <c r="K597" s="120" t="s">
        <v>145</v>
      </c>
      <c r="L597" s="25"/>
      <c r="M597" s="124"/>
      <c r="N597" s="125" t="s">
        <v>41</v>
      </c>
      <c r="O597" s="126">
        <v>4.144</v>
      </c>
      <c r="P597" s="126">
        <f>$O$597*$H$597</f>
        <v>29.008000000000003</v>
      </c>
      <c r="Q597" s="126">
        <v>0.00025</v>
      </c>
      <c r="R597" s="126">
        <f>$Q$597*$H$597</f>
        <v>0.00175</v>
      </c>
      <c r="S597" s="126">
        <v>0</v>
      </c>
      <c r="T597" s="127">
        <f>$S$597*$H$597</f>
        <v>0</v>
      </c>
      <c r="AR597" s="74" t="s">
        <v>297</v>
      </c>
      <c r="AT597" s="74" t="s">
        <v>141</v>
      </c>
      <c r="AU597" s="74" t="s">
        <v>79</v>
      </c>
      <c r="AY597" s="10" t="s">
        <v>137</v>
      </c>
      <c r="BE597" s="128">
        <f>IF($N$597="základní",$J$597,0)</f>
        <v>0</v>
      </c>
      <c r="BF597" s="128">
        <f>IF($N$597="snížená",$J$597,0)</f>
        <v>0</v>
      </c>
      <c r="BG597" s="128">
        <f>IF($N$597="zákl. přenesená",$J$597,0)</f>
        <v>0</v>
      </c>
      <c r="BH597" s="128">
        <f>IF($N$597="sníž. přenesená",$J$597,0)</f>
        <v>0</v>
      </c>
      <c r="BI597" s="128">
        <f>IF($N$597="nulová",$J$597,0)</f>
        <v>0</v>
      </c>
      <c r="BJ597" s="74" t="s">
        <v>21</v>
      </c>
      <c r="BK597" s="128">
        <f>ROUND($I$597*$H$597,2)</f>
        <v>0</v>
      </c>
      <c r="BL597" s="74" t="s">
        <v>297</v>
      </c>
      <c r="BM597" s="74" t="s">
        <v>953</v>
      </c>
    </row>
    <row r="598" spans="2:47" s="10" customFormat="1" ht="38.25" customHeight="1">
      <c r="B598" s="25"/>
      <c r="D598" s="129" t="s">
        <v>148</v>
      </c>
      <c r="F598" s="130" t="s">
        <v>1676</v>
      </c>
      <c r="L598" s="25"/>
      <c r="M598" s="131"/>
      <c r="T598" s="48"/>
      <c r="AT598" s="10" t="s">
        <v>148</v>
      </c>
      <c r="AU598" s="10" t="s">
        <v>79</v>
      </c>
    </row>
    <row r="599" spans="2:65" s="10" customFormat="1" ht="15.75" customHeight="1">
      <c r="B599" s="25"/>
      <c r="C599" s="144" t="s">
        <v>954</v>
      </c>
      <c r="D599" s="144" t="s">
        <v>317</v>
      </c>
      <c r="E599" s="145" t="s">
        <v>955</v>
      </c>
      <c r="F599" s="146" t="s">
        <v>956</v>
      </c>
      <c r="G599" s="147" t="s">
        <v>415</v>
      </c>
      <c r="H599" s="148">
        <v>3</v>
      </c>
      <c r="I599" s="149"/>
      <c r="J599" s="149">
        <f>ROUND($I$599*$H$599,2)</f>
        <v>0</v>
      </c>
      <c r="K599" s="146"/>
      <c r="L599" s="150"/>
      <c r="M599" s="146"/>
      <c r="N599" s="151" t="s">
        <v>41</v>
      </c>
      <c r="O599" s="126">
        <v>0</v>
      </c>
      <c r="P599" s="126">
        <f>$O$599*$H$599</f>
        <v>0</v>
      </c>
      <c r="Q599" s="126">
        <v>0.0284</v>
      </c>
      <c r="R599" s="126">
        <f>$Q$599*$H$599</f>
        <v>0.0852</v>
      </c>
      <c r="S599" s="126">
        <v>0</v>
      </c>
      <c r="T599" s="127">
        <f>$S$599*$H$599</f>
        <v>0</v>
      </c>
      <c r="AR599" s="74" t="s">
        <v>320</v>
      </c>
      <c r="AT599" s="74" t="s">
        <v>317</v>
      </c>
      <c r="AU599" s="74" t="s">
        <v>79</v>
      </c>
      <c r="AY599" s="10" t="s">
        <v>137</v>
      </c>
      <c r="BE599" s="128">
        <f>IF($N$599="základní",$J$599,0)</f>
        <v>0</v>
      </c>
      <c r="BF599" s="128">
        <f>IF($N$599="snížená",$J$599,0)</f>
        <v>0</v>
      </c>
      <c r="BG599" s="128">
        <f>IF($N$599="zákl. přenesená",$J$599,0)</f>
        <v>0</v>
      </c>
      <c r="BH599" s="128">
        <f>IF($N$599="sníž. přenesená",$J$599,0)</f>
        <v>0</v>
      </c>
      <c r="BI599" s="128">
        <f>IF($N$599="nulová",$J$599,0)</f>
        <v>0</v>
      </c>
      <c r="BJ599" s="74" t="s">
        <v>21</v>
      </c>
      <c r="BK599" s="128">
        <f>ROUND($I$599*$H$599,2)</f>
        <v>0</v>
      </c>
      <c r="BL599" s="74" t="s">
        <v>297</v>
      </c>
      <c r="BM599" s="74" t="s">
        <v>957</v>
      </c>
    </row>
    <row r="600" spans="2:47" s="10" customFormat="1" ht="16.5" customHeight="1">
      <c r="B600" s="25"/>
      <c r="D600" s="129" t="s">
        <v>148</v>
      </c>
      <c r="F600" s="130" t="s">
        <v>956</v>
      </c>
      <c r="L600" s="25"/>
      <c r="M600" s="131"/>
      <c r="T600" s="48"/>
      <c r="AT600" s="10" t="s">
        <v>148</v>
      </c>
      <c r="AU600" s="10" t="s">
        <v>79</v>
      </c>
    </row>
    <row r="601" spans="2:65" s="10" customFormat="1" ht="15.75" customHeight="1">
      <c r="B601" s="25"/>
      <c r="C601" s="144" t="s">
        <v>958</v>
      </c>
      <c r="D601" s="144" t="s">
        <v>317</v>
      </c>
      <c r="E601" s="145" t="s">
        <v>959</v>
      </c>
      <c r="F601" s="146" t="s">
        <v>960</v>
      </c>
      <c r="G601" s="147" t="s">
        <v>415</v>
      </c>
      <c r="H601" s="148">
        <v>2</v>
      </c>
      <c r="I601" s="149"/>
      <c r="J601" s="149">
        <f>ROUND($I$601*$H$601,2)</f>
        <v>0</v>
      </c>
      <c r="K601" s="146"/>
      <c r="L601" s="150"/>
      <c r="M601" s="146"/>
      <c r="N601" s="151" t="s">
        <v>41</v>
      </c>
      <c r="O601" s="126">
        <v>0</v>
      </c>
      <c r="P601" s="126">
        <f>$O$601*$H$601</f>
        <v>0</v>
      </c>
      <c r="Q601" s="126">
        <v>0.0284</v>
      </c>
      <c r="R601" s="126">
        <f>$Q$601*$H$601</f>
        <v>0.0568</v>
      </c>
      <c r="S601" s="126">
        <v>0</v>
      </c>
      <c r="T601" s="127">
        <f>$S$601*$H$601</f>
        <v>0</v>
      </c>
      <c r="AR601" s="74" t="s">
        <v>320</v>
      </c>
      <c r="AT601" s="74" t="s">
        <v>317</v>
      </c>
      <c r="AU601" s="74" t="s">
        <v>79</v>
      </c>
      <c r="AY601" s="10" t="s">
        <v>137</v>
      </c>
      <c r="BE601" s="128">
        <f>IF($N$601="základní",$J$601,0)</f>
        <v>0</v>
      </c>
      <c r="BF601" s="128">
        <f>IF($N$601="snížená",$J$601,0)</f>
        <v>0</v>
      </c>
      <c r="BG601" s="128">
        <f>IF($N$601="zákl. přenesená",$J$601,0)</f>
        <v>0</v>
      </c>
      <c r="BH601" s="128">
        <f>IF($N$601="sníž. přenesená",$J$601,0)</f>
        <v>0</v>
      </c>
      <c r="BI601" s="128">
        <f>IF($N$601="nulová",$J$601,0)</f>
        <v>0</v>
      </c>
      <c r="BJ601" s="74" t="s">
        <v>21</v>
      </c>
      <c r="BK601" s="128">
        <f>ROUND($I$601*$H$601,2)</f>
        <v>0</v>
      </c>
      <c r="BL601" s="74" t="s">
        <v>297</v>
      </c>
      <c r="BM601" s="74" t="s">
        <v>961</v>
      </c>
    </row>
    <row r="602" spans="2:47" s="10" customFormat="1" ht="16.5" customHeight="1">
      <c r="B602" s="25"/>
      <c r="D602" s="129" t="s">
        <v>148</v>
      </c>
      <c r="F602" s="130" t="s">
        <v>960</v>
      </c>
      <c r="L602" s="25"/>
      <c r="M602" s="131"/>
      <c r="T602" s="48"/>
      <c r="AT602" s="10" t="s">
        <v>148</v>
      </c>
      <c r="AU602" s="10" t="s">
        <v>79</v>
      </c>
    </row>
    <row r="603" spans="2:65" s="10" customFormat="1" ht="15.75" customHeight="1">
      <c r="B603" s="25"/>
      <c r="C603" s="144" t="s">
        <v>9</v>
      </c>
      <c r="D603" s="144" t="s">
        <v>317</v>
      </c>
      <c r="E603" s="145" t="s">
        <v>962</v>
      </c>
      <c r="F603" s="146" t="s">
        <v>963</v>
      </c>
      <c r="G603" s="147" t="s">
        <v>415</v>
      </c>
      <c r="H603" s="148">
        <v>2</v>
      </c>
      <c r="I603" s="149"/>
      <c r="J603" s="149">
        <f>ROUND($I$603*$H$603,2)</f>
        <v>0</v>
      </c>
      <c r="K603" s="146"/>
      <c r="L603" s="150"/>
      <c r="M603" s="146"/>
      <c r="N603" s="151" t="s">
        <v>41</v>
      </c>
      <c r="O603" s="126">
        <v>0</v>
      </c>
      <c r="P603" s="126">
        <f>$O$603*$H$603</f>
        <v>0</v>
      </c>
      <c r="Q603" s="126">
        <v>0.0284</v>
      </c>
      <c r="R603" s="126">
        <f>$Q$603*$H$603</f>
        <v>0.0568</v>
      </c>
      <c r="S603" s="126">
        <v>0</v>
      </c>
      <c r="T603" s="127">
        <f>$S$603*$H$603</f>
        <v>0</v>
      </c>
      <c r="AR603" s="74" t="s">
        <v>320</v>
      </c>
      <c r="AT603" s="74" t="s">
        <v>317</v>
      </c>
      <c r="AU603" s="74" t="s">
        <v>79</v>
      </c>
      <c r="AY603" s="10" t="s">
        <v>137</v>
      </c>
      <c r="BE603" s="128">
        <f>IF($N$603="základní",$J$603,0)</f>
        <v>0</v>
      </c>
      <c r="BF603" s="128">
        <f>IF($N$603="snížená",$J$603,0)</f>
        <v>0</v>
      </c>
      <c r="BG603" s="128">
        <f>IF($N$603="zákl. přenesená",$J$603,0)</f>
        <v>0</v>
      </c>
      <c r="BH603" s="128">
        <f>IF($N$603="sníž. přenesená",$J$603,0)</f>
        <v>0</v>
      </c>
      <c r="BI603" s="128">
        <f>IF($N$603="nulová",$J$603,0)</f>
        <v>0</v>
      </c>
      <c r="BJ603" s="74" t="s">
        <v>21</v>
      </c>
      <c r="BK603" s="128">
        <f>ROUND($I$603*$H$603,2)</f>
        <v>0</v>
      </c>
      <c r="BL603" s="74" t="s">
        <v>297</v>
      </c>
      <c r="BM603" s="74" t="s">
        <v>964</v>
      </c>
    </row>
    <row r="604" spans="2:47" s="10" customFormat="1" ht="16.5" customHeight="1">
      <c r="B604" s="25"/>
      <c r="D604" s="129" t="s">
        <v>148</v>
      </c>
      <c r="F604" s="130" t="s">
        <v>963</v>
      </c>
      <c r="L604" s="25"/>
      <c r="M604" s="131"/>
      <c r="T604" s="48"/>
      <c r="AT604" s="10" t="s">
        <v>148</v>
      </c>
      <c r="AU604" s="10" t="s">
        <v>79</v>
      </c>
    </row>
    <row r="605" spans="2:65" s="10" customFormat="1" ht="15.75" customHeight="1">
      <c r="B605" s="25"/>
      <c r="C605" s="118" t="s">
        <v>965</v>
      </c>
      <c r="D605" s="118" t="s">
        <v>141</v>
      </c>
      <c r="E605" s="119" t="s">
        <v>966</v>
      </c>
      <c r="F605" s="120" t="s">
        <v>967</v>
      </c>
      <c r="G605" s="121" t="s">
        <v>415</v>
      </c>
      <c r="H605" s="122">
        <v>3</v>
      </c>
      <c r="I605" s="123"/>
      <c r="J605" s="123">
        <f>ROUND($I$605*$H$605,2)</f>
        <v>0</v>
      </c>
      <c r="K605" s="120" t="s">
        <v>145</v>
      </c>
      <c r="L605" s="25"/>
      <c r="M605" s="124"/>
      <c r="N605" s="125" t="s">
        <v>41</v>
      </c>
      <c r="O605" s="126">
        <v>2.925</v>
      </c>
      <c r="P605" s="126">
        <f>$O$605*$H$605</f>
        <v>8.774999999999999</v>
      </c>
      <c r="Q605" s="126">
        <v>0.00045</v>
      </c>
      <c r="R605" s="126">
        <f>$Q$605*$H$605</f>
        <v>0.00135</v>
      </c>
      <c r="S605" s="126">
        <v>0</v>
      </c>
      <c r="T605" s="127">
        <f>$S$605*$H$605</f>
        <v>0</v>
      </c>
      <c r="AR605" s="74" t="s">
        <v>297</v>
      </c>
      <c r="AT605" s="74" t="s">
        <v>141</v>
      </c>
      <c r="AU605" s="74" t="s">
        <v>79</v>
      </c>
      <c r="AY605" s="10" t="s">
        <v>137</v>
      </c>
      <c r="BE605" s="128">
        <f>IF($N$605="základní",$J$605,0)</f>
        <v>0</v>
      </c>
      <c r="BF605" s="128">
        <f>IF($N$605="snížená",$J$605,0)</f>
        <v>0</v>
      </c>
      <c r="BG605" s="128">
        <f>IF($N$605="zákl. přenesená",$J$605,0)</f>
        <v>0</v>
      </c>
      <c r="BH605" s="128">
        <f>IF($N$605="sníž. přenesená",$J$605,0)</f>
        <v>0</v>
      </c>
      <c r="BI605" s="128">
        <f>IF($N$605="nulová",$J$605,0)</f>
        <v>0</v>
      </c>
      <c r="BJ605" s="74" t="s">
        <v>21</v>
      </c>
      <c r="BK605" s="128">
        <f>ROUND($I$605*$H$605,2)</f>
        <v>0</v>
      </c>
      <c r="BL605" s="74" t="s">
        <v>297</v>
      </c>
      <c r="BM605" s="74" t="s">
        <v>968</v>
      </c>
    </row>
    <row r="606" spans="2:47" s="10" customFormat="1" ht="16.5" customHeight="1">
      <c r="B606" s="25"/>
      <c r="D606" s="129" t="s">
        <v>148</v>
      </c>
      <c r="F606" s="130" t="s">
        <v>969</v>
      </c>
      <c r="L606" s="25"/>
      <c r="M606" s="131"/>
      <c r="T606" s="48"/>
      <c r="AT606" s="10" t="s">
        <v>148</v>
      </c>
      <c r="AU606" s="10" t="s">
        <v>79</v>
      </c>
    </row>
    <row r="607" spans="2:65" s="10" customFormat="1" ht="15.75" customHeight="1">
      <c r="B607" s="25"/>
      <c r="C607" s="144" t="s">
        <v>138</v>
      </c>
      <c r="D607" s="144" t="s">
        <v>317</v>
      </c>
      <c r="E607" s="145" t="s">
        <v>970</v>
      </c>
      <c r="F607" s="146" t="s">
        <v>971</v>
      </c>
      <c r="G607" s="147" t="s">
        <v>415</v>
      </c>
      <c r="H607" s="148">
        <v>3</v>
      </c>
      <c r="I607" s="149"/>
      <c r="J607" s="149">
        <f>ROUND($I$607*$H$607,2)</f>
        <v>0</v>
      </c>
      <c r="K607" s="146" t="s">
        <v>145</v>
      </c>
      <c r="L607" s="150"/>
      <c r="M607" s="146"/>
      <c r="N607" s="151" t="s">
        <v>41</v>
      </c>
      <c r="O607" s="126">
        <v>0</v>
      </c>
      <c r="P607" s="126">
        <f>$O$607*$H$607</f>
        <v>0</v>
      </c>
      <c r="Q607" s="126">
        <v>0.016</v>
      </c>
      <c r="R607" s="126">
        <f>$Q$607*$H$607</f>
        <v>0.048</v>
      </c>
      <c r="S607" s="126">
        <v>0</v>
      </c>
      <c r="T607" s="127">
        <f>$S$607*$H$607</f>
        <v>0</v>
      </c>
      <c r="AR607" s="74" t="s">
        <v>320</v>
      </c>
      <c r="AT607" s="74" t="s">
        <v>317</v>
      </c>
      <c r="AU607" s="74" t="s">
        <v>79</v>
      </c>
      <c r="AY607" s="10" t="s">
        <v>137</v>
      </c>
      <c r="BE607" s="128">
        <f>IF($N$607="základní",$J$607,0)</f>
        <v>0</v>
      </c>
      <c r="BF607" s="128">
        <f>IF($N$607="snížená",$J$607,0)</f>
        <v>0</v>
      </c>
      <c r="BG607" s="128">
        <f>IF($N$607="zákl. přenesená",$J$607,0)</f>
        <v>0</v>
      </c>
      <c r="BH607" s="128">
        <f>IF($N$607="sníž. přenesená",$J$607,0)</f>
        <v>0</v>
      </c>
      <c r="BI607" s="128">
        <f>IF($N$607="nulová",$J$607,0)</f>
        <v>0</v>
      </c>
      <c r="BJ607" s="74" t="s">
        <v>21</v>
      </c>
      <c r="BK607" s="128">
        <f>ROUND($I$607*$H$607,2)</f>
        <v>0</v>
      </c>
      <c r="BL607" s="74" t="s">
        <v>297</v>
      </c>
      <c r="BM607" s="74" t="s">
        <v>972</v>
      </c>
    </row>
    <row r="608" spans="2:47" s="10" customFormat="1" ht="16.5" customHeight="1">
      <c r="B608" s="25"/>
      <c r="D608" s="129" t="s">
        <v>148</v>
      </c>
      <c r="F608" s="130" t="s">
        <v>973</v>
      </c>
      <c r="L608" s="25"/>
      <c r="M608" s="131"/>
      <c r="T608" s="48"/>
      <c r="AT608" s="10" t="s">
        <v>148</v>
      </c>
      <c r="AU608" s="10" t="s">
        <v>79</v>
      </c>
    </row>
    <row r="609" spans="2:65" s="10" customFormat="1" ht="15.75" customHeight="1">
      <c r="B609" s="25"/>
      <c r="C609" s="118" t="s">
        <v>974</v>
      </c>
      <c r="D609" s="118" t="s">
        <v>141</v>
      </c>
      <c r="E609" s="119" t="s">
        <v>975</v>
      </c>
      <c r="F609" s="120" t="s">
        <v>976</v>
      </c>
      <c r="G609" s="121" t="s">
        <v>415</v>
      </c>
      <c r="H609" s="122">
        <v>1</v>
      </c>
      <c r="I609" s="123"/>
      <c r="J609" s="123">
        <f>ROUND($I$609*$H$609,2)</f>
        <v>0</v>
      </c>
      <c r="K609" s="120" t="s">
        <v>145</v>
      </c>
      <c r="L609" s="25"/>
      <c r="M609" s="124"/>
      <c r="N609" s="125" t="s">
        <v>41</v>
      </c>
      <c r="O609" s="126">
        <v>3.794</v>
      </c>
      <c r="P609" s="126">
        <f>$O$609*$H$609</f>
        <v>3.794</v>
      </c>
      <c r="Q609" s="126">
        <v>0.0004</v>
      </c>
      <c r="R609" s="126">
        <f>$Q$609*$H$609</f>
        <v>0.0004</v>
      </c>
      <c r="S609" s="126">
        <v>0</v>
      </c>
      <c r="T609" s="127">
        <f>$S$609*$H$609</f>
        <v>0</v>
      </c>
      <c r="AR609" s="74" t="s">
        <v>297</v>
      </c>
      <c r="AT609" s="74" t="s">
        <v>141</v>
      </c>
      <c r="AU609" s="74" t="s">
        <v>79</v>
      </c>
      <c r="AY609" s="10" t="s">
        <v>137</v>
      </c>
      <c r="BE609" s="128">
        <f>IF($N$609="základní",$J$609,0)</f>
        <v>0</v>
      </c>
      <c r="BF609" s="128">
        <f>IF($N$609="snížená",$J$609,0)</f>
        <v>0</v>
      </c>
      <c r="BG609" s="128">
        <f>IF($N$609="zákl. přenesená",$J$609,0)</f>
        <v>0</v>
      </c>
      <c r="BH609" s="128">
        <f>IF($N$609="sníž. přenesená",$J$609,0)</f>
        <v>0</v>
      </c>
      <c r="BI609" s="128">
        <f>IF($N$609="nulová",$J$609,0)</f>
        <v>0</v>
      </c>
      <c r="BJ609" s="74" t="s">
        <v>21</v>
      </c>
      <c r="BK609" s="128">
        <f>ROUND($I$609*$H$609,2)</f>
        <v>0</v>
      </c>
      <c r="BL609" s="74" t="s">
        <v>297</v>
      </c>
      <c r="BM609" s="74" t="s">
        <v>977</v>
      </c>
    </row>
    <row r="610" spans="2:47" s="10" customFormat="1" ht="27" customHeight="1">
      <c r="B610" s="25"/>
      <c r="D610" s="129" t="s">
        <v>148</v>
      </c>
      <c r="F610" s="130" t="s">
        <v>978</v>
      </c>
      <c r="L610" s="25"/>
      <c r="M610" s="131"/>
      <c r="T610" s="48"/>
      <c r="AT610" s="10" t="s">
        <v>148</v>
      </c>
      <c r="AU610" s="10" t="s">
        <v>79</v>
      </c>
    </row>
    <row r="611" spans="2:65" s="10" customFormat="1" ht="15.75" customHeight="1">
      <c r="B611" s="25"/>
      <c r="C611" s="144" t="s">
        <v>979</v>
      </c>
      <c r="D611" s="144" t="s">
        <v>317</v>
      </c>
      <c r="E611" s="145" t="s">
        <v>980</v>
      </c>
      <c r="F611" s="146" t="s">
        <v>1678</v>
      </c>
      <c r="G611" s="147" t="s">
        <v>415</v>
      </c>
      <c r="H611" s="148">
        <v>1</v>
      </c>
      <c r="I611" s="149"/>
      <c r="J611" s="149">
        <f>ROUND($I$611*$H$611,2)</f>
        <v>0</v>
      </c>
      <c r="K611" s="146" t="s">
        <v>145</v>
      </c>
      <c r="L611" s="150"/>
      <c r="M611" s="146"/>
      <c r="N611" s="151" t="s">
        <v>41</v>
      </c>
      <c r="O611" s="126">
        <v>0</v>
      </c>
      <c r="P611" s="126">
        <f>$O$611*$H$611</f>
        <v>0</v>
      </c>
      <c r="Q611" s="126">
        <v>0.017</v>
      </c>
      <c r="R611" s="126">
        <f>$Q$611*$H$611</f>
        <v>0.017</v>
      </c>
      <c r="S611" s="126">
        <v>0</v>
      </c>
      <c r="T611" s="127">
        <f>$S$611*$H$611</f>
        <v>0</v>
      </c>
      <c r="AR611" s="74" t="s">
        <v>320</v>
      </c>
      <c r="AT611" s="74" t="s">
        <v>317</v>
      </c>
      <c r="AU611" s="74" t="s">
        <v>79</v>
      </c>
      <c r="AY611" s="10" t="s">
        <v>137</v>
      </c>
      <c r="BE611" s="128">
        <f>IF($N$611="základní",$J$611,0)</f>
        <v>0</v>
      </c>
      <c r="BF611" s="128">
        <f>IF($N$611="snížená",$J$611,0)</f>
        <v>0</v>
      </c>
      <c r="BG611" s="128">
        <f>IF($N$611="zákl. přenesená",$J$611,0)</f>
        <v>0</v>
      </c>
      <c r="BH611" s="128">
        <f>IF($N$611="sníž. přenesená",$J$611,0)</f>
        <v>0</v>
      </c>
      <c r="BI611" s="128">
        <f>IF($N$611="nulová",$J$611,0)</f>
        <v>0</v>
      </c>
      <c r="BJ611" s="74" t="s">
        <v>21</v>
      </c>
      <c r="BK611" s="128">
        <f>ROUND($I$611*$H$611,2)</f>
        <v>0</v>
      </c>
      <c r="BL611" s="74" t="s">
        <v>297</v>
      </c>
      <c r="BM611" s="74" t="s">
        <v>981</v>
      </c>
    </row>
    <row r="612" spans="2:47" s="10" customFormat="1" ht="27" customHeight="1">
      <c r="B612" s="25"/>
      <c r="D612" s="129" t="s">
        <v>148</v>
      </c>
      <c r="F612" s="130" t="s">
        <v>1677</v>
      </c>
      <c r="L612" s="25"/>
      <c r="M612" s="131"/>
      <c r="T612" s="48"/>
      <c r="AT612" s="10" t="s">
        <v>148</v>
      </c>
      <c r="AU612" s="10" t="s">
        <v>79</v>
      </c>
    </row>
    <row r="613" spans="2:65" s="10" customFormat="1" ht="15.75" customHeight="1">
      <c r="B613" s="25"/>
      <c r="C613" s="118" t="s">
        <v>982</v>
      </c>
      <c r="D613" s="118" t="s">
        <v>141</v>
      </c>
      <c r="E613" s="119" t="s">
        <v>983</v>
      </c>
      <c r="F613" s="120" t="s">
        <v>984</v>
      </c>
      <c r="G613" s="121" t="s">
        <v>415</v>
      </c>
      <c r="H613" s="122">
        <v>4</v>
      </c>
      <c r="I613" s="123"/>
      <c r="J613" s="123">
        <f>ROUND($I$613*$H$613,2)</f>
        <v>0</v>
      </c>
      <c r="K613" s="120" t="s">
        <v>145</v>
      </c>
      <c r="L613" s="25"/>
      <c r="M613" s="124"/>
      <c r="N613" s="125" t="s">
        <v>41</v>
      </c>
      <c r="O613" s="126">
        <v>0.05</v>
      </c>
      <c r="P613" s="126">
        <f>$O$613*$H$613</f>
        <v>0.2</v>
      </c>
      <c r="Q613" s="126">
        <v>0</v>
      </c>
      <c r="R613" s="126">
        <f>$Q$613*$H$613</f>
        <v>0</v>
      </c>
      <c r="S613" s="126">
        <v>0.024</v>
      </c>
      <c r="T613" s="127">
        <f>$S$613*$H$613</f>
        <v>0.096</v>
      </c>
      <c r="AR613" s="74" t="s">
        <v>297</v>
      </c>
      <c r="AT613" s="74" t="s">
        <v>141</v>
      </c>
      <c r="AU613" s="74" t="s">
        <v>79</v>
      </c>
      <c r="AY613" s="10" t="s">
        <v>137</v>
      </c>
      <c r="BE613" s="128">
        <f>IF($N$613="základní",$J$613,0)</f>
        <v>0</v>
      </c>
      <c r="BF613" s="128">
        <f>IF($N$613="snížená",$J$613,0)</f>
        <v>0</v>
      </c>
      <c r="BG613" s="128">
        <f>IF($N$613="zákl. přenesená",$J$613,0)</f>
        <v>0</v>
      </c>
      <c r="BH613" s="128">
        <f>IF($N$613="sníž. přenesená",$J$613,0)</f>
        <v>0</v>
      </c>
      <c r="BI613" s="128">
        <f>IF($N$613="nulová",$J$613,0)</f>
        <v>0</v>
      </c>
      <c r="BJ613" s="74" t="s">
        <v>21</v>
      </c>
      <c r="BK613" s="128">
        <f>ROUND($I$613*$H$613,2)</f>
        <v>0</v>
      </c>
      <c r="BL613" s="74" t="s">
        <v>297</v>
      </c>
      <c r="BM613" s="74" t="s">
        <v>985</v>
      </c>
    </row>
    <row r="614" spans="2:47" s="10" customFormat="1" ht="27" customHeight="1">
      <c r="B614" s="25"/>
      <c r="D614" s="129" t="s">
        <v>148</v>
      </c>
      <c r="F614" s="130" t="s">
        <v>986</v>
      </c>
      <c r="L614" s="25"/>
      <c r="M614" s="131"/>
      <c r="T614" s="48"/>
      <c r="AT614" s="10" t="s">
        <v>148</v>
      </c>
      <c r="AU614" s="10" t="s">
        <v>79</v>
      </c>
    </row>
    <row r="615" spans="2:51" s="10" customFormat="1" ht="15.75" customHeight="1">
      <c r="B615" s="132"/>
      <c r="D615" s="133" t="s">
        <v>150</v>
      </c>
      <c r="E615" s="134"/>
      <c r="F615" s="135" t="s">
        <v>987</v>
      </c>
      <c r="H615" s="136">
        <v>4</v>
      </c>
      <c r="L615" s="132"/>
      <c r="M615" s="137"/>
      <c r="T615" s="138"/>
      <c r="AT615" s="134" t="s">
        <v>150</v>
      </c>
      <c r="AU615" s="134" t="s">
        <v>79</v>
      </c>
      <c r="AV615" s="134" t="s">
        <v>79</v>
      </c>
      <c r="AW615" s="134" t="s">
        <v>92</v>
      </c>
      <c r="AX615" s="134" t="s">
        <v>21</v>
      </c>
      <c r="AY615" s="134" t="s">
        <v>137</v>
      </c>
    </row>
    <row r="616" spans="2:65" s="10" customFormat="1" ht="15.75" customHeight="1">
      <c r="B616" s="25"/>
      <c r="C616" s="118" t="s">
        <v>988</v>
      </c>
      <c r="D616" s="118" t="s">
        <v>141</v>
      </c>
      <c r="E616" s="119" t="s">
        <v>989</v>
      </c>
      <c r="F616" s="120" t="s">
        <v>990</v>
      </c>
      <c r="G616" s="121" t="s">
        <v>991</v>
      </c>
      <c r="H616" s="122">
        <v>1476.752</v>
      </c>
      <c r="I616" s="123"/>
      <c r="J616" s="123">
        <f>ROUND($I$616*$H$616,2)</f>
        <v>0</v>
      </c>
      <c r="K616" s="120" t="s">
        <v>145</v>
      </c>
      <c r="L616" s="25"/>
      <c r="M616" s="124"/>
      <c r="N616" s="125" t="s">
        <v>41</v>
      </c>
      <c r="O616" s="126">
        <v>0</v>
      </c>
      <c r="P616" s="126">
        <f>$O$616*$H$616</f>
        <v>0</v>
      </c>
      <c r="Q616" s="126">
        <v>0</v>
      </c>
      <c r="R616" s="126">
        <f>$Q$616*$H$616</f>
        <v>0</v>
      </c>
      <c r="S616" s="126">
        <v>0</v>
      </c>
      <c r="T616" s="127">
        <f>$S$616*$H$616</f>
        <v>0</v>
      </c>
      <c r="AR616" s="74" t="s">
        <v>297</v>
      </c>
      <c r="AT616" s="74" t="s">
        <v>141</v>
      </c>
      <c r="AU616" s="74" t="s">
        <v>79</v>
      </c>
      <c r="AY616" s="10" t="s">
        <v>137</v>
      </c>
      <c r="BE616" s="128">
        <f>IF($N$616="základní",$J$616,0)</f>
        <v>0</v>
      </c>
      <c r="BF616" s="128">
        <f>IF($N$616="snížená",$J$616,0)</f>
        <v>0</v>
      </c>
      <c r="BG616" s="128">
        <f>IF($N$616="zákl. přenesená",$J$616,0)</f>
        <v>0</v>
      </c>
      <c r="BH616" s="128">
        <f>IF($N$616="sníž. přenesená",$J$616,0)</f>
        <v>0</v>
      </c>
      <c r="BI616" s="128">
        <f>IF($N$616="nulová",$J$616,0)</f>
        <v>0</v>
      </c>
      <c r="BJ616" s="74" t="s">
        <v>21</v>
      </c>
      <c r="BK616" s="128">
        <f>ROUND($I$616*$H$616,2)</f>
        <v>0</v>
      </c>
      <c r="BL616" s="74" t="s">
        <v>297</v>
      </c>
      <c r="BM616" s="74" t="s">
        <v>992</v>
      </c>
    </row>
    <row r="617" spans="2:47" s="10" customFormat="1" ht="27" customHeight="1">
      <c r="B617" s="25"/>
      <c r="D617" s="129" t="s">
        <v>148</v>
      </c>
      <c r="F617" s="130" t="s">
        <v>993</v>
      </c>
      <c r="L617" s="25"/>
      <c r="M617" s="131"/>
      <c r="T617" s="48"/>
      <c r="AT617" s="10" t="s">
        <v>148</v>
      </c>
      <c r="AU617" s="10" t="s">
        <v>79</v>
      </c>
    </row>
    <row r="618" spans="2:63" s="107" customFormat="1" ht="30.75" customHeight="1">
      <c r="B618" s="108"/>
      <c r="D618" s="109" t="s">
        <v>69</v>
      </c>
      <c r="E618" s="116" t="s">
        <v>994</v>
      </c>
      <c r="F618" s="116" t="s">
        <v>995</v>
      </c>
      <c r="J618" s="117">
        <f>$BK$618</f>
        <v>0</v>
      </c>
      <c r="L618" s="108"/>
      <c r="M618" s="112"/>
      <c r="P618" s="113">
        <f>SUM($P$619:$P$642)</f>
        <v>307.18162</v>
      </c>
      <c r="R618" s="113">
        <f>SUM($R$619:$R$642)</f>
        <v>2.4702129000000004</v>
      </c>
      <c r="T618" s="114">
        <f>SUM($T$619:$T$642)</f>
        <v>0.08</v>
      </c>
      <c r="AR618" s="109" t="s">
        <v>79</v>
      </c>
      <c r="AT618" s="109" t="s">
        <v>69</v>
      </c>
      <c r="AU618" s="109" t="s">
        <v>21</v>
      </c>
      <c r="AY618" s="109" t="s">
        <v>137</v>
      </c>
      <c r="BK618" s="115">
        <f>SUM($BK$619:$BK$642)</f>
        <v>0</v>
      </c>
    </row>
    <row r="619" spans="2:65" s="10" customFormat="1" ht="15.75" customHeight="1">
      <c r="B619" s="25"/>
      <c r="C619" s="118" t="s">
        <v>996</v>
      </c>
      <c r="D619" s="118" t="s">
        <v>141</v>
      </c>
      <c r="E619" s="119" t="s">
        <v>997</v>
      </c>
      <c r="F619" s="120" t="s">
        <v>998</v>
      </c>
      <c r="G619" s="121" t="s">
        <v>415</v>
      </c>
      <c r="H619" s="122">
        <v>1</v>
      </c>
      <c r="I619" s="123"/>
      <c r="J619" s="123">
        <f>ROUND($I$619*$H$619,2)</f>
        <v>0</v>
      </c>
      <c r="K619" s="120" t="s">
        <v>145</v>
      </c>
      <c r="L619" s="25"/>
      <c r="M619" s="124"/>
      <c r="N619" s="125" t="s">
        <v>41</v>
      </c>
      <c r="O619" s="126">
        <v>3.45</v>
      </c>
      <c r="P619" s="126">
        <f>$O$619*$H$619</f>
        <v>3.45</v>
      </c>
      <c r="Q619" s="126">
        <v>0</v>
      </c>
      <c r="R619" s="126">
        <f>$Q$619*$H$619</f>
        <v>0</v>
      </c>
      <c r="S619" s="126">
        <v>0</v>
      </c>
      <c r="T619" s="127">
        <f>$S$619*$H$619</f>
        <v>0</v>
      </c>
      <c r="AR619" s="74" t="s">
        <v>297</v>
      </c>
      <c r="AT619" s="74" t="s">
        <v>141</v>
      </c>
      <c r="AU619" s="74" t="s">
        <v>79</v>
      </c>
      <c r="AY619" s="10" t="s">
        <v>137</v>
      </c>
      <c r="BE619" s="128">
        <f>IF($N$619="základní",$J$619,0)</f>
        <v>0</v>
      </c>
      <c r="BF619" s="128">
        <f>IF($N$619="snížená",$J$619,0)</f>
        <v>0</v>
      </c>
      <c r="BG619" s="128">
        <f>IF($N$619="zákl. přenesená",$J$619,0)</f>
        <v>0</v>
      </c>
      <c r="BH619" s="128">
        <f>IF($N$619="sníž. přenesená",$J$619,0)</f>
        <v>0</v>
      </c>
      <c r="BI619" s="128">
        <f>IF($N$619="nulová",$J$619,0)</f>
        <v>0</v>
      </c>
      <c r="BJ619" s="74" t="s">
        <v>21</v>
      </c>
      <c r="BK619" s="128">
        <f>ROUND($I$619*$H$619,2)</f>
        <v>0</v>
      </c>
      <c r="BL619" s="74" t="s">
        <v>297</v>
      </c>
      <c r="BM619" s="74" t="s">
        <v>999</v>
      </c>
    </row>
    <row r="620" spans="2:47" s="10" customFormat="1" ht="16.5" customHeight="1">
      <c r="B620" s="25"/>
      <c r="D620" s="129" t="s">
        <v>148</v>
      </c>
      <c r="F620" s="130" t="s">
        <v>1000</v>
      </c>
      <c r="L620" s="25"/>
      <c r="M620" s="131"/>
      <c r="T620" s="48"/>
      <c r="AT620" s="10" t="s">
        <v>148</v>
      </c>
      <c r="AU620" s="10" t="s">
        <v>79</v>
      </c>
    </row>
    <row r="621" spans="2:65" s="10" customFormat="1" ht="15.75" customHeight="1">
      <c r="B621" s="25"/>
      <c r="C621" s="144" t="s">
        <v>10</v>
      </c>
      <c r="D621" s="144" t="s">
        <v>317</v>
      </c>
      <c r="E621" s="145" t="s">
        <v>1001</v>
      </c>
      <c r="F621" s="146" t="s">
        <v>1002</v>
      </c>
      <c r="G621" s="147" t="s">
        <v>415</v>
      </c>
      <c r="H621" s="148">
        <v>1</v>
      </c>
      <c r="I621" s="149"/>
      <c r="J621" s="149">
        <f>ROUND($I$621*$H$621,2)</f>
        <v>0</v>
      </c>
      <c r="K621" s="146" t="s">
        <v>145</v>
      </c>
      <c r="L621" s="150"/>
      <c r="M621" s="146"/>
      <c r="N621" s="151" t="s">
        <v>41</v>
      </c>
      <c r="O621" s="126">
        <v>0</v>
      </c>
      <c r="P621" s="126">
        <f>$O$621*$H$621</f>
        <v>0</v>
      </c>
      <c r="Q621" s="126">
        <v>0.0155</v>
      </c>
      <c r="R621" s="126">
        <f>$Q$621*$H$621</f>
        <v>0.0155</v>
      </c>
      <c r="S621" s="126">
        <v>0</v>
      </c>
      <c r="T621" s="127">
        <f>$S$621*$H$621</f>
        <v>0</v>
      </c>
      <c r="AR621" s="74" t="s">
        <v>320</v>
      </c>
      <c r="AT621" s="74" t="s">
        <v>317</v>
      </c>
      <c r="AU621" s="74" t="s">
        <v>79</v>
      </c>
      <c r="AY621" s="10" t="s">
        <v>137</v>
      </c>
      <c r="BE621" s="128">
        <f>IF($N$621="základní",$J$621,0)</f>
        <v>0</v>
      </c>
      <c r="BF621" s="128">
        <f>IF($N$621="snížená",$J$621,0)</f>
        <v>0</v>
      </c>
      <c r="BG621" s="128">
        <f>IF($N$621="zákl. přenesená",$J$621,0)</f>
        <v>0</v>
      </c>
      <c r="BH621" s="128">
        <f>IF($N$621="sníž. přenesená",$J$621,0)</f>
        <v>0</v>
      </c>
      <c r="BI621" s="128">
        <f>IF($N$621="nulová",$J$621,0)</f>
        <v>0</v>
      </c>
      <c r="BJ621" s="74" t="s">
        <v>21</v>
      </c>
      <c r="BK621" s="128">
        <f>ROUND($I$621*$H$621,2)</f>
        <v>0</v>
      </c>
      <c r="BL621" s="74" t="s">
        <v>297</v>
      </c>
      <c r="BM621" s="74" t="s">
        <v>1003</v>
      </c>
    </row>
    <row r="622" spans="2:47" s="10" customFormat="1" ht="27" customHeight="1">
      <c r="B622" s="25"/>
      <c r="D622" s="129" t="s">
        <v>148</v>
      </c>
      <c r="F622" s="130" t="s">
        <v>1004</v>
      </c>
      <c r="L622" s="25"/>
      <c r="M622" s="131"/>
      <c r="T622" s="48"/>
      <c r="AT622" s="10" t="s">
        <v>148</v>
      </c>
      <c r="AU622" s="10" t="s">
        <v>79</v>
      </c>
    </row>
    <row r="623" spans="2:65" s="10" customFormat="1" ht="15.75" customHeight="1">
      <c r="B623" s="25"/>
      <c r="C623" s="118" t="s">
        <v>297</v>
      </c>
      <c r="D623" s="118" t="s">
        <v>141</v>
      </c>
      <c r="E623" s="119" t="s">
        <v>1005</v>
      </c>
      <c r="F623" s="120" t="s">
        <v>1006</v>
      </c>
      <c r="G623" s="121" t="s">
        <v>383</v>
      </c>
      <c r="H623" s="122">
        <v>1.05</v>
      </c>
      <c r="I623" s="123"/>
      <c r="J623" s="123">
        <f>ROUND($I$623*$H$623,2)</f>
        <v>0</v>
      </c>
      <c r="K623" s="120" t="s">
        <v>145</v>
      </c>
      <c r="L623" s="25"/>
      <c r="M623" s="124"/>
      <c r="N623" s="125" t="s">
        <v>41</v>
      </c>
      <c r="O623" s="126">
        <v>0.74</v>
      </c>
      <c r="P623" s="126">
        <f>$O$623*$H$623</f>
        <v>0.777</v>
      </c>
      <c r="Q623" s="126">
        <v>0</v>
      </c>
      <c r="R623" s="126">
        <f>$Q$623*$H$623</f>
        <v>0</v>
      </c>
      <c r="S623" s="126">
        <v>0</v>
      </c>
      <c r="T623" s="127">
        <f>$S$623*$H$623</f>
        <v>0</v>
      </c>
      <c r="AR623" s="74" t="s">
        <v>297</v>
      </c>
      <c r="AT623" s="74" t="s">
        <v>141</v>
      </c>
      <c r="AU623" s="74" t="s">
        <v>79</v>
      </c>
      <c r="AY623" s="10" t="s">
        <v>137</v>
      </c>
      <c r="BE623" s="128">
        <f>IF($N$623="základní",$J$623,0)</f>
        <v>0</v>
      </c>
      <c r="BF623" s="128">
        <f>IF($N$623="snížená",$J$623,0)</f>
        <v>0</v>
      </c>
      <c r="BG623" s="128">
        <f>IF($N$623="zákl. přenesená",$J$623,0)</f>
        <v>0</v>
      </c>
      <c r="BH623" s="128">
        <f>IF($N$623="sníž. přenesená",$J$623,0)</f>
        <v>0</v>
      </c>
      <c r="BI623" s="128">
        <f>IF($N$623="nulová",$J$623,0)</f>
        <v>0</v>
      </c>
      <c r="BJ623" s="74" t="s">
        <v>21</v>
      </c>
      <c r="BK623" s="128">
        <f>ROUND($I$623*$H$623,2)</f>
        <v>0</v>
      </c>
      <c r="BL623" s="74" t="s">
        <v>297</v>
      </c>
      <c r="BM623" s="74" t="s">
        <v>1007</v>
      </c>
    </row>
    <row r="624" spans="2:47" s="10" customFormat="1" ht="16.5" customHeight="1">
      <c r="B624" s="25"/>
      <c r="D624" s="129" t="s">
        <v>148</v>
      </c>
      <c r="F624" s="130" t="s">
        <v>1008</v>
      </c>
      <c r="L624" s="25"/>
      <c r="M624" s="131"/>
      <c r="T624" s="48"/>
      <c r="AT624" s="10" t="s">
        <v>148</v>
      </c>
      <c r="AU624" s="10" t="s">
        <v>79</v>
      </c>
    </row>
    <row r="625" spans="2:65" s="10" customFormat="1" ht="15.75" customHeight="1">
      <c r="B625" s="25"/>
      <c r="C625" s="144" t="s">
        <v>1009</v>
      </c>
      <c r="D625" s="144" t="s">
        <v>317</v>
      </c>
      <c r="E625" s="145" t="s">
        <v>1010</v>
      </c>
      <c r="F625" s="146" t="s">
        <v>1011</v>
      </c>
      <c r="G625" s="147" t="s">
        <v>383</v>
      </c>
      <c r="H625" s="148">
        <v>1.05</v>
      </c>
      <c r="I625" s="149"/>
      <c r="J625" s="149">
        <f>ROUND($I$625*$H$625,2)</f>
        <v>0</v>
      </c>
      <c r="K625" s="146" t="s">
        <v>145</v>
      </c>
      <c r="L625" s="150"/>
      <c r="M625" s="146"/>
      <c r="N625" s="151" t="s">
        <v>41</v>
      </c>
      <c r="O625" s="126">
        <v>0</v>
      </c>
      <c r="P625" s="126">
        <f>$O$625*$H$625</f>
        <v>0</v>
      </c>
      <c r="Q625" s="126">
        <v>0.00074</v>
      </c>
      <c r="R625" s="126">
        <f>$Q$625*$H$625</f>
        <v>0.000777</v>
      </c>
      <c r="S625" s="126">
        <v>0</v>
      </c>
      <c r="T625" s="127">
        <f>$S$625*$H$625</f>
        <v>0</v>
      </c>
      <c r="AR625" s="74" t="s">
        <v>320</v>
      </c>
      <c r="AT625" s="74" t="s">
        <v>317</v>
      </c>
      <c r="AU625" s="74" t="s">
        <v>79</v>
      </c>
      <c r="AY625" s="10" t="s">
        <v>137</v>
      </c>
      <c r="BE625" s="128">
        <f>IF($N$625="základní",$J$625,0)</f>
        <v>0</v>
      </c>
      <c r="BF625" s="128">
        <f>IF($N$625="snížená",$J$625,0)</f>
        <v>0</v>
      </c>
      <c r="BG625" s="128">
        <f>IF($N$625="zákl. přenesená",$J$625,0)</f>
        <v>0</v>
      </c>
      <c r="BH625" s="128">
        <f>IF($N$625="sníž. přenesená",$J$625,0)</f>
        <v>0</v>
      </c>
      <c r="BI625" s="128">
        <f>IF($N$625="nulová",$J$625,0)</f>
        <v>0</v>
      </c>
      <c r="BJ625" s="74" t="s">
        <v>21</v>
      </c>
      <c r="BK625" s="128">
        <f>ROUND($I$625*$H$625,2)</f>
        <v>0</v>
      </c>
      <c r="BL625" s="74" t="s">
        <v>297</v>
      </c>
      <c r="BM625" s="74" t="s">
        <v>1012</v>
      </c>
    </row>
    <row r="626" spans="2:47" s="10" customFormat="1" ht="16.5" customHeight="1">
      <c r="B626" s="25"/>
      <c r="D626" s="129" t="s">
        <v>148</v>
      </c>
      <c r="F626" s="130" t="s">
        <v>1013</v>
      </c>
      <c r="L626" s="25"/>
      <c r="M626" s="131"/>
      <c r="T626" s="48"/>
      <c r="AT626" s="10" t="s">
        <v>148</v>
      </c>
      <c r="AU626" s="10" t="s">
        <v>79</v>
      </c>
    </row>
    <row r="627" spans="2:65" s="10" customFormat="1" ht="15.75" customHeight="1">
      <c r="B627" s="25"/>
      <c r="C627" s="118" t="s">
        <v>1014</v>
      </c>
      <c r="D627" s="118" t="s">
        <v>141</v>
      </c>
      <c r="E627" s="119" t="s">
        <v>1015</v>
      </c>
      <c r="F627" s="120" t="s">
        <v>1016</v>
      </c>
      <c r="G627" s="121" t="s">
        <v>1017</v>
      </c>
      <c r="H627" s="122">
        <v>1407.669</v>
      </c>
      <c r="I627" s="123"/>
      <c r="J627" s="123">
        <f>ROUND($I$627*$H$627,2)</f>
        <v>0</v>
      </c>
      <c r="K627" s="120"/>
      <c r="L627" s="25"/>
      <c r="M627" s="124"/>
      <c r="N627" s="125" t="s">
        <v>41</v>
      </c>
      <c r="O627" s="126">
        <v>0.2</v>
      </c>
      <c r="P627" s="126">
        <f>$O$627*$H$627</f>
        <v>281.53380000000004</v>
      </c>
      <c r="Q627" s="126">
        <v>0.0011</v>
      </c>
      <c r="R627" s="126">
        <f>$Q$627*$H$627</f>
        <v>1.5484359000000003</v>
      </c>
      <c r="S627" s="126">
        <v>0</v>
      </c>
      <c r="T627" s="127">
        <f>$S$627*$H$627</f>
        <v>0</v>
      </c>
      <c r="AR627" s="74" t="s">
        <v>297</v>
      </c>
      <c r="AT627" s="74" t="s">
        <v>141</v>
      </c>
      <c r="AU627" s="74" t="s">
        <v>79</v>
      </c>
      <c r="AY627" s="10" t="s">
        <v>137</v>
      </c>
      <c r="BE627" s="128">
        <f>IF($N$627="základní",$J$627,0)</f>
        <v>0</v>
      </c>
      <c r="BF627" s="128">
        <f>IF($N$627="snížená",$J$627,0)</f>
        <v>0</v>
      </c>
      <c r="BG627" s="128">
        <f>IF($N$627="zákl. přenesená",$J$627,0)</f>
        <v>0</v>
      </c>
      <c r="BH627" s="128">
        <f>IF($N$627="sníž. přenesená",$J$627,0)</f>
        <v>0</v>
      </c>
      <c r="BI627" s="128">
        <f>IF($N$627="nulová",$J$627,0)</f>
        <v>0</v>
      </c>
      <c r="BJ627" s="74" t="s">
        <v>21</v>
      </c>
      <c r="BK627" s="128">
        <f>ROUND($I$627*$H$627,2)</f>
        <v>0</v>
      </c>
      <c r="BL627" s="74" t="s">
        <v>297</v>
      </c>
      <c r="BM627" s="74" t="s">
        <v>1018</v>
      </c>
    </row>
    <row r="628" spans="2:47" s="10" customFormat="1" ht="27" customHeight="1">
      <c r="B628" s="25"/>
      <c r="D628" s="129" t="s">
        <v>148</v>
      </c>
      <c r="F628" s="130" t="s">
        <v>1019</v>
      </c>
      <c r="L628" s="25"/>
      <c r="M628" s="131"/>
      <c r="T628" s="48"/>
      <c r="AT628" s="10" t="s">
        <v>148</v>
      </c>
      <c r="AU628" s="10" t="s">
        <v>79</v>
      </c>
    </row>
    <row r="629" spans="2:51" s="10" customFormat="1" ht="15.75" customHeight="1">
      <c r="B629" s="132"/>
      <c r="D629" s="133" t="s">
        <v>150</v>
      </c>
      <c r="E629" s="134"/>
      <c r="F629" s="135" t="s">
        <v>1020</v>
      </c>
      <c r="H629" s="136">
        <v>144.144</v>
      </c>
      <c r="L629" s="132"/>
      <c r="M629" s="137"/>
      <c r="T629" s="138"/>
      <c r="AT629" s="134" t="s">
        <v>150</v>
      </c>
      <c r="AU629" s="134" t="s">
        <v>79</v>
      </c>
      <c r="AV629" s="134" t="s">
        <v>79</v>
      </c>
      <c r="AW629" s="134" t="s">
        <v>92</v>
      </c>
      <c r="AX629" s="134" t="s">
        <v>70</v>
      </c>
      <c r="AY629" s="134" t="s">
        <v>137</v>
      </c>
    </row>
    <row r="630" spans="2:51" s="10" customFormat="1" ht="15.75" customHeight="1">
      <c r="B630" s="132"/>
      <c r="D630" s="133" t="s">
        <v>150</v>
      </c>
      <c r="E630" s="134"/>
      <c r="F630" s="135" t="s">
        <v>1021</v>
      </c>
      <c r="H630" s="136">
        <v>1256.525</v>
      </c>
      <c r="L630" s="132"/>
      <c r="M630" s="137"/>
      <c r="T630" s="138"/>
      <c r="AT630" s="134" t="s">
        <v>150</v>
      </c>
      <c r="AU630" s="134" t="s">
        <v>79</v>
      </c>
      <c r="AV630" s="134" t="s">
        <v>79</v>
      </c>
      <c r="AW630" s="134" t="s">
        <v>92</v>
      </c>
      <c r="AX630" s="134" t="s">
        <v>70</v>
      </c>
      <c r="AY630" s="134" t="s">
        <v>137</v>
      </c>
    </row>
    <row r="631" spans="2:51" s="10" customFormat="1" ht="15.75" customHeight="1">
      <c r="B631" s="132"/>
      <c r="D631" s="133" t="s">
        <v>150</v>
      </c>
      <c r="E631" s="134"/>
      <c r="F631" s="135" t="s">
        <v>1022</v>
      </c>
      <c r="H631" s="136">
        <v>7</v>
      </c>
      <c r="L631" s="132"/>
      <c r="M631" s="137"/>
      <c r="T631" s="138"/>
      <c r="AT631" s="134" t="s">
        <v>150</v>
      </c>
      <c r="AU631" s="134" t="s">
        <v>79</v>
      </c>
      <c r="AV631" s="134" t="s">
        <v>79</v>
      </c>
      <c r="AW631" s="134" t="s">
        <v>92</v>
      </c>
      <c r="AX631" s="134" t="s">
        <v>70</v>
      </c>
      <c r="AY631" s="134" t="s">
        <v>137</v>
      </c>
    </row>
    <row r="632" spans="2:65" s="10" customFormat="1" ht="15.75" customHeight="1">
      <c r="B632" s="25"/>
      <c r="C632" s="118" t="s">
        <v>1023</v>
      </c>
      <c r="D632" s="118" t="s">
        <v>141</v>
      </c>
      <c r="E632" s="119" t="s">
        <v>1024</v>
      </c>
      <c r="F632" s="120" t="s">
        <v>1025</v>
      </c>
      <c r="G632" s="121" t="s">
        <v>415</v>
      </c>
      <c r="H632" s="122">
        <v>22</v>
      </c>
      <c r="I632" s="123"/>
      <c r="J632" s="123">
        <f>ROUND($I$632*$H$632,2)</f>
        <v>0</v>
      </c>
      <c r="K632" s="120"/>
      <c r="L632" s="25"/>
      <c r="M632" s="124"/>
      <c r="N632" s="125" t="s">
        <v>41</v>
      </c>
      <c r="O632" s="126">
        <v>0.2</v>
      </c>
      <c r="P632" s="126">
        <f>$O$632*$H$632</f>
        <v>4.4</v>
      </c>
      <c r="Q632" s="126">
        <v>0.0011</v>
      </c>
      <c r="R632" s="126">
        <f>$Q$632*$H$632</f>
        <v>0.024200000000000003</v>
      </c>
      <c r="S632" s="126">
        <v>0</v>
      </c>
      <c r="T632" s="127">
        <f>$S$632*$H$632</f>
        <v>0</v>
      </c>
      <c r="AR632" s="74" t="s">
        <v>297</v>
      </c>
      <c r="AT632" s="74" t="s">
        <v>141</v>
      </c>
      <c r="AU632" s="74" t="s">
        <v>79</v>
      </c>
      <c r="AY632" s="10" t="s">
        <v>137</v>
      </c>
      <c r="BE632" s="128">
        <f>IF($N$632="základní",$J$632,0)</f>
        <v>0</v>
      </c>
      <c r="BF632" s="128">
        <f>IF($N$632="snížená",$J$632,0)</f>
        <v>0</v>
      </c>
      <c r="BG632" s="128">
        <f>IF($N$632="zákl. přenesená",$J$632,0)</f>
        <v>0</v>
      </c>
      <c r="BH632" s="128">
        <f>IF($N$632="sníž. přenesená",$J$632,0)</f>
        <v>0</v>
      </c>
      <c r="BI632" s="128">
        <f>IF($N$632="nulová",$J$632,0)</f>
        <v>0</v>
      </c>
      <c r="BJ632" s="74" t="s">
        <v>21</v>
      </c>
      <c r="BK632" s="128">
        <f>ROUND($I$632*$H$632,2)</f>
        <v>0</v>
      </c>
      <c r="BL632" s="74" t="s">
        <v>297</v>
      </c>
      <c r="BM632" s="74" t="s">
        <v>1026</v>
      </c>
    </row>
    <row r="633" spans="2:47" s="10" customFormat="1" ht="27" customHeight="1">
      <c r="B633" s="25"/>
      <c r="D633" s="129" t="s">
        <v>148</v>
      </c>
      <c r="F633" s="130" t="s">
        <v>1027</v>
      </c>
      <c r="L633" s="25"/>
      <c r="M633" s="131"/>
      <c r="T633" s="48"/>
      <c r="AT633" s="10" t="s">
        <v>148</v>
      </c>
      <c r="AU633" s="10" t="s">
        <v>79</v>
      </c>
    </row>
    <row r="634" spans="2:65" s="10" customFormat="1" ht="15.75" customHeight="1">
      <c r="B634" s="25"/>
      <c r="C634" s="118" t="s">
        <v>1028</v>
      </c>
      <c r="D634" s="118" t="s">
        <v>141</v>
      </c>
      <c r="E634" s="119" t="s">
        <v>1029</v>
      </c>
      <c r="F634" s="120" t="s">
        <v>1030</v>
      </c>
      <c r="G634" s="121" t="s">
        <v>144</v>
      </c>
      <c r="H634" s="122">
        <v>25.18</v>
      </c>
      <c r="I634" s="123"/>
      <c r="J634" s="123">
        <f>ROUND($I$634*$H$634,2)</f>
        <v>0</v>
      </c>
      <c r="K634" s="120"/>
      <c r="L634" s="25"/>
      <c r="M634" s="124"/>
      <c r="N634" s="125" t="s">
        <v>41</v>
      </c>
      <c r="O634" s="126">
        <v>0.2</v>
      </c>
      <c r="P634" s="126">
        <f>$O$634*$H$634</f>
        <v>5.0360000000000005</v>
      </c>
      <c r="Q634" s="126">
        <v>0.035</v>
      </c>
      <c r="R634" s="126">
        <f>$Q$634*$H$634</f>
        <v>0.8813000000000001</v>
      </c>
      <c r="S634" s="126">
        <v>0</v>
      </c>
      <c r="T634" s="127">
        <f>$S$634*$H$634</f>
        <v>0</v>
      </c>
      <c r="AR634" s="74" t="s">
        <v>297</v>
      </c>
      <c r="AT634" s="74" t="s">
        <v>141</v>
      </c>
      <c r="AU634" s="74" t="s">
        <v>79</v>
      </c>
      <c r="AY634" s="10" t="s">
        <v>137</v>
      </c>
      <c r="BE634" s="128">
        <f>IF($N$634="základní",$J$634,0)</f>
        <v>0</v>
      </c>
      <c r="BF634" s="128">
        <f>IF($N$634="snížená",$J$634,0)</f>
        <v>0</v>
      </c>
      <c r="BG634" s="128">
        <f>IF($N$634="zákl. přenesená",$J$634,0)</f>
        <v>0</v>
      </c>
      <c r="BH634" s="128">
        <f>IF($N$634="sníž. přenesená",$J$634,0)</f>
        <v>0</v>
      </c>
      <c r="BI634" s="128">
        <f>IF($N$634="nulová",$J$634,0)</f>
        <v>0</v>
      </c>
      <c r="BJ634" s="74" t="s">
        <v>21</v>
      </c>
      <c r="BK634" s="128">
        <f>ROUND($I$634*$H$634,2)</f>
        <v>0</v>
      </c>
      <c r="BL634" s="74" t="s">
        <v>297</v>
      </c>
      <c r="BM634" s="74" t="s">
        <v>1031</v>
      </c>
    </row>
    <row r="635" spans="2:47" s="10" customFormat="1" ht="27" customHeight="1">
      <c r="B635" s="25"/>
      <c r="D635" s="129" t="s">
        <v>148</v>
      </c>
      <c r="F635" s="130" t="s">
        <v>1032</v>
      </c>
      <c r="L635" s="25"/>
      <c r="M635" s="131"/>
      <c r="T635" s="48"/>
      <c r="AT635" s="10" t="s">
        <v>148</v>
      </c>
      <c r="AU635" s="10" t="s">
        <v>79</v>
      </c>
    </row>
    <row r="636" spans="2:51" s="10" customFormat="1" ht="15.75" customHeight="1">
      <c r="B636" s="132"/>
      <c r="D636" s="133" t="s">
        <v>150</v>
      </c>
      <c r="E636" s="134"/>
      <c r="F636" s="135" t="s">
        <v>1033</v>
      </c>
      <c r="H636" s="136">
        <v>4.368</v>
      </c>
      <c r="L636" s="132"/>
      <c r="M636" s="137"/>
      <c r="T636" s="138"/>
      <c r="AT636" s="134" t="s">
        <v>150</v>
      </c>
      <c r="AU636" s="134" t="s">
        <v>79</v>
      </c>
      <c r="AV636" s="134" t="s">
        <v>79</v>
      </c>
      <c r="AW636" s="134" t="s">
        <v>92</v>
      </c>
      <c r="AX636" s="134" t="s">
        <v>70</v>
      </c>
      <c r="AY636" s="134" t="s">
        <v>137</v>
      </c>
    </row>
    <row r="637" spans="2:51" s="10" customFormat="1" ht="15.75" customHeight="1">
      <c r="B637" s="132"/>
      <c r="D637" s="133" t="s">
        <v>150</v>
      </c>
      <c r="E637" s="134"/>
      <c r="F637" s="135" t="s">
        <v>1034</v>
      </c>
      <c r="H637" s="136">
        <v>20.812</v>
      </c>
      <c r="L637" s="132"/>
      <c r="M637" s="137"/>
      <c r="T637" s="138"/>
      <c r="AT637" s="134" t="s">
        <v>150</v>
      </c>
      <c r="AU637" s="134" t="s">
        <v>79</v>
      </c>
      <c r="AV637" s="134" t="s">
        <v>79</v>
      </c>
      <c r="AW637" s="134" t="s">
        <v>92</v>
      </c>
      <c r="AX637" s="134" t="s">
        <v>70</v>
      </c>
      <c r="AY637" s="134" t="s">
        <v>137</v>
      </c>
    </row>
    <row r="638" spans="2:65" s="10" customFormat="1" ht="15.75" customHeight="1">
      <c r="B638" s="25"/>
      <c r="C638" s="118" t="s">
        <v>1035</v>
      </c>
      <c r="D638" s="118" t="s">
        <v>141</v>
      </c>
      <c r="E638" s="119" t="s">
        <v>1036</v>
      </c>
      <c r="F638" s="120" t="s">
        <v>1037</v>
      </c>
      <c r="G638" s="121" t="s">
        <v>1017</v>
      </c>
      <c r="H638" s="122">
        <v>80</v>
      </c>
      <c r="I638" s="123"/>
      <c r="J638" s="123">
        <f>ROUND($I$638*$H$638,2)</f>
        <v>0</v>
      </c>
      <c r="K638" s="120" t="s">
        <v>145</v>
      </c>
      <c r="L638" s="25"/>
      <c r="M638" s="124"/>
      <c r="N638" s="125" t="s">
        <v>41</v>
      </c>
      <c r="O638" s="126">
        <v>0.057</v>
      </c>
      <c r="P638" s="126">
        <f>$O$638*$H$638</f>
        <v>4.5600000000000005</v>
      </c>
      <c r="Q638" s="126">
        <v>0</v>
      </c>
      <c r="R638" s="126">
        <f>$Q$638*$H$638</f>
        <v>0</v>
      </c>
      <c r="S638" s="126">
        <v>0.001</v>
      </c>
      <c r="T638" s="127">
        <f>$S$638*$H$638</f>
        <v>0.08</v>
      </c>
      <c r="AR638" s="74" t="s">
        <v>297</v>
      </c>
      <c r="AT638" s="74" t="s">
        <v>141</v>
      </c>
      <c r="AU638" s="74" t="s">
        <v>79</v>
      </c>
      <c r="AY638" s="10" t="s">
        <v>137</v>
      </c>
      <c r="BE638" s="128">
        <f>IF($N$638="základní",$J$638,0)</f>
        <v>0</v>
      </c>
      <c r="BF638" s="128">
        <f>IF($N$638="snížená",$J$638,0)</f>
        <v>0</v>
      </c>
      <c r="BG638" s="128">
        <f>IF($N$638="zákl. přenesená",$J$638,0)</f>
        <v>0</v>
      </c>
      <c r="BH638" s="128">
        <f>IF($N$638="sníž. přenesená",$J$638,0)</f>
        <v>0</v>
      </c>
      <c r="BI638" s="128">
        <f>IF($N$638="nulová",$J$638,0)</f>
        <v>0</v>
      </c>
      <c r="BJ638" s="74" t="s">
        <v>21</v>
      </c>
      <c r="BK638" s="128">
        <f>ROUND($I$638*$H$638,2)</f>
        <v>0</v>
      </c>
      <c r="BL638" s="74" t="s">
        <v>297</v>
      </c>
      <c r="BM638" s="74" t="s">
        <v>1038</v>
      </c>
    </row>
    <row r="639" spans="2:47" s="10" customFormat="1" ht="16.5" customHeight="1">
      <c r="B639" s="25"/>
      <c r="D639" s="129" t="s">
        <v>148</v>
      </c>
      <c r="F639" s="130" t="s">
        <v>1039</v>
      </c>
      <c r="L639" s="25"/>
      <c r="M639" s="131"/>
      <c r="T639" s="48"/>
      <c r="AT639" s="10" t="s">
        <v>148</v>
      </c>
      <c r="AU639" s="10" t="s">
        <v>79</v>
      </c>
    </row>
    <row r="640" spans="2:51" s="10" customFormat="1" ht="15.75" customHeight="1">
      <c r="B640" s="132"/>
      <c r="D640" s="133" t="s">
        <v>150</v>
      </c>
      <c r="E640" s="134"/>
      <c r="F640" s="135" t="s">
        <v>1040</v>
      </c>
      <c r="H640" s="136">
        <v>80</v>
      </c>
      <c r="L640" s="132"/>
      <c r="M640" s="137"/>
      <c r="T640" s="138"/>
      <c r="AT640" s="134" t="s">
        <v>150</v>
      </c>
      <c r="AU640" s="134" t="s">
        <v>79</v>
      </c>
      <c r="AV640" s="134" t="s">
        <v>79</v>
      </c>
      <c r="AW640" s="134" t="s">
        <v>92</v>
      </c>
      <c r="AX640" s="134" t="s">
        <v>70</v>
      </c>
      <c r="AY640" s="134" t="s">
        <v>137</v>
      </c>
    </row>
    <row r="641" spans="2:65" s="10" customFormat="1" ht="15.75" customHeight="1">
      <c r="B641" s="25"/>
      <c r="C641" s="118" t="s">
        <v>1041</v>
      </c>
      <c r="D641" s="118" t="s">
        <v>141</v>
      </c>
      <c r="E641" s="119" t="s">
        <v>1042</v>
      </c>
      <c r="F641" s="120" t="s">
        <v>1043</v>
      </c>
      <c r="G641" s="121" t="s">
        <v>258</v>
      </c>
      <c r="H641" s="122">
        <v>2.47</v>
      </c>
      <c r="I641" s="123"/>
      <c r="J641" s="123">
        <f>ROUND($I$641*$H$641,2)</f>
        <v>0</v>
      </c>
      <c r="K641" s="120" t="s">
        <v>145</v>
      </c>
      <c r="L641" s="25"/>
      <c r="M641" s="124"/>
      <c r="N641" s="125" t="s">
        <v>41</v>
      </c>
      <c r="O641" s="126">
        <v>3.006</v>
      </c>
      <c r="P641" s="126">
        <f>$O$641*$H$641</f>
        <v>7.42482</v>
      </c>
      <c r="Q641" s="126">
        <v>0</v>
      </c>
      <c r="R641" s="126">
        <f>$Q$641*$H$641</f>
        <v>0</v>
      </c>
      <c r="S641" s="126">
        <v>0</v>
      </c>
      <c r="T641" s="127">
        <f>$S$641*$H$641</f>
        <v>0</v>
      </c>
      <c r="AR641" s="74" t="s">
        <v>297</v>
      </c>
      <c r="AT641" s="74" t="s">
        <v>141</v>
      </c>
      <c r="AU641" s="74" t="s">
        <v>79</v>
      </c>
      <c r="AY641" s="10" t="s">
        <v>137</v>
      </c>
      <c r="BE641" s="128">
        <f>IF($N$641="základní",$J$641,0)</f>
        <v>0</v>
      </c>
      <c r="BF641" s="128">
        <f>IF($N$641="snížená",$J$641,0)</f>
        <v>0</v>
      </c>
      <c r="BG641" s="128">
        <f>IF($N$641="zákl. přenesená",$J$641,0)</f>
        <v>0</v>
      </c>
      <c r="BH641" s="128">
        <f>IF($N$641="sníž. přenesená",$J$641,0)</f>
        <v>0</v>
      </c>
      <c r="BI641" s="128">
        <f>IF($N$641="nulová",$J$641,0)</f>
        <v>0</v>
      </c>
      <c r="BJ641" s="74" t="s">
        <v>21</v>
      </c>
      <c r="BK641" s="128">
        <f>ROUND($I$641*$H$641,2)</f>
        <v>0</v>
      </c>
      <c r="BL641" s="74" t="s">
        <v>297</v>
      </c>
      <c r="BM641" s="74" t="s">
        <v>1044</v>
      </c>
    </row>
    <row r="642" spans="2:47" s="10" customFormat="1" ht="27" customHeight="1">
      <c r="B642" s="25"/>
      <c r="D642" s="129" t="s">
        <v>148</v>
      </c>
      <c r="F642" s="130" t="s">
        <v>1045</v>
      </c>
      <c r="L642" s="25"/>
      <c r="M642" s="131"/>
      <c r="T642" s="48"/>
      <c r="AT642" s="10" t="s">
        <v>148</v>
      </c>
      <c r="AU642" s="10" t="s">
        <v>79</v>
      </c>
    </row>
    <row r="643" spans="2:63" s="107" customFormat="1" ht="30.75" customHeight="1">
      <c r="B643" s="108"/>
      <c r="D643" s="109" t="s">
        <v>69</v>
      </c>
      <c r="E643" s="116" t="s">
        <v>1046</v>
      </c>
      <c r="F643" s="116" t="s">
        <v>1047</v>
      </c>
      <c r="J643" s="117">
        <f>$BK$643</f>
        <v>0</v>
      </c>
      <c r="L643" s="108"/>
      <c r="M643" s="112"/>
      <c r="P643" s="113">
        <f>SUM($P$644:$P$659)</f>
        <v>10.050755</v>
      </c>
      <c r="R643" s="113">
        <f>SUM($R$644:$R$659)</f>
        <v>0.2269625</v>
      </c>
      <c r="T643" s="114">
        <f>SUM($T$644:$T$659)</f>
        <v>0.49486149999999995</v>
      </c>
      <c r="AR643" s="109" t="s">
        <v>79</v>
      </c>
      <c r="AT643" s="109" t="s">
        <v>69</v>
      </c>
      <c r="AU643" s="109" t="s">
        <v>21</v>
      </c>
      <c r="AY643" s="109" t="s">
        <v>137</v>
      </c>
      <c r="BK643" s="115">
        <f>SUM($BK$644:$BK$659)</f>
        <v>0</v>
      </c>
    </row>
    <row r="644" spans="2:65" s="10" customFormat="1" ht="15.75" customHeight="1">
      <c r="B644" s="25"/>
      <c r="C644" s="118" t="s">
        <v>1048</v>
      </c>
      <c r="D644" s="118" t="s">
        <v>141</v>
      </c>
      <c r="E644" s="119" t="s">
        <v>1049</v>
      </c>
      <c r="F644" s="120" t="s">
        <v>1050</v>
      </c>
      <c r="G644" s="121" t="s">
        <v>383</v>
      </c>
      <c r="H644" s="122">
        <v>14.1</v>
      </c>
      <c r="I644" s="123"/>
      <c r="J644" s="123">
        <f>ROUND($I$644*$H$644,2)</f>
        <v>0</v>
      </c>
      <c r="K644" s="120" t="s">
        <v>145</v>
      </c>
      <c r="L644" s="25"/>
      <c r="M644" s="124"/>
      <c r="N644" s="125" t="s">
        <v>41</v>
      </c>
      <c r="O644" s="126">
        <v>0.19</v>
      </c>
      <c r="P644" s="126">
        <f>$O$644*$H$644</f>
        <v>2.679</v>
      </c>
      <c r="Q644" s="126">
        <v>0.00046</v>
      </c>
      <c r="R644" s="126">
        <f>$Q$644*$H$644</f>
        <v>0.0064860000000000004</v>
      </c>
      <c r="S644" s="126">
        <v>0</v>
      </c>
      <c r="T644" s="127">
        <f>$S$644*$H$644</f>
        <v>0</v>
      </c>
      <c r="AR644" s="74" t="s">
        <v>297</v>
      </c>
      <c r="AT644" s="74" t="s">
        <v>141</v>
      </c>
      <c r="AU644" s="74" t="s">
        <v>79</v>
      </c>
      <c r="AY644" s="10" t="s">
        <v>137</v>
      </c>
      <c r="BE644" s="128">
        <f>IF($N$644="základní",$J$644,0)</f>
        <v>0</v>
      </c>
      <c r="BF644" s="128">
        <f>IF($N$644="snížená",$J$644,0)</f>
        <v>0</v>
      </c>
      <c r="BG644" s="128">
        <f>IF($N$644="zákl. přenesená",$J$644,0)</f>
        <v>0</v>
      </c>
      <c r="BH644" s="128">
        <f>IF($N$644="sníž. přenesená",$J$644,0)</f>
        <v>0</v>
      </c>
      <c r="BI644" s="128">
        <f>IF($N$644="nulová",$J$644,0)</f>
        <v>0</v>
      </c>
      <c r="BJ644" s="74" t="s">
        <v>21</v>
      </c>
      <c r="BK644" s="128">
        <f>ROUND($I$644*$H$644,2)</f>
        <v>0</v>
      </c>
      <c r="BL644" s="74" t="s">
        <v>297</v>
      </c>
      <c r="BM644" s="74" t="s">
        <v>1051</v>
      </c>
    </row>
    <row r="645" spans="2:47" s="10" customFormat="1" ht="16.5" customHeight="1">
      <c r="B645" s="25"/>
      <c r="D645" s="129" t="s">
        <v>148</v>
      </c>
      <c r="F645" s="130" t="s">
        <v>1052</v>
      </c>
      <c r="L645" s="25"/>
      <c r="M645" s="131"/>
      <c r="T645" s="48"/>
      <c r="AT645" s="10" t="s">
        <v>148</v>
      </c>
      <c r="AU645" s="10" t="s">
        <v>79</v>
      </c>
    </row>
    <row r="646" spans="2:51" s="10" customFormat="1" ht="15.75" customHeight="1">
      <c r="B646" s="132"/>
      <c r="D646" s="133" t="s">
        <v>150</v>
      </c>
      <c r="E646" s="134"/>
      <c r="F646" s="135" t="s">
        <v>1053</v>
      </c>
      <c r="H646" s="136">
        <v>14.1</v>
      </c>
      <c r="L646" s="132"/>
      <c r="M646" s="137"/>
      <c r="T646" s="138"/>
      <c r="AT646" s="134" t="s">
        <v>150</v>
      </c>
      <c r="AU646" s="134" t="s">
        <v>79</v>
      </c>
      <c r="AV646" s="134" t="s">
        <v>79</v>
      </c>
      <c r="AW646" s="134" t="s">
        <v>92</v>
      </c>
      <c r="AX646" s="134" t="s">
        <v>21</v>
      </c>
      <c r="AY646" s="134" t="s">
        <v>137</v>
      </c>
    </row>
    <row r="647" spans="2:65" s="10" customFormat="1" ht="15.75" customHeight="1">
      <c r="B647" s="25"/>
      <c r="C647" s="118" t="s">
        <v>1054</v>
      </c>
      <c r="D647" s="118" t="s">
        <v>141</v>
      </c>
      <c r="E647" s="119" t="s">
        <v>1055</v>
      </c>
      <c r="F647" s="120" t="s">
        <v>1056</v>
      </c>
      <c r="G647" s="121" t="s">
        <v>144</v>
      </c>
      <c r="H647" s="122">
        <v>5.95</v>
      </c>
      <c r="I647" s="123"/>
      <c r="J647" s="123">
        <f>ROUND($I$647*$H$647,2)</f>
        <v>0</v>
      </c>
      <c r="K647" s="120" t="s">
        <v>145</v>
      </c>
      <c r="L647" s="25"/>
      <c r="M647" s="124"/>
      <c r="N647" s="125" t="s">
        <v>41</v>
      </c>
      <c r="O647" s="126">
        <v>0.368</v>
      </c>
      <c r="P647" s="126">
        <f>$O$647*$H$647</f>
        <v>2.1896</v>
      </c>
      <c r="Q647" s="126">
        <v>0</v>
      </c>
      <c r="R647" s="126">
        <f>$Q$647*$H$647</f>
        <v>0</v>
      </c>
      <c r="S647" s="126">
        <v>0.08317</v>
      </c>
      <c r="T647" s="127">
        <f>$S$647*$H$647</f>
        <v>0.49486149999999995</v>
      </c>
      <c r="AR647" s="74" t="s">
        <v>297</v>
      </c>
      <c r="AT647" s="74" t="s">
        <v>141</v>
      </c>
      <c r="AU647" s="74" t="s">
        <v>79</v>
      </c>
      <c r="AY647" s="10" t="s">
        <v>137</v>
      </c>
      <c r="BE647" s="128">
        <f>IF($N$647="základní",$J$647,0)</f>
        <v>0</v>
      </c>
      <c r="BF647" s="128">
        <f>IF($N$647="snížená",$J$647,0)</f>
        <v>0</v>
      </c>
      <c r="BG647" s="128">
        <f>IF($N$647="zákl. přenesená",$J$647,0)</f>
        <v>0</v>
      </c>
      <c r="BH647" s="128">
        <f>IF($N$647="sníž. přenesená",$J$647,0)</f>
        <v>0</v>
      </c>
      <c r="BI647" s="128">
        <f>IF($N$647="nulová",$J$647,0)</f>
        <v>0</v>
      </c>
      <c r="BJ647" s="74" t="s">
        <v>21</v>
      </c>
      <c r="BK647" s="128">
        <f>ROUND($I$647*$H$647,2)</f>
        <v>0</v>
      </c>
      <c r="BL647" s="74" t="s">
        <v>297</v>
      </c>
      <c r="BM647" s="74" t="s">
        <v>1057</v>
      </c>
    </row>
    <row r="648" spans="2:47" s="10" customFormat="1" ht="16.5" customHeight="1">
      <c r="B648" s="25"/>
      <c r="D648" s="129" t="s">
        <v>148</v>
      </c>
      <c r="F648" s="130" t="s">
        <v>1056</v>
      </c>
      <c r="L648" s="25"/>
      <c r="M648" s="131"/>
      <c r="T648" s="48"/>
      <c r="AT648" s="10" t="s">
        <v>148</v>
      </c>
      <c r="AU648" s="10" t="s">
        <v>79</v>
      </c>
    </row>
    <row r="649" spans="2:51" s="10" customFormat="1" ht="15.75" customHeight="1">
      <c r="B649" s="132"/>
      <c r="D649" s="133" t="s">
        <v>150</v>
      </c>
      <c r="E649" s="134"/>
      <c r="F649" s="135" t="s">
        <v>1058</v>
      </c>
      <c r="H649" s="136">
        <v>5.95</v>
      </c>
      <c r="L649" s="132"/>
      <c r="M649" s="137"/>
      <c r="T649" s="138"/>
      <c r="AT649" s="134" t="s">
        <v>150</v>
      </c>
      <c r="AU649" s="134" t="s">
        <v>79</v>
      </c>
      <c r="AV649" s="134" t="s">
        <v>79</v>
      </c>
      <c r="AW649" s="134" t="s">
        <v>92</v>
      </c>
      <c r="AX649" s="134" t="s">
        <v>21</v>
      </c>
      <c r="AY649" s="134" t="s">
        <v>137</v>
      </c>
    </row>
    <row r="650" spans="2:65" s="10" customFormat="1" ht="15.75" customHeight="1">
      <c r="B650" s="25"/>
      <c r="C650" s="118" t="s">
        <v>1059</v>
      </c>
      <c r="D650" s="118" t="s">
        <v>141</v>
      </c>
      <c r="E650" s="119" t="s">
        <v>1060</v>
      </c>
      <c r="F650" s="120" t="s">
        <v>1061</v>
      </c>
      <c r="G650" s="121" t="s">
        <v>144</v>
      </c>
      <c r="H650" s="122">
        <v>8.9</v>
      </c>
      <c r="I650" s="123"/>
      <c r="J650" s="123">
        <f>ROUND($I$650*$H$650,2)</f>
        <v>0</v>
      </c>
      <c r="K650" s="120" t="s">
        <v>1062</v>
      </c>
      <c r="L650" s="25"/>
      <c r="M650" s="124"/>
      <c r="N650" s="125" t="s">
        <v>41</v>
      </c>
      <c r="O650" s="126">
        <v>0.55</v>
      </c>
      <c r="P650" s="126">
        <f>$O$650*$H$650</f>
        <v>4.8950000000000005</v>
      </c>
      <c r="Q650" s="126">
        <v>0.00367</v>
      </c>
      <c r="R650" s="126">
        <f>$Q$650*$H$650</f>
        <v>0.032663000000000005</v>
      </c>
      <c r="S650" s="126">
        <v>0</v>
      </c>
      <c r="T650" s="127">
        <f>$S$650*$H$650</f>
        <v>0</v>
      </c>
      <c r="AR650" s="74" t="s">
        <v>297</v>
      </c>
      <c r="AT650" s="74" t="s">
        <v>141</v>
      </c>
      <c r="AU650" s="74" t="s">
        <v>79</v>
      </c>
      <c r="AY650" s="10" t="s">
        <v>137</v>
      </c>
      <c r="BE650" s="128">
        <f>IF($N$650="základní",$J$650,0)</f>
        <v>0</v>
      </c>
      <c r="BF650" s="128">
        <f>IF($N$650="snížená",$J$650,0)</f>
        <v>0</v>
      </c>
      <c r="BG650" s="128">
        <f>IF($N$650="zákl. přenesená",$J$650,0)</f>
        <v>0</v>
      </c>
      <c r="BH650" s="128">
        <f>IF($N$650="sníž. přenesená",$J$650,0)</f>
        <v>0</v>
      </c>
      <c r="BI650" s="128">
        <f>IF($N$650="nulová",$J$650,0)</f>
        <v>0</v>
      </c>
      <c r="BJ650" s="74" t="s">
        <v>21</v>
      </c>
      <c r="BK650" s="128">
        <f>ROUND($I$650*$H$650,2)</f>
        <v>0</v>
      </c>
      <c r="BL650" s="74" t="s">
        <v>297</v>
      </c>
      <c r="BM650" s="74" t="s">
        <v>1063</v>
      </c>
    </row>
    <row r="651" spans="2:47" s="10" customFormat="1" ht="16.5" customHeight="1">
      <c r="B651" s="25"/>
      <c r="D651" s="129" t="s">
        <v>148</v>
      </c>
      <c r="F651" s="130" t="s">
        <v>1064</v>
      </c>
      <c r="L651" s="25"/>
      <c r="M651" s="131"/>
      <c r="T651" s="48"/>
      <c r="AT651" s="10" t="s">
        <v>148</v>
      </c>
      <c r="AU651" s="10" t="s">
        <v>79</v>
      </c>
    </row>
    <row r="652" spans="2:51" s="10" customFormat="1" ht="15.75" customHeight="1">
      <c r="B652" s="132"/>
      <c r="D652" s="133" t="s">
        <v>150</v>
      </c>
      <c r="E652" s="134"/>
      <c r="F652" s="135" t="s">
        <v>211</v>
      </c>
      <c r="H652" s="136">
        <v>8.9</v>
      </c>
      <c r="L652" s="132"/>
      <c r="M652" s="137"/>
      <c r="T652" s="138"/>
      <c r="AT652" s="134" t="s">
        <v>150</v>
      </c>
      <c r="AU652" s="134" t="s">
        <v>79</v>
      </c>
      <c r="AV652" s="134" t="s">
        <v>79</v>
      </c>
      <c r="AW652" s="134" t="s">
        <v>92</v>
      </c>
      <c r="AX652" s="134" t="s">
        <v>21</v>
      </c>
      <c r="AY652" s="134" t="s">
        <v>137</v>
      </c>
    </row>
    <row r="653" spans="2:65" s="10" customFormat="1" ht="15.75" customHeight="1">
      <c r="B653" s="25"/>
      <c r="C653" s="144" t="s">
        <v>1065</v>
      </c>
      <c r="D653" s="144" t="s">
        <v>317</v>
      </c>
      <c r="E653" s="145" t="s">
        <v>1066</v>
      </c>
      <c r="F653" s="146" t="s">
        <v>1067</v>
      </c>
      <c r="G653" s="147" t="s">
        <v>144</v>
      </c>
      <c r="H653" s="148">
        <v>12.117</v>
      </c>
      <c r="I653" s="149"/>
      <c r="J653" s="149">
        <f>ROUND($I$653*$H$653,2)</f>
        <v>0</v>
      </c>
      <c r="K653" s="146"/>
      <c r="L653" s="150"/>
      <c r="M653" s="146"/>
      <c r="N653" s="151" t="s">
        <v>41</v>
      </c>
      <c r="O653" s="126">
        <v>0</v>
      </c>
      <c r="P653" s="126">
        <f>$O$653*$H$653</f>
        <v>0</v>
      </c>
      <c r="Q653" s="126">
        <v>0.0155</v>
      </c>
      <c r="R653" s="126">
        <f>$Q$653*$H$653</f>
        <v>0.18781350000000002</v>
      </c>
      <c r="S653" s="126">
        <v>0</v>
      </c>
      <c r="T653" s="127">
        <f>$S$653*$H$653</f>
        <v>0</v>
      </c>
      <c r="AR653" s="74" t="s">
        <v>320</v>
      </c>
      <c r="AT653" s="74" t="s">
        <v>317</v>
      </c>
      <c r="AU653" s="74" t="s">
        <v>79</v>
      </c>
      <c r="AY653" s="10" t="s">
        <v>137</v>
      </c>
      <c r="BE653" s="128">
        <f>IF($N$653="základní",$J$653,0)</f>
        <v>0</v>
      </c>
      <c r="BF653" s="128">
        <f>IF($N$653="snížená",$J$653,0)</f>
        <v>0</v>
      </c>
      <c r="BG653" s="128">
        <f>IF($N$653="zákl. přenesená",$J$653,0)</f>
        <v>0</v>
      </c>
      <c r="BH653" s="128">
        <f>IF($N$653="sníž. přenesená",$J$653,0)</f>
        <v>0</v>
      </c>
      <c r="BI653" s="128">
        <f>IF($N$653="nulová",$J$653,0)</f>
        <v>0</v>
      </c>
      <c r="BJ653" s="74" t="s">
        <v>21</v>
      </c>
      <c r="BK653" s="128">
        <f>ROUND($I$653*$H$653,2)</f>
        <v>0</v>
      </c>
      <c r="BL653" s="74" t="s">
        <v>297</v>
      </c>
      <c r="BM653" s="74" t="s">
        <v>1068</v>
      </c>
    </row>
    <row r="654" spans="2:47" s="10" customFormat="1" ht="27" customHeight="1">
      <c r="B654" s="25"/>
      <c r="D654" s="129" t="s">
        <v>148</v>
      </c>
      <c r="F654" s="130" t="s">
        <v>1069</v>
      </c>
      <c r="L654" s="25"/>
      <c r="M654" s="131"/>
      <c r="T654" s="48"/>
      <c r="AT654" s="10" t="s">
        <v>148</v>
      </c>
      <c r="AU654" s="10" t="s">
        <v>79</v>
      </c>
    </row>
    <row r="655" spans="2:51" s="10" customFormat="1" ht="15.75" customHeight="1">
      <c r="B655" s="132"/>
      <c r="D655" s="133" t="s">
        <v>150</v>
      </c>
      <c r="E655" s="134"/>
      <c r="F655" s="135" t="s">
        <v>211</v>
      </c>
      <c r="H655" s="136">
        <v>8.9</v>
      </c>
      <c r="L655" s="132"/>
      <c r="M655" s="137"/>
      <c r="T655" s="138"/>
      <c r="AT655" s="134" t="s">
        <v>150</v>
      </c>
      <c r="AU655" s="134" t="s">
        <v>79</v>
      </c>
      <c r="AV655" s="134" t="s">
        <v>79</v>
      </c>
      <c r="AW655" s="134" t="s">
        <v>92</v>
      </c>
      <c r="AX655" s="134" t="s">
        <v>70</v>
      </c>
      <c r="AY655" s="134" t="s">
        <v>137</v>
      </c>
    </row>
    <row r="656" spans="2:51" s="10" customFormat="1" ht="15.75" customHeight="1">
      <c r="B656" s="132"/>
      <c r="D656" s="133" t="s">
        <v>150</v>
      </c>
      <c r="E656" s="134"/>
      <c r="F656" s="135" t="s">
        <v>1070</v>
      </c>
      <c r="H656" s="136">
        <v>2.115</v>
      </c>
      <c r="L656" s="132"/>
      <c r="M656" s="137"/>
      <c r="T656" s="138"/>
      <c r="AT656" s="134" t="s">
        <v>150</v>
      </c>
      <c r="AU656" s="134" t="s">
        <v>79</v>
      </c>
      <c r="AV656" s="134" t="s">
        <v>79</v>
      </c>
      <c r="AW656" s="134" t="s">
        <v>92</v>
      </c>
      <c r="AX656" s="134" t="s">
        <v>70</v>
      </c>
      <c r="AY656" s="134" t="s">
        <v>137</v>
      </c>
    </row>
    <row r="657" spans="2:51" s="10" customFormat="1" ht="15.75" customHeight="1">
      <c r="B657" s="132"/>
      <c r="D657" s="133" t="s">
        <v>150</v>
      </c>
      <c r="F657" s="135" t="s">
        <v>1071</v>
      </c>
      <c r="H657" s="136">
        <v>12.117</v>
      </c>
      <c r="L657" s="132"/>
      <c r="M657" s="137"/>
      <c r="T657" s="138"/>
      <c r="AT657" s="134" t="s">
        <v>150</v>
      </c>
      <c r="AU657" s="134" t="s">
        <v>79</v>
      </c>
      <c r="AV657" s="134" t="s">
        <v>79</v>
      </c>
      <c r="AW657" s="134" t="s">
        <v>70</v>
      </c>
      <c r="AX657" s="134" t="s">
        <v>21</v>
      </c>
      <c r="AY657" s="134" t="s">
        <v>137</v>
      </c>
    </row>
    <row r="658" spans="2:65" s="10" customFormat="1" ht="15.75" customHeight="1">
      <c r="B658" s="25"/>
      <c r="C658" s="118" t="s">
        <v>1072</v>
      </c>
      <c r="D658" s="118" t="s">
        <v>141</v>
      </c>
      <c r="E658" s="119" t="s">
        <v>1073</v>
      </c>
      <c r="F658" s="120" t="s">
        <v>1074</v>
      </c>
      <c r="G658" s="121" t="s">
        <v>258</v>
      </c>
      <c r="H658" s="122">
        <v>0.227</v>
      </c>
      <c r="I658" s="123"/>
      <c r="J658" s="123">
        <f>ROUND($I$658*$H$658,2)</f>
        <v>0</v>
      </c>
      <c r="K658" s="120" t="s">
        <v>1062</v>
      </c>
      <c r="L658" s="25"/>
      <c r="M658" s="124"/>
      <c r="N658" s="125" t="s">
        <v>41</v>
      </c>
      <c r="O658" s="126">
        <v>1.265</v>
      </c>
      <c r="P658" s="126">
        <f>$O$658*$H$658</f>
        <v>0.287155</v>
      </c>
      <c r="Q658" s="126">
        <v>0</v>
      </c>
      <c r="R658" s="126">
        <f>$Q$658*$H$658</f>
        <v>0</v>
      </c>
      <c r="S658" s="126">
        <v>0</v>
      </c>
      <c r="T658" s="127">
        <f>$S$658*$H$658</f>
        <v>0</v>
      </c>
      <c r="AR658" s="74" t="s">
        <v>297</v>
      </c>
      <c r="AT658" s="74" t="s">
        <v>141</v>
      </c>
      <c r="AU658" s="74" t="s">
        <v>79</v>
      </c>
      <c r="AY658" s="10" t="s">
        <v>137</v>
      </c>
      <c r="BE658" s="128">
        <f>IF($N$658="základní",$J$658,0)</f>
        <v>0</v>
      </c>
      <c r="BF658" s="128">
        <f>IF($N$658="snížená",$J$658,0)</f>
        <v>0</v>
      </c>
      <c r="BG658" s="128">
        <f>IF($N$658="zákl. přenesená",$J$658,0)</f>
        <v>0</v>
      </c>
      <c r="BH658" s="128">
        <f>IF($N$658="sníž. přenesená",$J$658,0)</f>
        <v>0</v>
      </c>
      <c r="BI658" s="128">
        <f>IF($N$658="nulová",$J$658,0)</f>
        <v>0</v>
      </c>
      <c r="BJ658" s="74" t="s">
        <v>21</v>
      </c>
      <c r="BK658" s="128">
        <f>ROUND($I$658*$H$658,2)</f>
        <v>0</v>
      </c>
      <c r="BL658" s="74" t="s">
        <v>297</v>
      </c>
      <c r="BM658" s="74" t="s">
        <v>1075</v>
      </c>
    </row>
    <row r="659" spans="2:47" s="10" customFormat="1" ht="27" customHeight="1">
      <c r="B659" s="25"/>
      <c r="D659" s="129" t="s">
        <v>148</v>
      </c>
      <c r="F659" s="130" t="s">
        <v>1076</v>
      </c>
      <c r="L659" s="25"/>
      <c r="M659" s="131"/>
      <c r="T659" s="48"/>
      <c r="AT659" s="10" t="s">
        <v>148</v>
      </c>
      <c r="AU659" s="10" t="s">
        <v>79</v>
      </c>
    </row>
    <row r="660" spans="2:63" s="107" customFormat="1" ht="30.75" customHeight="1">
      <c r="B660" s="108"/>
      <c r="D660" s="109" t="s">
        <v>69</v>
      </c>
      <c r="E660" s="116" t="s">
        <v>1077</v>
      </c>
      <c r="F660" s="116" t="s">
        <v>1078</v>
      </c>
      <c r="J660" s="117">
        <f>$BK$660</f>
        <v>0</v>
      </c>
      <c r="L660" s="108"/>
      <c r="M660" s="112"/>
      <c r="P660" s="113">
        <f>SUM($P$661:$P$692)</f>
        <v>46.981145000000005</v>
      </c>
      <c r="R660" s="113">
        <f>SUM($R$661:$R$692)</f>
        <v>0.37524219985999996</v>
      </c>
      <c r="T660" s="114">
        <f>SUM($T$661:$T$692)</f>
        <v>0.3854075</v>
      </c>
      <c r="AR660" s="109" t="s">
        <v>79</v>
      </c>
      <c r="AT660" s="109" t="s">
        <v>69</v>
      </c>
      <c r="AU660" s="109" t="s">
        <v>21</v>
      </c>
      <c r="AY660" s="109" t="s">
        <v>137</v>
      </c>
      <c r="BK660" s="115">
        <f>SUM($BK$661:$BK$692)</f>
        <v>0</v>
      </c>
    </row>
    <row r="661" spans="2:65" s="10" customFormat="1" ht="15.75" customHeight="1">
      <c r="B661" s="25"/>
      <c r="C661" s="118" t="s">
        <v>1079</v>
      </c>
      <c r="D661" s="118" t="s">
        <v>141</v>
      </c>
      <c r="E661" s="119" t="s">
        <v>1080</v>
      </c>
      <c r="F661" s="120" t="s">
        <v>1081</v>
      </c>
      <c r="G661" s="121" t="s">
        <v>383</v>
      </c>
      <c r="H661" s="122">
        <v>116.51</v>
      </c>
      <c r="I661" s="123"/>
      <c r="J661" s="123">
        <f>ROUND($I$661*$H$661,2)</f>
        <v>0</v>
      </c>
      <c r="K661" s="120" t="s">
        <v>1062</v>
      </c>
      <c r="L661" s="25"/>
      <c r="M661" s="124"/>
      <c r="N661" s="125" t="s">
        <v>41</v>
      </c>
      <c r="O661" s="126">
        <v>0.058</v>
      </c>
      <c r="P661" s="126">
        <f>$O$661*$H$661</f>
        <v>6.757580000000001</v>
      </c>
      <c r="Q661" s="126">
        <v>2.369E-05</v>
      </c>
      <c r="R661" s="126">
        <f>$Q$661*$H$661</f>
        <v>0.0027601219</v>
      </c>
      <c r="S661" s="126">
        <v>0</v>
      </c>
      <c r="T661" s="127">
        <f>$S$661*$H$661</f>
        <v>0</v>
      </c>
      <c r="AR661" s="74" t="s">
        <v>297</v>
      </c>
      <c r="AT661" s="74" t="s">
        <v>141</v>
      </c>
      <c r="AU661" s="74" t="s">
        <v>79</v>
      </c>
      <c r="AY661" s="10" t="s">
        <v>137</v>
      </c>
      <c r="BE661" s="128">
        <f>IF($N$661="základní",$J$661,0)</f>
        <v>0</v>
      </c>
      <c r="BF661" s="128">
        <f>IF($N$661="snížená",$J$661,0)</f>
        <v>0</v>
      </c>
      <c r="BG661" s="128">
        <f>IF($N$661="zákl. přenesená",$J$661,0)</f>
        <v>0</v>
      </c>
      <c r="BH661" s="128">
        <f>IF($N$661="sníž. přenesená",$J$661,0)</f>
        <v>0</v>
      </c>
      <c r="BI661" s="128">
        <f>IF($N$661="nulová",$J$661,0)</f>
        <v>0</v>
      </c>
      <c r="BJ661" s="74" t="s">
        <v>21</v>
      </c>
      <c r="BK661" s="128">
        <f>ROUND($I$661*$H$661,2)</f>
        <v>0</v>
      </c>
      <c r="BL661" s="74" t="s">
        <v>297</v>
      </c>
      <c r="BM661" s="74" t="s">
        <v>1082</v>
      </c>
    </row>
    <row r="662" spans="2:47" s="10" customFormat="1" ht="16.5" customHeight="1">
      <c r="B662" s="25"/>
      <c r="D662" s="129" t="s">
        <v>148</v>
      </c>
      <c r="F662" s="130" t="s">
        <v>1083</v>
      </c>
      <c r="L662" s="25"/>
      <c r="M662" s="131"/>
      <c r="T662" s="48"/>
      <c r="AT662" s="10" t="s">
        <v>148</v>
      </c>
      <c r="AU662" s="10" t="s">
        <v>79</v>
      </c>
    </row>
    <row r="663" spans="2:51" s="10" customFormat="1" ht="15.75" customHeight="1">
      <c r="B663" s="132"/>
      <c r="D663" s="133" t="s">
        <v>150</v>
      </c>
      <c r="E663" s="134"/>
      <c r="F663" s="135" t="s">
        <v>1084</v>
      </c>
      <c r="H663" s="136">
        <v>48.3</v>
      </c>
      <c r="L663" s="132"/>
      <c r="M663" s="137"/>
      <c r="T663" s="138"/>
      <c r="AT663" s="134" t="s">
        <v>150</v>
      </c>
      <c r="AU663" s="134" t="s">
        <v>79</v>
      </c>
      <c r="AV663" s="134" t="s">
        <v>79</v>
      </c>
      <c r="AW663" s="134" t="s">
        <v>92</v>
      </c>
      <c r="AX663" s="134" t="s">
        <v>70</v>
      </c>
      <c r="AY663" s="134" t="s">
        <v>137</v>
      </c>
    </row>
    <row r="664" spans="2:51" s="10" customFormat="1" ht="15.75" customHeight="1">
      <c r="B664" s="132"/>
      <c r="D664" s="133" t="s">
        <v>150</v>
      </c>
      <c r="E664" s="134"/>
      <c r="F664" s="135" t="s">
        <v>1085</v>
      </c>
      <c r="H664" s="136">
        <v>23.92</v>
      </c>
      <c r="L664" s="132"/>
      <c r="M664" s="137"/>
      <c r="T664" s="138"/>
      <c r="AT664" s="134" t="s">
        <v>150</v>
      </c>
      <c r="AU664" s="134" t="s">
        <v>79</v>
      </c>
      <c r="AV664" s="134" t="s">
        <v>79</v>
      </c>
      <c r="AW664" s="134" t="s">
        <v>92</v>
      </c>
      <c r="AX664" s="134" t="s">
        <v>70</v>
      </c>
      <c r="AY664" s="134" t="s">
        <v>137</v>
      </c>
    </row>
    <row r="665" spans="2:51" s="10" customFormat="1" ht="15.75" customHeight="1">
      <c r="B665" s="132"/>
      <c r="D665" s="133" t="s">
        <v>150</v>
      </c>
      <c r="E665" s="134"/>
      <c r="F665" s="135" t="s">
        <v>1086</v>
      </c>
      <c r="H665" s="136">
        <v>22.63</v>
      </c>
      <c r="L665" s="132"/>
      <c r="M665" s="137"/>
      <c r="T665" s="138"/>
      <c r="AT665" s="134" t="s">
        <v>150</v>
      </c>
      <c r="AU665" s="134" t="s">
        <v>79</v>
      </c>
      <c r="AV665" s="134" t="s">
        <v>79</v>
      </c>
      <c r="AW665" s="134" t="s">
        <v>92</v>
      </c>
      <c r="AX665" s="134" t="s">
        <v>70</v>
      </c>
      <c r="AY665" s="134" t="s">
        <v>137</v>
      </c>
    </row>
    <row r="666" spans="2:51" s="10" customFormat="1" ht="15.75" customHeight="1">
      <c r="B666" s="132"/>
      <c r="D666" s="133" t="s">
        <v>150</v>
      </c>
      <c r="E666" s="134"/>
      <c r="F666" s="135" t="s">
        <v>1087</v>
      </c>
      <c r="H666" s="136">
        <v>21.66</v>
      </c>
      <c r="L666" s="132"/>
      <c r="M666" s="137"/>
      <c r="T666" s="138"/>
      <c r="AT666" s="134" t="s">
        <v>150</v>
      </c>
      <c r="AU666" s="134" t="s">
        <v>79</v>
      </c>
      <c r="AV666" s="134" t="s">
        <v>79</v>
      </c>
      <c r="AW666" s="134" t="s">
        <v>92</v>
      </c>
      <c r="AX666" s="134" t="s">
        <v>70</v>
      </c>
      <c r="AY666" s="134" t="s">
        <v>137</v>
      </c>
    </row>
    <row r="667" spans="2:65" s="10" customFormat="1" ht="15.75" customHeight="1">
      <c r="B667" s="25"/>
      <c r="C667" s="144" t="s">
        <v>1088</v>
      </c>
      <c r="D667" s="144" t="s">
        <v>317</v>
      </c>
      <c r="E667" s="145" t="s">
        <v>1089</v>
      </c>
      <c r="F667" s="146" t="s">
        <v>1090</v>
      </c>
      <c r="G667" s="147" t="s">
        <v>383</v>
      </c>
      <c r="H667" s="148">
        <v>128.161</v>
      </c>
      <c r="I667" s="149"/>
      <c r="J667" s="149">
        <f>ROUND($I$667*$H$667,2)</f>
        <v>0</v>
      </c>
      <c r="K667" s="146"/>
      <c r="L667" s="150"/>
      <c r="M667" s="146"/>
      <c r="N667" s="151" t="s">
        <v>41</v>
      </c>
      <c r="O667" s="126">
        <v>0</v>
      </c>
      <c r="P667" s="126">
        <f>$O$667*$H$667</f>
        <v>0</v>
      </c>
      <c r="Q667" s="126">
        <v>0.00022</v>
      </c>
      <c r="R667" s="126">
        <f>$Q$667*$H$667</f>
        <v>0.028195420000000002</v>
      </c>
      <c r="S667" s="126">
        <v>0</v>
      </c>
      <c r="T667" s="127">
        <f>$S$667*$H$667</f>
        <v>0</v>
      </c>
      <c r="AR667" s="74" t="s">
        <v>320</v>
      </c>
      <c r="AT667" s="74" t="s">
        <v>317</v>
      </c>
      <c r="AU667" s="74" t="s">
        <v>79</v>
      </c>
      <c r="AY667" s="10" t="s">
        <v>137</v>
      </c>
      <c r="BE667" s="128">
        <f>IF($N$667="základní",$J$667,0)</f>
        <v>0</v>
      </c>
      <c r="BF667" s="128">
        <f>IF($N$667="snížená",$J$667,0)</f>
        <v>0</v>
      </c>
      <c r="BG667" s="128">
        <f>IF($N$667="zákl. přenesená",$J$667,0)</f>
        <v>0</v>
      </c>
      <c r="BH667" s="128">
        <f>IF($N$667="sníž. přenesená",$J$667,0)</f>
        <v>0</v>
      </c>
      <c r="BI667" s="128">
        <f>IF($N$667="nulová",$J$667,0)</f>
        <v>0</v>
      </c>
      <c r="BJ667" s="74" t="s">
        <v>21</v>
      </c>
      <c r="BK667" s="128">
        <f>ROUND($I$667*$H$667,2)</f>
        <v>0</v>
      </c>
      <c r="BL667" s="74" t="s">
        <v>297</v>
      </c>
      <c r="BM667" s="74" t="s">
        <v>1091</v>
      </c>
    </row>
    <row r="668" spans="2:47" s="10" customFormat="1" ht="27" customHeight="1">
      <c r="B668" s="25"/>
      <c r="D668" s="129" t="s">
        <v>148</v>
      </c>
      <c r="F668" s="130" t="s">
        <v>1092</v>
      </c>
      <c r="L668" s="25"/>
      <c r="M668" s="131"/>
      <c r="T668" s="48"/>
      <c r="AT668" s="10" t="s">
        <v>148</v>
      </c>
      <c r="AU668" s="10" t="s">
        <v>79</v>
      </c>
    </row>
    <row r="669" spans="2:51" s="10" customFormat="1" ht="15.75" customHeight="1">
      <c r="B669" s="132"/>
      <c r="D669" s="133" t="s">
        <v>150</v>
      </c>
      <c r="E669" s="134"/>
      <c r="F669" s="135" t="s">
        <v>1084</v>
      </c>
      <c r="H669" s="136">
        <v>48.3</v>
      </c>
      <c r="L669" s="132"/>
      <c r="M669" s="137"/>
      <c r="T669" s="138"/>
      <c r="AT669" s="134" t="s">
        <v>150</v>
      </c>
      <c r="AU669" s="134" t="s">
        <v>79</v>
      </c>
      <c r="AV669" s="134" t="s">
        <v>79</v>
      </c>
      <c r="AW669" s="134" t="s">
        <v>92</v>
      </c>
      <c r="AX669" s="134" t="s">
        <v>70</v>
      </c>
      <c r="AY669" s="134" t="s">
        <v>137</v>
      </c>
    </row>
    <row r="670" spans="2:51" s="10" customFormat="1" ht="15.75" customHeight="1">
      <c r="B670" s="132"/>
      <c r="D670" s="133" t="s">
        <v>150</v>
      </c>
      <c r="E670" s="134"/>
      <c r="F670" s="135" t="s">
        <v>1085</v>
      </c>
      <c r="H670" s="136">
        <v>23.92</v>
      </c>
      <c r="L670" s="132"/>
      <c r="M670" s="137"/>
      <c r="T670" s="138"/>
      <c r="AT670" s="134" t="s">
        <v>150</v>
      </c>
      <c r="AU670" s="134" t="s">
        <v>79</v>
      </c>
      <c r="AV670" s="134" t="s">
        <v>79</v>
      </c>
      <c r="AW670" s="134" t="s">
        <v>92</v>
      </c>
      <c r="AX670" s="134" t="s">
        <v>70</v>
      </c>
      <c r="AY670" s="134" t="s">
        <v>137</v>
      </c>
    </row>
    <row r="671" spans="2:51" s="10" customFormat="1" ht="15.75" customHeight="1">
      <c r="B671" s="132"/>
      <c r="D671" s="133" t="s">
        <v>150</v>
      </c>
      <c r="E671" s="134"/>
      <c r="F671" s="135" t="s">
        <v>1086</v>
      </c>
      <c r="H671" s="136">
        <v>22.63</v>
      </c>
      <c r="L671" s="132"/>
      <c r="M671" s="137"/>
      <c r="T671" s="138"/>
      <c r="AT671" s="134" t="s">
        <v>150</v>
      </c>
      <c r="AU671" s="134" t="s">
        <v>79</v>
      </c>
      <c r="AV671" s="134" t="s">
        <v>79</v>
      </c>
      <c r="AW671" s="134" t="s">
        <v>92</v>
      </c>
      <c r="AX671" s="134" t="s">
        <v>70</v>
      </c>
      <c r="AY671" s="134" t="s">
        <v>137</v>
      </c>
    </row>
    <row r="672" spans="2:51" s="10" customFormat="1" ht="15.75" customHeight="1">
      <c r="B672" s="132"/>
      <c r="D672" s="133" t="s">
        <v>150</v>
      </c>
      <c r="E672" s="134"/>
      <c r="F672" s="135" t="s">
        <v>1087</v>
      </c>
      <c r="H672" s="136">
        <v>21.66</v>
      </c>
      <c r="L672" s="132"/>
      <c r="M672" s="137"/>
      <c r="T672" s="138"/>
      <c r="AT672" s="134" t="s">
        <v>150</v>
      </c>
      <c r="AU672" s="134" t="s">
        <v>79</v>
      </c>
      <c r="AV672" s="134" t="s">
        <v>79</v>
      </c>
      <c r="AW672" s="134" t="s">
        <v>92</v>
      </c>
      <c r="AX672" s="134" t="s">
        <v>70</v>
      </c>
      <c r="AY672" s="134" t="s">
        <v>137</v>
      </c>
    </row>
    <row r="673" spans="2:51" s="10" customFormat="1" ht="15.75" customHeight="1">
      <c r="B673" s="132"/>
      <c r="D673" s="133" t="s">
        <v>150</v>
      </c>
      <c r="F673" s="135" t="s">
        <v>1093</v>
      </c>
      <c r="H673" s="136">
        <v>128.161</v>
      </c>
      <c r="L673" s="132"/>
      <c r="M673" s="137"/>
      <c r="T673" s="138"/>
      <c r="AT673" s="134" t="s">
        <v>150</v>
      </c>
      <c r="AU673" s="134" t="s">
        <v>79</v>
      </c>
      <c r="AV673" s="134" t="s">
        <v>79</v>
      </c>
      <c r="AW673" s="134" t="s">
        <v>70</v>
      </c>
      <c r="AX673" s="134" t="s">
        <v>21</v>
      </c>
      <c r="AY673" s="134" t="s">
        <v>137</v>
      </c>
    </row>
    <row r="674" spans="2:65" s="10" customFormat="1" ht="15.75" customHeight="1">
      <c r="B674" s="25"/>
      <c r="C674" s="118" t="s">
        <v>1094</v>
      </c>
      <c r="D674" s="118" t="s">
        <v>141</v>
      </c>
      <c r="E674" s="119" t="s">
        <v>1095</v>
      </c>
      <c r="F674" s="120" t="s">
        <v>1096</v>
      </c>
      <c r="G674" s="121" t="s">
        <v>144</v>
      </c>
      <c r="H674" s="122">
        <v>154.163</v>
      </c>
      <c r="I674" s="123"/>
      <c r="J674" s="123">
        <f>ROUND($I$674*$H$674,2)</f>
        <v>0</v>
      </c>
      <c r="K674" s="120" t="s">
        <v>145</v>
      </c>
      <c r="L674" s="25"/>
      <c r="M674" s="124"/>
      <c r="N674" s="125" t="s">
        <v>41</v>
      </c>
      <c r="O674" s="126">
        <v>0.105</v>
      </c>
      <c r="P674" s="126">
        <f>$O$674*$H$674</f>
        <v>16.187115000000002</v>
      </c>
      <c r="Q674" s="126">
        <v>0</v>
      </c>
      <c r="R674" s="126">
        <f>$Q$674*$H$674</f>
        <v>0</v>
      </c>
      <c r="S674" s="126">
        <v>0.0025</v>
      </c>
      <c r="T674" s="127">
        <f>$S$674*$H$674</f>
        <v>0.3854075</v>
      </c>
      <c r="AR674" s="74" t="s">
        <v>297</v>
      </c>
      <c r="AT674" s="74" t="s">
        <v>141</v>
      </c>
      <c r="AU674" s="74" t="s">
        <v>79</v>
      </c>
      <c r="AY674" s="10" t="s">
        <v>137</v>
      </c>
      <c r="BE674" s="128">
        <f>IF($N$674="základní",$J$674,0)</f>
        <v>0</v>
      </c>
      <c r="BF674" s="128">
        <f>IF($N$674="snížená",$J$674,0)</f>
        <v>0</v>
      </c>
      <c r="BG674" s="128">
        <f>IF($N$674="zákl. přenesená",$J$674,0)</f>
        <v>0</v>
      </c>
      <c r="BH674" s="128">
        <f>IF($N$674="sníž. přenesená",$J$674,0)</f>
        <v>0</v>
      </c>
      <c r="BI674" s="128">
        <f>IF($N$674="nulová",$J$674,0)</f>
        <v>0</v>
      </c>
      <c r="BJ674" s="74" t="s">
        <v>21</v>
      </c>
      <c r="BK674" s="128">
        <f>ROUND($I$674*$H$674,2)</f>
        <v>0</v>
      </c>
      <c r="BL674" s="74" t="s">
        <v>297</v>
      </c>
      <c r="BM674" s="74" t="s">
        <v>1097</v>
      </c>
    </row>
    <row r="675" spans="2:47" s="10" customFormat="1" ht="16.5" customHeight="1">
      <c r="B675" s="25"/>
      <c r="D675" s="129" t="s">
        <v>148</v>
      </c>
      <c r="F675" s="130" t="s">
        <v>1098</v>
      </c>
      <c r="L675" s="25"/>
      <c r="M675" s="131"/>
      <c r="T675" s="48"/>
      <c r="AT675" s="10" t="s">
        <v>148</v>
      </c>
      <c r="AU675" s="10" t="s">
        <v>79</v>
      </c>
    </row>
    <row r="676" spans="2:51" s="10" customFormat="1" ht="15.75" customHeight="1">
      <c r="B676" s="139"/>
      <c r="D676" s="133" t="s">
        <v>150</v>
      </c>
      <c r="E676" s="140"/>
      <c r="F676" s="141" t="s">
        <v>1099</v>
      </c>
      <c r="H676" s="140"/>
      <c r="L676" s="139"/>
      <c r="M676" s="142"/>
      <c r="T676" s="143"/>
      <c r="AT676" s="140" t="s">
        <v>150</v>
      </c>
      <c r="AU676" s="140" t="s">
        <v>79</v>
      </c>
      <c r="AV676" s="140" t="s">
        <v>21</v>
      </c>
      <c r="AW676" s="140" t="s">
        <v>92</v>
      </c>
      <c r="AX676" s="140" t="s">
        <v>70</v>
      </c>
      <c r="AY676" s="140" t="s">
        <v>137</v>
      </c>
    </row>
    <row r="677" spans="2:51" s="10" customFormat="1" ht="15.75" customHeight="1">
      <c r="B677" s="132"/>
      <c r="D677" s="133" t="s">
        <v>150</v>
      </c>
      <c r="E677" s="134"/>
      <c r="F677" s="135" t="s">
        <v>1100</v>
      </c>
      <c r="H677" s="136">
        <v>154.163</v>
      </c>
      <c r="L677" s="132"/>
      <c r="M677" s="137"/>
      <c r="T677" s="138"/>
      <c r="AT677" s="134" t="s">
        <v>150</v>
      </c>
      <c r="AU677" s="134" t="s">
        <v>79</v>
      </c>
      <c r="AV677" s="134" t="s">
        <v>79</v>
      </c>
      <c r="AW677" s="134" t="s">
        <v>92</v>
      </c>
      <c r="AX677" s="134" t="s">
        <v>21</v>
      </c>
      <c r="AY677" s="134" t="s">
        <v>137</v>
      </c>
    </row>
    <row r="678" spans="2:65" s="10" customFormat="1" ht="15.75" customHeight="1">
      <c r="B678" s="25"/>
      <c r="C678" s="118" t="s">
        <v>1101</v>
      </c>
      <c r="D678" s="118" t="s">
        <v>141</v>
      </c>
      <c r="E678" s="119" t="s">
        <v>1102</v>
      </c>
      <c r="F678" s="120" t="s">
        <v>1103</v>
      </c>
      <c r="G678" s="121" t="s">
        <v>144</v>
      </c>
      <c r="H678" s="122">
        <v>118.116</v>
      </c>
      <c r="I678" s="123"/>
      <c r="J678" s="123">
        <f>ROUND($I$678*$H$678,2)</f>
        <v>0</v>
      </c>
      <c r="K678" s="120" t="s">
        <v>1062</v>
      </c>
      <c r="L678" s="25"/>
      <c r="M678" s="124"/>
      <c r="N678" s="125" t="s">
        <v>41</v>
      </c>
      <c r="O678" s="126">
        <v>0.2</v>
      </c>
      <c r="P678" s="126">
        <f>$O$678*$H$678</f>
        <v>23.6232</v>
      </c>
      <c r="Q678" s="126">
        <v>0.00027481</v>
      </c>
      <c r="R678" s="126">
        <f>$Q$678*$H$678</f>
        <v>0.03245945796</v>
      </c>
      <c r="S678" s="126">
        <v>0</v>
      </c>
      <c r="T678" s="127">
        <f>$S$678*$H$678</f>
        <v>0</v>
      </c>
      <c r="AR678" s="74" t="s">
        <v>297</v>
      </c>
      <c r="AT678" s="74" t="s">
        <v>141</v>
      </c>
      <c r="AU678" s="74" t="s">
        <v>79</v>
      </c>
      <c r="AY678" s="10" t="s">
        <v>137</v>
      </c>
      <c r="BE678" s="128">
        <f>IF($N$678="základní",$J$678,0)</f>
        <v>0</v>
      </c>
      <c r="BF678" s="128">
        <f>IF($N$678="snížená",$J$678,0)</f>
        <v>0</v>
      </c>
      <c r="BG678" s="128">
        <f>IF($N$678="zákl. přenesená",$J$678,0)</f>
        <v>0</v>
      </c>
      <c r="BH678" s="128">
        <f>IF($N$678="sníž. přenesená",$J$678,0)</f>
        <v>0</v>
      </c>
      <c r="BI678" s="128">
        <f>IF($N$678="nulová",$J$678,0)</f>
        <v>0</v>
      </c>
      <c r="BJ678" s="74" t="s">
        <v>21</v>
      </c>
      <c r="BK678" s="128">
        <f>ROUND($I$678*$H$678,2)</f>
        <v>0</v>
      </c>
      <c r="BL678" s="74" t="s">
        <v>297</v>
      </c>
      <c r="BM678" s="74" t="s">
        <v>1104</v>
      </c>
    </row>
    <row r="679" spans="2:47" s="10" customFormat="1" ht="16.5" customHeight="1">
      <c r="B679" s="25"/>
      <c r="D679" s="129" t="s">
        <v>148</v>
      </c>
      <c r="F679" s="130" t="s">
        <v>1105</v>
      </c>
      <c r="L679" s="25"/>
      <c r="M679" s="131"/>
      <c r="T679" s="48"/>
      <c r="AT679" s="10" t="s">
        <v>148</v>
      </c>
      <c r="AU679" s="10" t="s">
        <v>79</v>
      </c>
    </row>
    <row r="680" spans="2:51" s="10" customFormat="1" ht="15.75" customHeight="1">
      <c r="B680" s="132"/>
      <c r="D680" s="133" t="s">
        <v>150</v>
      </c>
      <c r="E680" s="134"/>
      <c r="F680" s="135" t="s">
        <v>212</v>
      </c>
      <c r="H680" s="136">
        <v>42.027</v>
      </c>
      <c r="L680" s="132"/>
      <c r="M680" s="137"/>
      <c r="T680" s="138"/>
      <c r="AT680" s="134" t="s">
        <v>150</v>
      </c>
      <c r="AU680" s="134" t="s">
        <v>79</v>
      </c>
      <c r="AV680" s="134" t="s">
        <v>79</v>
      </c>
      <c r="AW680" s="134" t="s">
        <v>92</v>
      </c>
      <c r="AX680" s="134" t="s">
        <v>70</v>
      </c>
      <c r="AY680" s="134" t="s">
        <v>137</v>
      </c>
    </row>
    <row r="681" spans="2:51" s="10" customFormat="1" ht="15.75" customHeight="1">
      <c r="B681" s="132"/>
      <c r="D681" s="133" t="s">
        <v>150</v>
      </c>
      <c r="E681" s="134"/>
      <c r="F681" s="135" t="s">
        <v>213</v>
      </c>
      <c r="H681" s="136">
        <v>17.047</v>
      </c>
      <c r="L681" s="132"/>
      <c r="M681" s="137"/>
      <c r="T681" s="138"/>
      <c r="AT681" s="134" t="s">
        <v>150</v>
      </c>
      <c r="AU681" s="134" t="s">
        <v>79</v>
      </c>
      <c r="AV681" s="134" t="s">
        <v>79</v>
      </c>
      <c r="AW681" s="134" t="s">
        <v>92</v>
      </c>
      <c r="AX681" s="134" t="s">
        <v>70</v>
      </c>
      <c r="AY681" s="134" t="s">
        <v>137</v>
      </c>
    </row>
    <row r="682" spans="2:51" s="10" customFormat="1" ht="15.75" customHeight="1">
      <c r="B682" s="132"/>
      <c r="D682" s="133" t="s">
        <v>150</v>
      </c>
      <c r="E682" s="134"/>
      <c r="F682" s="135" t="s">
        <v>215</v>
      </c>
      <c r="H682" s="136">
        <v>27.514</v>
      </c>
      <c r="L682" s="132"/>
      <c r="M682" s="137"/>
      <c r="T682" s="138"/>
      <c r="AT682" s="134" t="s">
        <v>150</v>
      </c>
      <c r="AU682" s="134" t="s">
        <v>79</v>
      </c>
      <c r="AV682" s="134" t="s">
        <v>79</v>
      </c>
      <c r="AW682" s="134" t="s">
        <v>92</v>
      </c>
      <c r="AX682" s="134" t="s">
        <v>70</v>
      </c>
      <c r="AY682" s="134" t="s">
        <v>137</v>
      </c>
    </row>
    <row r="683" spans="2:51" s="10" customFormat="1" ht="15.75" customHeight="1">
      <c r="B683" s="132"/>
      <c r="D683" s="133" t="s">
        <v>150</v>
      </c>
      <c r="E683" s="134"/>
      <c r="F683" s="135" t="s">
        <v>216</v>
      </c>
      <c r="H683" s="136">
        <v>31.528</v>
      </c>
      <c r="L683" s="132"/>
      <c r="M683" s="137"/>
      <c r="T683" s="138"/>
      <c r="AT683" s="134" t="s">
        <v>150</v>
      </c>
      <c r="AU683" s="134" t="s">
        <v>79</v>
      </c>
      <c r="AV683" s="134" t="s">
        <v>79</v>
      </c>
      <c r="AW683" s="134" t="s">
        <v>92</v>
      </c>
      <c r="AX683" s="134" t="s">
        <v>70</v>
      </c>
      <c r="AY683" s="134" t="s">
        <v>137</v>
      </c>
    </row>
    <row r="684" spans="2:65" s="10" customFormat="1" ht="15.75" customHeight="1">
      <c r="B684" s="25"/>
      <c r="C684" s="144" t="s">
        <v>1106</v>
      </c>
      <c r="D684" s="144" t="s">
        <v>317</v>
      </c>
      <c r="E684" s="145" t="s">
        <v>1107</v>
      </c>
      <c r="F684" s="146" t="s">
        <v>1108</v>
      </c>
      <c r="G684" s="147" t="s">
        <v>144</v>
      </c>
      <c r="H684" s="148">
        <v>129.928</v>
      </c>
      <c r="I684" s="149"/>
      <c r="J684" s="149">
        <f>ROUND($I$684*$H$684,2)</f>
        <v>0</v>
      </c>
      <c r="K684" s="146"/>
      <c r="L684" s="150"/>
      <c r="M684" s="146"/>
      <c r="N684" s="151" t="s">
        <v>41</v>
      </c>
      <c r="O684" s="126">
        <v>0</v>
      </c>
      <c r="P684" s="126">
        <f>$O$684*$H$684</f>
        <v>0</v>
      </c>
      <c r="Q684" s="126">
        <v>0.0024</v>
      </c>
      <c r="R684" s="126">
        <f>$Q$684*$H$684</f>
        <v>0.31182719999999997</v>
      </c>
      <c r="S684" s="126">
        <v>0</v>
      </c>
      <c r="T684" s="127">
        <f>$S$684*$H$684</f>
        <v>0</v>
      </c>
      <c r="AR684" s="74" t="s">
        <v>320</v>
      </c>
      <c r="AT684" s="74" t="s">
        <v>317</v>
      </c>
      <c r="AU684" s="74" t="s">
        <v>79</v>
      </c>
      <c r="AY684" s="10" t="s">
        <v>137</v>
      </c>
      <c r="BE684" s="128">
        <f>IF($N$684="základní",$J$684,0)</f>
        <v>0</v>
      </c>
      <c r="BF684" s="128">
        <f>IF($N$684="snížená",$J$684,0)</f>
        <v>0</v>
      </c>
      <c r="BG684" s="128">
        <f>IF($N$684="zákl. přenesená",$J$684,0)</f>
        <v>0</v>
      </c>
      <c r="BH684" s="128">
        <f>IF($N$684="sníž. přenesená",$J$684,0)</f>
        <v>0</v>
      </c>
      <c r="BI684" s="128">
        <f>IF($N$684="nulová",$J$684,0)</f>
        <v>0</v>
      </c>
      <c r="BJ684" s="74" t="s">
        <v>21</v>
      </c>
      <c r="BK684" s="128">
        <f>ROUND($I$684*$H$684,2)</f>
        <v>0</v>
      </c>
      <c r="BL684" s="74" t="s">
        <v>297</v>
      </c>
      <c r="BM684" s="74" t="s">
        <v>1109</v>
      </c>
    </row>
    <row r="685" spans="2:47" s="10" customFormat="1" ht="16.5" customHeight="1">
      <c r="B685" s="25"/>
      <c r="D685" s="129" t="s">
        <v>148</v>
      </c>
      <c r="F685" s="130" t="s">
        <v>1108</v>
      </c>
      <c r="L685" s="25"/>
      <c r="M685" s="131"/>
      <c r="T685" s="48"/>
      <c r="AT685" s="10" t="s">
        <v>148</v>
      </c>
      <c r="AU685" s="10" t="s">
        <v>79</v>
      </c>
    </row>
    <row r="686" spans="2:51" s="10" customFormat="1" ht="15.75" customHeight="1">
      <c r="B686" s="132"/>
      <c r="D686" s="133" t="s">
        <v>150</v>
      </c>
      <c r="E686" s="134"/>
      <c r="F686" s="135" t="s">
        <v>212</v>
      </c>
      <c r="H686" s="136">
        <v>42.027</v>
      </c>
      <c r="L686" s="132"/>
      <c r="M686" s="137"/>
      <c r="T686" s="138"/>
      <c r="AT686" s="134" t="s">
        <v>150</v>
      </c>
      <c r="AU686" s="134" t="s">
        <v>79</v>
      </c>
      <c r="AV686" s="134" t="s">
        <v>79</v>
      </c>
      <c r="AW686" s="134" t="s">
        <v>92</v>
      </c>
      <c r="AX686" s="134" t="s">
        <v>70</v>
      </c>
      <c r="AY686" s="134" t="s">
        <v>137</v>
      </c>
    </row>
    <row r="687" spans="2:51" s="10" customFormat="1" ht="15.75" customHeight="1">
      <c r="B687" s="132"/>
      <c r="D687" s="133" t="s">
        <v>150</v>
      </c>
      <c r="E687" s="134"/>
      <c r="F687" s="135" t="s">
        <v>213</v>
      </c>
      <c r="H687" s="136">
        <v>17.047</v>
      </c>
      <c r="L687" s="132"/>
      <c r="M687" s="137"/>
      <c r="T687" s="138"/>
      <c r="AT687" s="134" t="s">
        <v>150</v>
      </c>
      <c r="AU687" s="134" t="s">
        <v>79</v>
      </c>
      <c r="AV687" s="134" t="s">
        <v>79</v>
      </c>
      <c r="AW687" s="134" t="s">
        <v>92</v>
      </c>
      <c r="AX687" s="134" t="s">
        <v>70</v>
      </c>
      <c r="AY687" s="134" t="s">
        <v>137</v>
      </c>
    </row>
    <row r="688" spans="2:51" s="10" customFormat="1" ht="15.75" customHeight="1">
      <c r="B688" s="132"/>
      <c r="D688" s="133" t="s">
        <v>150</v>
      </c>
      <c r="E688" s="134"/>
      <c r="F688" s="135" t="s">
        <v>215</v>
      </c>
      <c r="H688" s="136">
        <v>27.514</v>
      </c>
      <c r="L688" s="132"/>
      <c r="M688" s="137"/>
      <c r="T688" s="138"/>
      <c r="AT688" s="134" t="s">
        <v>150</v>
      </c>
      <c r="AU688" s="134" t="s">
        <v>79</v>
      </c>
      <c r="AV688" s="134" t="s">
        <v>79</v>
      </c>
      <c r="AW688" s="134" t="s">
        <v>92</v>
      </c>
      <c r="AX688" s="134" t="s">
        <v>70</v>
      </c>
      <c r="AY688" s="134" t="s">
        <v>137</v>
      </c>
    </row>
    <row r="689" spans="2:51" s="10" customFormat="1" ht="15.75" customHeight="1">
      <c r="B689" s="132"/>
      <c r="D689" s="133" t="s">
        <v>150</v>
      </c>
      <c r="E689" s="134"/>
      <c r="F689" s="135" t="s">
        <v>216</v>
      </c>
      <c r="H689" s="136">
        <v>31.528</v>
      </c>
      <c r="L689" s="132"/>
      <c r="M689" s="137"/>
      <c r="T689" s="138"/>
      <c r="AT689" s="134" t="s">
        <v>150</v>
      </c>
      <c r="AU689" s="134" t="s">
        <v>79</v>
      </c>
      <c r="AV689" s="134" t="s">
        <v>79</v>
      </c>
      <c r="AW689" s="134" t="s">
        <v>92</v>
      </c>
      <c r="AX689" s="134" t="s">
        <v>70</v>
      </c>
      <c r="AY689" s="134" t="s">
        <v>137</v>
      </c>
    </row>
    <row r="690" spans="2:51" s="10" customFormat="1" ht="15.75" customHeight="1">
      <c r="B690" s="132"/>
      <c r="D690" s="133" t="s">
        <v>150</v>
      </c>
      <c r="F690" s="135" t="s">
        <v>1110</v>
      </c>
      <c r="H690" s="136">
        <v>129.928</v>
      </c>
      <c r="L690" s="132"/>
      <c r="M690" s="137"/>
      <c r="T690" s="138"/>
      <c r="AT690" s="134" t="s">
        <v>150</v>
      </c>
      <c r="AU690" s="134" t="s">
        <v>79</v>
      </c>
      <c r="AV690" s="134" t="s">
        <v>79</v>
      </c>
      <c r="AW690" s="134" t="s">
        <v>70</v>
      </c>
      <c r="AX690" s="134" t="s">
        <v>21</v>
      </c>
      <c r="AY690" s="134" t="s">
        <v>137</v>
      </c>
    </row>
    <row r="691" spans="2:65" s="10" customFormat="1" ht="15.75" customHeight="1">
      <c r="B691" s="25"/>
      <c r="C691" s="118" t="s">
        <v>1111</v>
      </c>
      <c r="D691" s="118" t="s">
        <v>141</v>
      </c>
      <c r="E691" s="119" t="s">
        <v>1112</v>
      </c>
      <c r="F691" s="120" t="s">
        <v>1113</v>
      </c>
      <c r="G691" s="121" t="s">
        <v>258</v>
      </c>
      <c r="H691" s="122">
        <v>0.375</v>
      </c>
      <c r="I691" s="123"/>
      <c r="J691" s="123">
        <f>ROUND($I$691*$H$691,2)</f>
        <v>0</v>
      </c>
      <c r="K691" s="120" t="s">
        <v>1062</v>
      </c>
      <c r="L691" s="25"/>
      <c r="M691" s="124"/>
      <c r="N691" s="125" t="s">
        <v>41</v>
      </c>
      <c r="O691" s="126">
        <v>1.102</v>
      </c>
      <c r="P691" s="126">
        <f>$O$691*$H$691</f>
        <v>0.41325</v>
      </c>
      <c r="Q691" s="126">
        <v>0</v>
      </c>
      <c r="R691" s="126">
        <f>$Q$691*$H$691</f>
        <v>0</v>
      </c>
      <c r="S691" s="126">
        <v>0</v>
      </c>
      <c r="T691" s="127">
        <f>$S$691*$H$691</f>
        <v>0</v>
      </c>
      <c r="AR691" s="74" t="s">
        <v>297</v>
      </c>
      <c r="AT691" s="74" t="s">
        <v>141</v>
      </c>
      <c r="AU691" s="74" t="s">
        <v>79</v>
      </c>
      <c r="AY691" s="10" t="s">
        <v>137</v>
      </c>
      <c r="BE691" s="128">
        <f>IF($N$691="základní",$J$691,0)</f>
        <v>0</v>
      </c>
      <c r="BF691" s="128">
        <f>IF($N$691="snížená",$J$691,0)</f>
        <v>0</v>
      </c>
      <c r="BG691" s="128">
        <f>IF($N$691="zákl. přenesená",$J$691,0)</f>
        <v>0</v>
      </c>
      <c r="BH691" s="128">
        <f>IF($N$691="sníž. přenesená",$J$691,0)</f>
        <v>0</v>
      </c>
      <c r="BI691" s="128">
        <f>IF($N$691="nulová",$J$691,0)</f>
        <v>0</v>
      </c>
      <c r="BJ691" s="74" t="s">
        <v>21</v>
      </c>
      <c r="BK691" s="128">
        <f>ROUND($I$691*$H$691,2)</f>
        <v>0</v>
      </c>
      <c r="BL691" s="74" t="s">
        <v>297</v>
      </c>
      <c r="BM691" s="74" t="s">
        <v>1114</v>
      </c>
    </row>
    <row r="692" spans="2:47" s="10" customFormat="1" ht="27" customHeight="1">
      <c r="B692" s="25"/>
      <c r="D692" s="129" t="s">
        <v>148</v>
      </c>
      <c r="F692" s="130" t="s">
        <v>1115</v>
      </c>
      <c r="L692" s="25"/>
      <c r="M692" s="131"/>
      <c r="T692" s="48"/>
      <c r="AT692" s="10" t="s">
        <v>148</v>
      </c>
      <c r="AU692" s="10" t="s">
        <v>79</v>
      </c>
    </row>
    <row r="693" spans="2:63" s="107" customFormat="1" ht="30.75" customHeight="1">
      <c r="B693" s="108"/>
      <c r="D693" s="109" t="s">
        <v>69</v>
      </c>
      <c r="E693" s="116" t="s">
        <v>1116</v>
      </c>
      <c r="F693" s="116" t="s">
        <v>1117</v>
      </c>
      <c r="J693" s="117">
        <f>$BK$693</f>
        <v>0</v>
      </c>
      <c r="L693" s="108"/>
      <c r="M693" s="112"/>
      <c r="P693" s="113">
        <f>SUM($P$694:$P$704)</f>
        <v>8.69662</v>
      </c>
      <c r="R693" s="113">
        <f>SUM($R$694:$R$704)</f>
        <v>0.1876518</v>
      </c>
      <c r="T693" s="114">
        <f>SUM($T$694:$T$704)</f>
        <v>0</v>
      </c>
      <c r="AR693" s="109" t="s">
        <v>79</v>
      </c>
      <c r="AT693" s="109" t="s">
        <v>69</v>
      </c>
      <c r="AU693" s="109" t="s">
        <v>21</v>
      </c>
      <c r="AY693" s="109" t="s">
        <v>137</v>
      </c>
      <c r="BK693" s="115">
        <f>SUM($BK$694:$BK$704)</f>
        <v>0</v>
      </c>
    </row>
    <row r="694" spans="2:65" s="10" customFormat="1" ht="15.75" customHeight="1">
      <c r="B694" s="25"/>
      <c r="C694" s="118" t="s">
        <v>1118</v>
      </c>
      <c r="D694" s="118" t="s">
        <v>141</v>
      </c>
      <c r="E694" s="119" t="s">
        <v>1119</v>
      </c>
      <c r="F694" s="120" t="s">
        <v>1120</v>
      </c>
      <c r="G694" s="121" t="s">
        <v>144</v>
      </c>
      <c r="H694" s="122">
        <v>11.13</v>
      </c>
      <c r="I694" s="123"/>
      <c r="J694" s="123">
        <f>ROUND($I$694*$H$694,2)</f>
        <v>0</v>
      </c>
      <c r="K694" s="120" t="s">
        <v>1062</v>
      </c>
      <c r="L694" s="25"/>
      <c r="M694" s="124"/>
      <c r="N694" s="125" t="s">
        <v>41</v>
      </c>
      <c r="O694" s="126">
        <v>0.76</v>
      </c>
      <c r="P694" s="126">
        <f>$O$694*$H$694</f>
        <v>8.4588</v>
      </c>
      <c r="Q694" s="126">
        <v>0.003</v>
      </c>
      <c r="R694" s="126">
        <f>$Q$694*$H$694</f>
        <v>0.03339</v>
      </c>
      <c r="S694" s="126">
        <v>0</v>
      </c>
      <c r="T694" s="127">
        <f>$S$694*$H$694</f>
        <v>0</v>
      </c>
      <c r="AR694" s="74" t="s">
        <v>297</v>
      </c>
      <c r="AT694" s="74" t="s">
        <v>141</v>
      </c>
      <c r="AU694" s="74" t="s">
        <v>79</v>
      </c>
      <c r="AY694" s="10" t="s">
        <v>137</v>
      </c>
      <c r="BE694" s="128">
        <f>IF($N$694="základní",$J$694,0)</f>
        <v>0</v>
      </c>
      <c r="BF694" s="128">
        <f>IF($N$694="snížená",$J$694,0)</f>
        <v>0</v>
      </c>
      <c r="BG694" s="128">
        <f>IF($N$694="zákl. přenesená",$J$694,0)</f>
        <v>0</v>
      </c>
      <c r="BH694" s="128">
        <f>IF($N$694="sníž. přenesená",$J$694,0)</f>
        <v>0</v>
      </c>
      <c r="BI694" s="128">
        <f>IF($N$694="nulová",$J$694,0)</f>
        <v>0</v>
      </c>
      <c r="BJ694" s="74" t="s">
        <v>21</v>
      </c>
      <c r="BK694" s="128">
        <f>ROUND($I$694*$H$694,2)</f>
        <v>0</v>
      </c>
      <c r="BL694" s="74" t="s">
        <v>297</v>
      </c>
      <c r="BM694" s="74" t="s">
        <v>1121</v>
      </c>
    </row>
    <row r="695" spans="2:47" s="10" customFormat="1" ht="27" customHeight="1">
      <c r="B695" s="25"/>
      <c r="D695" s="129" t="s">
        <v>148</v>
      </c>
      <c r="F695" s="130" t="s">
        <v>1122</v>
      </c>
      <c r="L695" s="25"/>
      <c r="M695" s="131"/>
      <c r="T695" s="48"/>
      <c r="AT695" s="10" t="s">
        <v>148</v>
      </c>
      <c r="AU695" s="10" t="s">
        <v>79</v>
      </c>
    </row>
    <row r="696" spans="2:51" s="10" customFormat="1" ht="15.75" customHeight="1">
      <c r="B696" s="132"/>
      <c r="D696" s="133" t="s">
        <v>150</v>
      </c>
      <c r="E696" s="134"/>
      <c r="F696" s="135" t="s">
        <v>1123</v>
      </c>
      <c r="H696" s="136">
        <v>4.86</v>
      </c>
      <c r="L696" s="132"/>
      <c r="M696" s="137"/>
      <c r="T696" s="138"/>
      <c r="AT696" s="134" t="s">
        <v>150</v>
      </c>
      <c r="AU696" s="134" t="s">
        <v>79</v>
      </c>
      <c r="AV696" s="134" t="s">
        <v>79</v>
      </c>
      <c r="AW696" s="134" t="s">
        <v>92</v>
      </c>
      <c r="AX696" s="134" t="s">
        <v>70</v>
      </c>
      <c r="AY696" s="134" t="s">
        <v>137</v>
      </c>
    </row>
    <row r="697" spans="2:51" s="10" customFormat="1" ht="15.75" customHeight="1">
      <c r="B697" s="132"/>
      <c r="D697" s="133" t="s">
        <v>150</v>
      </c>
      <c r="E697" s="134"/>
      <c r="F697" s="135" t="s">
        <v>1124</v>
      </c>
      <c r="H697" s="136">
        <v>6.27</v>
      </c>
      <c r="L697" s="132"/>
      <c r="M697" s="137"/>
      <c r="T697" s="138"/>
      <c r="AT697" s="134" t="s">
        <v>150</v>
      </c>
      <c r="AU697" s="134" t="s">
        <v>79</v>
      </c>
      <c r="AV697" s="134" t="s">
        <v>79</v>
      </c>
      <c r="AW697" s="134" t="s">
        <v>92</v>
      </c>
      <c r="AX697" s="134" t="s">
        <v>70</v>
      </c>
      <c r="AY697" s="134" t="s">
        <v>137</v>
      </c>
    </row>
    <row r="698" spans="2:65" s="10" customFormat="1" ht="15.75" customHeight="1">
      <c r="B698" s="25"/>
      <c r="C698" s="144" t="s">
        <v>1125</v>
      </c>
      <c r="D698" s="144" t="s">
        <v>317</v>
      </c>
      <c r="E698" s="145" t="s">
        <v>1126</v>
      </c>
      <c r="F698" s="146" t="s">
        <v>1127</v>
      </c>
      <c r="G698" s="147" t="s">
        <v>144</v>
      </c>
      <c r="H698" s="148">
        <v>12.243</v>
      </c>
      <c r="I698" s="149"/>
      <c r="J698" s="149">
        <f>ROUND($I$698*$H$698,2)</f>
        <v>0</v>
      </c>
      <c r="K698" s="146"/>
      <c r="L698" s="150"/>
      <c r="M698" s="146"/>
      <c r="N698" s="151" t="s">
        <v>41</v>
      </c>
      <c r="O698" s="126">
        <v>0</v>
      </c>
      <c r="P698" s="126">
        <f>$O$698*$H$698</f>
        <v>0</v>
      </c>
      <c r="Q698" s="126">
        <v>0.0126</v>
      </c>
      <c r="R698" s="126">
        <f>$Q$698*$H$698</f>
        <v>0.1542618</v>
      </c>
      <c r="S698" s="126">
        <v>0</v>
      </c>
      <c r="T698" s="127">
        <f>$S$698*$H$698</f>
        <v>0</v>
      </c>
      <c r="AR698" s="74" t="s">
        <v>320</v>
      </c>
      <c r="AT698" s="74" t="s">
        <v>317</v>
      </c>
      <c r="AU698" s="74" t="s">
        <v>79</v>
      </c>
      <c r="AY698" s="10" t="s">
        <v>137</v>
      </c>
      <c r="BE698" s="128">
        <f>IF($N$698="základní",$J$698,0)</f>
        <v>0</v>
      </c>
      <c r="BF698" s="128">
        <f>IF($N$698="snížená",$J$698,0)</f>
        <v>0</v>
      </c>
      <c r="BG698" s="128">
        <f>IF($N$698="zákl. přenesená",$J$698,0)</f>
        <v>0</v>
      </c>
      <c r="BH698" s="128">
        <f>IF($N$698="sníž. přenesená",$J$698,0)</f>
        <v>0</v>
      </c>
      <c r="BI698" s="128">
        <f>IF($N$698="nulová",$J$698,0)</f>
        <v>0</v>
      </c>
      <c r="BJ698" s="74" t="s">
        <v>21</v>
      </c>
      <c r="BK698" s="128">
        <f>ROUND($I$698*$H$698,2)</f>
        <v>0</v>
      </c>
      <c r="BL698" s="74" t="s">
        <v>297</v>
      </c>
      <c r="BM698" s="74" t="s">
        <v>1128</v>
      </c>
    </row>
    <row r="699" spans="2:47" s="10" customFormat="1" ht="27" customHeight="1">
      <c r="B699" s="25"/>
      <c r="D699" s="129" t="s">
        <v>148</v>
      </c>
      <c r="F699" s="130" t="s">
        <v>1129</v>
      </c>
      <c r="L699" s="25"/>
      <c r="M699" s="131"/>
      <c r="T699" s="48"/>
      <c r="AT699" s="10" t="s">
        <v>148</v>
      </c>
      <c r="AU699" s="10" t="s">
        <v>79</v>
      </c>
    </row>
    <row r="700" spans="2:51" s="10" customFormat="1" ht="15.75" customHeight="1">
      <c r="B700" s="132"/>
      <c r="D700" s="133" t="s">
        <v>150</v>
      </c>
      <c r="E700" s="134"/>
      <c r="F700" s="135" t="s">
        <v>1123</v>
      </c>
      <c r="H700" s="136">
        <v>4.86</v>
      </c>
      <c r="L700" s="132"/>
      <c r="M700" s="137"/>
      <c r="T700" s="138"/>
      <c r="AT700" s="134" t="s">
        <v>150</v>
      </c>
      <c r="AU700" s="134" t="s">
        <v>79</v>
      </c>
      <c r="AV700" s="134" t="s">
        <v>79</v>
      </c>
      <c r="AW700" s="134" t="s">
        <v>92</v>
      </c>
      <c r="AX700" s="134" t="s">
        <v>70</v>
      </c>
      <c r="AY700" s="134" t="s">
        <v>137</v>
      </c>
    </row>
    <row r="701" spans="2:51" s="10" customFormat="1" ht="15.75" customHeight="1">
      <c r="B701" s="132"/>
      <c r="D701" s="133" t="s">
        <v>150</v>
      </c>
      <c r="E701" s="134"/>
      <c r="F701" s="135" t="s">
        <v>1124</v>
      </c>
      <c r="H701" s="136">
        <v>6.27</v>
      </c>
      <c r="L701" s="132"/>
      <c r="M701" s="137"/>
      <c r="T701" s="138"/>
      <c r="AT701" s="134" t="s">
        <v>150</v>
      </c>
      <c r="AU701" s="134" t="s">
        <v>79</v>
      </c>
      <c r="AV701" s="134" t="s">
        <v>79</v>
      </c>
      <c r="AW701" s="134" t="s">
        <v>92</v>
      </c>
      <c r="AX701" s="134" t="s">
        <v>70</v>
      </c>
      <c r="AY701" s="134" t="s">
        <v>137</v>
      </c>
    </row>
    <row r="702" spans="2:51" s="10" customFormat="1" ht="15.75" customHeight="1">
      <c r="B702" s="132"/>
      <c r="D702" s="133" t="s">
        <v>150</v>
      </c>
      <c r="F702" s="135" t="s">
        <v>1130</v>
      </c>
      <c r="H702" s="136">
        <v>12.243</v>
      </c>
      <c r="L702" s="132"/>
      <c r="M702" s="137"/>
      <c r="T702" s="138"/>
      <c r="AT702" s="134" t="s">
        <v>150</v>
      </c>
      <c r="AU702" s="134" t="s">
        <v>79</v>
      </c>
      <c r="AV702" s="134" t="s">
        <v>79</v>
      </c>
      <c r="AW702" s="134" t="s">
        <v>70</v>
      </c>
      <c r="AX702" s="134" t="s">
        <v>21</v>
      </c>
      <c r="AY702" s="134" t="s">
        <v>137</v>
      </c>
    </row>
    <row r="703" spans="2:65" s="10" customFormat="1" ht="15.75" customHeight="1">
      <c r="B703" s="25"/>
      <c r="C703" s="118" t="s">
        <v>1131</v>
      </c>
      <c r="D703" s="118" t="s">
        <v>141</v>
      </c>
      <c r="E703" s="119" t="s">
        <v>1132</v>
      </c>
      <c r="F703" s="120" t="s">
        <v>1133</v>
      </c>
      <c r="G703" s="121" t="s">
        <v>258</v>
      </c>
      <c r="H703" s="122">
        <v>0.188</v>
      </c>
      <c r="I703" s="123"/>
      <c r="J703" s="123">
        <f>ROUND($I$703*$H$703,2)</f>
        <v>0</v>
      </c>
      <c r="K703" s="120" t="s">
        <v>1062</v>
      </c>
      <c r="L703" s="25"/>
      <c r="M703" s="124"/>
      <c r="N703" s="125" t="s">
        <v>41</v>
      </c>
      <c r="O703" s="126">
        <v>1.265</v>
      </c>
      <c r="P703" s="126">
        <f>$O$703*$H$703</f>
        <v>0.23781999999999998</v>
      </c>
      <c r="Q703" s="126">
        <v>0</v>
      </c>
      <c r="R703" s="126">
        <f>$Q$703*$H$703</f>
        <v>0</v>
      </c>
      <c r="S703" s="126">
        <v>0</v>
      </c>
      <c r="T703" s="127">
        <f>$S$703*$H$703</f>
        <v>0</v>
      </c>
      <c r="AR703" s="74" t="s">
        <v>297</v>
      </c>
      <c r="AT703" s="74" t="s">
        <v>141</v>
      </c>
      <c r="AU703" s="74" t="s">
        <v>79</v>
      </c>
      <c r="AY703" s="10" t="s">
        <v>137</v>
      </c>
      <c r="BE703" s="128">
        <f>IF($N$703="základní",$J$703,0)</f>
        <v>0</v>
      </c>
      <c r="BF703" s="128">
        <f>IF($N$703="snížená",$J$703,0)</f>
        <v>0</v>
      </c>
      <c r="BG703" s="128">
        <f>IF($N$703="zákl. přenesená",$J$703,0)</f>
        <v>0</v>
      </c>
      <c r="BH703" s="128">
        <f>IF($N$703="sníž. přenesená",$J$703,0)</f>
        <v>0</v>
      </c>
      <c r="BI703" s="128">
        <f>IF($N$703="nulová",$J$703,0)</f>
        <v>0</v>
      </c>
      <c r="BJ703" s="74" t="s">
        <v>21</v>
      </c>
      <c r="BK703" s="128">
        <f>ROUND($I$703*$H$703,2)</f>
        <v>0</v>
      </c>
      <c r="BL703" s="74" t="s">
        <v>297</v>
      </c>
      <c r="BM703" s="74" t="s">
        <v>1134</v>
      </c>
    </row>
    <row r="704" spans="2:47" s="10" customFormat="1" ht="27" customHeight="1">
      <c r="B704" s="25"/>
      <c r="D704" s="129" t="s">
        <v>148</v>
      </c>
      <c r="F704" s="130" t="s">
        <v>1135</v>
      </c>
      <c r="L704" s="25"/>
      <c r="M704" s="131"/>
      <c r="T704" s="48"/>
      <c r="AT704" s="10" t="s">
        <v>148</v>
      </c>
      <c r="AU704" s="10" t="s">
        <v>79</v>
      </c>
    </row>
    <row r="705" spans="2:63" s="107" customFormat="1" ht="30.75" customHeight="1">
      <c r="B705" s="108"/>
      <c r="D705" s="109" t="s">
        <v>69</v>
      </c>
      <c r="E705" s="116" t="s">
        <v>1136</v>
      </c>
      <c r="F705" s="116" t="s">
        <v>1137</v>
      </c>
      <c r="J705" s="117">
        <f>$BK$705</f>
        <v>0</v>
      </c>
      <c r="L705" s="108"/>
      <c r="M705" s="112"/>
      <c r="P705" s="113">
        <f>SUM($P$706:$P$750)</f>
        <v>134.881498</v>
      </c>
      <c r="R705" s="113">
        <f>SUM($R$706:$R$750)</f>
        <v>0.0646565</v>
      </c>
      <c r="T705" s="114">
        <f>SUM($T$706:$T$750)</f>
        <v>0</v>
      </c>
      <c r="AR705" s="109" t="s">
        <v>79</v>
      </c>
      <c r="AT705" s="109" t="s">
        <v>69</v>
      </c>
      <c r="AU705" s="109" t="s">
        <v>21</v>
      </c>
      <c r="AY705" s="109" t="s">
        <v>137</v>
      </c>
      <c r="BK705" s="115">
        <f>SUM($BK$706:$BK$750)</f>
        <v>0</v>
      </c>
    </row>
    <row r="706" spans="2:65" s="10" customFormat="1" ht="15.75" customHeight="1">
      <c r="B706" s="25"/>
      <c r="C706" s="118" t="s">
        <v>1138</v>
      </c>
      <c r="D706" s="118" t="s">
        <v>141</v>
      </c>
      <c r="E706" s="119" t="s">
        <v>1139</v>
      </c>
      <c r="F706" s="120" t="s">
        <v>1140</v>
      </c>
      <c r="G706" s="121" t="s">
        <v>144</v>
      </c>
      <c r="H706" s="122">
        <v>115.378</v>
      </c>
      <c r="I706" s="123"/>
      <c r="J706" s="123">
        <f>ROUND($I$706*$H$706,2)</f>
        <v>0</v>
      </c>
      <c r="K706" s="120" t="s">
        <v>145</v>
      </c>
      <c r="L706" s="25"/>
      <c r="M706" s="124"/>
      <c r="N706" s="125" t="s">
        <v>41</v>
      </c>
      <c r="O706" s="126">
        <v>0.3</v>
      </c>
      <c r="P706" s="126">
        <f>$O$706*$H$706</f>
        <v>34.6134</v>
      </c>
      <c r="Q706" s="126">
        <v>0.00032</v>
      </c>
      <c r="R706" s="126">
        <f>$Q$706*$H$706</f>
        <v>0.03692096</v>
      </c>
      <c r="S706" s="126">
        <v>0</v>
      </c>
      <c r="T706" s="127">
        <f>$S$706*$H$706</f>
        <v>0</v>
      </c>
      <c r="AR706" s="74" t="s">
        <v>297</v>
      </c>
      <c r="AT706" s="74" t="s">
        <v>141</v>
      </c>
      <c r="AU706" s="74" t="s">
        <v>79</v>
      </c>
      <c r="AY706" s="10" t="s">
        <v>137</v>
      </c>
      <c r="BE706" s="128">
        <f>IF($N$706="základní",$J$706,0)</f>
        <v>0</v>
      </c>
      <c r="BF706" s="128">
        <f>IF($N$706="snížená",$J$706,0)</f>
        <v>0</v>
      </c>
      <c r="BG706" s="128">
        <f>IF($N$706="zákl. přenesená",$J$706,0)</f>
        <v>0</v>
      </c>
      <c r="BH706" s="128">
        <f>IF($N$706="sníž. přenesená",$J$706,0)</f>
        <v>0</v>
      </c>
      <c r="BI706" s="128">
        <f>IF($N$706="nulová",$J$706,0)</f>
        <v>0</v>
      </c>
      <c r="BJ706" s="74" t="s">
        <v>21</v>
      </c>
      <c r="BK706" s="128">
        <f>ROUND($I$706*$H$706,2)</f>
        <v>0</v>
      </c>
      <c r="BL706" s="74" t="s">
        <v>297</v>
      </c>
      <c r="BM706" s="74" t="s">
        <v>1141</v>
      </c>
    </row>
    <row r="707" spans="2:47" s="10" customFormat="1" ht="27" customHeight="1">
      <c r="B707" s="25"/>
      <c r="D707" s="129" t="s">
        <v>148</v>
      </c>
      <c r="F707" s="130" t="s">
        <v>1679</v>
      </c>
      <c r="L707" s="25"/>
      <c r="M707" s="131"/>
      <c r="T707" s="48"/>
      <c r="AT707" s="10" t="s">
        <v>148</v>
      </c>
      <c r="AU707" s="10" t="s">
        <v>79</v>
      </c>
    </row>
    <row r="708" spans="2:51" s="10" customFormat="1" ht="15.75" customHeight="1">
      <c r="B708" s="132"/>
      <c r="D708" s="133" t="s">
        <v>150</v>
      </c>
      <c r="E708" s="134"/>
      <c r="F708" s="135" t="s">
        <v>661</v>
      </c>
      <c r="H708" s="136">
        <v>61.478</v>
      </c>
      <c r="L708" s="132"/>
      <c r="M708" s="137"/>
      <c r="T708" s="138"/>
      <c r="AT708" s="134" t="s">
        <v>150</v>
      </c>
      <c r="AU708" s="134" t="s">
        <v>79</v>
      </c>
      <c r="AV708" s="134" t="s">
        <v>79</v>
      </c>
      <c r="AW708" s="134" t="s">
        <v>92</v>
      </c>
      <c r="AX708" s="134" t="s">
        <v>70</v>
      </c>
      <c r="AY708" s="134" t="s">
        <v>137</v>
      </c>
    </row>
    <row r="709" spans="2:51" s="10" customFormat="1" ht="15.75" customHeight="1">
      <c r="B709" s="132"/>
      <c r="D709" s="133" t="s">
        <v>150</v>
      </c>
      <c r="E709" s="134"/>
      <c r="F709" s="135" t="s">
        <v>1142</v>
      </c>
      <c r="H709" s="136">
        <v>53.9</v>
      </c>
      <c r="L709" s="132"/>
      <c r="M709" s="137"/>
      <c r="T709" s="138"/>
      <c r="AT709" s="134" t="s">
        <v>150</v>
      </c>
      <c r="AU709" s="134" t="s">
        <v>79</v>
      </c>
      <c r="AV709" s="134" t="s">
        <v>79</v>
      </c>
      <c r="AW709" s="134" t="s">
        <v>92</v>
      </c>
      <c r="AX709" s="134" t="s">
        <v>70</v>
      </c>
      <c r="AY709" s="134" t="s">
        <v>137</v>
      </c>
    </row>
    <row r="710" spans="2:65" s="10" customFormat="1" ht="15.75" customHeight="1">
      <c r="B710" s="25"/>
      <c r="C710" s="118" t="s">
        <v>1143</v>
      </c>
      <c r="D710" s="118" t="s">
        <v>141</v>
      </c>
      <c r="E710" s="119" t="s">
        <v>1144</v>
      </c>
      <c r="F710" s="120" t="s">
        <v>1145</v>
      </c>
      <c r="G710" s="121" t="s">
        <v>144</v>
      </c>
      <c r="H710" s="122">
        <v>11.82</v>
      </c>
      <c r="I710" s="123"/>
      <c r="J710" s="123">
        <f>ROUND($I$710*$H$710,2)</f>
        <v>0</v>
      </c>
      <c r="K710" s="120"/>
      <c r="L710" s="25"/>
      <c r="M710" s="124"/>
      <c r="N710" s="125" t="s">
        <v>41</v>
      </c>
      <c r="O710" s="126">
        <v>0.379</v>
      </c>
      <c r="P710" s="126">
        <f>$O$710*$H$710</f>
        <v>4.47978</v>
      </c>
      <c r="Q710" s="126">
        <v>0.00048</v>
      </c>
      <c r="R710" s="126">
        <f>$Q$710*$H$710</f>
        <v>0.0056736</v>
      </c>
      <c r="S710" s="126">
        <v>0</v>
      </c>
      <c r="T710" s="127">
        <f>$S$710*$H$710</f>
        <v>0</v>
      </c>
      <c r="AR710" s="74" t="s">
        <v>297</v>
      </c>
      <c r="AT710" s="74" t="s">
        <v>141</v>
      </c>
      <c r="AU710" s="74" t="s">
        <v>79</v>
      </c>
      <c r="AY710" s="10" t="s">
        <v>137</v>
      </c>
      <c r="BE710" s="128">
        <f>IF($N$710="základní",$J$710,0)</f>
        <v>0</v>
      </c>
      <c r="BF710" s="128">
        <f>IF($N$710="snížená",$J$710,0)</f>
        <v>0</v>
      </c>
      <c r="BG710" s="128">
        <f>IF($N$710="zákl. přenesená",$J$710,0)</f>
        <v>0</v>
      </c>
      <c r="BH710" s="128">
        <f>IF($N$710="sníž. přenesená",$J$710,0)</f>
        <v>0</v>
      </c>
      <c r="BI710" s="128">
        <f>IF($N$710="nulová",$J$710,0)</f>
        <v>0</v>
      </c>
      <c r="BJ710" s="74" t="s">
        <v>21</v>
      </c>
      <c r="BK710" s="128">
        <f>ROUND($I$710*$H$710,2)</f>
        <v>0</v>
      </c>
      <c r="BL710" s="74" t="s">
        <v>297</v>
      </c>
      <c r="BM710" s="74" t="s">
        <v>1146</v>
      </c>
    </row>
    <row r="711" spans="2:47" s="10" customFormat="1" ht="16.5" customHeight="1">
      <c r="B711" s="25"/>
      <c r="D711" s="129" t="s">
        <v>148</v>
      </c>
      <c r="F711" s="130" t="s">
        <v>1145</v>
      </c>
      <c r="L711" s="25"/>
      <c r="M711" s="131"/>
      <c r="T711" s="48"/>
      <c r="AT711" s="10" t="s">
        <v>148</v>
      </c>
      <c r="AU711" s="10" t="s">
        <v>79</v>
      </c>
    </row>
    <row r="712" spans="2:51" s="10" customFormat="1" ht="15.75" customHeight="1">
      <c r="B712" s="132"/>
      <c r="D712" s="133" t="s">
        <v>150</v>
      </c>
      <c r="E712" s="134"/>
      <c r="F712" s="135" t="s">
        <v>1147</v>
      </c>
      <c r="H712" s="136">
        <v>11.82</v>
      </c>
      <c r="L712" s="132"/>
      <c r="M712" s="137"/>
      <c r="T712" s="138"/>
      <c r="AT712" s="134" t="s">
        <v>150</v>
      </c>
      <c r="AU712" s="134" t="s">
        <v>79</v>
      </c>
      <c r="AV712" s="134" t="s">
        <v>79</v>
      </c>
      <c r="AW712" s="134" t="s">
        <v>92</v>
      </c>
      <c r="AX712" s="134" t="s">
        <v>21</v>
      </c>
      <c r="AY712" s="134" t="s">
        <v>137</v>
      </c>
    </row>
    <row r="713" spans="2:65" s="10" customFormat="1" ht="15.75" customHeight="1">
      <c r="B713" s="25"/>
      <c r="C713" s="118" t="s">
        <v>1148</v>
      </c>
      <c r="D713" s="118" t="s">
        <v>141</v>
      </c>
      <c r="E713" s="119" t="s">
        <v>1149</v>
      </c>
      <c r="F713" s="120" t="s">
        <v>1150</v>
      </c>
      <c r="G713" s="121" t="s">
        <v>144</v>
      </c>
      <c r="H713" s="122">
        <v>9.2</v>
      </c>
      <c r="I713" s="123"/>
      <c r="J713" s="123">
        <f>ROUND($I$713*$H$713,2)</f>
        <v>0</v>
      </c>
      <c r="K713" s="120" t="s">
        <v>145</v>
      </c>
      <c r="L713" s="25"/>
      <c r="M713" s="124"/>
      <c r="N713" s="125" t="s">
        <v>41</v>
      </c>
      <c r="O713" s="126">
        <v>0.833</v>
      </c>
      <c r="P713" s="126">
        <f>$O$713*$H$713</f>
        <v>7.663599999999999</v>
      </c>
      <c r="Q713" s="126">
        <v>0.00036</v>
      </c>
      <c r="R713" s="126">
        <f>$Q$713*$H$713</f>
        <v>0.003312</v>
      </c>
      <c r="S713" s="126">
        <v>0</v>
      </c>
      <c r="T713" s="127">
        <f>$S$713*$H$713</f>
        <v>0</v>
      </c>
      <c r="AR713" s="74" t="s">
        <v>297</v>
      </c>
      <c r="AT713" s="74" t="s">
        <v>141</v>
      </c>
      <c r="AU713" s="74" t="s">
        <v>79</v>
      </c>
      <c r="AY713" s="10" t="s">
        <v>137</v>
      </c>
      <c r="BE713" s="128">
        <f>IF($N$713="základní",$J$713,0)</f>
        <v>0</v>
      </c>
      <c r="BF713" s="128">
        <f>IF($N$713="snížená",$J$713,0)</f>
        <v>0</v>
      </c>
      <c r="BG713" s="128">
        <f>IF($N$713="zákl. přenesená",$J$713,0)</f>
        <v>0</v>
      </c>
      <c r="BH713" s="128">
        <f>IF($N$713="sníž. přenesená",$J$713,0)</f>
        <v>0</v>
      </c>
      <c r="BI713" s="128">
        <f>IF($N$713="nulová",$J$713,0)</f>
        <v>0</v>
      </c>
      <c r="BJ713" s="74" t="s">
        <v>21</v>
      </c>
      <c r="BK713" s="128">
        <f>ROUND($I$713*$H$713,2)</f>
        <v>0</v>
      </c>
      <c r="BL713" s="74" t="s">
        <v>297</v>
      </c>
      <c r="BM713" s="74" t="s">
        <v>1151</v>
      </c>
    </row>
    <row r="714" spans="2:47" s="10" customFormat="1" ht="38.25" customHeight="1">
      <c r="B714" s="25"/>
      <c r="D714" s="129" t="s">
        <v>148</v>
      </c>
      <c r="F714" s="130" t="s">
        <v>1152</v>
      </c>
      <c r="L714" s="25"/>
      <c r="M714" s="131"/>
      <c r="T714" s="48"/>
      <c r="AT714" s="10" t="s">
        <v>148</v>
      </c>
      <c r="AU714" s="10" t="s">
        <v>79</v>
      </c>
    </row>
    <row r="715" spans="2:51" s="10" customFormat="1" ht="15.75" customHeight="1">
      <c r="B715" s="132"/>
      <c r="D715" s="133" t="s">
        <v>150</v>
      </c>
      <c r="E715" s="134"/>
      <c r="F715" s="135" t="s">
        <v>1153</v>
      </c>
      <c r="H715" s="136">
        <v>7.04</v>
      </c>
      <c r="L715" s="132"/>
      <c r="M715" s="137"/>
      <c r="T715" s="138"/>
      <c r="AT715" s="134" t="s">
        <v>150</v>
      </c>
      <c r="AU715" s="134" t="s">
        <v>79</v>
      </c>
      <c r="AV715" s="134" t="s">
        <v>79</v>
      </c>
      <c r="AW715" s="134" t="s">
        <v>92</v>
      </c>
      <c r="AX715" s="134" t="s">
        <v>70</v>
      </c>
      <c r="AY715" s="134" t="s">
        <v>137</v>
      </c>
    </row>
    <row r="716" spans="2:51" s="10" customFormat="1" ht="15.75" customHeight="1">
      <c r="B716" s="132"/>
      <c r="D716" s="133" t="s">
        <v>150</v>
      </c>
      <c r="E716" s="134"/>
      <c r="F716" s="135" t="s">
        <v>1154</v>
      </c>
      <c r="H716" s="136">
        <v>2.16</v>
      </c>
      <c r="L716" s="132"/>
      <c r="M716" s="137"/>
      <c r="T716" s="138"/>
      <c r="AT716" s="134" t="s">
        <v>150</v>
      </c>
      <c r="AU716" s="134" t="s">
        <v>79</v>
      </c>
      <c r="AV716" s="134" t="s">
        <v>79</v>
      </c>
      <c r="AW716" s="134" t="s">
        <v>92</v>
      </c>
      <c r="AX716" s="134" t="s">
        <v>70</v>
      </c>
      <c r="AY716" s="134" t="s">
        <v>137</v>
      </c>
    </row>
    <row r="717" spans="2:65" s="10" customFormat="1" ht="15.75" customHeight="1">
      <c r="B717" s="25"/>
      <c r="C717" s="118" t="s">
        <v>1155</v>
      </c>
      <c r="D717" s="118" t="s">
        <v>141</v>
      </c>
      <c r="E717" s="119" t="s">
        <v>1156</v>
      </c>
      <c r="F717" s="120" t="s">
        <v>1157</v>
      </c>
      <c r="G717" s="121" t="s">
        <v>144</v>
      </c>
      <c r="H717" s="122">
        <v>624.998</v>
      </c>
      <c r="I717" s="123"/>
      <c r="J717" s="123">
        <f>ROUND($I$717*$H$717,2)</f>
        <v>0</v>
      </c>
      <c r="K717" s="120" t="s">
        <v>145</v>
      </c>
      <c r="L717" s="25"/>
      <c r="M717" s="124"/>
      <c r="N717" s="125" t="s">
        <v>41</v>
      </c>
      <c r="O717" s="126">
        <v>0.141</v>
      </c>
      <c r="P717" s="126">
        <f>$O$717*$H$717</f>
        <v>88.124718</v>
      </c>
      <c r="Q717" s="126">
        <v>3E-05</v>
      </c>
      <c r="R717" s="126">
        <f>$Q$717*$H$717</f>
        <v>0.018749940000000003</v>
      </c>
      <c r="S717" s="126">
        <v>0</v>
      </c>
      <c r="T717" s="127">
        <f>$S$717*$H$717</f>
        <v>0</v>
      </c>
      <c r="AR717" s="74" t="s">
        <v>297</v>
      </c>
      <c r="AT717" s="74" t="s">
        <v>141</v>
      </c>
      <c r="AU717" s="74" t="s">
        <v>79</v>
      </c>
      <c r="AY717" s="10" t="s">
        <v>137</v>
      </c>
      <c r="BE717" s="128">
        <f>IF($N$717="základní",$J$717,0)</f>
        <v>0</v>
      </c>
      <c r="BF717" s="128">
        <f>IF($N$717="snížená",$J$717,0)</f>
        <v>0</v>
      </c>
      <c r="BG717" s="128">
        <f>IF($N$717="zákl. přenesená",$J$717,0)</f>
        <v>0</v>
      </c>
      <c r="BH717" s="128">
        <f>IF($N$717="sníž. přenesená",$J$717,0)</f>
        <v>0</v>
      </c>
      <c r="BI717" s="128">
        <f>IF($N$717="nulová",$J$717,0)</f>
        <v>0</v>
      </c>
      <c r="BJ717" s="74" t="s">
        <v>21</v>
      </c>
      <c r="BK717" s="128">
        <f>ROUND($I$717*$H$717,2)</f>
        <v>0</v>
      </c>
      <c r="BL717" s="74" t="s">
        <v>297</v>
      </c>
      <c r="BM717" s="74" t="s">
        <v>1158</v>
      </c>
    </row>
    <row r="718" spans="2:47" s="10" customFormat="1" ht="27" customHeight="1">
      <c r="B718" s="25"/>
      <c r="D718" s="129" t="s">
        <v>148</v>
      </c>
      <c r="F718" s="130" t="s">
        <v>1159</v>
      </c>
      <c r="L718" s="25"/>
      <c r="M718" s="131"/>
      <c r="T718" s="48"/>
      <c r="AT718" s="10" t="s">
        <v>148</v>
      </c>
      <c r="AU718" s="10" t="s">
        <v>79</v>
      </c>
    </row>
    <row r="719" spans="2:51" s="10" customFormat="1" ht="15.75" customHeight="1">
      <c r="B719" s="139"/>
      <c r="D719" s="133" t="s">
        <v>150</v>
      </c>
      <c r="E719" s="140"/>
      <c r="F719" s="141" t="s">
        <v>494</v>
      </c>
      <c r="H719" s="140"/>
      <c r="L719" s="139"/>
      <c r="M719" s="142"/>
      <c r="T719" s="143"/>
      <c r="AT719" s="140" t="s">
        <v>150</v>
      </c>
      <c r="AU719" s="140" t="s">
        <v>79</v>
      </c>
      <c r="AV719" s="140" t="s">
        <v>21</v>
      </c>
      <c r="AW719" s="140" t="s">
        <v>92</v>
      </c>
      <c r="AX719" s="140" t="s">
        <v>70</v>
      </c>
      <c r="AY719" s="140" t="s">
        <v>137</v>
      </c>
    </row>
    <row r="720" spans="2:51" s="10" customFormat="1" ht="15.75" customHeight="1">
      <c r="B720" s="132"/>
      <c r="D720" s="133" t="s">
        <v>150</v>
      </c>
      <c r="E720" s="134"/>
      <c r="F720" s="135" t="s">
        <v>1160</v>
      </c>
      <c r="H720" s="136">
        <v>26.466</v>
      </c>
      <c r="L720" s="132"/>
      <c r="M720" s="137"/>
      <c r="T720" s="138"/>
      <c r="AT720" s="134" t="s">
        <v>150</v>
      </c>
      <c r="AU720" s="134" t="s">
        <v>79</v>
      </c>
      <c r="AV720" s="134" t="s">
        <v>79</v>
      </c>
      <c r="AW720" s="134" t="s">
        <v>92</v>
      </c>
      <c r="AX720" s="134" t="s">
        <v>70</v>
      </c>
      <c r="AY720" s="134" t="s">
        <v>137</v>
      </c>
    </row>
    <row r="721" spans="2:51" s="10" customFormat="1" ht="15.75" customHeight="1">
      <c r="B721" s="139"/>
      <c r="D721" s="133" t="s">
        <v>150</v>
      </c>
      <c r="E721" s="140"/>
      <c r="F721" s="141" t="s">
        <v>496</v>
      </c>
      <c r="H721" s="140"/>
      <c r="L721" s="139"/>
      <c r="M721" s="142"/>
      <c r="T721" s="143"/>
      <c r="AT721" s="140" t="s">
        <v>150</v>
      </c>
      <c r="AU721" s="140" t="s">
        <v>79</v>
      </c>
      <c r="AV721" s="140" t="s">
        <v>21</v>
      </c>
      <c r="AW721" s="140" t="s">
        <v>92</v>
      </c>
      <c r="AX721" s="140" t="s">
        <v>70</v>
      </c>
      <c r="AY721" s="140" t="s">
        <v>137</v>
      </c>
    </row>
    <row r="722" spans="2:51" s="10" customFormat="1" ht="15.75" customHeight="1">
      <c r="B722" s="132"/>
      <c r="D722" s="133" t="s">
        <v>150</v>
      </c>
      <c r="E722" s="134"/>
      <c r="F722" s="135" t="s">
        <v>1161</v>
      </c>
      <c r="H722" s="136">
        <v>23.4</v>
      </c>
      <c r="L722" s="132"/>
      <c r="M722" s="137"/>
      <c r="T722" s="138"/>
      <c r="AT722" s="134" t="s">
        <v>150</v>
      </c>
      <c r="AU722" s="134" t="s">
        <v>79</v>
      </c>
      <c r="AV722" s="134" t="s">
        <v>79</v>
      </c>
      <c r="AW722" s="134" t="s">
        <v>92</v>
      </c>
      <c r="AX722" s="134" t="s">
        <v>70</v>
      </c>
      <c r="AY722" s="134" t="s">
        <v>137</v>
      </c>
    </row>
    <row r="723" spans="2:51" s="10" customFormat="1" ht="15.75" customHeight="1">
      <c r="B723" s="139"/>
      <c r="D723" s="133" t="s">
        <v>150</v>
      </c>
      <c r="E723" s="140"/>
      <c r="F723" s="141" t="s">
        <v>502</v>
      </c>
      <c r="H723" s="140"/>
      <c r="L723" s="139"/>
      <c r="M723" s="142"/>
      <c r="T723" s="143"/>
      <c r="AT723" s="140" t="s">
        <v>150</v>
      </c>
      <c r="AU723" s="140" t="s">
        <v>79</v>
      </c>
      <c r="AV723" s="140" t="s">
        <v>21</v>
      </c>
      <c r="AW723" s="140" t="s">
        <v>92</v>
      </c>
      <c r="AX723" s="140" t="s">
        <v>70</v>
      </c>
      <c r="AY723" s="140" t="s">
        <v>137</v>
      </c>
    </row>
    <row r="724" spans="2:51" s="10" customFormat="1" ht="27" customHeight="1">
      <c r="B724" s="132"/>
      <c r="D724" s="133" t="s">
        <v>150</v>
      </c>
      <c r="E724" s="134"/>
      <c r="F724" s="135" t="s">
        <v>1162</v>
      </c>
      <c r="H724" s="136">
        <v>55.253</v>
      </c>
      <c r="L724" s="132"/>
      <c r="M724" s="137"/>
      <c r="T724" s="138"/>
      <c r="AT724" s="134" t="s">
        <v>150</v>
      </c>
      <c r="AU724" s="134" t="s">
        <v>79</v>
      </c>
      <c r="AV724" s="134" t="s">
        <v>79</v>
      </c>
      <c r="AW724" s="134" t="s">
        <v>92</v>
      </c>
      <c r="AX724" s="134" t="s">
        <v>70</v>
      </c>
      <c r="AY724" s="134" t="s">
        <v>137</v>
      </c>
    </row>
    <row r="725" spans="2:51" s="10" customFormat="1" ht="27" customHeight="1">
      <c r="B725" s="132"/>
      <c r="D725" s="133" t="s">
        <v>150</v>
      </c>
      <c r="E725" s="134"/>
      <c r="F725" s="135" t="s">
        <v>1163</v>
      </c>
      <c r="H725" s="136">
        <v>85.017</v>
      </c>
      <c r="L725" s="132"/>
      <c r="M725" s="137"/>
      <c r="T725" s="138"/>
      <c r="AT725" s="134" t="s">
        <v>150</v>
      </c>
      <c r="AU725" s="134" t="s">
        <v>79</v>
      </c>
      <c r="AV725" s="134" t="s">
        <v>79</v>
      </c>
      <c r="AW725" s="134" t="s">
        <v>92</v>
      </c>
      <c r="AX725" s="134" t="s">
        <v>70</v>
      </c>
      <c r="AY725" s="134" t="s">
        <v>137</v>
      </c>
    </row>
    <row r="726" spans="2:51" s="10" customFormat="1" ht="15.75" customHeight="1">
      <c r="B726" s="132"/>
      <c r="D726" s="133" t="s">
        <v>150</v>
      </c>
      <c r="E726" s="134"/>
      <c r="F726" s="135" t="s">
        <v>1164</v>
      </c>
      <c r="H726" s="136">
        <v>30.258</v>
      </c>
      <c r="L726" s="132"/>
      <c r="M726" s="137"/>
      <c r="T726" s="138"/>
      <c r="AT726" s="134" t="s">
        <v>150</v>
      </c>
      <c r="AU726" s="134" t="s">
        <v>79</v>
      </c>
      <c r="AV726" s="134" t="s">
        <v>79</v>
      </c>
      <c r="AW726" s="134" t="s">
        <v>92</v>
      </c>
      <c r="AX726" s="134" t="s">
        <v>70</v>
      </c>
      <c r="AY726" s="134" t="s">
        <v>137</v>
      </c>
    </row>
    <row r="727" spans="2:51" s="10" customFormat="1" ht="15.75" customHeight="1">
      <c r="B727" s="132"/>
      <c r="D727" s="133" t="s">
        <v>150</v>
      </c>
      <c r="E727" s="134"/>
      <c r="F727" s="135" t="s">
        <v>1165</v>
      </c>
      <c r="H727" s="136">
        <v>32.01</v>
      </c>
      <c r="L727" s="132"/>
      <c r="M727" s="137"/>
      <c r="T727" s="138"/>
      <c r="AT727" s="134" t="s">
        <v>150</v>
      </c>
      <c r="AU727" s="134" t="s">
        <v>79</v>
      </c>
      <c r="AV727" s="134" t="s">
        <v>79</v>
      </c>
      <c r="AW727" s="134" t="s">
        <v>92</v>
      </c>
      <c r="AX727" s="134" t="s">
        <v>70</v>
      </c>
      <c r="AY727" s="134" t="s">
        <v>137</v>
      </c>
    </row>
    <row r="728" spans="2:51" s="10" customFormat="1" ht="15.75" customHeight="1">
      <c r="B728" s="139"/>
      <c r="D728" s="133" t="s">
        <v>150</v>
      </c>
      <c r="E728" s="140"/>
      <c r="F728" s="141" t="s">
        <v>506</v>
      </c>
      <c r="H728" s="140"/>
      <c r="L728" s="139"/>
      <c r="M728" s="142"/>
      <c r="T728" s="143"/>
      <c r="AT728" s="140" t="s">
        <v>150</v>
      </c>
      <c r="AU728" s="140" t="s">
        <v>79</v>
      </c>
      <c r="AV728" s="140" t="s">
        <v>21</v>
      </c>
      <c r="AW728" s="140" t="s">
        <v>92</v>
      </c>
      <c r="AX728" s="140" t="s">
        <v>70</v>
      </c>
      <c r="AY728" s="140" t="s">
        <v>137</v>
      </c>
    </row>
    <row r="729" spans="2:51" s="10" customFormat="1" ht="15.75" customHeight="1">
      <c r="B729" s="132"/>
      <c r="D729" s="133" t="s">
        <v>150</v>
      </c>
      <c r="E729" s="134"/>
      <c r="F729" s="135" t="s">
        <v>1166</v>
      </c>
      <c r="H729" s="136">
        <v>67.325</v>
      </c>
      <c r="L729" s="132"/>
      <c r="M729" s="137"/>
      <c r="T729" s="138"/>
      <c r="AT729" s="134" t="s">
        <v>150</v>
      </c>
      <c r="AU729" s="134" t="s">
        <v>79</v>
      </c>
      <c r="AV729" s="134" t="s">
        <v>79</v>
      </c>
      <c r="AW729" s="134" t="s">
        <v>92</v>
      </c>
      <c r="AX729" s="134" t="s">
        <v>70</v>
      </c>
      <c r="AY729" s="134" t="s">
        <v>137</v>
      </c>
    </row>
    <row r="730" spans="2:51" s="10" customFormat="1" ht="15.75" customHeight="1">
      <c r="B730" s="139"/>
      <c r="D730" s="133" t="s">
        <v>150</v>
      </c>
      <c r="E730" s="140"/>
      <c r="F730" s="141" t="s">
        <v>508</v>
      </c>
      <c r="H730" s="140"/>
      <c r="L730" s="139"/>
      <c r="M730" s="142"/>
      <c r="T730" s="143"/>
      <c r="AT730" s="140" t="s">
        <v>150</v>
      </c>
      <c r="AU730" s="140" t="s">
        <v>79</v>
      </c>
      <c r="AV730" s="140" t="s">
        <v>21</v>
      </c>
      <c r="AW730" s="140" t="s">
        <v>92</v>
      </c>
      <c r="AX730" s="140" t="s">
        <v>70</v>
      </c>
      <c r="AY730" s="140" t="s">
        <v>137</v>
      </c>
    </row>
    <row r="731" spans="2:51" s="10" customFormat="1" ht="15.75" customHeight="1">
      <c r="B731" s="132"/>
      <c r="D731" s="133" t="s">
        <v>150</v>
      </c>
      <c r="E731" s="134"/>
      <c r="F731" s="135" t="s">
        <v>1167</v>
      </c>
      <c r="H731" s="136">
        <v>26.784</v>
      </c>
      <c r="L731" s="132"/>
      <c r="M731" s="137"/>
      <c r="T731" s="138"/>
      <c r="AT731" s="134" t="s">
        <v>150</v>
      </c>
      <c r="AU731" s="134" t="s">
        <v>79</v>
      </c>
      <c r="AV731" s="134" t="s">
        <v>79</v>
      </c>
      <c r="AW731" s="134" t="s">
        <v>92</v>
      </c>
      <c r="AX731" s="134" t="s">
        <v>70</v>
      </c>
      <c r="AY731" s="134" t="s">
        <v>137</v>
      </c>
    </row>
    <row r="732" spans="2:51" s="10" customFormat="1" ht="15.75" customHeight="1">
      <c r="B732" s="139"/>
      <c r="D732" s="133" t="s">
        <v>150</v>
      </c>
      <c r="E732" s="140"/>
      <c r="F732" s="141" t="s">
        <v>510</v>
      </c>
      <c r="H732" s="140"/>
      <c r="L732" s="139"/>
      <c r="M732" s="142"/>
      <c r="T732" s="143"/>
      <c r="AT732" s="140" t="s">
        <v>150</v>
      </c>
      <c r="AU732" s="140" t="s">
        <v>79</v>
      </c>
      <c r="AV732" s="140" t="s">
        <v>21</v>
      </c>
      <c r="AW732" s="140" t="s">
        <v>92</v>
      </c>
      <c r="AX732" s="140" t="s">
        <v>70</v>
      </c>
      <c r="AY732" s="140" t="s">
        <v>137</v>
      </c>
    </row>
    <row r="733" spans="2:51" s="10" customFormat="1" ht="15.75" customHeight="1">
      <c r="B733" s="132"/>
      <c r="D733" s="133" t="s">
        <v>150</v>
      </c>
      <c r="E733" s="134"/>
      <c r="F733" s="135" t="s">
        <v>1168</v>
      </c>
      <c r="H733" s="136">
        <v>4.976</v>
      </c>
      <c r="L733" s="132"/>
      <c r="M733" s="137"/>
      <c r="T733" s="138"/>
      <c r="AT733" s="134" t="s">
        <v>150</v>
      </c>
      <c r="AU733" s="134" t="s">
        <v>79</v>
      </c>
      <c r="AV733" s="134" t="s">
        <v>79</v>
      </c>
      <c r="AW733" s="134" t="s">
        <v>92</v>
      </c>
      <c r="AX733" s="134" t="s">
        <v>70</v>
      </c>
      <c r="AY733" s="134" t="s">
        <v>137</v>
      </c>
    </row>
    <row r="734" spans="2:51" s="10" customFormat="1" ht="15.75" customHeight="1">
      <c r="B734" s="139"/>
      <c r="D734" s="133" t="s">
        <v>150</v>
      </c>
      <c r="E734" s="140"/>
      <c r="F734" s="141" t="s">
        <v>512</v>
      </c>
      <c r="H734" s="140"/>
      <c r="L734" s="139"/>
      <c r="M734" s="142"/>
      <c r="T734" s="143"/>
      <c r="AT734" s="140" t="s">
        <v>150</v>
      </c>
      <c r="AU734" s="140" t="s">
        <v>79</v>
      </c>
      <c r="AV734" s="140" t="s">
        <v>21</v>
      </c>
      <c r="AW734" s="140" t="s">
        <v>92</v>
      </c>
      <c r="AX734" s="140" t="s">
        <v>70</v>
      </c>
      <c r="AY734" s="140" t="s">
        <v>137</v>
      </c>
    </row>
    <row r="735" spans="2:51" s="10" customFormat="1" ht="15.75" customHeight="1">
      <c r="B735" s="132"/>
      <c r="D735" s="133" t="s">
        <v>150</v>
      </c>
      <c r="E735" s="134"/>
      <c r="F735" s="135" t="s">
        <v>1169</v>
      </c>
      <c r="H735" s="136">
        <v>2.385</v>
      </c>
      <c r="L735" s="132"/>
      <c r="M735" s="137"/>
      <c r="T735" s="138"/>
      <c r="AT735" s="134" t="s">
        <v>150</v>
      </c>
      <c r="AU735" s="134" t="s">
        <v>79</v>
      </c>
      <c r="AV735" s="134" t="s">
        <v>79</v>
      </c>
      <c r="AW735" s="134" t="s">
        <v>92</v>
      </c>
      <c r="AX735" s="134" t="s">
        <v>70</v>
      </c>
      <c r="AY735" s="134" t="s">
        <v>137</v>
      </c>
    </row>
    <row r="736" spans="2:51" s="10" customFormat="1" ht="15.75" customHeight="1">
      <c r="B736" s="139"/>
      <c r="D736" s="133" t="s">
        <v>150</v>
      </c>
      <c r="E736" s="140"/>
      <c r="F736" s="141" t="s">
        <v>519</v>
      </c>
      <c r="H736" s="140"/>
      <c r="L736" s="139"/>
      <c r="M736" s="142"/>
      <c r="T736" s="143"/>
      <c r="AT736" s="140" t="s">
        <v>150</v>
      </c>
      <c r="AU736" s="140" t="s">
        <v>79</v>
      </c>
      <c r="AV736" s="140" t="s">
        <v>21</v>
      </c>
      <c r="AW736" s="140" t="s">
        <v>92</v>
      </c>
      <c r="AX736" s="140" t="s">
        <v>70</v>
      </c>
      <c r="AY736" s="140" t="s">
        <v>137</v>
      </c>
    </row>
    <row r="737" spans="2:51" s="10" customFormat="1" ht="15.75" customHeight="1">
      <c r="B737" s="132"/>
      <c r="D737" s="133" t="s">
        <v>150</v>
      </c>
      <c r="E737" s="134"/>
      <c r="F737" s="135" t="s">
        <v>1170</v>
      </c>
      <c r="H737" s="136">
        <v>44.934</v>
      </c>
      <c r="L737" s="132"/>
      <c r="M737" s="137"/>
      <c r="T737" s="138"/>
      <c r="AT737" s="134" t="s">
        <v>150</v>
      </c>
      <c r="AU737" s="134" t="s">
        <v>79</v>
      </c>
      <c r="AV737" s="134" t="s">
        <v>79</v>
      </c>
      <c r="AW737" s="134" t="s">
        <v>92</v>
      </c>
      <c r="AX737" s="134" t="s">
        <v>70</v>
      </c>
      <c r="AY737" s="134" t="s">
        <v>137</v>
      </c>
    </row>
    <row r="738" spans="2:51" s="10" customFormat="1" ht="15.75" customHeight="1">
      <c r="B738" s="139"/>
      <c r="D738" s="133" t="s">
        <v>150</v>
      </c>
      <c r="E738" s="140"/>
      <c r="F738" s="141" t="s">
        <v>521</v>
      </c>
      <c r="H738" s="140"/>
      <c r="L738" s="139"/>
      <c r="M738" s="142"/>
      <c r="T738" s="143"/>
      <c r="AT738" s="140" t="s">
        <v>150</v>
      </c>
      <c r="AU738" s="140" t="s">
        <v>79</v>
      </c>
      <c r="AV738" s="140" t="s">
        <v>21</v>
      </c>
      <c r="AW738" s="140" t="s">
        <v>92</v>
      </c>
      <c r="AX738" s="140" t="s">
        <v>70</v>
      </c>
      <c r="AY738" s="140" t="s">
        <v>137</v>
      </c>
    </row>
    <row r="739" spans="2:51" s="10" customFormat="1" ht="15.75" customHeight="1">
      <c r="B739" s="132"/>
      <c r="D739" s="133" t="s">
        <v>150</v>
      </c>
      <c r="E739" s="134"/>
      <c r="F739" s="135" t="s">
        <v>1171</v>
      </c>
      <c r="H739" s="136">
        <v>6.65</v>
      </c>
      <c r="L739" s="132"/>
      <c r="M739" s="137"/>
      <c r="T739" s="138"/>
      <c r="AT739" s="134" t="s">
        <v>150</v>
      </c>
      <c r="AU739" s="134" t="s">
        <v>79</v>
      </c>
      <c r="AV739" s="134" t="s">
        <v>79</v>
      </c>
      <c r="AW739" s="134" t="s">
        <v>92</v>
      </c>
      <c r="AX739" s="134" t="s">
        <v>70</v>
      </c>
      <c r="AY739" s="134" t="s">
        <v>137</v>
      </c>
    </row>
    <row r="740" spans="2:51" s="10" customFormat="1" ht="15.75" customHeight="1">
      <c r="B740" s="139"/>
      <c r="D740" s="133" t="s">
        <v>150</v>
      </c>
      <c r="E740" s="140"/>
      <c r="F740" s="141" t="s">
        <v>523</v>
      </c>
      <c r="H740" s="140"/>
      <c r="L740" s="139"/>
      <c r="M740" s="142"/>
      <c r="T740" s="143"/>
      <c r="AT740" s="140" t="s">
        <v>150</v>
      </c>
      <c r="AU740" s="140" t="s">
        <v>79</v>
      </c>
      <c r="AV740" s="140" t="s">
        <v>21</v>
      </c>
      <c r="AW740" s="140" t="s">
        <v>92</v>
      </c>
      <c r="AX740" s="140" t="s">
        <v>70</v>
      </c>
      <c r="AY740" s="140" t="s">
        <v>137</v>
      </c>
    </row>
    <row r="741" spans="2:51" s="10" customFormat="1" ht="15.75" customHeight="1">
      <c r="B741" s="132"/>
      <c r="D741" s="133" t="s">
        <v>150</v>
      </c>
      <c r="E741" s="134"/>
      <c r="F741" s="135" t="s">
        <v>1172</v>
      </c>
      <c r="H741" s="136">
        <v>22.09</v>
      </c>
      <c r="L741" s="132"/>
      <c r="M741" s="137"/>
      <c r="T741" s="138"/>
      <c r="AT741" s="134" t="s">
        <v>150</v>
      </c>
      <c r="AU741" s="134" t="s">
        <v>79</v>
      </c>
      <c r="AV741" s="134" t="s">
        <v>79</v>
      </c>
      <c r="AW741" s="134" t="s">
        <v>92</v>
      </c>
      <c r="AX741" s="134" t="s">
        <v>70</v>
      </c>
      <c r="AY741" s="134" t="s">
        <v>137</v>
      </c>
    </row>
    <row r="742" spans="2:51" s="10" customFormat="1" ht="15.75" customHeight="1">
      <c r="B742" s="139"/>
      <c r="D742" s="133" t="s">
        <v>150</v>
      </c>
      <c r="E742" s="140"/>
      <c r="F742" s="141" t="s">
        <v>525</v>
      </c>
      <c r="H742" s="140"/>
      <c r="L742" s="139"/>
      <c r="M742" s="142"/>
      <c r="T742" s="143"/>
      <c r="AT742" s="140" t="s">
        <v>150</v>
      </c>
      <c r="AU742" s="140" t="s">
        <v>79</v>
      </c>
      <c r="AV742" s="140" t="s">
        <v>21</v>
      </c>
      <c r="AW742" s="140" t="s">
        <v>92</v>
      </c>
      <c r="AX742" s="140" t="s">
        <v>70</v>
      </c>
      <c r="AY742" s="140" t="s">
        <v>137</v>
      </c>
    </row>
    <row r="743" spans="2:51" s="10" customFormat="1" ht="15.75" customHeight="1">
      <c r="B743" s="132"/>
      <c r="D743" s="133" t="s">
        <v>150</v>
      </c>
      <c r="E743" s="134"/>
      <c r="F743" s="135" t="s">
        <v>1173</v>
      </c>
      <c r="H743" s="136">
        <v>20.299</v>
      </c>
      <c r="L743" s="132"/>
      <c r="M743" s="137"/>
      <c r="T743" s="138"/>
      <c r="AT743" s="134" t="s">
        <v>150</v>
      </c>
      <c r="AU743" s="134" t="s">
        <v>79</v>
      </c>
      <c r="AV743" s="134" t="s">
        <v>79</v>
      </c>
      <c r="AW743" s="134" t="s">
        <v>92</v>
      </c>
      <c r="AX743" s="134" t="s">
        <v>70</v>
      </c>
      <c r="AY743" s="134" t="s">
        <v>137</v>
      </c>
    </row>
    <row r="744" spans="2:51" s="10" customFormat="1" ht="15.75" customHeight="1">
      <c r="B744" s="139"/>
      <c r="D744" s="133" t="s">
        <v>150</v>
      </c>
      <c r="E744" s="140"/>
      <c r="F744" s="141" t="s">
        <v>532</v>
      </c>
      <c r="H744" s="140"/>
      <c r="L744" s="139"/>
      <c r="M744" s="142"/>
      <c r="T744" s="143"/>
      <c r="AT744" s="140" t="s">
        <v>150</v>
      </c>
      <c r="AU744" s="140" t="s">
        <v>79</v>
      </c>
      <c r="AV744" s="140" t="s">
        <v>21</v>
      </c>
      <c r="AW744" s="140" t="s">
        <v>92</v>
      </c>
      <c r="AX744" s="140" t="s">
        <v>70</v>
      </c>
      <c r="AY744" s="140" t="s">
        <v>137</v>
      </c>
    </row>
    <row r="745" spans="2:51" s="10" customFormat="1" ht="15.75" customHeight="1">
      <c r="B745" s="132"/>
      <c r="D745" s="133" t="s">
        <v>150</v>
      </c>
      <c r="E745" s="134"/>
      <c r="F745" s="135"/>
      <c r="H745" s="136">
        <v>0</v>
      </c>
      <c r="L745" s="132"/>
      <c r="M745" s="137"/>
      <c r="T745" s="138"/>
      <c r="AT745" s="134" t="s">
        <v>150</v>
      </c>
      <c r="AU745" s="134" t="s">
        <v>79</v>
      </c>
      <c r="AV745" s="134" t="s">
        <v>79</v>
      </c>
      <c r="AW745" s="134" t="s">
        <v>92</v>
      </c>
      <c r="AX745" s="134" t="s">
        <v>70</v>
      </c>
      <c r="AY745" s="134" t="s">
        <v>137</v>
      </c>
    </row>
    <row r="746" spans="2:51" s="10" customFormat="1" ht="15.75" customHeight="1">
      <c r="B746" s="132"/>
      <c r="D746" s="133" t="s">
        <v>150</v>
      </c>
      <c r="E746" s="134"/>
      <c r="F746" s="135" t="s">
        <v>1174</v>
      </c>
      <c r="H746" s="136">
        <v>4.691</v>
      </c>
      <c r="L746" s="132"/>
      <c r="M746" s="137"/>
      <c r="T746" s="138"/>
      <c r="AT746" s="134" t="s">
        <v>150</v>
      </c>
      <c r="AU746" s="134" t="s">
        <v>79</v>
      </c>
      <c r="AV746" s="134" t="s">
        <v>79</v>
      </c>
      <c r="AW746" s="134" t="s">
        <v>92</v>
      </c>
      <c r="AX746" s="134" t="s">
        <v>70</v>
      </c>
      <c r="AY746" s="134" t="s">
        <v>137</v>
      </c>
    </row>
    <row r="747" spans="2:51" s="10" customFormat="1" ht="15.75" customHeight="1">
      <c r="B747" s="132"/>
      <c r="D747" s="133" t="s">
        <v>150</v>
      </c>
      <c r="E747" s="134"/>
      <c r="F747" s="135" t="s">
        <v>1175</v>
      </c>
      <c r="H747" s="136">
        <v>18.68</v>
      </c>
      <c r="L747" s="132"/>
      <c r="M747" s="137"/>
      <c r="T747" s="138"/>
      <c r="AT747" s="134" t="s">
        <v>150</v>
      </c>
      <c r="AU747" s="134" t="s">
        <v>79</v>
      </c>
      <c r="AV747" s="134" t="s">
        <v>79</v>
      </c>
      <c r="AW747" s="134" t="s">
        <v>92</v>
      </c>
      <c r="AX747" s="134" t="s">
        <v>70</v>
      </c>
      <c r="AY747" s="134" t="s">
        <v>137</v>
      </c>
    </row>
    <row r="748" spans="2:51" s="10" customFormat="1" ht="15.75" customHeight="1">
      <c r="B748" s="139"/>
      <c r="D748" s="133" t="s">
        <v>150</v>
      </c>
      <c r="E748" s="140"/>
      <c r="F748" s="141" t="s">
        <v>534</v>
      </c>
      <c r="H748" s="140"/>
      <c r="L748" s="139"/>
      <c r="M748" s="142"/>
      <c r="T748" s="143"/>
      <c r="AT748" s="140" t="s">
        <v>150</v>
      </c>
      <c r="AU748" s="140" t="s">
        <v>79</v>
      </c>
      <c r="AV748" s="140" t="s">
        <v>21</v>
      </c>
      <c r="AW748" s="140" t="s">
        <v>92</v>
      </c>
      <c r="AX748" s="140" t="s">
        <v>70</v>
      </c>
      <c r="AY748" s="140" t="s">
        <v>137</v>
      </c>
    </row>
    <row r="749" spans="2:51" s="10" customFormat="1" ht="15.75" customHeight="1">
      <c r="B749" s="132"/>
      <c r="D749" s="133" t="s">
        <v>150</v>
      </c>
      <c r="E749" s="134"/>
      <c r="F749" s="135" t="s">
        <v>1176</v>
      </c>
      <c r="H749" s="136">
        <v>3.78</v>
      </c>
      <c r="L749" s="132"/>
      <c r="M749" s="137"/>
      <c r="T749" s="138"/>
      <c r="AT749" s="134" t="s">
        <v>150</v>
      </c>
      <c r="AU749" s="134" t="s">
        <v>79</v>
      </c>
      <c r="AV749" s="134" t="s">
        <v>79</v>
      </c>
      <c r="AW749" s="134" t="s">
        <v>92</v>
      </c>
      <c r="AX749" s="134" t="s">
        <v>70</v>
      </c>
      <c r="AY749" s="134" t="s">
        <v>137</v>
      </c>
    </row>
    <row r="750" spans="2:51" s="10" customFormat="1" ht="15.75" customHeight="1">
      <c r="B750" s="132"/>
      <c r="D750" s="133" t="s">
        <v>150</v>
      </c>
      <c r="E750" s="134"/>
      <c r="F750" s="135" t="s">
        <v>1177</v>
      </c>
      <c r="H750" s="136">
        <v>150</v>
      </c>
      <c r="L750" s="132"/>
      <c r="M750" s="137"/>
      <c r="T750" s="138"/>
      <c r="AT750" s="134" t="s">
        <v>150</v>
      </c>
      <c r="AU750" s="134" t="s">
        <v>79</v>
      </c>
      <c r="AV750" s="134" t="s">
        <v>79</v>
      </c>
      <c r="AW750" s="134" t="s">
        <v>92</v>
      </c>
      <c r="AX750" s="134" t="s">
        <v>70</v>
      </c>
      <c r="AY750" s="134" t="s">
        <v>137</v>
      </c>
    </row>
    <row r="751" spans="2:63" s="107" customFormat="1" ht="30.75" customHeight="1">
      <c r="B751" s="108"/>
      <c r="D751" s="109" t="s">
        <v>69</v>
      </c>
      <c r="E751" s="116" t="s">
        <v>1178</v>
      </c>
      <c r="F751" s="116" t="s">
        <v>1179</v>
      </c>
      <c r="J751" s="117">
        <f>$BK$751</f>
        <v>0</v>
      </c>
      <c r="L751" s="108"/>
      <c r="M751" s="112"/>
      <c r="P751" s="113">
        <f>SUM($P$752:$P$782)</f>
        <v>31.595989</v>
      </c>
      <c r="R751" s="113">
        <f>SUM($R$752:$R$782)</f>
        <v>0.16726238</v>
      </c>
      <c r="T751" s="114">
        <f>SUM($T$752:$T$782)</f>
        <v>0.03229022</v>
      </c>
      <c r="AR751" s="109" t="s">
        <v>79</v>
      </c>
      <c r="AT751" s="109" t="s">
        <v>69</v>
      </c>
      <c r="AU751" s="109" t="s">
        <v>21</v>
      </c>
      <c r="AY751" s="109" t="s">
        <v>137</v>
      </c>
      <c r="BK751" s="115">
        <f>SUM($BK$752:$BK$782)</f>
        <v>0</v>
      </c>
    </row>
    <row r="752" spans="2:65" s="10" customFormat="1" ht="15.75" customHeight="1">
      <c r="B752" s="25"/>
      <c r="C752" s="118" t="s">
        <v>1180</v>
      </c>
      <c r="D752" s="118" t="s">
        <v>141</v>
      </c>
      <c r="E752" s="119" t="s">
        <v>1181</v>
      </c>
      <c r="F752" s="120" t="s">
        <v>1182</v>
      </c>
      <c r="G752" s="121" t="s">
        <v>144</v>
      </c>
      <c r="H752" s="122">
        <v>104.162</v>
      </c>
      <c r="I752" s="123"/>
      <c r="J752" s="123">
        <f>ROUND($I$752*$H$752,2)</f>
        <v>0</v>
      </c>
      <c r="K752" s="120" t="s">
        <v>145</v>
      </c>
      <c r="L752" s="25"/>
      <c r="M752" s="124"/>
      <c r="N752" s="125" t="s">
        <v>41</v>
      </c>
      <c r="O752" s="126">
        <v>0.074</v>
      </c>
      <c r="P752" s="126">
        <f>$O$752*$H$752</f>
        <v>7.707988</v>
      </c>
      <c r="Q752" s="126">
        <v>0.001</v>
      </c>
      <c r="R752" s="126">
        <f>$Q$752*$H$752</f>
        <v>0.104162</v>
      </c>
      <c r="S752" s="126">
        <v>0.00031</v>
      </c>
      <c r="T752" s="127">
        <f>$S$752*$H$752</f>
        <v>0.03229022</v>
      </c>
      <c r="AR752" s="74" t="s">
        <v>297</v>
      </c>
      <c r="AT752" s="74" t="s">
        <v>141</v>
      </c>
      <c r="AU752" s="74" t="s">
        <v>79</v>
      </c>
      <c r="AY752" s="10" t="s">
        <v>137</v>
      </c>
      <c r="BE752" s="128">
        <f>IF($N$752="základní",$J$752,0)</f>
        <v>0</v>
      </c>
      <c r="BF752" s="128">
        <f>IF($N$752="snížená",$J$752,0)</f>
        <v>0</v>
      </c>
      <c r="BG752" s="128">
        <f>IF($N$752="zákl. přenesená",$J$752,0)</f>
        <v>0</v>
      </c>
      <c r="BH752" s="128">
        <f>IF($N$752="sníž. přenesená",$J$752,0)</f>
        <v>0</v>
      </c>
      <c r="BI752" s="128">
        <f>IF($N$752="nulová",$J$752,0)</f>
        <v>0</v>
      </c>
      <c r="BJ752" s="74" t="s">
        <v>21</v>
      </c>
      <c r="BK752" s="128">
        <f>ROUND($I$752*$H$752,2)</f>
        <v>0</v>
      </c>
      <c r="BL752" s="74" t="s">
        <v>297</v>
      </c>
      <c r="BM752" s="74" t="s">
        <v>1183</v>
      </c>
    </row>
    <row r="753" spans="2:47" s="10" customFormat="1" ht="16.5" customHeight="1">
      <c r="B753" s="25"/>
      <c r="D753" s="129" t="s">
        <v>148</v>
      </c>
      <c r="F753" s="130" t="s">
        <v>1184</v>
      </c>
      <c r="L753" s="25"/>
      <c r="M753" s="131"/>
      <c r="T753" s="48"/>
      <c r="AT753" s="10" t="s">
        <v>148</v>
      </c>
      <c r="AU753" s="10" t="s">
        <v>79</v>
      </c>
    </row>
    <row r="754" spans="2:51" s="10" customFormat="1" ht="15.75" customHeight="1">
      <c r="B754" s="139"/>
      <c r="D754" s="133" t="s">
        <v>150</v>
      </c>
      <c r="E754" s="140"/>
      <c r="F754" s="141" t="s">
        <v>157</v>
      </c>
      <c r="H754" s="140"/>
      <c r="L754" s="139"/>
      <c r="M754" s="142"/>
      <c r="T754" s="143"/>
      <c r="AT754" s="140" t="s">
        <v>150</v>
      </c>
      <c r="AU754" s="140" t="s">
        <v>79</v>
      </c>
      <c r="AV754" s="140" t="s">
        <v>21</v>
      </c>
      <c r="AW754" s="140" t="s">
        <v>92</v>
      </c>
      <c r="AX754" s="140" t="s">
        <v>70</v>
      </c>
      <c r="AY754" s="140" t="s">
        <v>137</v>
      </c>
    </row>
    <row r="755" spans="2:51" s="10" customFormat="1" ht="15.75" customHeight="1">
      <c r="B755" s="132"/>
      <c r="D755" s="133" t="s">
        <v>150</v>
      </c>
      <c r="E755" s="134"/>
      <c r="F755" s="135" t="s">
        <v>158</v>
      </c>
      <c r="H755" s="136">
        <v>12.75</v>
      </c>
      <c r="L755" s="132"/>
      <c r="M755" s="137"/>
      <c r="T755" s="138"/>
      <c r="AT755" s="134" t="s">
        <v>150</v>
      </c>
      <c r="AU755" s="134" t="s">
        <v>79</v>
      </c>
      <c r="AV755" s="134" t="s">
        <v>79</v>
      </c>
      <c r="AW755" s="134" t="s">
        <v>92</v>
      </c>
      <c r="AX755" s="134" t="s">
        <v>70</v>
      </c>
      <c r="AY755" s="134" t="s">
        <v>137</v>
      </c>
    </row>
    <row r="756" spans="2:51" s="10" customFormat="1" ht="15.75" customHeight="1">
      <c r="B756" s="132"/>
      <c r="D756" s="133" t="s">
        <v>150</v>
      </c>
      <c r="E756" s="134"/>
      <c r="F756" s="135" t="s">
        <v>159</v>
      </c>
      <c r="H756" s="136">
        <v>20.541</v>
      </c>
      <c r="L756" s="132"/>
      <c r="M756" s="137"/>
      <c r="T756" s="138"/>
      <c r="AT756" s="134" t="s">
        <v>150</v>
      </c>
      <c r="AU756" s="134" t="s">
        <v>79</v>
      </c>
      <c r="AV756" s="134" t="s">
        <v>79</v>
      </c>
      <c r="AW756" s="134" t="s">
        <v>92</v>
      </c>
      <c r="AX756" s="134" t="s">
        <v>70</v>
      </c>
      <c r="AY756" s="134" t="s">
        <v>137</v>
      </c>
    </row>
    <row r="757" spans="2:51" s="10" customFormat="1" ht="15.75" customHeight="1">
      <c r="B757" s="132"/>
      <c r="D757" s="133" t="s">
        <v>150</v>
      </c>
      <c r="E757" s="134"/>
      <c r="F757" s="135" t="s">
        <v>160</v>
      </c>
      <c r="H757" s="136">
        <v>70.871</v>
      </c>
      <c r="L757" s="132"/>
      <c r="M757" s="137"/>
      <c r="T757" s="138"/>
      <c r="AT757" s="134" t="s">
        <v>150</v>
      </c>
      <c r="AU757" s="134" t="s">
        <v>79</v>
      </c>
      <c r="AV757" s="134" t="s">
        <v>79</v>
      </c>
      <c r="AW757" s="134" t="s">
        <v>92</v>
      </c>
      <c r="AX757" s="134" t="s">
        <v>70</v>
      </c>
      <c r="AY757" s="134" t="s">
        <v>137</v>
      </c>
    </row>
    <row r="758" spans="2:65" s="10" customFormat="1" ht="15.75" customHeight="1">
      <c r="B758" s="25"/>
      <c r="C758" s="118" t="s">
        <v>1185</v>
      </c>
      <c r="D758" s="118" t="s">
        <v>141</v>
      </c>
      <c r="E758" s="119" t="s">
        <v>1186</v>
      </c>
      <c r="F758" s="120" t="s">
        <v>1187</v>
      </c>
      <c r="G758" s="121" t="s">
        <v>144</v>
      </c>
      <c r="H758" s="122">
        <v>450.717</v>
      </c>
      <c r="I758" s="123"/>
      <c r="J758" s="123">
        <f>ROUND($I$758*$H$758,2)</f>
        <v>0</v>
      </c>
      <c r="K758" s="120" t="s">
        <v>145</v>
      </c>
      <c r="L758" s="25"/>
      <c r="M758" s="124"/>
      <c r="N758" s="125" t="s">
        <v>41</v>
      </c>
      <c r="O758" s="126">
        <v>0.053</v>
      </c>
      <c r="P758" s="126">
        <f>$O$758*$H$758</f>
        <v>23.888001</v>
      </c>
      <c r="Q758" s="126">
        <v>0.00013</v>
      </c>
      <c r="R758" s="126">
        <f>$Q$758*$H$758</f>
        <v>0.05859320999999999</v>
      </c>
      <c r="S758" s="126">
        <v>0</v>
      </c>
      <c r="T758" s="127">
        <f>$S$758*$H$758</f>
        <v>0</v>
      </c>
      <c r="AR758" s="74" t="s">
        <v>297</v>
      </c>
      <c r="AT758" s="74" t="s">
        <v>141</v>
      </c>
      <c r="AU758" s="74" t="s">
        <v>79</v>
      </c>
      <c r="AY758" s="10" t="s">
        <v>137</v>
      </c>
      <c r="BE758" s="128">
        <f>IF($N$758="základní",$J$758,0)</f>
        <v>0</v>
      </c>
      <c r="BF758" s="128">
        <f>IF($N$758="snížená",$J$758,0)</f>
        <v>0</v>
      </c>
      <c r="BG758" s="128">
        <f>IF($N$758="zákl. přenesená",$J$758,0)</f>
        <v>0</v>
      </c>
      <c r="BH758" s="128">
        <f>IF($N$758="sníž. přenesená",$J$758,0)</f>
        <v>0</v>
      </c>
      <c r="BI758" s="128">
        <f>IF($N$758="nulová",$J$758,0)</f>
        <v>0</v>
      </c>
      <c r="BJ758" s="74" t="s">
        <v>21</v>
      </c>
      <c r="BK758" s="128">
        <f>ROUND($I$758*$H$758,2)</f>
        <v>0</v>
      </c>
      <c r="BL758" s="74" t="s">
        <v>297</v>
      </c>
      <c r="BM758" s="74" t="s">
        <v>1188</v>
      </c>
    </row>
    <row r="759" spans="2:47" s="10" customFormat="1" ht="27" customHeight="1">
      <c r="B759" s="25"/>
      <c r="D759" s="129" t="s">
        <v>148</v>
      </c>
      <c r="F759" s="130" t="s">
        <v>1189</v>
      </c>
      <c r="L759" s="25"/>
      <c r="M759" s="131"/>
      <c r="T759" s="48"/>
      <c r="AT759" s="10" t="s">
        <v>148</v>
      </c>
      <c r="AU759" s="10" t="s">
        <v>79</v>
      </c>
    </row>
    <row r="760" spans="2:51" s="10" customFormat="1" ht="15.75" customHeight="1">
      <c r="B760" s="139"/>
      <c r="D760" s="133" t="s">
        <v>150</v>
      </c>
      <c r="E760" s="140"/>
      <c r="F760" s="141" t="s">
        <v>157</v>
      </c>
      <c r="H760" s="140"/>
      <c r="L760" s="139"/>
      <c r="M760" s="142"/>
      <c r="T760" s="143"/>
      <c r="AT760" s="140" t="s">
        <v>150</v>
      </c>
      <c r="AU760" s="140" t="s">
        <v>79</v>
      </c>
      <c r="AV760" s="140" t="s">
        <v>21</v>
      </c>
      <c r="AW760" s="140" t="s">
        <v>92</v>
      </c>
      <c r="AX760" s="140" t="s">
        <v>70</v>
      </c>
      <c r="AY760" s="140" t="s">
        <v>137</v>
      </c>
    </row>
    <row r="761" spans="2:51" s="10" customFormat="1" ht="15.75" customHeight="1">
      <c r="B761" s="132"/>
      <c r="D761" s="133" t="s">
        <v>150</v>
      </c>
      <c r="E761" s="134"/>
      <c r="F761" s="135" t="s">
        <v>158</v>
      </c>
      <c r="H761" s="136">
        <v>12.75</v>
      </c>
      <c r="L761" s="132"/>
      <c r="M761" s="137"/>
      <c r="T761" s="138"/>
      <c r="AT761" s="134" t="s">
        <v>150</v>
      </c>
      <c r="AU761" s="134" t="s">
        <v>79</v>
      </c>
      <c r="AV761" s="134" t="s">
        <v>79</v>
      </c>
      <c r="AW761" s="134" t="s">
        <v>92</v>
      </c>
      <c r="AX761" s="134" t="s">
        <v>70</v>
      </c>
      <c r="AY761" s="134" t="s">
        <v>137</v>
      </c>
    </row>
    <row r="762" spans="2:51" s="10" customFormat="1" ht="15.75" customHeight="1">
      <c r="B762" s="132"/>
      <c r="D762" s="133" t="s">
        <v>150</v>
      </c>
      <c r="E762" s="134"/>
      <c r="F762" s="135" t="s">
        <v>159</v>
      </c>
      <c r="H762" s="136">
        <v>20.541</v>
      </c>
      <c r="L762" s="132"/>
      <c r="M762" s="137"/>
      <c r="T762" s="138"/>
      <c r="AT762" s="134" t="s">
        <v>150</v>
      </c>
      <c r="AU762" s="134" t="s">
        <v>79</v>
      </c>
      <c r="AV762" s="134" t="s">
        <v>79</v>
      </c>
      <c r="AW762" s="134" t="s">
        <v>92</v>
      </c>
      <c r="AX762" s="134" t="s">
        <v>70</v>
      </c>
      <c r="AY762" s="134" t="s">
        <v>137</v>
      </c>
    </row>
    <row r="763" spans="2:51" s="10" customFormat="1" ht="15.75" customHeight="1">
      <c r="B763" s="132"/>
      <c r="D763" s="133" t="s">
        <v>150</v>
      </c>
      <c r="E763" s="134"/>
      <c r="F763" s="135" t="s">
        <v>160</v>
      </c>
      <c r="H763" s="136">
        <v>70.871</v>
      </c>
      <c r="L763" s="132"/>
      <c r="M763" s="137"/>
      <c r="T763" s="138"/>
      <c r="AT763" s="134" t="s">
        <v>150</v>
      </c>
      <c r="AU763" s="134" t="s">
        <v>79</v>
      </c>
      <c r="AV763" s="134" t="s">
        <v>79</v>
      </c>
      <c r="AW763" s="134" t="s">
        <v>92</v>
      </c>
      <c r="AX763" s="134" t="s">
        <v>70</v>
      </c>
      <c r="AY763" s="134" t="s">
        <v>137</v>
      </c>
    </row>
    <row r="764" spans="2:51" s="10" customFormat="1" ht="15.75" customHeight="1">
      <c r="B764" s="132"/>
      <c r="D764" s="133" t="s">
        <v>150</v>
      </c>
      <c r="E764" s="134"/>
      <c r="F764" s="135" t="s">
        <v>151</v>
      </c>
      <c r="H764" s="136">
        <v>6</v>
      </c>
      <c r="L764" s="132"/>
      <c r="M764" s="137"/>
      <c r="T764" s="138"/>
      <c r="AT764" s="134" t="s">
        <v>150</v>
      </c>
      <c r="AU764" s="134" t="s">
        <v>79</v>
      </c>
      <c r="AV764" s="134" t="s">
        <v>79</v>
      </c>
      <c r="AW764" s="134" t="s">
        <v>92</v>
      </c>
      <c r="AX764" s="134" t="s">
        <v>70</v>
      </c>
      <c r="AY764" s="134" t="s">
        <v>137</v>
      </c>
    </row>
    <row r="765" spans="2:51" s="10" customFormat="1" ht="15.75" customHeight="1">
      <c r="B765" s="132"/>
      <c r="D765" s="133" t="s">
        <v>150</v>
      </c>
      <c r="E765" s="134"/>
      <c r="F765" s="135"/>
      <c r="H765" s="136">
        <v>0</v>
      </c>
      <c r="L765" s="132"/>
      <c r="M765" s="137"/>
      <c r="T765" s="138"/>
      <c r="AT765" s="134" t="s">
        <v>150</v>
      </c>
      <c r="AU765" s="134" t="s">
        <v>79</v>
      </c>
      <c r="AV765" s="134" t="s">
        <v>79</v>
      </c>
      <c r="AW765" s="134" t="s">
        <v>92</v>
      </c>
      <c r="AX765" s="134" t="s">
        <v>70</v>
      </c>
      <c r="AY765" s="134" t="s">
        <v>137</v>
      </c>
    </row>
    <row r="766" spans="2:51" s="10" customFormat="1" ht="15.75" customHeight="1">
      <c r="B766" s="132"/>
      <c r="D766" s="133" t="s">
        <v>150</v>
      </c>
      <c r="E766" s="134"/>
      <c r="F766" s="135" t="s">
        <v>1190</v>
      </c>
      <c r="H766" s="136">
        <v>36.652</v>
      </c>
      <c r="L766" s="132"/>
      <c r="M766" s="137"/>
      <c r="T766" s="138"/>
      <c r="AT766" s="134" t="s">
        <v>150</v>
      </c>
      <c r="AU766" s="134" t="s">
        <v>79</v>
      </c>
      <c r="AV766" s="134" t="s">
        <v>79</v>
      </c>
      <c r="AW766" s="134" t="s">
        <v>92</v>
      </c>
      <c r="AX766" s="134" t="s">
        <v>70</v>
      </c>
      <c r="AY766" s="134" t="s">
        <v>137</v>
      </c>
    </row>
    <row r="767" spans="2:51" s="10" customFormat="1" ht="15.75" customHeight="1">
      <c r="B767" s="132"/>
      <c r="D767" s="133" t="s">
        <v>150</v>
      </c>
      <c r="E767" s="134"/>
      <c r="F767" s="135" t="s">
        <v>1191</v>
      </c>
      <c r="H767" s="136">
        <v>55.97</v>
      </c>
      <c r="L767" s="132"/>
      <c r="M767" s="137"/>
      <c r="T767" s="138"/>
      <c r="AT767" s="134" t="s">
        <v>150</v>
      </c>
      <c r="AU767" s="134" t="s">
        <v>79</v>
      </c>
      <c r="AV767" s="134" t="s">
        <v>79</v>
      </c>
      <c r="AW767" s="134" t="s">
        <v>92</v>
      </c>
      <c r="AX767" s="134" t="s">
        <v>70</v>
      </c>
      <c r="AY767" s="134" t="s">
        <v>137</v>
      </c>
    </row>
    <row r="768" spans="2:51" s="10" customFormat="1" ht="15.75" customHeight="1">
      <c r="B768" s="132"/>
      <c r="D768" s="133" t="s">
        <v>150</v>
      </c>
      <c r="E768" s="134"/>
      <c r="F768" s="135" t="s">
        <v>1192</v>
      </c>
      <c r="H768" s="136">
        <v>19.98</v>
      </c>
      <c r="L768" s="132"/>
      <c r="M768" s="137"/>
      <c r="T768" s="138"/>
      <c r="AT768" s="134" t="s">
        <v>150</v>
      </c>
      <c r="AU768" s="134" t="s">
        <v>79</v>
      </c>
      <c r="AV768" s="134" t="s">
        <v>79</v>
      </c>
      <c r="AW768" s="134" t="s">
        <v>92</v>
      </c>
      <c r="AX768" s="134" t="s">
        <v>70</v>
      </c>
      <c r="AY768" s="134" t="s">
        <v>137</v>
      </c>
    </row>
    <row r="769" spans="2:51" s="10" customFormat="1" ht="15.75" customHeight="1">
      <c r="B769" s="132"/>
      <c r="D769" s="133" t="s">
        <v>150</v>
      </c>
      <c r="E769" s="134"/>
      <c r="F769" s="135" t="s">
        <v>1193</v>
      </c>
      <c r="H769" s="136">
        <v>12.06</v>
      </c>
      <c r="L769" s="132"/>
      <c r="M769" s="137"/>
      <c r="T769" s="138"/>
      <c r="AT769" s="134" t="s">
        <v>150</v>
      </c>
      <c r="AU769" s="134" t="s">
        <v>79</v>
      </c>
      <c r="AV769" s="134" t="s">
        <v>79</v>
      </c>
      <c r="AW769" s="134" t="s">
        <v>92</v>
      </c>
      <c r="AX769" s="134" t="s">
        <v>70</v>
      </c>
      <c r="AY769" s="134" t="s">
        <v>137</v>
      </c>
    </row>
    <row r="770" spans="2:51" s="10" customFormat="1" ht="15.75" customHeight="1">
      <c r="B770" s="132"/>
      <c r="D770" s="133" t="s">
        <v>150</v>
      </c>
      <c r="E770" s="134"/>
      <c r="F770" s="135" t="s">
        <v>1194</v>
      </c>
      <c r="H770" s="136">
        <v>48.555</v>
      </c>
      <c r="L770" s="132"/>
      <c r="M770" s="137"/>
      <c r="T770" s="138"/>
      <c r="AT770" s="134" t="s">
        <v>150</v>
      </c>
      <c r="AU770" s="134" t="s">
        <v>79</v>
      </c>
      <c r="AV770" s="134" t="s">
        <v>79</v>
      </c>
      <c r="AW770" s="134" t="s">
        <v>92</v>
      </c>
      <c r="AX770" s="134" t="s">
        <v>70</v>
      </c>
      <c r="AY770" s="134" t="s">
        <v>137</v>
      </c>
    </row>
    <row r="771" spans="2:51" s="10" customFormat="1" ht="15.75" customHeight="1">
      <c r="B771" s="132"/>
      <c r="D771" s="133" t="s">
        <v>150</v>
      </c>
      <c r="E771" s="134"/>
      <c r="F771" s="135" t="s">
        <v>367</v>
      </c>
      <c r="H771" s="136">
        <v>42.29</v>
      </c>
      <c r="L771" s="132"/>
      <c r="M771" s="137"/>
      <c r="T771" s="138"/>
      <c r="AT771" s="134" t="s">
        <v>150</v>
      </c>
      <c r="AU771" s="134" t="s">
        <v>79</v>
      </c>
      <c r="AV771" s="134" t="s">
        <v>79</v>
      </c>
      <c r="AW771" s="134" t="s">
        <v>92</v>
      </c>
      <c r="AX771" s="134" t="s">
        <v>70</v>
      </c>
      <c r="AY771" s="134" t="s">
        <v>137</v>
      </c>
    </row>
    <row r="772" spans="2:51" s="10" customFormat="1" ht="15.75" customHeight="1">
      <c r="B772" s="132"/>
      <c r="D772" s="133" t="s">
        <v>150</v>
      </c>
      <c r="E772" s="134"/>
      <c r="F772" s="135" t="s">
        <v>729</v>
      </c>
      <c r="H772" s="136">
        <v>85.59</v>
      </c>
      <c r="L772" s="132"/>
      <c r="M772" s="137"/>
      <c r="T772" s="138"/>
      <c r="AT772" s="134" t="s">
        <v>150</v>
      </c>
      <c r="AU772" s="134" t="s">
        <v>79</v>
      </c>
      <c r="AV772" s="134" t="s">
        <v>79</v>
      </c>
      <c r="AW772" s="134" t="s">
        <v>92</v>
      </c>
      <c r="AX772" s="134" t="s">
        <v>70</v>
      </c>
      <c r="AY772" s="134" t="s">
        <v>137</v>
      </c>
    </row>
    <row r="773" spans="2:51" s="10" customFormat="1" ht="15.75" customHeight="1">
      <c r="B773" s="132"/>
      <c r="D773" s="133" t="s">
        <v>150</v>
      </c>
      <c r="E773" s="134"/>
      <c r="F773" s="135" t="s">
        <v>1195</v>
      </c>
      <c r="H773" s="136">
        <v>31.528</v>
      </c>
      <c r="L773" s="132"/>
      <c r="M773" s="137"/>
      <c r="T773" s="138"/>
      <c r="AT773" s="134" t="s">
        <v>150</v>
      </c>
      <c r="AU773" s="134" t="s">
        <v>79</v>
      </c>
      <c r="AV773" s="134" t="s">
        <v>79</v>
      </c>
      <c r="AW773" s="134" t="s">
        <v>92</v>
      </c>
      <c r="AX773" s="134" t="s">
        <v>70</v>
      </c>
      <c r="AY773" s="134" t="s">
        <v>137</v>
      </c>
    </row>
    <row r="774" spans="2:51" s="10" customFormat="1" ht="15.75" customHeight="1">
      <c r="B774" s="132"/>
      <c r="D774" s="133" t="s">
        <v>150</v>
      </c>
      <c r="E774" s="134"/>
      <c r="F774" s="135"/>
      <c r="H774" s="136">
        <v>0</v>
      </c>
      <c r="L774" s="132"/>
      <c r="M774" s="137"/>
      <c r="T774" s="138"/>
      <c r="AT774" s="134" t="s">
        <v>150</v>
      </c>
      <c r="AU774" s="134" t="s">
        <v>79</v>
      </c>
      <c r="AV774" s="134" t="s">
        <v>79</v>
      </c>
      <c r="AW774" s="134" t="s">
        <v>92</v>
      </c>
      <c r="AX774" s="134" t="s">
        <v>70</v>
      </c>
      <c r="AY774" s="134" t="s">
        <v>137</v>
      </c>
    </row>
    <row r="775" spans="2:51" s="10" customFormat="1" ht="15.75" customHeight="1">
      <c r="B775" s="132"/>
      <c r="D775" s="133" t="s">
        <v>150</v>
      </c>
      <c r="E775" s="134"/>
      <c r="F775" s="135" t="s">
        <v>1196</v>
      </c>
      <c r="H775" s="136">
        <v>10.8</v>
      </c>
      <c r="L775" s="132"/>
      <c r="M775" s="137"/>
      <c r="T775" s="138"/>
      <c r="AT775" s="134" t="s">
        <v>150</v>
      </c>
      <c r="AU775" s="134" t="s">
        <v>79</v>
      </c>
      <c r="AV775" s="134" t="s">
        <v>79</v>
      </c>
      <c r="AW775" s="134" t="s">
        <v>92</v>
      </c>
      <c r="AX775" s="134" t="s">
        <v>70</v>
      </c>
      <c r="AY775" s="134" t="s">
        <v>137</v>
      </c>
    </row>
    <row r="776" spans="2:51" s="10" customFormat="1" ht="15.75" customHeight="1">
      <c r="B776" s="132"/>
      <c r="D776" s="133" t="s">
        <v>150</v>
      </c>
      <c r="E776" s="134"/>
      <c r="F776" s="135"/>
      <c r="H776" s="136">
        <v>0</v>
      </c>
      <c r="L776" s="132"/>
      <c r="M776" s="137"/>
      <c r="T776" s="138"/>
      <c r="AT776" s="134" t="s">
        <v>150</v>
      </c>
      <c r="AU776" s="134" t="s">
        <v>79</v>
      </c>
      <c r="AV776" s="134" t="s">
        <v>79</v>
      </c>
      <c r="AW776" s="134" t="s">
        <v>92</v>
      </c>
      <c r="AX776" s="134" t="s">
        <v>70</v>
      </c>
      <c r="AY776" s="134" t="s">
        <v>137</v>
      </c>
    </row>
    <row r="777" spans="2:51" s="10" customFormat="1" ht="15.75" customHeight="1">
      <c r="B777" s="132"/>
      <c r="D777" s="133" t="s">
        <v>150</v>
      </c>
      <c r="E777" s="134"/>
      <c r="F777" s="135" t="s">
        <v>1197</v>
      </c>
      <c r="H777" s="136">
        <v>8.26</v>
      </c>
      <c r="L777" s="132"/>
      <c r="M777" s="137"/>
      <c r="T777" s="138"/>
      <c r="AT777" s="134" t="s">
        <v>150</v>
      </c>
      <c r="AU777" s="134" t="s">
        <v>79</v>
      </c>
      <c r="AV777" s="134" t="s">
        <v>79</v>
      </c>
      <c r="AW777" s="134" t="s">
        <v>92</v>
      </c>
      <c r="AX777" s="134" t="s">
        <v>70</v>
      </c>
      <c r="AY777" s="134" t="s">
        <v>137</v>
      </c>
    </row>
    <row r="778" spans="2:51" s="10" customFormat="1" ht="15.75" customHeight="1">
      <c r="B778" s="132"/>
      <c r="D778" s="133" t="s">
        <v>150</v>
      </c>
      <c r="E778" s="134"/>
      <c r="F778" s="135"/>
      <c r="H778" s="136">
        <v>0</v>
      </c>
      <c r="L778" s="132"/>
      <c r="M778" s="137"/>
      <c r="T778" s="138"/>
      <c r="AT778" s="134" t="s">
        <v>150</v>
      </c>
      <c r="AU778" s="134" t="s">
        <v>79</v>
      </c>
      <c r="AV778" s="134" t="s">
        <v>79</v>
      </c>
      <c r="AW778" s="134" t="s">
        <v>92</v>
      </c>
      <c r="AX778" s="134" t="s">
        <v>70</v>
      </c>
      <c r="AY778" s="134" t="s">
        <v>137</v>
      </c>
    </row>
    <row r="779" spans="2:51" s="10" customFormat="1" ht="15.75" customHeight="1">
      <c r="B779" s="132"/>
      <c r="D779" s="133" t="s">
        <v>150</v>
      </c>
      <c r="E779" s="134"/>
      <c r="F779" s="135" t="s">
        <v>1198</v>
      </c>
      <c r="H779" s="136">
        <v>-11.13</v>
      </c>
      <c r="L779" s="132"/>
      <c r="M779" s="137"/>
      <c r="T779" s="138"/>
      <c r="AT779" s="134" t="s">
        <v>150</v>
      </c>
      <c r="AU779" s="134" t="s">
        <v>79</v>
      </c>
      <c r="AV779" s="134" t="s">
        <v>79</v>
      </c>
      <c r="AW779" s="134" t="s">
        <v>92</v>
      </c>
      <c r="AX779" s="134" t="s">
        <v>70</v>
      </c>
      <c r="AY779" s="134" t="s">
        <v>137</v>
      </c>
    </row>
    <row r="780" spans="2:65" s="10" customFormat="1" ht="15.75" customHeight="1">
      <c r="B780" s="25"/>
      <c r="C780" s="118" t="s">
        <v>1199</v>
      </c>
      <c r="D780" s="118" t="s">
        <v>141</v>
      </c>
      <c r="E780" s="119" t="s">
        <v>1200</v>
      </c>
      <c r="F780" s="120" t="s">
        <v>1201</v>
      </c>
      <c r="G780" s="121" t="s">
        <v>144</v>
      </c>
      <c r="H780" s="122">
        <v>450.717</v>
      </c>
      <c r="I780" s="123"/>
      <c r="J780" s="123">
        <f>ROUND($I$780*$H$780,2)</f>
        <v>0</v>
      </c>
      <c r="K780" s="120" t="s">
        <v>145</v>
      </c>
      <c r="L780" s="25"/>
      <c r="M780" s="124"/>
      <c r="N780" s="125" t="s">
        <v>41</v>
      </c>
      <c r="O780" s="126">
        <v>0</v>
      </c>
      <c r="P780" s="126">
        <f>$O$780*$H$780</f>
        <v>0</v>
      </c>
      <c r="Q780" s="126">
        <v>1E-05</v>
      </c>
      <c r="R780" s="126">
        <f>$Q$780*$H$780</f>
        <v>0.0045071700000000004</v>
      </c>
      <c r="S780" s="126">
        <v>0</v>
      </c>
      <c r="T780" s="127">
        <f>$S$780*$H$780</f>
        <v>0</v>
      </c>
      <c r="AR780" s="74" t="s">
        <v>297</v>
      </c>
      <c r="AT780" s="74" t="s">
        <v>141</v>
      </c>
      <c r="AU780" s="74" t="s">
        <v>79</v>
      </c>
      <c r="AY780" s="10" t="s">
        <v>137</v>
      </c>
      <c r="BE780" s="128">
        <f>IF($N$780="základní",$J$780,0)</f>
        <v>0</v>
      </c>
      <c r="BF780" s="128">
        <f>IF($N$780="snížená",$J$780,0)</f>
        <v>0</v>
      </c>
      <c r="BG780" s="128">
        <f>IF($N$780="zákl. přenesená",$J$780,0)</f>
        <v>0</v>
      </c>
      <c r="BH780" s="128">
        <f>IF($N$780="sníž. přenesená",$J$780,0)</f>
        <v>0</v>
      </c>
      <c r="BI780" s="128">
        <f>IF($N$780="nulová",$J$780,0)</f>
        <v>0</v>
      </c>
      <c r="BJ780" s="74" t="s">
        <v>21</v>
      </c>
      <c r="BK780" s="128">
        <f>ROUND($I$780*$H$780,2)</f>
        <v>0</v>
      </c>
      <c r="BL780" s="74" t="s">
        <v>297</v>
      </c>
      <c r="BM780" s="74" t="s">
        <v>1202</v>
      </c>
    </row>
    <row r="781" spans="2:47" s="10" customFormat="1" ht="27" customHeight="1">
      <c r="B781" s="25"/>
      <c r="D781" s="129" t="s">
        <v>148</v>
      </c>
      <c r="F781" s="130" t="s">
        <v>1203</v>
      </c>
      <c r="L781" s="25"/>
      <c r="M781" s="131"/>
      <c r="T781" s="48"/>
      <c r="AT781" s="10" t="s">
        <v>148</v>
      </c>
      <c r="AU781" s="10" t="s">
        <v>79</v>
      </c>
    </row>
    <row r="782" spans="2:51" s="10" customFormat="1" ht="15.75" customHeight="1">
      <c r="B782" s="132"/>
      <c r="D782" s="133" t="s">
        <v>150</v>
      </c>
      <c r="E782" s="134"/>
      <c r="F782" s="135" t="s">
        <v>1204</v>
      </c>
      <c r="H782" s="136">
        <v>450.717</v>
      </c>
      <c r="L782" s="132"/>
      <c r="M782" s="137"/>
      <c r="T782" s="138"/>
      <c r="AT782" s="134" t="s">
        <v>150</v>
      </c>
      <c r="AU782" s="134" t="s">
        <v>79</v>
      </c>
      <c r="AV782" s="134" t="s">
        <v>79</v>
      </c>
      <c r="AW782" s="134" t="s">
        <v>92</v>
      </c>
      <c r="AX782" s="134" t="s">
        <v>21</v>
      </c>
      <c r="AY782" s="134" t="s">
        <v>137</v>
      </c>
    </row>
    <row r="783" spans="2:63" s="107" customFormat="1" ht="37.5" customHeight="1">
      <c r="B783" s="108"/>
      <c r="D783" s="109" t="s">
        <v>69</v>
      </c>
      <c r="E783" s="110" t="s">
        <v>1205</v>
      </c>
      <c r="F783" s="110" t="s">
        <v>1206</v>
      </c>
      <c r="J783" s="111">
        <f>$BK$783</f>
        <v>0</v>
      </c>
      <c r="L783" s="108"/>
      <c r="M783" s="112"/>
      <c r="P783" s="113">
        <f>$P$784+$P$787</f>
        <v>0</v>
      </c>
      <c r="R783" s="113">
        <f>$R$784+$R$787</f>
        <v>0</v>
      </c>
      <c r="T783" s="114">
        <f>$T$784+$T$787</f>
        <v>0</v>
      </c>
      <c r="AR783" s="109" t="s">
        <v>965</v>
      </c>
      <c r="AT783" s="109" t="s">
        <v>69</v>
      </c>
      <c r="AU783" s="109" t="s">
        <v>70</v>
      </c>
      <c r="AY783" s="109" t="s">
        <v>137</v>
      </c>
      <c r="BK783" s="115">
        <f>$BK$784+$BK$787</f>
        <v>0</v>
      </c>
    </row>
    <row r="784" spans="2:63" s="107" customFormat="1" ht="21" customHeight="1">
      <c r="B784" s="108"/>
      <c r="D784" s="109" t="s">
        <v>69</v>
      </c>
      <c r="E784" s="116" t="s">
        <v>1207</v>
      </c>
      <c r="F784" s="116" t="s">
        <v>1208</v>
      </c>
      <c r="J784" s="117">
        <f>$BK$784</f>
        <v>0</v>
      </c>
      <c r="L784" s="108"/>
      <c r="M784" s="112"/>
      <c r="P784" s="113">
        <f>SUM($P$785:$P$786)</f>
        <v>0</v>
      </c>
      <c r="R784" s="113">
        <f>SUM($R$785:$R$786)</f>
        <v>0</v>
      </c>
      <c r="T784" s="114">
        <f>SUM($T$785:$T$786)</f>
        <v>0</v>
      </c>
      <c r="AR784" s="109" t="s">
        <v>965</v>
      </c>
      <c r="AT784" s="109" t="s">
        <v>69</v>
      </c>
      <c r="AU784" s="109" t="s">
        <v>21</v>
      </c>
      <c r="AY784" s="109" t="s">
        <v>137</v>
      </c>
      <c r="BK784" s="115">
        <f>SUM($BK$785:$BK$786)</f>
        <v>0</v>
      </c>
    </row>
    <row r="785" spans="2:65" s="10" customFormat="1" ht="15.75" customHeight="1">
      <c r="B785" s="25"/>
      <c r="C785" s="118" t="s">
        <v>1209</v>
      </c>
      <c r="D785" s="118" t="s">
        <v>141</v>
      </c>
      <c r="E785" s="119" t="s">
        <v>1210</v>
      </c>
      <c r="F785" s="120" t="s">
        <v>1208</v>
      </c>
      <c r="G785" s="121" t="s">
        <v>1211</v>
      </c>
      <c r="H785" s="122">
        <v>3.5</v>
      </c>
      <c r="I785" s="123"/>
      <c r="J785" s="123">
        <f>ROUND($I$785*$H$785,2)</f>
        <v>0</v>
      </c>
      <c r="K785" s="120" t="s">
        <v>1062</v>
      </c>
      <c r="L785" s="25"/>
      <c r="M785" s="124"/>
      <c r="N785" s="125" t="s">
        <v>41</v>
      </c>
      <c r="O785" s="126">
        <v>0</v>
      </c>
      <c r="P785" s="126">
        <f>$O$785*$H$785</f>
        <v>0</v>
      </c>
      <c r="Q785" s="126">
        <v>0</v>
      </c>
      <c r="R785" s="126">
        <f>$Q$785*$H$785</f>
        <v>0</v>
      </c>
      <c r="S785" s="126">
        <v>0</v>
      </c>
      <c r="T785" s="127">
        <f>$S$785*$H$785</f>
        <v>0</v>
      </c>
      <c r="AR785" s="74" t="s">
        <v>1212</v>
      </c>
      <c r="AT785" s="74" t="s">
        <v>141</v>
      </c>
      <c r="AU785" s="74" t="s">
        <v>79</v>
      </c>
      <c r="AY785" s="10" t="s">
        <v>137</v>
      </c>
      <c r="BE785" s="128">
        <f>IF($N$785="základní",$J$785,0)</f>
        <v>0</v>
      </c>
      <c r="BF785" s="128">
        <f>IF($N$785="snížená",$J$785,0)</f>
        <v>0</v>
      </c>
      <c r="BG785" s="128">
        <f>IF($N$785="zákl. přenesená",$J$785,0)</f>
        <v>0</v>
      </c>
      <c r="BH785" s="128">
        <f>IF($N$785="sníž. přenesená",$J$785,0)</f>
        <v>0</v>
      </c>
      <c r="BI785" s="128">
        <f>IF($N$785="nulová",$J$785,0)</f>
        <v>0</v>
      </c>
      <c r="BJ785" s="74" t="s">
        <v>21</v>
      </c>
      <c r="BK785" s="128">
        <f>ROUND($I$785*$H$785,2)</f>
        <v>0</v>
      </c>
      <c r="BL785" s="74" t="s">
        <v>1212</v>
      </c>
      <c r="BM785" s="74" t="s">
        <v>1213</v>
      </c>
    </row>
    <row r="786" spans="2:47" s="10" customFormat="1" ht="16.5" customHeight="1">
      <c r="B786" s="25"/>
      <c r="D786" s="129" t="s">
        <v>148</v>
      </c>
      <c r="F786" s="130" t="s">
        <v>1214</v>
      </c>
      <c r="L786" s="25"/>
      <c r="M786" s="131"/>
      <c r="T786" s="48"/>
      <c r="AT786" s="10" t="s">
        <v>148</v>
      </c>
      <c r="AU786" s="10" t="s">
        <v>79</v>
      </c>
    </row>
    <row r="787" spans="2:63" s="107" customFormat="1" ht="30.75" customHeight="1">
      <c r="B787" s="108"/>
      <c r="D787" s="109" t="s">
        <v>69</v>
      </c>
      <c r="E787" s="116" t="s">
        <v>1215</v>
      </c>
      <c r="F787" s="116" t="s">
        <v>1216</v>
      </c>
      <c r="J787" s="117">
        <f>$BK$787</f>
        <v>0</v>
      </c>
      <c r="L787" s="108"/>
      <c r="M787" s="112"/>
      <c r="P787" s="113">
        <f>SUM($P$788:$P$789)</f>
        <v>0</v>
      </c>
      <c r="R787" s="113">
        <f>SUM($R$788:$R$789)</f>
        <v>0</v>
      </c>
      <c r="T787" s="114">
        <f>SUM($T$788:$T$789)</f>
        <v>0</v>
      </c>
      <c r="AR787" s="109" t="s">
        <v>965</v>
      </c>
      <c r="AT787" s="109" t="s">
        <v>69</v>
      </c>
      <c r="AU787" s="109" t="s">
        <v>21</v>
      </c>
      <c r="AY787" s="109" t="s">
        <v>137</v>
      </c>
      <c r="BK787" s="115">
        <f>SUM($BK$788:$BK$789)</f>
        <v>0</v>
      </c>
    </row>
    <row r="788" spans="2:65" s="10" customFormat="1" ht="15.75" customHeight="1">
      <c r="B788" s="25"/>
      <c r="C788" s="118" t="s">
        <v>1217</v>
      </c>
      <c r="D788" s="118" t="s">
        <v>141</v>
      </c>
      <c r="E788" s="119" t="s">
        <v>1218</v>
      </c>
      <c r="F788" s="120" t="s">
        <v>1216</v>
      </c>
      <c r="G788" s="121" t="s">
        <v>1211</v>
      </c>
      <c r="H788" s="122">
        <v>1.5</v>
      </c>
      <c r="I788" s="123"/>
      <c r="J788" s="123">
        <f>ROUND($I$788*$H$788,2)</f>
        <v>0</v>
      </c>
      <c r="K788" s="120" t="s">
        <v>1062</v>
      </c>
      <c r="L788" s="25"/>
      <c r="M788" s="124"/>
      <c r="N788" s="125" t="s">
        <v>41</v>
      </c>
      <c r="O788" s="126">
        <v>0</v>
      </c>
      <c r="P788" s="126">
        <f>$O$788*$H$788</f>
        <v>0</v>
      </c>
      <c r="Q788" s="126">
        <v>0</v>
      </c>
      <c r="R788" s="126">
        <f>$Q$788*$H$788</f>
        <v>0</v>
      </c>
      <c r="S788" s="126">
        <v>0</v>
      </c>
      <c r="T788" s="127">
        <f>$S$788*$H$788</f>
        <v>0</v>
      </c>
      <c r="AR788" s="74" t="s">
        <v>1212</v>
      </c>
      <c r="AT788" s="74" t="s">
        <v>141</v>
      </c>
      <c r="AU788" s="74" t="s">
        <v>79</v>
      </c>
      <c r="AY788" s="10" t="s">
        <v>137</v>
      </c>
      <c r="BE788" s="128">
        <f>IF($N$788="základní",$J$788,0)</f>
        <v>0</v>
      </c>
      <c r="BF788" s="128">
        <f>IF($N$788="snížená",$J$788,0)</f>
        <v>0</v>
      </c>
      <c r="BG788" s="128">
        <f>IF($N$788="zákl. přenesená",$J$788,0)</f>
        <v>0</v>
      </c>
      <c r="BH788" s="128">
        <f>IF($N$788="sníž. přenesená",$J$788,0)</f>
        <v>0</v>
      </c>
      <c r="BI788" s="128">
        <f>IF($N$788="nulová",$J$788,0)</f>
        <v>0</v>
      </c>
      <c r="BJ788" s="74" t="s">
        <v>21</v>
      </c>
      <c r="BK788" s="128">
        <f>ROUND($I$788*$H$788,2)</f>
        <v>0</v>
      </c>
      <c r="BL788" s="74" t="s">
        <v>1212</v>
      </c>
      <c r="BM788" s="74" t="s">
        <v>1219</v>
      </c>
    </row>
    <row r="789" spans="2:47" s="10" customFormat="1" ht="16.5" customHeight="1">
      <c r="B789" s="25"/>
      <c r="D789" s="129" t="s">
        <v>148</v>
      </c>
      <c r="F789" s="130" t="s">
        <v>1220</v>
      </c>
      <c r="L789" s="25"/>
      <c r="M789" s="152"/>
      <c r="N789" s="153"/>
      <c r="O789" s="153"/>
      <c r="P789" s="153"/>
      <c r="Q789" s="153"/>
      <c r="R789" s="153"/>
      <c r="S789" s="153"/>
      <c r="T789" s="154"/>
      <c r="AT789" s="10" t="s">
        <v>148</v>
      </c>
      <c r="AU789" s="10" t="s">
        <v>79</v>
      </c>
    </row>
    <row r="790" spans="2:46" s="10" customFormat="1" ht="7.5" customHeight="1">
      <c r="B790" s="37"/>
      <c r="C790" s="38"/>
      <c r="D790" s="38"/>
      <c r="E790" s="38"/>
      <c r="F790" s="38"/>
      <c r="G790" s="38"/>
      <c r="H790" s="38"/>
      <c r="I790" s="38"/>
      <c r="J790" s="38"/>
      <c r="K790" s="38"/>
      <c r="L790" s="25"/>
      <c r="AT790" s="1"/>
    </row>
  </sheetData>
  <sheetProtection selectLockedCells="1" selectUnlockedCells="1"/>
  <autoFilter ref="C102:K789"/>
  <mergeCells count="9">
    <mergeCell ref="E47:H47"/>
    <mergeCell ref="E93:H93"/>
    <mergeCell ref="E95:H95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102" display="3) Soupis prací"/>
    <hyperlink ref="L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3"/>
  <sheetViews>
    <sheetView showGridLines="0" zoomScale="85" zoomScaleNormal="85" zoomScalePageLayoutView="0" workbookViewId="0" topLeftCell="A1">
      <pane ySplit="1" topLeftCell="A254" activePane="bottomLeft" state="frozen"/>
      <selection pane="topLeft" activeCell="A1" sqref="A1"/>
      <selection pane="bottomLeft" activeCell="C101" sqref="C101"/>
    </sheetView>
  </sheetViews>
  <sheetFormatPr defaultColWidth="10.5" defaultRowHeight="14.25" customHeight="1"/>
  <cols>
    <col min="1" max="1" width="8.33203125" style="155" customWidth="1"/>
    <col min="2" max="2" width="1.66796875" style="155" customWidth="1"/>
    <col min="3" max="3" width="4.16015625" style="155" customWidth="1"/>
    <col min="4" max="4" width="4.33203125" style="155" customWidth="1"/>
    <col min="5" max="5" width="17.16015625" style="155" customWidth="1"/>
    <col min="6" max="6" width="90.83203125" style="155" customWidth="1"/>
    <col min="7" max="7" width="8.66015625" style="155" customWidth="1"/>
    <col min="8" max="8" width="11.16015625" style="155" customWidth="1"/>
    <col min="9" max="9" width="12.66015625" style="155" customWidth="1"/>
    <col min="10" max="10" width="23.5" style="155" customWidth="1"/>
    <col min="11" max="11" width="15.5" style="155" customWidth="1"/>
    <col min="12" max="12" width="10.5" style="156" customWidth="1"/>
    <col min="13" max="21" width="0" style="155" hidden="1" customWidth="1"/>
    <col min="22" max="22" width="12.33203125" style="155" customWidth="1"/>
    <col min="23" max="23" width="16.33203125" style="155" customWidth="1"/>
    <col min="24" max="24" width="12.16015625" style="155" customWidth="1"/>
    <col min="25" max="25" width="15" style="155" customWidth="1"/>
    <col min="26" max="26" width="11" style="155" customWidth="1"/>
    <col min="27" max="27" width="15" style="155" customWidth="1"/>
    <col min="28" max="28" width="16.33203125" style="155" customWidth="1"/>
    <col min="29" max="29" width="11" style="155" customWidth="1"/>
    <col min="30" max="30" width="15" style="155" customWidth="1"/>
    <col min="31" max="31" width="16.33203125" style="155" customWidth="1"/>
    <col min="32" max="43" width="10.5" style="156" customWidth="1"/>
    <col min="44" max="65" width="0" style="155" hidden="1" customWidth="1"/>
    <col min="66" max="16384" width="10.5" style="156" customWidth="1"/>
  </cols>
  <sheetData>
    <row r="1" spans="1:22" s="160" customFormat="1" ht="22.5" customHeight="1">
      <c r="A1" s="157"/>
      <c r="B1" s="158"/>
      <c r="C1" s="158"/>
      <c r="D1" s="159" t="s">
        <v>1</v>
      </c>
      <c r="E1" s="158"/>
      <c r="F1" s="6" t="s">
        <v>80</v>
      </c>
      <c r="G1" s="349" t="s">
        <v>81</v>
      </c>
      <c r="H1" s="349"/>
      <c r="I1" s="158"/>
      <c r="J1" s="6" t="s">
        <v>82</v>
      </c>
      <c r="K1" s="159" t="s">
        <v>83</v>
      </c>
      <c r="L1" s="6" t="s">
        <v>84</v>
      </c>
      <c r="M1" s="6"/>
      <c r="N1" s="6"/>
      <c r="O1" s="6"/>
      <c r="P1" s="6"/>
      <c r="Q1" s="6"/>
      <c r="R1" s="6"/>
      <c r="S1" s="6"/>
      <c r="T1" s="6"/>
      <c r="U1" s="72"/>
      <c r="V1" s="72"/>
    </row>
    <row r="2" spans="3:46" s="155" customFormat="1" ht="37.5" customHeight="1">
      <c r="C2" s="155"/>
      <c r="L2" s="352" t="s">
        <v>7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55" t="s">
        <v>1221</v>
      </c>
    </row>
    <row r="3" spans="2:46" s="155" customFormat="1" ht="7.5" customHeight="1">
      <c r="B3" s="161"/>
      <c r="C3" s="162"/>
      <c r="D3" s="162"/>
      <c r="E3" s="162"/>
      <c r="F3" s="162"/>
      <c r="G3" s="162"/>
      <c r="H3" s="162"/>
      <c r="I3" s="162"/>
      <c r="J3" s="162"/>
      <c r="K3" s="163"/>
      <c r="AT3" s="155" t="s">
        <v>79</v>
      </c>
    </row>
    <row r="4" spans="2:46" s="155" customFormat="1" ht="37.5" customHeight="1">
      <c r="B4" s="164"/>
      <c r="D4" s="165" t="s">
        <v>85</v>
      </c>
      <c r="K4" s="166"/>
      <c r="M4" s="167" t="s">
        <v>12</v>
      </c>
      <c r="AT4" s="155" t="s">
        <v>5</v>
      </c>
    </row>
    <row r="5" spans="2:11" s="155" customFormat="1" ht="7.5" customHeight="1">
      <c r="B5" s="164"/>
      <c r="K5" s="166"/>
    </row>
    <row r="6" spans="2:11" s="155" customFormat="1" ht="15.75" customHeight="1">
      <c r="B6" s="164"/>
      <c r="D6" s="168" t="s">
        <v>16</v>
      </c>
      <c r="K6" s="166"/>
    </row>
    <row r="7" spans="2:11" s="155" customFormat="1" ht="15.75" customHeight="1">
      <c r="B7" s="164"/>
      <c r="E7" s="350" t="s">
        <v>17</v>
      </c>
      <c r="F7" s="350"/>
      <c r="G7" s="350"/>
      <c r="H7" s="350"/>
      <c r="K7" s="166"/>
    </row>
    <row r="8" spans="2:11" s="169" customFormat="1" ht="15.75" customHeight="1">
      <c r="B8" s="170"/>
      <c r="D8" s="168" t="s">
        <v>86</v>
      </c>
      <c r="K8" s="171"/>
    </row>
    <row r="9" spans="2:11" s="169" customFormat="1" ht="37.5" customHeight="1">
      <c r="B9" s="170"/>
      <c r="E9" s="350" t="s">
        <v>1222</v>
      </c>
      <c r="F9" s="350"/>
      <c r="G9" s="350"/>
      <c r="H9" s="350"/>
      <c r="K9" s="171"/>
    </row>
    <row r="10" spans="2:11" s="169" customFormat="1" ht="14.25" customHeight="1">
      <c r="B10" s="170"/>
      <c r="K10" s="171"/>
    </row>
    <row r="11" spans="2:11" s="169" customFormat="1" ht="15" customHeight="1">
      <c r="B11" s="170"/>
      <c r="D11" s="168" t="s">
        <v>19</v>
      </c>
      <c r="F11" s="172"/>
      <c r="I11" s="168" t="s">
        <v>20</v>
      </c>
      <c r="J11" s="172"/>
      <c r="K11" s="171"/>
    </row>
    <row r="12" spans="2:11" s="169" customFormat="1" ht="15" customHeight="1">
      <c r="B12" s="170"/>
      <c r="D12" s="168" t="s">
        <v>22</v>
      </c>
      <c r="F12" s="172" t="s">
        <v>23</v>
      </c>
      <c r="I12" s="168" t="s">
        <v>24</v>
      </c>
      <c r="J12" s="173" t="s">
        <v>25</v>
      </c>
      <c r="K12" s="171"/>
    </row>
    <row r="13" spans="2:11" s="169" customFormat="1" ht="12" customHeight="1">
      <c r="B13" s="170"/>
      <c r="K13" s="171"/>
    </row>
    <row r="14" spans="2:11" s="169" customFormat="1" ht="15" customHeight="1">
      <c r="B14" s="170"/>
      <c r="D14" s="168" t="s">
        <v>28</v>
      </c>
      <c r="I14" s="168" t="s">
        <v>29</v>
      </c>
      <c r="J14" s="172">
        <f>IF('[1]Rekapitulace stavby'!$AN$10="","",'[1]Rekapitulace stavby'!$AN$10)</f>
      </c>
      <c r="K14" s="171"/>
    </row>
    <row r="15" spans="2:11" s="169" customFormat="1" ht="18.75" customHeight="1">
      <c r="B15" s="170"/>
      <c r="E15" s="172" t="str">
        <f>IF('[1]Rekapitulace stavby'!$E$11="","",'[1]Rekapitulace stavby'!$E$11)</f>
        <v> </v>
      </c>
      <c r="I15" s="168" t="s">
        <v>30</v>
      </c>
      <c r="J15" s="172">
        <f>IF('[1]Rekapitulace stavby'!$AN$11="","",'[1]Rekapitulace stavby'!$AN$11)</f>
      </c>
      <c r="K15" s="171"/>
    </row>
    <row r="16" spans="2:11" s="169" customFormat="1" ht="7.5" customHeight="1">
      <c r="B16" s="170"/>
      <c r="K16" s="171"/>
    </row>
    <row r="17" spans="2:11" s="169" customFormat="1" ht="15" customHeight="1">
      <c r="B17" s="170"/>
      <c r="D17" s="168" t="s">
        <v>31</v>
      </c>
      <c r="I17" s="168" t="s">
        <v>29</v>
      </c>
      <c r="J17" s="172">
        <f>IF('[1]Rekapitulace stavby'!$AN$13="Vyplň údaj","",IF('[1]Rekapitulace stavby'!$AN$13="","",'[1]Rekapitulace stavby'!$AN$13))</f>
      </c>
      <c r="K17" s="171"/>
    </row>
    <row r="18" spans="2:11" s="169" customFormat="1" ht="18.75" customHeight="1">
      <c r="B18" s="170"/>
      <c r="E18" s="172" t="str">
        <f>IF('[1]Rekapitulace stavby'!$E$14="Vyplň údaj","",IF('[1]Rekapitulace stavby'!$E$14="","",'[1]Rekapitulace stavby'!$E$14))</f>
        <v> </v>
      </c>
      <c r="I18" s="168" t="s">
        <v>30</v>
      </c>
      <c r="J18" s="172">
        <f>IF('[1]Rekapitulace stavby'!$AN$14="Vyplň údaj","",IF('[1]Rekapitulace stavby'!$AN$14="","",'[1]Rekapitulace stavby'!$AN$14))</f>
      </c>
      <c r="K18" s="171"/>
    </row>
    <row r="19" spans="2:11" s="169" customFormat="1" ht="7.5" customHeight="1">
      <c r="B19" s="170"/>
      <c r="K19" s="171"/>
    </row>
    <row r="20" spans="2:11" s="169" customFormat="1" ht="15" customHeight="1">
      <c r="B20" s="170"/>
      <c r="D20" s="168" t="s">
        <v>32</v>
      </c>
      <c r="I20" s="168" t="s">
        <v>29</v>
      </c>
      <c r="J20" s="172">
        <f>IF('[1]Rekapitulace stavby'!$AN$16="","",'[1]Rekapitulace stavby'!$AN$16)</f>
      </c>
      <c r="K20" s="171"/>
    </row>
    <row r="21" spans="2:11" s="169" customFormat="1" ht="18.75" customHeight="1">
      <c r="B21" s="170"/>
      <c r="E21" s="172" t="str">
        <f>IF('[1]Rekapitulace stavby'!$E$17="","",'[1]Rekapitulace stavby'!$E$17)</f>
        <v>ing.Jan Vystyd</v>
      </c>
      <c r="I21" s="168" t="s">
        <v>30</v>
      </c>
      <c r="J21" s="172">
        <f>IF('[1]Rekapitulace stavby'!$AN$17="","",'[1]Rekapitulace stavby'!$AN$17)</f>
      </c>
      <c r="K21" s="171"/>
    </row>
    <row r="22" spans="2:11" s="169" customFormat="1" ht="7.5" customHeight="1">
      <c r="B22" s="170"/>
      <c r="K22" s="171"/>
    </row>
    <row r="23" spans="2:11" s="169" customFormat="1" ht="15" customHeight="1">
      <c r="B23" s="170"/>
      <c r="D23" s="168" t="s">
        <v>35</v>
      </c>
      <c r="K23" s="171"/>
    </row>
    <row r="24" spans="2:11" s="174" customFormat="1" ht="15.75" customHeight="1">
      <c r="B24" s="175"/>
      <c r="E24" s="353"/>
      <c r="F24" s="353"/>
      <c r="G24" s="353"/>
      <c r="H24" s="353"/>
      <c r="K24" s="176"/>
    </row>
    <row r="25" spans="2:11" s="169" customFormat="1" ht="7.5" customHeight="1">
      <c r="B25" s="170"/>
      <c r="K25" s="171"/>
    </row>
    <row r="26" spans="2:11" s="169" customFormat="1" ht="7.5" customHeight="1">
      <c r="B26" s="170"/>
      <c r="D26" s="177"/>
      <c r="E26" s="177"/>
      <c r="F26" s="177"/>
      <c r="G26" s="177"/>
      <c r="H26" s="177"/>
      <c r="I26" s="177"/>
      <c r="J26" s="177"/>
      <c r="K26" s="178"/>
    </row>
    <row r="27" spans="2:11" s="169" customFormat="1" ht="26.25" customHeight="1">
      <c r="B27" s="170"/>
      <c r="D27" s="179" t="s">
        <v>36</v>
      </c>
      <c r="J27" s="180">
        <f>ROUND($J$88,2)</f>
        <v>0</v>
      </c>
      <c r="K27" s="171"/>
    </row>
    <row r="28" spans="2:11" s="169" customFormat="1" ht="7.5" customHeight="1">
      <c r="B28" s="170"/>
      <c r="D28" s="177"/>
      <c r="E28" s="177"/>
      <c r="F28" s="177"/>
      <c r="G28" s="177"/>
      <c r="H28" s="177"/>
      <c r="I28" s="177"/>
      <c r="J28" s="177"/>
      <c r="K28" s="178"/>
    </row>
    <row r="29" spans="2:11" s="169" customFormat="1" ht="15" customHeight="1">
      <c r="B29" s="170"/>
      <c r="F29" s="181" t="s">
        <v>38</v>
      </c>
      <c r="I29" s="181" t="s">
        <v>37</v>
      </c>
      <c r="J29" s="181" t="s">
        <v>39</v>
      </c>
      <c r="K29" s="171"/>
    </row>
    <row r="30" spans="2:11" s="169" customFormat="1" ht="15" customHeight="1">
      <c r="B30" s="170"/>
      <c r="D30" s="182" t="s">
        <v>40</v>
      </c>
      <c r="E30" s="182" t="s">
        <v>41</v>
      </c>
      <c r="F30" s="183">
        <f>ROUND(SUM($BE$88:$BE$232),2)</f>
        <v>0</v>
      </c>
      <c r="I30" s="184">
        <v>0.21</v>
      </c>
      <c r="J30" s="183">
        <f>ROUND(SUM($BE$88:$BE$232)*$I$30,2)</f>
        <v>0</v>
      </c>
      <c r="K30" s="171"/>
    </row>
    <row r="31" spans="2:11" s="169" customFormat="1" ht="15" customHeight="1">
      <c r="B31" s="170"/>
      <c r="E31" s="182" t="s">
        <v>42</v>
      </c>
      <c r="F31" s="183">
        <f>ROUND(SUM($BF$88:$BF$232),2)</f>
        <v>0</v>
      </c>
      <c r="I31" s="184">
        <v>0.15</v>
      </c>
      <c r="J31" s="183">
        <f>ROUND(SUM($BF$88:$BF$232)*$I$31,2)</f>
        <v>0</v>
      </c>
      <c r="K31" s="171"/>
    </row>
    <row r="32" spans="2:11" s="169" customFormat="1" ht="15" customHeight="1" hidden="1">
      <c r="B32" s="170"/>
      <c r="E32" s="182" t="s">
        <v>43</v>
      </c>
      <c r="F32" s="183">
        <f>ROUND(SUM($BG$88:$BG$232),2)</f>
        <v>0</v>
      </c>
      <c r="I32" s="184">
        <v>0.21</v>
      </c>
      <c r="J32" s="183">
        <v>0</v>
      </c>
      <c r="K32" s="171"/>
    </row>
    <row r="33" spans="2:11" s="169" customFormat="1" ht="15" customHeight="1" hidden="1">
      <c r="B33" s="170"/>
      <c r="E33" s="182" t="s">
        <v>44</v>
      </c>
      <c r="F33" s="183">
        <f>ROUND(SUM($BH$88:$BH$232),2)</f>
        <v>0</v>
      </c>
      <c r="I33" s="184">
        <v>0.15</v>
      </c>
      <c r="J33" s="183">
        <v>0</v>
      </c>
      <c r="K33" s="171"/>
    </row>
    <row r="34" spans="2:11" s="169" customFormat="1" ht="15" customHeight="1" hidden="1">
      <c r="B34" s="170"/>
      <c r="E34" s="182" t="s">
        <v>45</v>
      </c>
      <c r="F34" s="183">
        <f>ROUND(SUM($BI$88:$BI$232),2)</f>
        <v>0</v>
      </c>
      <c r="I34" s="184">
        <v>0</v>
      </c>
      <c r="J34" s="183">
        <v>0</v>
      </c>
      <c r="K34" s="171"/>
    </row>
    <row r="35" spans="2:11" s="169" customFormat="1" ht="7.5" customHeight="1">
      <c r="B35" s="170"/>
      <c r="K35" s="171"/>
    </row>
    <row r="36" spans="2:11" s="169" customFormat="1" ht="26.25" customHeight="1">
      <c r="B36" s="170"/>
      <c r="C36" s="185"/>
      <c r="D36" s="186" t="s">
        <v>46</v>
      </c>
      <c r="E36" s="187"/>
      <c r="F36" s="187"/>
      <c r="G36" s="188" t="s">
        <v>47</v>
      </c>
      <c r="H36" s="189" t="s">
        <v>48</v>
      </c>
      <c r="I36" s="187"/>
      <c r="J36" s="190">
        <f>ROUND(SUM($J$27:$J$34),2)</f>
        <v>0</v>
      </c>
      <c r="K36" s="191"/>
    </row>
    <row r="37" spans="2:11" s="169" customFormat="1" ht="15" customHeight="1">
      <c r="B37" s="192"/>
      <c r="C37" s="193"/>
      <c r="D37" s="193"/>
      <c r="E37" s="193"/>
      <c r="F37" s="193"/>
      <c r="G37" s="193"/>
      <c r="H37" s="193"/>
      <c r="I37" s="193"/>
      <c r="J37" s="193"/>
      <c r="K37" s="194"/>
    </row>
    <row r="41" spans="2:11" s="169" customFormat="1" ht="7.5" customHeight="1">
      <c r="B41" s="195"/>
      <c r="C41" s="196"/>
      <c r="D41" s="196"/>
      <c r="E41" s="196"/>
      <c r="F41" s="196"/>
      <c r="G41" s="196"/>
      <c r="H41" s="196"/>
      <c r="I41" s="196"/>
      <c r="J41" s="196"/>
      <c r="K41" s="197"/>
    </row>
    <row r="42" spans="2:11" s="169" customFormat="1" ht="37.5" customHeight="1">
      <c r="B42" s="170"/>
      <c r="C42" s="165" t="s">
        <v>88</v>
      </c>
      <c r="K42" s="171"/>
    </row>
    <row r="43" spans="2:11" s="169" customFormat="1" ht="7.5" customHeight="1">
      <c r="B43" s="170"/>
      <c r="K43" s="171"/>
    </row>
    <row r="44" spans="2:11" s="169" customFormat="1" ht="15" customHeight="1">
      <c r="B44" s="170"/>
      <c r="C44" s="168" t="s">
        <v>16</v>
      </c>
      <c r="K44" s="171"/>
    </row>
    <row r="45" spans="2:11" s="169" customFormat="1" ht="16.5" customHeight="1">
      <c r="B45" s="170"/>
      <c r="E45" s="351" t="str">
        <f>$E$7</f>
        <v>ZŠ a OŠ Horšovský Týn – Rekonstrukce krovu a střešního pláště – budova školy čp.64</v>
      </c>
      <c r="F45" s="351"/>
      <c r="G45" s="351"/>
      <c r="H45" s="351"/>
      <c r="K45" s="171"/>
    </row>
    <row r="46" spans="2:11" s="169" customFormat="1" ht="15" customHeight="1">
      <c r="B46" s="170"/>
      <c r="C46" s="168" t="s">
        <v>86</v>
      </c>
      <c r="K46" s="171"/>
    </row>
    <row r="47" spans="2:11" s="169" customFormat="1" ht="19.5" customHeight="1">
      <c r="B47" s="170"/>
      <c r="E47" s="350" t="str">
        <f>$E$9</f>
        <v>Elektroinstalace</v>
      </c>
      <c r="F47" s="350"/>
      <c r="G47" s="350"/>
      <c r="H47" s="350"/>
      <c r="K47" s="171"/>
    </row>
    <row r="48" spans="2:11" s="169" customFormat="1" ht="7.5" customHeight="1">
      <c r="B48" s="170"/>
      <c r="K48" s="171"/>
    </row>
    <row r="49" spans="2:11" s="169" customFormat="1" ht="18.75" customHeight="1">
      <c r="B49" s="170"/>
      <c r="C49" s="168" t="s">
        <v>22</v>
      </c>
      <c r="F49" s="172" t="str">
        <f>$F$12</f>
        <v> </v>
      </c>
      <c r="I49" s="168" t="s">
        <v>24</v>
      </c>
      <c r="J49" s="173" t="str">
        <f>IF($J$12="","",$J$12)</f>
        <v>08.01.2015</v>
      </c>
      <c r="K49" s="171"/>
    </row>
    <row r="50" spans="2:11" s="169" customFormat="1" ht="7.5" customHeight="1">
      <c r="B50" s="170"/>
      <c r="K50" s="171"/>
    </row>
    <row r="51" spans="2:11" s="169" customFormat="1" ht="15.75" customHeight="1">
      <c r="B51" s="170"/>
      <c r="C51" s="168" t="s">
        <v>28</v>
      </c>
      <c r="F51" s="172" t="str">
        <f>$E$15</f>
        <v> </v>
      </c>
      <c r="I51" s="168" t="s">
        <v>32</v>
      </c>
      <c r="J51" s="172" t="str">
        <f>$E$21</f>
        <v>ing.Jan Vystyd</v>
      </c>
      <c r="K51" s="171"/>
    </row>
    <row r="52" spans="2:11" s="169" customFormat="1" ht="15" customHeight="1">
      <c r="B52" s="170"/>
      <c r="C52" s="168" t="s">
        <v>31</v>
      </c>
      <c r="F52" s="172" t="str">
        <f>IF($E$18="","",$E$18)</f>
        <v> </v>
      </c>
      <c r="K52" s="171"/>
    </row>
    <row r="53" spans="2:11" s="169" customFormat="1" ht="11.25" customHeight="1">
      <c r="B53" s="170"/>
      <c r="K53" s="171"/>
    </row>
    <row r="54" spans="2:11" s="169" customFormat="1" ht="30" customHeight="1">
      <c r="B54" s="170"/>
      <c r="C54" s="198" t="s">
        <v>89</v>
      </c>
      <c r="D54" s="185"/>
      <c r="E54" s="185"/>
      <c r="F54" s="185"/>
      <c r="G54" s="185"/>
      <c r="H54" s="185"/>
      <c r="I54" s="185"/>
      <c r="J54" s="199" t="s">
        <v>90</v>
      </c>
      <c r="K54" s="200"/>
    </row>
    <row r="55" spans="2:11" s="169" customFormat="1" ht="11.25" customHeight="1">
      <c r="B55" s="170"/>
      <c r="K55" s="171"/>
    </row>
    <row r="56" spans="2:47" s="169" customFormat="1" ht="30" customHeight="1">
      <c r="B56" s="170"/>
      <c r="C56" s="201" t="s">
        <v>91</v>
      </c>
      <c r="J56" s="180">
        <f>ROUND($J$88,2)</f>
        <v>0</v>
      </c>
      <c r="K56" s="171"/>
      <c r="AU56" s="169" t="s">
        <v>92</v>
      </c>
    </row>
    <row r="57" spans="2:11" s="202" customFormat="1" ht="25.5" customHeight="1">
      <c r="B57" s="203"/>
      <c r="D57" s="204" t="s">
        <v>98</v>
      </c>
      <c r="E57" s="204"/>
      <c r="F57" s="204"/>
      <c r="G57" s="204"/>
      <c r="H57" s="204"/>
      <c r="I57" s="204"/>
      <c r="J57" s="205">
        <f>ROUND($J$89,2)</f>
        <v>0</v>
      </c>
      <c r="K57" s="206"/>
    </row>
    <row r="58" spans="2:11" s="207" customFormat="1" ht="21" customHeight="1">
      <c r="B58" s="208"/>
      <c r="D58" s="209" t="s">
        <v>102</v>
      </c>
      <c r="E58" s="209"/>
      <c r="F58" s="209"/>
      <c r="G58" s="209"/>
      <c r="H58" s="209"/>
      <c r="I58" s="209"/>
      <c r="J58" s="210">
        <f>ROUND($J$90,2)</f>
        <v>0</v>
      </c>
      <c r="K58" s="211"/>
    </row>
    <row r="59" spans="2:11" s="207" customFormat="1" ht="21" customHeight="1">
      <c r="B59" s="208"/>
      <c r="D59" s="209" t="s">
        <v>103</v>
      </c>
      <c r="E59" s="209"/>
      <c r="F59" s="209"/>
      <c r="G59" s="209"/>
      <c r="H59" s="209"/>
      <c r="I59" s="209"/>
      <c r="J59" s="210">
        <f>ROUND($J$92,2)</f>
        <v>0</v>
      </c>
      <c r="K59" s="211"/>
    </row>
    <row r="60" spans="2:11" s="207" customFormat="1" ht="21" customHeight="1">
      <c r="B60" s="208"/>
      <c r="D60" s="209" t="s">
        <v>1223</v>
      </c>
      <c r="E60" s="209"/>
      <c r="F60" s="209"/>
      <c r="G60" s="209"/>
      <c r="H60" s="209"/>
      <c r="I60" s="209"/>
      <c r="J60" s="210">
        <f>ROUND($J$95,2)</f>
        <v>0</v>
      </c>
      <c r="K60" s="211"/>
    </row>
    <row r="61" spans="2:11" s="202" customFormat="1" ht="25.5" customHeight="1">
      <c r="B61" s="203"/>
      <c r="D61" s="204" t="s">
        <v>1224</v>
      </c>
      <c r="E61" s="204"/>
      <c r="F61" s="204"/>
      <c r="G61" s="204"/>
      <c r="H61" s="204"/>
      <c r="I61" s="204"/>
      <c r="J61" s="205">
        <f>ROUND($J$98,2)</f>
        <v>0</v>
      </c>
      <c r="K61" s="206"/>
    </row>
    <row r="62" spans="2:11" s="207" customFormat="1" ht="21" customHeight="1">
      <c r="B62" s="208"/>
      <c r="D62" s="209" t="s">
        <v>1225</v>
      </c>
      <c r="E62" s="209"/>
      <c r="F62" s="209"/>
      <c r="G62" s="209"/>
      <c r="H62" s="209"/>
      <c r="I62" s="209"/>
      <c r="J62" s="210">
        <f>ROUND($J$99,2)</f>
        <v>0</v>
      </c>
      <c r="K62" s="211"/>
    </row>
    <row r="63" spans="2:11" s="207" customFormat="1" ht="15.75" customHeight="1">
      <c r="B63" s="208"/>
      <c r="D63" s="209" t="s">
        <v>1226</v>
      </c>
      <c r="E63" s="209"/>
      <c r="F63" s="209"/>
      <c r="G63" s="209"/>
      <c r="H63" s="209"/>
      <c r="I63" s="209"/>
      <c r="J63" s="210">
        <f>ROUND($J$100,2)</f>
        <v>0</v>
      </c>
      <c r="K63" s="211"/>
    </row>
    <row r="64" spans="2:11" s="207" customFormat="1" ht="15.75" customHeight="1">
      <c r="B64" s="208"/>
      <c r="D64" s="209" t="s">
        <v>1227</v>
      </c>
      <c r="E64" s="209"/>
      <c r="F64" s="209"/>
      <c r="G64" s="209"/>
      <c r="H64" s="209"/>
      <c r="I64" s="209"/>
      <c r="J64" s="210">
        <f>ROUND($J$144,2)</f>
        <v>0</v>
      </c>
      <c r="K64" s="211"/>
    </row>
    <row r="65" spans="2:11" s="207" customFormat="1" ht="15.75" customHeight="1">
      <c r="B65" s="208"/>
      <c r="D65" s="209" t="s">
        <v>1228</v>
      </c>
      <c r="E65" s="209"/>
      <c r="F65" s="209"/>
      <c r="G65" s="209"/>
      <c r="H65" s="209"/>
      <c r="I65" s="209"/>
      <c r="J65" s="210">
        <f>ROUND($J$197,2)</f>
        <v>0</v>
      </c>
      <c r="K65" s="211"/>
    </row>
    <row r="66" spans="2:11" s="207" customFormat="1" ht="15.75" customHeight="1">
      <c r="B66" s="208"/>
      <c r="D66" s="209" t="s">
        <v>1229</v>
      </c>
      <c r="E66" s="209"/>
      <c r="F66" s="209"/>
      <c r="G66" s="209"/>
      <c r="H66" s="209"/>
      <c r="I66" s="209"/>
      <c r="J66" s="210">
        <f>ROUND($J$201,2)</f>
        <v>0</v>
      </c>
      <c r="K66" s="211"/>
    </row>
    <row r="67" spans="2:11" s="207" customFormat="1" ht="15.75" customHeight="1">
      <c r="B67" s="208"/>
      <c r="D67" s="209" t="s">
        <v>1230</v>
      </c>
      <c r="E67" s="209"/>
      <c r="F67" s="209"/>
      <c r="G67" s="209"/>
      <c r="H67" s="209"/>
      <c r="I67" s="209"/>
      <c r="J67" s="210">
        <f>ROUND($J$217,2)</f>
        <v>0</v>
      </c>
      <c r="K67" s="211"/>
    </row>
    <row r="68" spans="2:11" s="207" customFormat="1" ht="15.75" customHeight="1">
      <c r="B68" s="208"/>
      <c r="D68" s="209" t="s">
        <v>1231</v>
      </c>
      <c r="E68" s="209"/>
      <c r="F68" s="209"/>
      <c r="G68" s="209"/>
      <c r="H68" s="209"/>
      <c r="I68" s="209"/>
      <c r="J68" s="210">
        <f>ROUND($J$222,2)</f>
        <v>0</v>
      </c>
      <c r="K68" s="211"/>
    </row>
    <row r="69" spans="2:11" s="169" customFormat="1" ht="22.5" customHeight="1">
      <c r="B69" s="170"/>
      <c r="K69" s="171"/>
    </row>
    <row r="70" spans="2:11" s="169" customFormat="1" ht="7.5" customHeight="1">
      <c r="B70" s="192"/>
      <c r="C70" s="193"/>
      <c r="D70" s="193"/>
      <c r="E70" s="193"/>
      <c r="F70" s="193"/>
      <c r="G70" s="193"/>
      <c r="H70" s="193"/>
      <c r="I70" s="193"/>
      <c r="J70" s="193"/>
      <c r="K70" s="194"/>
    </row>
    <row r="74" spans="2:12" s="169" customFormat="1" ht="7.5" customHeight="1">
      <c r="B74" s="195"/>
      <c r="C74" s="196"/>
      <c r="D74" s="196"/>
      <c r="E74" s="196"/>
      <c r="F74" s="196"/>
      <c r="G74" s="196"/>
      <c r="H74" s="196"/>
      <c r="I74" s="196"/>
      <c r="J74" s="196"/>
      <c r="K74" s="196"/>
      <c r="L74" s="170"/>
    </row>
    <row r="75" spans="2:12" s="169" customFormat="1" ht="37.5" customHeight="1">
      <c r="B75" s="170"/>
      <c r="C75" s="165" t="s">
        <v>120</v>
      </c>
      <c r="L75" s="170"/>
    </row>
    <row r="76" spans="2:12" s="169" customFormat="1" ht="7.5" customHeight="1">
      <c r="B76" s="170"/>
      <c r="L76" s="170"/>
    </row>
    <row r="77" spans="2:12" s="169" customFormat="1" ht="15" customHeight="1">
      <c r="B77" s="170"/>
      <c r="C77" s="168" t="s">
        <v>16</v>
      </c>
      <c r="L77" s="170"/>
    </row>
    <row r="78" spans="2:12" s="169" customFormat="1" ht="16.5" customHeight="1">
      <c r="B78" s="170"/>
      <c r="E78" s="351" t="str">
        <f>$E$7</f>
        <v>ZŠ a OŠ Horšovský Týn – Rekonstrukce krovu a střešního pláště – budova školy čp.64</v>
      </c>
      <c r="F78" s="351"/>
      <c r="G78" s="351"/>
      <c r="H78" s="351"/>
      <c r="L78" s="170"/>
    </row>
    <row r="79" spans="2:12" s="169" customFormat="1" ht="15" customHeight="1">
      <c r="B79" s="170"/>
      <c r="C79" s="168" t="s">
        <v>86</v>
      </c>
      <c r="L79" s="170"/>
    </row>
    <row r="80" spans="2:12" s="169" customFormat="1" ht="19.5" customHeight="1">
      <c r="B80" s="170"/>
      <c r="E80" s="350" t="str">
        <f>$E$9</f>
        <v>Elektroinstalace</v>
      </c>
      <c r="F80" s="350"/>
      <c r="G80" s="350"/>
      <c r="H80" s="350"/>
      <c r="L80" s="170"/>
    </row>
    <row r="81" spans="2:12" s="169" customFormat="1" ht="7.5" customHeight="1">
      <c r="B81" s="170"/>
      <c r="L81" s="170"/>
    </row>
    <row r="82" spans="2:12" s="169" customFormat="1" ht="18.75" customHeight="1">
      <c r="B82" s="170"/>
      <c r="C82" s="168" t="s">
        <v>22</v>
      </c>
      <c r="F82" s="172" t="str">
        <f>$F$12</f>
        <v> </v>
      </c>
      <c r="I82" s="168" t="s">
        <v>24</v>
      </c>
      <c r="J82" s="173" t="str">
        <f>IF($J$12="","",$J$12)</f>
        <v>08.01.2015</v>
      </c>
      <c r="L82" s="170"/>
    </row>
    <row r="83" spans="2:12" s="169" customFormat="1" ht="7.5" customHeight="1">
      <c r="B83" s="170"/>
      <c r="L83" s="170"/>
    </row>
    <row r="84" spans="2:12" s="169" customFormat="1" ht="15.75" customHeight="1">
      <c r="B84" s="170"/>
      <c r="C84" s="168" t="s">
        <v>28</v>
      </c>
      <c r="F84" s="172" t="str">
        <f>$E$15</f>
        <v> </v>
      </c>
      <c r="I84" s="168" t="s">
        <v>32</v>
      </c>
      <c r="J84" s="172" t="str">
        <f>$E$21</f>
        <v>ing.Jan Vystyd</v>
      </c>
      <c r="L84" s="170"/>
    </row>
    <row r="85" spans="2:12" s="169" customFormat="1" ht="15" customHeight="1">
      <c r="B85" s="170"/>
      <c r="C85" s="168" t="s">
        <v>31</v>
      </c>
      <c r="F85" s="172" t="str">
        <f>IF($E$18="","",$E$18)</f>
        <v> </v>
      </c>
      <c r="L85" s="170"/>
    </row>
    <row r="86" spans="2:12" s="169" customFormat="1" ht="11.25" customHeight="1">
      <c r="B86" s="170"/>
      <c r="L86" s="170"/>
    </row>
    <row r="87" spans="2:20" s="212" customFormat="1" ht="30" customHeight="1">
      <c r="B87" s="213"/>
      <c r="C87" s="214" t="s">
        <v>121</v>
      </c>
      <c r="D87" s="215" t="s">
        <v>55</v>
      </c>
      <c r="E87" s="215" t="s">
        <v>51</v>
      </c>
      <c r="F87" s="215" t="s">
        <v>122</v>
      </c>
      <c r="G87" s="215" t="s">
        <v>123</v>
      </c>
      <c r="H87" s="215" t="s">
        <v>124</v>
      </c>
      <c r="I87" s="215" t="s">
        <v>125</v>
      </c>
      <c r="J87" s="215" t="s">
        <v>126</v>
      </c>
      <c r="K87" s="216" t="s">
        <v>127</v>
      </c>
      <c r="L87" s="213"/>
      <c r="M87" s="217" t="s">
        <v>128</v>
      </c>
      <c r="N87" s="218" t="s">
        <v>40</v>
      </c>
      <c r="O87" s="218" t="s">
        <v>129</v>
      </c>
      <c r="P87" s="218" t="s">
        <v>130</v>
      </c>
      <c r="Q87" s="218" t="s">
        <v>131</v>
      </c>
      <c r="R87" s="218" t="s">
        <v>132</v>
      </c>
      <c r="S87" s="218" t="s">
        <v>133</v>
      </c>
      <c r="T87" s="219" t="s">
        <v>134</v>
      </c>
    </row>
    <row r="88" spans="2:63" s="169" customFormat="1" ht="30" customHeight="1">
      <c r="B88" s="170"/>
      <c r="C88" s="201" t="s">
        <v>91</v>
      </c>
      <c r="J88" s="220">
        <f>$BK$88</f>
        <v>0</v>
      </c>
      <c r="L88" s="170"/>
      <c r="M88" s="221"/>
      <c r="N88" s="177"/>
      <c r="O88" s="177"/>
      <c r="P88" s="222">
        <f>$P$89+$P$98</f>
        <v>0</v>
      </c>
      <c r="Q88" s="177"/>
      <c r="R88" s="222">
        <f>$R$89+$R$98</f>
        <v>0.031979999999999995</v>
      </c>
      <c r="S88" s="177"/>
      <c r="T88" s="223">
        <f>$T$89+$T$98</f>
        <v>0</v>
      </c>
      <c r="AT88" s="169" t="s">
        <v>69</v>
      </c>
      <c r="AU88" s="169" t="s">
        <v>92</v>
      </c>
      <c r="BK88" s="224">
        <f>$BK$89+$BK$98</f>
        <v>0</v>
      </c>
    </row>
    <row r="89" spans="2:63" s="225" customFormat="1" ht="37.5" customHeight="1">
      <c r="B89" s="226"/>
      <c r="D89" s="227" t="s">
        <v>69</v>
      </c>
      <c r="E89" s="228" t="s">
        <v>290</v>
      </c>
      <c r="F89" s="228" t="s">
        <v>291</v>
      </c>
      <c r="J89" s="229">
        <f>$BK$89</f>
        <v>0</v>
      </c>
      <c r="L89" s="226"/>
      <c r="M89" s="230"/>
      <c r="P89" s="231">
        <f>$P$90+$P$92+$P$95</f>
        <v>0</v>
      </c>
      <c r="R89" s="231">
        <f>$R$90+$R$92+$R$95</f>
        <v>0.031979999999999995</v>
      </c>
      <c r="T89" s="232">
        <f>$T$90+$T$92+$T$95</f>
        <v>0</v>
      </c>
      <c r="AR89" s="227" t="s">
        <v>79</v>
      </c>
      <c r="AT89" s="227" t="s">
        <v>69</v>
      </c>
      <c r="AU89" s="227" t="s">
        <v>70</v>
      </c>
      <c r="AY89" s="227" t="s">
        <v>137</v>
      </c>
      <c r="BK89" s="233">
        <f>$BK$90+$BK$92+$BK$95</f>
        <v>0</v>
      </c>
    </row>
    <row r="90" spans="2:63" s="225" customFormat="1" ht="21" customHeight="1">
      <c r="B90" s="226"/>
      <c r="D90" s="227" t="s">
        <v>69</v>
      </c>
      <c r="E90" s="234" t="s">
        <v>398</v>
      </c>
      <c r="F90" s="234" t="s">
        <v>399</v>
      </c>
      <c r="J90" s="235">
        <f>$BK$90</f>
        <v>0</v>
      </c>
      <c r="L90" s="226"/>
      <c r="M90" s="230"/>
      <c r="P90" s="231">
        <f>$P$91</f>
        <v>0</v>
      </c>
      <c r="R90" s="231">
        <f>$R$91</f>
        <v>0</v>
      </c>
      <c r="T90" s="232">
        <f>$T$91</f>
        <v>0</v>
      </c>
      <c r="AR90" s="227" t="s">
        <v>79</v>
      </c>
      <c r="AT90" s="227" t="s">
        <v>69</v>
      </c>
      <c r="AU90" s="227" t="s">
        <v>21</v>
      </c>
      <c r="AY90" s="227" t="s">
        <v>137</v>
      </c>
      <c r="BK90" s="233">
        <f>$BK$91</f>
        <v>0</v>
      </c>
    </row>
    <row r="91" spans="2:65" s="169" customFormat="1" ht="15.75" customHeight="1">
      <c r="B91" s="170"/>
      <c r="C91" s="236" t="s">
        <v>21</v>
      </c>
      <c r="D91" s="236" t="s">
        <v>141</v>
      </c>
      <c r="E91" s="237" t="s">
        <v>1232</v>
      </c>
      <c r="F91" s="238" t="s">
        <v>1233</v>
      </c>
      <c r="G91" s="239" t="s">
        <v>415</v>
      </c>
      <c r="H91" s="240">
        <v>3</v>
      </c>
      <c r="I91" s="241"/>
      <c r="J91" s="241">
        <f>ROUND($I$91*$H$91,2)</f>
        <v>0</v>
      </c>
      <c r="K91" s="238" t="s">
        <v>1234</v>
      </c>
      <c r="L91" s="170"/>
      <c r="M91" s="242"/>
      <c r="N91" s="243" t="s">
        <v>41</v>
      </c>
      <c r="Q91" s="244">
        <v>0</v>
      </c>
      <c r="R91" s="244">
        <f>$Q$91*$H$91</f>
        <v>0</v>
      </c>
      <c r="S91" s="244">
        <v>0</v>
      </c>
      <c r="T91" s="245">
        <f>$S$91*$H$91</f>
        <v>0</v>
      </c>
      <c r="AR91" s="174" t="s">
        <v>297</v>
      </c>
      <c r="AT91" s="174" t="s">
        <v>141</v>
      </c>
      <c r="AU91" s="174" t="s">
        <v>79</v>
      </c>
      <c r="AY91" s="169" t="s">
        <v>137</v>
      </c>
      <c r="BE91" s="246">
        <f>IF($N$91="základní",$J$91,0)</f>
        <v>0</v>
      </c>
      <c r="BF91" s="246">
        <f>IF($N$91="snížená",$J$91,0)</f>
        <v>0</v>
      </c>
      <c r="BG91" s="246">
        <f>IF($N$91="zákl. přenesená",$J$91,0)</f>
        <v>0</v>
      </c>
      <c r="BH91" s="246">
        <f>IF($N$91="sníž. přenesená",$J$91,0)</f>
        <v>0</v>
      </c>
      <c r="BI91" s="246">
        <f>IF($N$91="nulová",$J$91,0)</f>
        <v>0</v>
      </c>
      <c r="BJ91" s="174" t="s">
        <v>21</v>
      </c>
      <c r="BK91" s="246">
        <f>ROUND($I$91*$H$91,2)</f>
        <v>0</v>
      </c>
      <c r="BL91" s="174" t="s">
        <v>297</v>
      </c>
      <c r="BM91" s="174" t="s">
        <v>1235</v>
      </c>
    </row>
    <row r="92" spans="2:63" s="225" customFormat="1" ht="30.75" customHeight="1">
      <c r="B92" s="226"/>
      <c r="D92" s="227" t="s">
        <v>69</v>
      </c>
      <c r="E92" s="234" t="s">
        <v>422</v>
      </c>
      <c r="F92" s="234" t="s">
        <v>423</v>
      </c>
      <c r="J92" s="235">
        <f>$BK$92</f>
        <v>0</v>
      </c>
      <c r="L92" s="226"/>
      <c r="M92" s="230"/>
      <c r="P92" s="231">
        <f>SUM($P$93:$P$94)</f>
        <v>0</v>
      </c>
      <c r="R92" s="231">
        <f>SUM($R$93:$R$94)</f>
        <v>0.031979999999999995</v>
      </c>
      <c r="T92" s="232">
        <f>SUM($T$93:$T$94)</f>
        <v>0</v>
      </c>
      <c r="AR92" s="227" t="s">
        <v>79</v>
      </c>
      <c r="AT92" s="227" t="s">
        <v>69</v>
      </c>
      <c r="AU92" s="227" t="s">
        <v>21</v>
      </c>
      <c r="AY92" s="227" t="s">
        <v>137</v>
      </c>
      <c r="BK92" s="233">
        <f>SUM($BK$93:$BK$94)</f>
        <v>0</v>
      </c>
    </row>
    <row r="93" spans="2:65" s="169" customFormat="1" ht="15.75" customHeight="1">
      <c r="B93" s="170"/>
      <c r="C93" s="239" t="s">
        <v>79</v>
      </c>
      <c r="D93" s="239" t="s">
        <v>141</v>
      </c>
      <c r="E93" s="237" t="s">
        <v>1236</v>
      </c>
      <c r="F93" s="238" t="s">
        <v>1237</v>
      </c>
      <c r="G93" s="239" t="s">
        <v>415</v>
      </c>
      <c r="H93" s="240">
        <v>3</v>
      </c>
      <c r="I93" s="241"/>
      <c r="J93" s="241">
        <f>ROUND($I$93*$H$93,2)</f>
        <v>0</v>
      </c>
      <c r="K93" s="238" t="s">
        <v>1062</v>
      </c>
      <c r="L93" s="170"/>
      <c r="M93" s="242"/>
      <c r="N93" s="243" t="s">
        <v>41</v>
      </c>
      <c r="Q93" s="244">
        <v>0.01066</v>
      </c>
      <c r="R93" s="244">
        <f>$Q$93*$H$93</f>
        <v>0.031979999999999995</v>
      </c>
      <c r="S93" s="244">
        <v>0</v>
      </c>
      <c r="T93" s="245">
        <f>$S$93*$H$93</f>
        <v>0</v>
      </c>
      <c r="AR93" s="174" t="s">
        <v>297</v>
      </c>
      <c r="AT93" s="174" t="s">
        <v>141</v>
      </c>
      <c r="AU93" s="174" t="s">
        <v>79</v>
      </c>
      <c r="AY93" s="174" t="s">
        <v>137</v>
      </c>
      <c r="BE93" s="246">
        <f>IF($N$93="základní",$J$93,0)</f>
        <v>0</v>
      </c>
      <c r="BF93" s="246">
        <f>IF($N$93="snížená",$J$93,0)</f>
        <v>0</v>
      </c>
      <c r="BG93" s="246">
        <f>IF($N$93="zákl. přenesená",$J$93,0)</f>
        <v>0</v>
      </c>
      <c r="BH93" s="246">
        <f>IF($N$93="sníž. přenesená",$J$93,0)</f>
        <v>0</v>
      </c>
      <c r="BI93" s="246">
        <f>IF($N$93="nulová",$J$93,0)</f>
        <v>0</v>
      </c>
      <c r="BJ93" s="174" t="s">
        <v>21</v>
      </c>
      <c r="BK93" s="246">
        <f>ROUND($I$93*$H$93,2)</f>
        <v>0</v>
      </c>
      <c r="BL93" s="174" t="s">
        <v>297</v>
      </c>
      <c r="BM93" s="174" t="s">
        <v>1238</v>
      </c>
    </row>
    <row r="94" spans="2:65" s="169" customFormat="1" ht="15.75" customHeight="1">
      <c r="B94" s="170"/>
      <c r="C94" s="239" t="s">
        <v>974</v>
      </c>
      <c r="D94" s="239" t="s">
        <v>141</v>
      </c>
      <c r="E94" s="237" t="s">
        <v>1239</v>
      </c>
      <c r="F94" s="238" t="s">
        <v>1240</v>
      </c>
      <c r="G94" s="239" t="s">
        <v>991</v>
      </c>
      <c r="H94" s="240">
        <v>127.5</v>
      </c>
      <c r="I94" s="241"/>
      <c r="J94" s="241">
        <f>ROUND($I$94*$H$94,2)</f>
        <v>0</v>
      </c>
      <c r="K94" s="238" t="s">
        <v>1062</v>
      </c>
      <c r="L94" s="170"/>
      <c r="M94" s="242"/>
      <c r="N94" s="243" t="s">
        <v>41</v>
      </c>
      <c r="Q94" s="244">
        <v>0</v>
      </c>
      <c r="R94" s="244">
        <f>$Q$94*$H$94</f>
        <v>0</v>
      </c>
      <c r="S94" s="244">
        <v>0</v>
      </c>
      <c r="T94" s="245">
        <f>$S$94*$H$94</f>
        <v>0</v>
      </c>
      <c r="AR94" s="174" t="s">
        <v>297</v>
      </c>
      <c r="AT94" s="174" t="s">
        <v>141</v>
      </c>
      <c r="AU94" s="174" t="s">
        <v>79</v>
      </c>
      <c r="AY94" s="174" t="s">
        <v>137</v>
      </c>
      <c r="BE94" s="246">
        <f>IF($N$94="základní",$J$94,0)</f>
        <v>0</v>
      </c>
      <c r="BF94" s="246">
        <f>IF($N$94="snížená",$J$94,0)</f>
        <v>0</v>
      </c>
      <c r="BG94" s="246">
        <f>IF($N$94="zákl. přenesená",$J$94,0)</f>
        <v>0</v>
      </c>
      <c r="BH94" s="246">
        <f>IF($N$94="sníž. přenesená",$J$94,0)</f>
        <v>0</v>
      </c>
      <c r="BI94" s="246">
        <f>IF($N$94="nulová",$J$94,0)</f>
        <v>0</v>
      </c>
      <c r="BJ94" s="174" t="s">
        <v>21</v>
      </c>
      <c r="BK94" s="246">
        <f>ROUND($I$94*$H$94,2)</f>
        <v>0</v>
      </c>
      <c r="BL94" s="174" t="s">
        <v>297</v>
      </c>
      <c r="BM94" s="174" t="s">
        <v>1241</v>
      </c>
    </row>
    <row r="95" spans="2:63" s="225" customFormat="1" ht="30.75" customHeight="1">
      <c r="B95" s="226"/>
      <c r="D95" s="227" t="s">
        <v>69</v>
      </c>
      <c r="E95" s="234" t="s">
        <v>1242</v>
      </c>
      <c r="F95" s="234" t="s">
        <v>1243</v>
      </c>
      <c r="J95" s="235">
        <f>$BK$95</f>
        <v>0</v>
      </c>
      <c r="L95" s="226"/>
      <c r="M95" s="230"/>
      <c r="P95" s="231">
        <f>SUM($P$96:$P$97)</f>
        <v>0</v>
      </c>
      <c r="R95" s="231">
        <f>SUM($R$96:$R$97)</f>
        <v>0</v>
      </c>
      <c r="T95" s="232">
        <f>SUM($T$96:$T$97)</f>
        <v>0</v>
      </c>
      <c r="AR95" s="227" t="s">
        <v>79</v>
      </c>
      <c r="AT95" s="227" t="s">
        <v>69</v>
      </c>
      <c r="AU95" s="227" t="s">
        <v>21</v>
      </c>
      <c r="AY95" s="227" t="s">
        <v>137</v>
      </c>
      <c r="BK95" s="233">
        <f>SUM($BK$96:$BK$97)</f>
        <v>0</v>
      </c>
    </row>
    <row r="96" spans="2:65" s="169" customFormat="1" ht="15.75" customHeight="1">
      <c r="B96" s="170"/>
      <c r="C96" s="239" t="s">
        <v>146</v>
      </c>
      <c r="D96" s="239" t="s">
        <v>141</v>
      </c>
      <c r="E96" s="237" t="s">
        <v>1244</v>
      </c>
      <c r="F96" s="238" t="s">
        <v>1245</v>
      </c>
      <c r="G96" s="239" t="s">
        <v>415</v>
      </c>
      <c r="H96" s="240">
        <v>4</v>
      </c>
      <c r="I96" s="241"/>
      <c r="J96" s="241">
        <f>ROUND($I$96*$H$96,2)</f>
        <v>0</v>
      </c>
      <c r="K96" s="238" t="s">
        <v>1234</v>
      </c>
      <c r="L96" s="170"/>
      <c r="M96" s="242"/>
      <c r="N96" s="243" t="s">
        <v>41</v>
      </c>
      <c r="Q96" s="244">
        <v>0</v>
      </c>
      <c r="R96" s="244">
        <f>$Q$96*$H$96</f>
        <v>0</v>
      </c>
      <c r="S96" s="244">
        <v>0</v>
      </c>
      <c r="T96" s="245">
        <f>$S$96*$H$96</f>
        <v>0</v>
      </c>
      <c r="AR96" s="174" t="s">
        <v>297</v>
      </c>
      <c r="AT96" s="174" t="s">
        <v>141</v>
      </c>
      <c r="AU96" s="174" t="s">
        <v>79</v>
      </c>
      <c r="AY96" s="174" t="s">
        <v>137</v>
      </c>
      <c r="BE96" s="246">
        <f>IF($N$96="základní",$J$96,0)</f>
        <v>0</v>
      </c>
      <c r="BF96" s="246">
        <f>IF($N$96="snížená",$J$96,0)</f>
        <v>0</v>
      </c>
      <c r="BG96" s="246">
        <f>IF($N$96="zákl. přenesená",$J$96,0)</f>
        <v>0</v>
      </c>
      <c r="BH96" s="246">
        <f>IF($N$96="sníž. přenesená",$J$96,0)</f>
        <v>0</v>
      </c>
      <c r="BI96" s="246">
        <f>IF($N$96="nulová",$J$96,0)</f>
        <v>0</v>
      </c>
      <c r="BJ96" s="174" t="s">
        <v>21</v>
      </c>
      <c r="BK96" s="246">
        <f>ROUND($I$96*$H$96,2)</f>
        <v>0</v>
      </c>
      <c r="BL96" s="174" t="s">
        <v>297</v>
      </c>
      <c r="BM96" s="174" t="s">
        <v>1246</v>
      </c>
    </row>
    <row r="97" spans="2:65" s="169" customFormat="1" ht="15.75" customHeight="1">
      <c r="B97" s="170"/>
      <c r="C97" s="247" t="s">
        <v>965</v>
      </c>
      <c r="D97" s="247" t="s">
        <v>317</v>
      </c>
      <c r="E97" s="248" t="s">
        <v>1247</v>
      </c>
      <c r="F97" s="249" t="s">
        <v>1248</v>
      </c>
      <c r="G97" s="247" t="s">
        <v>415</v>
      </c>
      <c r="H97" s="250">
        <v>4</v>
      </c>
      <c r="I97" s="251"/>
      <c r="J97" s="251">
        <f>ROUND($I$97*$H$97,2)</f>
        <v>0</v>
      </c>
      <c r="K97" s="249" t="s">
        <v>1234</v>
      </c>
      <c r="L97" s="252"/>
      <c r="M97" s="249"/>
      <c r="N97" s="253" t="s">
        <v>41</v>
      </c>
      <c r="Q97" s="244">
        <v>0</v>
      </c>
      <c r="R97" s="244">
        <f>$Q$97*$H$97</f>
        <v>0</v>
      </c>
      <c r="S97" s="244">
        <v>0</v>
      </c>
      <c r="T97" s="245">
        <f>$S$97*$H$97</f>
        <v>0</v>
      </c>
      <c r="AR97" s="174" t="s">
        <v>320</v>
      </c>
      <c r="AT97" s="174" t="s">
        <v>317</v>
      </c>
      <c r="AU97" s="174" t="s">
        <v>79</v>
      </c>
      <c r="AY97" s="174" t="s">
        <v>137</v>
      </c>
      <c r="BE97" s="246">
        <f>IF($N$97="základní",$J$97,0)</f>
        <v>0</v>
      </c>
      <c r="BF97" s="246">
        <f>IF($N$97="snížená",$J$97,0)</f>
        <v>0</v>
      </c>
      <c r="BG97" s="246">
        <f>IF($N$97="zákl. přenesená",$J$97,0)</f>
        <v>0</v>
      </c>
      <c r="BH97" s="246">
        <f>IF($N$97="sníž. přenesená",$J$97,0)</f>
        <v>0</v>
      </c>
      <c r="BI97" s="246">
        <f>IF($N$97="nulová",$J$97,0)</f>
        <v>0</v>
      </c>
      <c r="BJ97" s="174" t="s">
        <v>21</v>
      </c>
      <c r="BK97" s="246">
        <f>ROUND($I$97*$H$97,2)</f>
        <v>0</v>
      </c>
      <c r="BL97" s="174" t="s">
        <v>297</v>
      </c>
      <c r="BM97" s="174" t="s">
        <v>1249</v>
      </c>
    </row>
    <row r="98" spans="2:63" s="225" customFormat="1" ht="37.5" customHeight="1">
      <c r="B98" s="226"/>
      <c r="D98" s="227" t="s">
        <v>69</v>
      </c>
      <c r="E98" s="228" t="s">
        <v>317</v>
      </c>
      <c r="F98" s="228" t="s">
        <v>1250</v>
      </c>
      <c r="J98" s="229">
        <f>$BK$98</f>
        <v>0</v>
      </c>
      <c r="L98" s="226"/>
      <c r="M98" s="230"/>
      <c r="P98" s="231">
        <f>$P$99</f>
        <v>0</v>
      </c>
      <c r="R98" s="231">
        <f>$R$99</f>
        <v>0</v>
      </c>
      <c r="T98" s="232">
        <f>$T$99</f>
        <v>0</v>
      </c>
      <c r="AR98" s="227" t="s">
        <v>974</v>
      </c>
      <c r="AT98" s="227" t="s">
        <v>69</v>
      </c>
      <c r="AU98" s="227" t="s">
        <v>70</v>
      </c>
      <c r="AY98" s="227" t="s">
        <v>137</v>
      </c>
      <c r="BK98" s="233">
        <f>$BK$99</f>
        <v>0</v>
      </c>
    </row>
    <row r="99" spans="2:63" s="225" customFormat="1" ht="21" customHeight="1">
      <c r="B99" s="226"/>
      <c r="D99" s="227" t="s">
        <v>69</v>
      </c>
      <c r="E99" s="234" t="s">
        <v>1251</v>
      </c>
      <c r="F99" s="234" t="s">
        <v>1252</v>
      </c>
      <c r="J99" s="235">
        <f>$BK$99</f>
        <v>0</v>
      </c>
      <c r="L99" s="226"/>
      <c r="M99" s="230"/>
      <c r="P99" s="231">
        <f>$P$100+$P$144+$P$197+$P$201+$P$217+$P$222</f>
        <v>0</v>
      </c>
      <c r="R99" s="231">
        <f>$R$100+$R$144+$R$197+$R$201+$R$217+$R$222</f>
        <v>0</v>
      </c>
      <c r="T99" s="232">
        <f>$T$100+$T$144+$T$197+$T$201+$T$217+$T$222</f>
        <v>0</v>
      </c>
      <c r="AR99" s="227" t="s">
        <v>974</v>
      </c>
      <c r="AT99" s="227" t="s">
        <v>69</v>
      </c>
      <c r="AU99" s="227" t="s">
        <v>21</v>
      </c>
      <c r="AY99" s="227" t="s">
        <v>137</v>
      </c>
      <c r="BK99" s="233">
        <f>$BK$100+$BK$144+$BK$197+$BK$201+$BK$217+$BK$222</f>
        <v>0</v>
      </c>
    </row>
    <row r="100" spans="2:63" s="225" customFormat="1" ht="15.75" customHeight="1">
      <c r="B100" s="226"/>
      <c r="D100" s="227" t="s">
        <v>69</v>
      </c>
      <c r="E100" s="234" t="s">
        <v>1253</v>
      </c>
      <c r="F100" s="234" t="s">
        <v>1254</v>
      </c>
      <c r="J100" s="235">
        <f>$BK$100</f>
        <v>0</v>
      </c>
      <c r="L100" s="226"/>
      <c r="M100" s="230"/>
      <c r="P100" s="231">
        <f>SUM($P$101:$P$143)</f>
        <v>0</v>
      </c>
      <c r="R100" s="231">
        <f>SUM($R$101:$R$143)</f>
        <v>0</v>
      </c>
      <c r="T100" s="232">
        <f>SUM($T$101:$T$143)</f>
        <v>0</v>
      </c>
      <c r="AR100" s="227" t="s">
        <v>21</v>
      </c>
      <c r="AT100" s="227" t="s">
        <v>69</v>
      </c>
      <c r="AU100" s="227" t="s">
        <v>79</v>
      </c>
      <c r="AY100" s="227" t="s">
        <v>137</v>
      </c>
      <c r="BK100" s="233">
        <f>SUM($BK$101:$BK$143)</f>
        <v>0</v>
      </c>
    </row>
    <row r="101" spans="2:65" s="169" customFormat="1" ht="15.75" customHeight="1">
      <c r="B101" s="170"/>
      <c r="C101" s="239" t="s">
        <v>138</v>
      </c>
      <c r="D101" s="239" t="s">
        <v>141</v>
      </c>
      <c r="E101" s="237" t="s">
        <v>1255</v>
      </c>
      <c r="F101" s="238" t="s">
        <v>1256</v>
      </c>
      <c r="G101" s="239" t="s">
        <v>1257</v>
      </c>
      <c r="H101" s="240">
        <v>1</v>
      </c>
      <c r="I101" s="241"/>
      <c r="J101" s="241">
        <f>ROUND($I$101*$H$101,2)</f>
        <v>0</v>
      </c>
      <c r="K101" s="238" t="s">
        <v>1234</v>
      </c>
      <c r="L101" s="170"/>
      <c r="M101" s="242"/>
      <c r="N101" s="243" t="s">
        <v>41</v>
      </c>
      <c r="Q101" s="244">
        <v>0</v>
      </c>
      <c r="R101" s="244">
        <f>$Q$101*$H$101</f>
        <v>0</v>
      </c>
      <c r="S101" s="244">
        <v>0</v>
      </c>
      <c r="T101" s="245">
        <f>$S$101*$H$101</f>
        <v>0</v>
      </c>
      <c r="AR101" s="174" t="s">
        <v>834</v>
      </c>
      <c r="AT101" s="174" t="s">
        <v>141</v>
      </c>
      <c r="AU101" s="174" t="s">
        <v>974</v>
      </c>
      <c r="AY101" s="174" t="s">
        <v>137</v>
      </c>
      <c r="BE101" s="246">
        <f>IF($N$101="základní",$J$101,0)</f>
        <v>0</v>
      </c>
      <c r="BF101" s="246">
        <f>IF($N$101="snížená",$J$101,0)</f>
        <v>0</v>
      </c>
      <c r="BG101" s="246">
        <f>IF($N$101="zákl. přenesená",$J$101,0)</f>
        <v>0</v>
      </c>
      <c r="BH101" s="246">
        <f>IF($N$101="sníž. přenesená",$J$101,0)</f>
        <v>0</v>
      </c>
      <c r="BI101" s="246">
        <f>IF($N$101="nulová",$J$101,0)</f>
        <v>0</v>
      </c>
      <c r="BJ101" s="174" t="s">
        <v>21</v>
      </c>
      <c r="BK101" s="246">
        <f>ROUND($I$101*$H$101,2)</f>
        <v>0</v>
      </c>
      <c r="BL101" s="174" t="s">
        <v>834</v>
      </c>
      <c r="BM101" s="174" t="s">
        <v>21</v>
      </c>
    </row>
    <row r="102" spans="2:65" s="169" customFormat="1" ht="15.75" customHeight="1">
      <c r="B102" s="170"/>
      <c r="C102" s="239" t="s">
        <v>941</v>
      </c>
      <c r="D102" s="239" t="s">
        <v>141</v>
      </c>
      <c r="E102" s="237" t="s">
        <v>1258</v>
      </c>
      <c r="F102" s="238" t="s">
        <v>1259</v>
      </c>
      <c r="G102" s="239" t="s">
        <v>1257</v>
      </c>
      <c r="H102" s="240">
        <v>3</v>
      </c>
      <c r="I102" s="241"/>
      <c r="J102" s="241">
        <f>ROUND($I$102*$H$102,2)</f>
        <v>0</v>
      </c>
      <c r="K102" s="238" t="s">
        <v>1234</v>
      </c>
      <c r="L102" s="170"/>
      <c r="M102" s="242"/>
      <c r="N102" s="243" t="s">
        <v>41</v>
      </c>
      <c r="Q102" s="244">
        <v>0</v>
      </c>
      <c r="R102" s="244">
        <f>$Q$102*$H$102</f>
        <v>0</v>
      </c>
      <c r="S102" s="244">
        <v>0</v>
      </c>
      <c r="T102" s="245">
        <f>$S$102*$H$102</f>
        <v>0</v>
      </c>
      <c r="AR102" s="174" t="s">
        <v>834</v>
      </c>
      <c r="AT102" s="174" t="s">
        <v>141</v>
      </c>
      <c r="AU102" s="174" t="s">
        <v>974</v>
      </c>
      <c r="AY102" s="174" t="s">
        <v>137</v>
      </c>
      <c r="BE102" s="246">
        <f>IF($N$102="základní",$J$102,0)</f>
        <v>0</v>
      </c>
      <c r="BF102" s="246">
        <f>IF($N$102="snížená",$J$102,0)</f>
        <v>0</v>
      </c>
      <c r="BG102" s="246">
        <f>IF($N$102="zákl. přenesená",$J$102,0)</f>
        <v>0</v>
      </c>
      <c r="BH102" s="246">
        <f>IF($N$102="sníž. přenesená",$J$102,0)</f>
        <v>0</v>
      </c>
      <c r="BI102" s="246">
        <f>IF($N$102="nulová",$J$102,0)</f>
        <v>0</v>
      </c>
      <c r="BJ102" s="174" t="s">
        <v>21</v>
      </c>
      <c r="BK102" s="246">
        <f>ROUND($I$102*$H$102,2)</f>
        <v>0</v>
      </c>
      <c r="BL102" s="174" t="s">
        <v>834</v>
      </c>
      <c r="BM102" s="174" t="s">
        <v>79</v>
      </c>
    </row>
    <row r="103" spans="2:65" s="169" customFormat="1" ht="15.75" customHeight="1">
      <c r="B103" s="170"/>
      <c r="C103" s="239" t="s">
        <v>946</v>
      </c>
      <c r="D103" s="239" t="s">
        <v>141</v>
      </c>
      <c r="E103" s="237" t="s">
        <v>1260</v>
      </c>
      <c r="F103" s="238" t="s">
        <v>1261</v>
      </c>
      <c r="G103" s="239" t="s">
        <v>1257</v>
      </c>
      <c r="H103" s="240">
        <v>3</v>
      </c>
      <c r="I103" s="241"/>
      <c r="J103" s="241">
        <f>ROUND($I$103*$H$103,2)</f>
        <v>0</v>
      </c>
      <c r="K103" s="238" t="s">
        <v>1234</v>
      </c>
      <c r="L103" s="170"/>
      <c r="M103" s="242"/>
      <c r="N103" s="243" t="s">
        <v>41</v>
      </c>
      <c r="Q103" s="244">
        <v>0</v>
      </c>
      <c r="R103" s="244">
        <f>$Q$103*$H$103</f>
        <v>0</v>
      </c>
      <c r="S103" s="244">
        <v>0</v>
      </c>
      <c r="T103" s="245">
        <f>$S$103*$H$103</f>
        <v>0</v>
      </c>
      <c r="AR103" s="174" t="s">
        <v>834</v>
      </c>
      <c r="AT103" s="174" t="s">
        <v>141</v>
      </c>
      <c r="AU103" s="174" t="s">
        <v>974</v>
      </c>
      <c r="AY103" s="174" t="s">
        <v>137</v>
      </c>
      <c r="BE103" s="246">
        <f>IF($N$103="základní",$J$103,0)</f>
        <v>0</v>
      </c>
      <c r="BF103" s="246">
        <f>IF($N$103="snížená",$J$103,0)</f>
        <v>0</v>
      </c>
      <c r="BG103" s="246">
        <f>IF($N$103="zákl. přenesená",$J$103,0)</f>
        <v>0</v>
      </c>
      <c r="BH103" s="246">
        <f>IF($N$103="sníž. přenesená",$J$103,0)</f>
        <v>0</v>
      </c>
      <c r="BI103" s="246">
        <f>IF($N$103="nulová",$J$103,0)</f>
        <v>0</v>
      </c>
      <c r="BJ103" s="174" t="s">
        <v>21</v>
      </c>
      <c r="BK103" s="246">
        <f>ROUND($I$103*$H$103,2)</f>
        <v>0</v>
      </c>
      <c r="BL103" s="174" t="s">
        <v>834</v>
      </c>
      <c r="BM103" s="174" t="s">
        <v>974</v>
      </c>
    </row>
    <row r="104" spans="2:65" s="169" customFormat="1" ht="15.75" customHeight="1">
      <c r="B104" s="170"/>
      <c r="C104" s="239" t="s">
        <v>180</v>
      </c>
      <c r="D104" s="239" t="s">
        <v>141</v>
      </c>
      <c r="E104" s="237" t="s">
        <v>1262</v>
      </c>
      <c r="F104" s="238" t="s">
        <v>1263</v>
      </c>
      <c r="G104" s="239" t="s">
        <v>1257</v>
      </c>
      <c r="H104" s="240">
        <v>26</v>
      </c>
      <c r="I104" s="241"/>
      <c r="J104" s="241">
        <f>ROUND($I$104*$H$104,2)</f>
        <v>0</v>
      </c>
      <c r="K104" s="238" t="s">
        <v>1234</v>
      </c>
      <c r="L104" s="170"/>
      <c r="M104" s="242"/>
      <c r="N104" s="243" t="s">
        <v>41</v>
      </c>
      <c r="Q104" s="244">
        <v>0</v>
      </c>
      <c r="R104" s="244">
        <f>$Q$104*$H$104</f>
        <v>0</v>
      </c>
      <c r="S104" s="244">
        <v>0</v>
      </c>
      <c r="T104" s="245">
        <f>$S$104*$H$104</f>
        <v>0</v>
      </c>
      <c r="AR104" s="174" t="s">
        <v>834</v>
      </c>
      <c r="AT104" s="174" t="s">
        <v>141</v>
      </c>
      <c r="AU104" s="174" t="s">
        <v>974</v>
      </c>
      <c r="AY104" s="174" t="s">
        <v>137</v>
      </c>
      <c r="BE104" s="246">
        <f>IF($N$104="základní",$J$104,0)</f>
        <v>0</v>
      </c>
      <c r="BF104" s="246">
        <f>IF($N$104="snížená",$J$104,0)</f>
        <v>0</v>
      </c>
      <c r="BG104" s="246">
        <f>IF($N$104="zákl. přenesená",$J$104,0)</f>
        <v>0</v>
      </c>
      <c r="BH104" s="246">
        <f>IF($N$104="sníž. přenesená",$J$104,0)</f>
        <v>0</v>
      </c>
      <c r="BI104" s="246">
        <f>IF($N$104="nulová",$J$104,0)</f>
        <v>0</v>
      </c>
      <c r="BJ104" s="174" t="s">
        <v>21</v>
      </c>
      <c r="BK104" s="246">
        <f>ROUND($I$104*$H$104,2)</f>
        <v>0</v>
      </c>
      <c r="BL104" s="174" t="s">
        <v>834</v>
      </c>
      <c r="BM104" s="174" t="s">
        <v>146</v>
      </c>
    </row>
    <row r="105" spans="2:65" s="169" customFormat="1" ht="15.75" customHeight="1">
      <c r="B105" s="170"/>
      <c r="C105" s="239" t="s">
        <v>26</v>
      </c>
      <c r="D105" s="239" t="s">
        <v>141</v>
      </c>
      <c r="E105" s="237" t="s">
        <v>1264</v>
      </c>
      <c r="F105" s="238" t="s">
        <v>1265</v>
      </c>
      <c r="G105" s="239" t="s">
        <v>1257</v>
      </c>
      <c r="H105" s="240">
        <v>1</v>
      </c>
      <c r="I105" s="241"/>
      <c r="J105" s="241">
        <f>ROUND($I$105*$H$105,2)</f>
        <v>0</v>
      </c>
      <c r="K105" s="238" t="s">
        <v>1234</v>
      </c>
      <c r="L105" s="170"/>
      <c r="M105" s="242"/>
      <c r="N105" s="243" t="s">
        <v>41</v>
      </c>
      <c r="Q105" s="244">
        <v>0</v>
      </c>
      <c r="R105" s="244">
        <f>$Q$105*$H$105</f>
        <v>0</v>
      </c>
      <c r="S105" s="244">
        <v>0</v>
      </c>
      <c r="T105" s="245">
        <f>$S$105*$H$105</f>
        <v>0</v>
      </c>
      <c r="AR105" s="174" t="s">
        <v>834</v>
      </c>
      <c r="AT105" s="174" t="s">
        <v>141</v>
      </c>
      <c r="AU105" s="174" t="s">
        <v>974</v>
      </c>
      <c r="AY105" s="174" t="s">
        <v>137</v>
      </c>
      <c r="BE105" s="246">
        <f>IF($N$105="základní",$J$105,0)</f>
        <v>0</v>
      </c>
      <c r="BF105" s="246">
        <f>IF($N$105="snížená",$J$105,0)</f>
        <v>0</v>
      </c>
      <c r="BG105" s="246">
        <f>IF($N$105="zákl. přenesená",$J$105,0)</f>
        <v>0</v>
      </c>
      <c r="BH105" s="246">
        <f>IF($N$105="sníž. přenesená",$J$105,0)</f>
        <v>0</v>
      </c>
      <c r="BI105" s="246">
        <f>IF($N$105="nulová",$J$105,0)</f>
        <v>0</v>
      </c>
      <c r="BJ105" s="174" t="s">
        <v>21</v>
      </c>
      <c r="BK105" s="246">
        <f>ROUND($I$105*$H$105,2)</f>
        <v>0</v>
      </c>
      <c r="BL105" s="174" t="s">
        <v>834</v>
      </c>
      <c r="BM105" s="174" t="s">
        <v>965</v>
      </c>
    </row>
    <row r="106" spans="2:65" s="169" customFormat="1" ht="15.75" customHeight="1">
      <c r="B106" s="170"/>
      <c r="C106" s="239" t="s">
        <v>930</v>
      </c>
      <c r="D106" s="239" t="s">
        <v>141</v>
      </c>
      <c r="E106" s="237" t="s">
        <v>1266</v>
      </c>
      <c r="F106" s="238" t="s">
        <v>1267</v>
      </c>
      <c r="G106" s="239" t="s">
        <v>1257</v>
      </c>
      <c r="H106" s="240">
        <v>44</v>
      </c>
      <c r="I106" s="241"/>
      <c r="J106" s="241">
        <f>ROUND($I$106*$H$106,2)</f>
        <v>0</v>
      </c>
      <c r="K106" s="238" t="s">
        <v>1234</v>
      </c>
      <c r="L106" s="170"/>
      <c r="M106" s="242"/>
      <c r="N106" s="243" t="s">
        <v>41</v>
      </c>
      <c r="Q106" s="244">
        <v>0</v>
      </c>
      <c r="R106" s="244">
        <f>$Q$106*$H$106</f>
        <v>0</v>
      </c>
      <c r="S106" s="244">
        <v>0</v>
      </c>
      <c r="T106" s="245">
        <f>$S$106*$H$106</f>
        <v>0</v>
      </c>
      <c r="AR106" s="174" t="s">
        <v>834</v>
      </c>
      <c r="AT106" s="174" t="s">
        <v>141</v>
      </c>
      <c r="AU106" s="174" t="s">
        <v>974</v>
      </c>
      <c r="AY106" s="174" t="s">
        <v>137</v>
      </c>
      <c r="BE106" s="246">
        <f>IF($N$106="základní",$J$106,0)</f>
        <v>0</v>
      </c>
      <c r="BF106" s="246">
        <f>IF($N$106="snížená",$J$106,0)</f>
        <v>0</v>
      </c>
      <c r="BG106" s="246">
        <f>IF($N$106="zákl. přenesená",$J$106,0)</f>
        <v>0</v>
      </c>
      <c r="BH106" s="246">
        <f>IF($N$106="sníž. přenesená",$J$106,0)</f>
        <v>0</v>
      </c>
      <c r="BI106" s="246">
        <f>IF($N$106="nulová",$J$106,0)</f>
        <v>0</v>
      </c>
      <c r="BJ106" s="174" t="s">
        <v>21</v>
      </c>
      <c r="BK106" s="246">
        <f>ROUND($I$106*$H$106,2)</f>
        <v>0</v>
      </c>
      <c r="BL106" s="174" t="s">
        <v>834</v>
      </c>
      <c r="BM106" s="174" t="s">
        <v>138</v>
      </c>
    </row>
    <row r="107" spans="2:65" s="169" customFormat="1" ht="15.75" customHeight="1">
      <c r="B107" s="170"/>
      <c r="C107" s="239" t="s">
        <v>934</v>
      </c>
      <c r="D107" s="239" t="s">
        <v>141</v>
      </c>
      <c r="E107" s="237" t="s">
        <v>1268</v>
      </c>
      <c r="F107" s="238" t="s">
        <v>1269</v>
      </c>
      <c r="G107" s="239" t="s">
        <v>1257</v>
      </c>
      <c r="H107" s="240">
        <v>2</v>
      </c>
      <c r="I107" s="241"/>
      <c r="J107" s="241">
        <f>ROUND($I$107*$H$107,2)</f>
        <v>0</v>
      </c>
      <c r="K107" s="238" t="s">
        <v>1234</v>
      </c>
      <c r="L107" s="170"/>
      <c r="M107" s="242"/>
      <c r="N107" s="243" t="s">
        <v>41</v>
      </c>
      <c r="Q107" s="244">
        <v>0</v>
      </c>
      <c r="R107" s="244">
        <f>$Q$107*$H$107</f>
        <v>0</v>
      </c>
      <c r="S107" s="244">
        <v>0</v>
      </c>
      <c r="T107" s="245">
        <f>$S$107*$H$107</f>
        <v>0</v>
      </c>
      <c r="AR107" s="174" t="s">
        <v>834</v>
      </c>
      <c r="AT107" s="174" t="s">
        <v>141</v>
      </c>
      <c r="AU107" s="174" t="s">
        <v>974</v>
      </c>
      <c r="AY107" s="174" t="s">
        <v>137</v>
      </c>
      <c r="BE107" s="246">
        <f>IF($N$107="základní",$J$107,0)</f>
        <v>0</v>
      </c>
      <c r="BF107" s="246">
        <f>IF($N$107="snížená",$J$107,0)</f>
        <v>0</v>
      </c>
      <c r="BG107" s="246">
        <f>IF($N$107="zákl. přenesená",$J$107,0)</f>
        <v>0</v>
      </c>
      <c r="BH107" s="246">
        <f>IF($N$107="sníž. přenesená",$J$107,0)</f>
        <v>0</v>
      </c>
      <c r="BI107" s="246">
        <f>IF($N$107="nulová",$J$107,0)</f>
        <v>0</v>
      </c>
      <c r="BJ107" s="174" t="s">
        <v>21</v>
      </c>
      <c r="BK107" s="246">
        <f>ROUND($I$107*$H$107,2)</f>
        <v>0</v>
      </c>
      <c r="BL107" s="174" t="s">
        <v>834</v>
      </c>
      <c r="BM107" s="174" t="s">
        <v>941</v>
      </c>
    </row>
    <row r="108" spans="2:65" s="169" customFormat="1" ht="15.75" customHeight="1">
      <c r="B108" s="170"/>
      <c r="C108" s="239" t="s">
        <v>922</v>
      </c>
      <c r="D108" s="239" t="s">
        <v>141</v>
      </c>
      <c r="E108" s="237" t="s">
        <v>1270</v>
      </c>
      <c r="F108" s="238" t="s">
        <v>1271</v>
      </c>
      <c r="G108" s="239" t="s">
        <v>1257</v>
      </c>
      <c r="H108" s="240">
        <v>4</v>
      </c>
      <c r="I108" s="241"/>
      <c r="J108" s="241">
        <f>ROUND($I$108*$H$108,2)</f>
        <v>0</v>
      </c>
      <c r="K108" s="238" t="s">
        <v>1234</v>
      </c>
      <c r="L108" s="170"/>
      <c r="M108" s="242"/>
      <c r="N108" s="243" t="s">
        <v>41</v>
      </c>
      <c r="Q108" s="244">
        <v>0</v>
      </c>
      <c r="R108" s="244">
        <f>$Q$108*$H$108</f>
        <v>0</v>
      </c>
      <c r="S108" s="244">
        <v>0</v>
      </c>
      <c r="T108" s="245">
        <f>$S$108*$H$108</f>
        <v>0</v>
      </c>
      <c r="AR108" s="174" t="s">
        <v>834</v>
      </c>
      <c r="AT108" s="174" t="s">
        <v>141</v>
      </c>
      <c r="AU108" s="174" t="s">
        <v>974</v>
      </c>
      <c r="AY108" s="174" t="s">
        <v>137</v>
      </c>
      <c r="BE108" s="246">
        <f>IF($N$108="základní",$J$108,0)</f>
        <v>0</v>
      </c>
      <c r="BF108" s="246">
        <f>IF($N$108="snížená",$J$108,0)</f>
        <v>0</v>
      </c>
      <c r="BG108" s="246">
        <f>IF($N$108="zákl. přenesená",$J$108,0)</f>
        <v>0</v>
      </c>
      <c r="BH108" s="246">
        <f>IF($N$108="sníž. přenesená",$J$108,0)</f>
        <v>0</v>
      </c>
      <c r="BI108" s="246">
        <f>IF($N$108="nulová",$J$108,0)</f>
        <v>0</v>
      </c>
      <c r="BJ108" s="174" t="s">
        <v>21</v>
      </c>
      <c r="BK108" s="246">
        <f>ROUND($I$108*$H$108,2)</f>
        <v>0</v>
      </c>
      <c r="BL108" s="174" t="s">
        <v>834</v>
      </c>
      <c r="BM108" s="174" t="s">
        <v>946</v>
      </c>
    </row>
    <row r="109" spans="2:65" s="169" customFormat="1" ht="15.75" customHeight="1">
      <c r="B109" s="170"/>
      <c r="C109" s="239" t="s">
        <v>996</v>
      </c>
      <c r="D109" s="239" t="s">
        <v>141</v>
      </c>
      <c r="E109" s="237" t="s">
        <v>1272</v>
      </c>
      <c r="F109" s="238" t="s">
        <v>1273</v>
      </c>
      <c r="G109" s="239" t="s">
        <v>1257</v>
      </c>
      <c r="H109" s="240">
        <v>62</v>
      </c>
      <c r="I109" s="241"/>
      <c r="J109" s="241">
        <f>ROUND($I$109*$H$109,2)</f>
        <v>0</v>
      </c>
      <c r="K109" s="238" t="s">
        <v>1234</v>
      </c>
      <c r="L109" s="170"/>
      <c r="M109" s="242"/>
      <c r="N109" s="243" t="s">
        <v>41</v>
      </c>
      <c r="Q109" s="244">
        <v>0</v>
      </c>
      <c r="R109" s="244">
        <f>$Q$109*$H$109</f>
        <v>0</v>
      </c>
      <c r="S109" s="244">
        <v>0</v>
      </c>
      <c r="T109" s="245">
        <f>$S$109*$H$109</f>
        <v>0</v>
      </c>
      <c r="AR109" s="174" t="s">
        <v>834</v>
      </c>
      <c r="AT109" s="174" t="s">
        <v>141</v>
      </c>
      <c r="AU109" s="174" t="s">
        <v>974</v>
      </c>
      <c r="AY109" s="174" t="s">
        <v>137</v>
      </c>
      <c r="BE109" s="246">
        <f>IF($N$109="základní",$J$109,0)</f>
        <v>0</v>
      </c>
      <c r="BF109" s="246">
        <f>IF($N$109="snížená",$J$109,0)</f>
        <v>0</v>
      </c>
      <c r="BG109" s="246">
        <f>IF($N$109="zákl. přenesená",$J$109,0)</f>
        <v>0</v>
      </c>
      <c r="BH109" s="246">
        <f>IF($N$109="sníž. přenesená",$J$109,0)</f>
        <v>0</v>
      </c>
      <c r="BI109" s="246">
        <f>IF($N$109="nulová",$J$109,0)</f>
        <v>0</v>
      </c>
      <c r="BJ109" s="174" t="s">
        <v>21</v>
      </c>
      <c r="BK109" s="246">
        <f>ROUND($I$109*$H$109,2)</f>
        <v>0</v>
      </c>
      <c r="BL109" s="174" t="s">
        <v>834</v>
      </c>
      <c r="BM109" s="174" t="s">
        <v>180</v>
      </c>
    </row>
    <row r="110" spans="2:65" s="169" customFormat="1" ht="15.75" customHeight="1">
      <c r="B110" s="170"/>
      <c r="C110" s="239" t="s">
        <v>10</v>
      </c>
      <c r="D110" s="239" t="s">
        <v>141</v>
      </c>
      <c r="E110" s="237" t="s">
        <v>1274</v>
      </c>
      <c r="F110" s="238" t="s">
        <v>1275</v>
      </c>
      <c r="G110" s="239" t="s">
        <v>1257</v>
      </c>
      <c r="H110" s="240">
        <v>65</v>
      </c>
      <c r="I110" s="241"/>
      <c r="J110" s="241">
        <f>ROUND($I$110*$H$110,2)</f>
        <v>0</v>
      </c>
      <c r="K110" s="238" t="s">
        <v>1234</v>
      </c>
      <c r="L110" s="170"/>
      <c r="M110" s="242"/>
      <c r="N110" s="243" t="s">
        <v>41</v>
      </c>
      <c r="Q110" s="244">
        <v>0</v>
      </c>
      <c r="R110" s="244">
        <f>$Q$110*$H$110</f>
        <v>0</v>
      </c>
      <c r="S110" s="244">
        <v>0</v>
      </c>
      <c r="T110" s="245">
        <f>$S$110*$H$110</f>
        <v>0</v>
      </c>
      <c r="AR110" s="174" t="s">
        <v>834</v>
      </c>
      <c r="AT110" s="174" t="s">
        <v>141</v>
      </c>
      <c r="AU110" s="174" t="s">
        <v>974</v>
      </c>
      <c r="AY110" s="174" t="s">
        <v>137</v>
      </c>
      <c r="BE110" s="246">
        <f>IF($N$110="základní",$J$110,0)</f>
        <v>0</v>
      </c>
      <c r="BF110" s="246">
        <f>IF($N$110="snížená",$J$110,0)</f>
        <v>0</v>
      </c>
      <c r="BG110" s="246">
        <f>IF($N$110="zákl. přenesená",$J$110,0)</f>
        <v>0</v>
      </c>
      <c r="BH110" s="246">
        <f>IF($N$110="sníž. přenesená",$J$110,0)</f>
        <v>0</v>
      </c>
      <c r="BI110" s="246">
        <f>IF($N$110="nulová",$J$110,0)</f>
        <v>0</v>
      </c>
      <c r="BJ110" s="174" t="s">
        <v>21</v>
      </c>
      <c r="BK110" s="246">
        <f>ROUND($I$110*$H$110,2)</f>
        <v>0</v>
      </c>
      <c r="BL110" s="174" t="s">
        <v>834</v>
      </c>
      <c r="BM110" s="174" t="s">
        <v>26</v>
      </c>
    </row>
    <row r="111" spans="2:65" s="169" customFormat="1" ht="15.75" customHeight="1">
      <c r="B111" s="170"/>
      <c r="C111" s="239" t="s">
        <v>297</v>
      </c>
      <c r="D111" s="239" t="s">
        <v>141</v>
      </c>
      <c r="E111" s="237" t="s">
        <v>1276</v>
      </c>
      <c r="F111" s="238" t="s">
        <v>1277</v>
      </c>
      <c r="G111" s="239" t="s">
        <v>1257</v>
      </c>
      <c r="H111" s="240">
        <v>10</v>
      </c>
      <c r="I111" s="241"/>
      <c r="J111" s="241">
        <f>ROUND($I$111*$H$111,2)</f>
        <v>0</v>
      </c>
      <c r="K111" s="238" t="s">
        <v>1234</v>
      </c>
      <c r="L111" s="170"/>
      <c r="M111" s="242"/>
      <c r="N111" s="243" t="s">
        <v>41</v>
      </c>
      <c r="Q111" s="244">
        <v>0</v>
      </c>
      <c r="R111" s="244">
        <f>$Q$111*$H$111</f>
        <v>0</v>
      </c>
      <c r="S111" s="244">
        <v>0</v>
      </c>
      <c r="T111" s="245">
        <f>$S$111*$H$111</f>
        <v>0</v>
      </c>
      <c r="AR111" s="174" t="s">
        <v>834</v>
      </c>
      <c r="AT111" s="174" t="s">
        <v>141</v>
      </c>
      <c r="AU111" s="174" t="s">
        <v>974</v>
      </c>
      <c r="AY111" s="174" t="s">
        <v>137</v>
      </c>
      <c r="BE111" s="246">
        <f>IF($N$111="základní",$J$111,0)</f>
        <v>0</v>
      </c>
      <c r="BF111" s="246">
        <f>IF($N$111="snížená",$J$111,0)</f>
        <v>0</v>
      </c>
      <c r="BG111" s="246">
        <f>IF($N$111="zákl. přenesená",$J$111,0)</f>
        <v>0</v>
      </c>
      <c r="BH111" s="246">
        <f>IF($N$111="sníž. přenesená",$J$111,0)</f>
        <v>0</v>
      </c>
      <c r="BI111" s="246">
        <f>IF($N$111="nulová",$J$111,0)</f>
        <v>0</v>
      </c>
      <c r="BJ111" s="174" t="s">
        <v>21</v>
      </c>
      <c r="BK111" s="246">
        <f>ROUND($I$111*$H$111,2)</f>
        <v>0</v>
      </c>
      <c r="BL111" s="174" t="s">
        <v>834</v>
      </c>
      <c r="BM111" s="174" t="s">
        <v>930</v>
      </c>
    </row>
    <row r="112" spans="2:65" s="169" customFormat="1" ht="15.75" customHeight="1">
      <c r="B112" s="170"/>
      <c r="C112" s="239" t="s">
        <v>1009</v>
      </c>
      <c r="D112" s="239" t="s">
        <v>141</v>
      </c>
      <c r="E112" s="237" t="s">
        <v>1278</v>
      </c>
      <c r="F112" s="238" t="s">
        <v>1279</v>
      </c>
      <c r="G112" s="239" t="s">
        <v>1257</v>
      </c>
      <c r="H112" s="240">
        <v>2</v>
      </c>
      <c r="I112" s="241"/>
      <c r="J112" s="241">
        <f>ROUND($I$112*$H$112,2)</f>
        <v>0</v>
      </c>
      <c r="K112" s="238" t="s">
        <v>1234</v>
      </c>
      <c r="L112" s="170"/>
      <c r="M112" s="242"/>
      <c r="N112" s="243" t="s">
        <v>41</v>
      </c>
      <c r="Q112" s="244">
        <v>0</v>
      </c>
      <c r="R112" s="244">
        <f>$Q$112*$H$112</f>
        <v>0</v>
      </c>
      <c r="S112" s="244">
        <v>0</v>
      </c>
      <c r="T112" s="245">
        <f>$S$112*$H$112</f>
        <v>0</v>
      </c>
      <c r="AR112" s="174" t="s">
        <v>834</v>
      </c>
      <c r="AT112" s="174" t="s">
        <v>141</v>
      </c>
      <c r="AU112" s="174" t="s">
        <v>974</v>
      </c>
      <c r="AY112" s="174" t="s">
        <v>137</v>
      </c>
      <c r="BE112" s="246">
        <f>IF($N$112="základní",$J$112,0)</f>
        <v>0</v>
      </c>
      <c r="BF112" s="246">
        <f>IF($N$112="snížená",$J$112,0)</f>
        <v>0</v>
      </c>
      <c r="BG112" s="246">
        <f>IF($N$112="zákl. přenesená",$J$112,0)</f>
        <v>0</v>
      </c>
      <c r="BH112" s="246">
        <f>IF($N$112="sníž. přenesená",$J$112,0)</f>
        <v>0</v>
      </c>
      <c r="BI112" s="246">
        <f>IF($N$112="nulová",$J$112,0)</f>
        <v>0</v>
      </c>
      <c r="BJ112" s="174" t="s">
        <v>21</v>
      </c>
      <c r="BK112" s="246">
        <f>ROUND($I$112*$H$112,2)</f>
        <v>0</v>
      </c>
      <c r="BL112" s="174" t="s">
        <v>834</v>
      </c>
      <c r="BM112" s="174" t="s">
        <v>934</v>
      </c>
    </row>
    <row r="113" spans="2:65" s="169" customFormat="1" ht="15.75" customHeight="1">
      <c r="B113" s="170"/>
      <c r="C113" s="239" t="s">
        <v>950</v>
      </c>
      <c r="D113" s="239" t="s">
        <v>141</v>
      </c>
      <c r="E113" s="237" t="s">
        <v>1280</v>
      </c>
      <c r="F113" s="238" t="s">
        <v>1281</v>
      </c>
      <c r="G113" s="239" t="s">
        <v>1257</v>
      </c>
      <c r="H113" s="240">
        <v>4</v>
      </c>
      <c r="I113" s="241"/>
      <c r="J113" s="241">
        <f>ROUND($I$113*$H$113,2)</f>
        <v>0</v>
      </c>
      <c r="K113" s="238" t="s">
        <v>1234</v>
      </c>
      <c r="L113" s="170"/>
      <c r="M113" s="242"/>
      <c r="N113" s="243" t="s">
        <v>41</v>
      </c>
      <c r="Q113" s="244">
        <v>0</v>
      </c>
      <c r="R113" s="244">
        <f>$Q$113*$H$113</f>
        <v>0</v>
      </c>
      <c r="S113" s="244">
        <v>0</v>
      </c>
      <c r="T113" s="245">
        <f>$S$113*$H$113</f>
        <v>0</v>
      </c>
      <c r="AR113" s="174" t="s">
        <v>834</v>
      </c>
      <c r="AT113" s="174" t="s">
        <v>141</v>
      </c>
      <c r="AU113" s="174" t="s">
        <v>974</v>
      </c>
      <c r="AY113" s="174" t="s">
        <v>137</v>
      </c>
      <c r="BE113" s="246">
        <f>IF($N$113="základní",$J$113,0)</f>
        <v>0</v>
      </c>
      <c r="BF113" s="246">
        <f>IF($N$113="snížená",$J$113,0)</f>
        <v>0</v>
      </c>
      <c r="BG113" s="246">
        <f>IF($N$113="zákl. přenesená",$J$113,0)</f>
        <v>0</v>
      </c>
      <c r="BH113" s="246">
        <f>IF($N$113="sníž. přenesená",$J$113,0)</f>
        <v>0</v>
      </c>
      <c r="BI113" s="246">
        <f>IF($N$113="nulová",$J$113,0)</f>
        <v>0</v>
      </c>
      <c r="BJ113" s="174" t="s">
        <v>21</v>
      </c>
      <c r="BK113" s="246">
        <f>ROUND($I$113*$H$113,2)</f>
        <v>0</v>
      </c>
      <c r="BL113" s="174" t="s">
        <v>834</v>
      </c>
      <c r="BM113" s="174" t="s">
        <v>922</v>
      </c>
    </row>
    <row r="114" spans="2:65" s="169" customFormat="1" ht="15.75" customHeight="1">
      <c r="B114" s="170"/>
      <c r="C114" s="239" t="s">
        <v>954</v>
      </c>
      <c r="D114" s="239" t="s">
        <v>141</v>
      </c>
      <c r="E114" s="237" t="s">
        <v>1282</v>
      </c>
      <c r="F114" s="238" t="s">
        <v>1283</v>
      </c>
      <c r="G114" s="239" t="s">
        <v>1257</v>
      </c>
      <c r="H114" s="240">
        <v>2</v>
      </c>
      <c r="I114" s="241"/>
      <c r="J114" s="241">
        <f>ROUND($I$114*$H$114,2)</f>
        <v>0</v>
      </c>
      <c r="K114" s="238" t="s">
        <v>1234</v>
      </c>
      <c r="L114" s="170"/>
      <c r="M114" s="242"/>
      <c r="N114" s="243" t="s">
        <v>41</v>
      </c>
      <c r="Q114" s="244">
        <v>0</v>
      </c>
      <c r="R114" s="244">
        <f>$Q$114*$H$114</f>
        <v>0</v>
      </c>
      <c r="S114" s="244">
        <v>0</v>
      </c>
      <c r="T114" s="245">
        <f>$S$114*$H$114</f>
        <v>0</v>
      </c>
      <c r="AR114" s="174" t="s">
        <v>834</v>
      </c>
      <c r="AT114" s="174" t="s">
        <v>141</v>
      </c>
      <c r="AU114" s="174" t="s">
        <v>974</v>
      </c>
      <c r="AY114" s="174" t="s">
        <v>137</v>
      </c>
      <c r="BE114" s="246">
        <f>IF($N$114="základní",$J$114,0)</f>
        <v>0</v>
      </c>
      <c r="BF114" s="246">
        <f>IF($N$114="snížená",$J$114,0)</f>
        <v>0</v>
      </c>
      <c r="BG114" s="246">
        <f>IF($N$114="zákl. přenesená",$J$114,0)</f>
        <v>0</v>
      </c>
      <c r="BH114" s="246">
        <f>IF($N$114="sníž. přenesená",$J$114,0)</f>
        <v>0</v>
      </c>
      <c r="BI114" s="246">
        <f>IF($N$114="nulová",$J$114,0)</f>
        <v>0</v>
      </c>
      <c r="BJ114" s="174" t="s">
        <v>21</v>
      </c>
      <c r="BK114" s="246">
        <f>ROUND($I$114*$H$114,2)</f>
        <v>0</v>
      </c>
      <c r="BL114" s="174" t="s">
        <v>834</v>
      </c>
      <c r="BM114" s="174" t="s">
        <v>996</v>
      </c>
    </row>
    <row r="115" spans="2:65" s="169" customFormat="1" ht="15.75" customHeight="1">
      <c r="B115" s="170"/>
      <c r="C115" s="239" t="s">
        <v>958</v>
      </c>
      <c r="D115" s="239" t="s">
        <v>141</v>
      </c>
      <c r="E115" s="237" t="s">
        <v>1284</v>
      </c>
      <c r="F115" s="238" t="s">
        <v>1285</v>
      </c>
      <c r="G115" s="239" t="s">
        <v>1257</v>
      </c>
      <c r="H115" s="240">
        <v>3</v>
      </c>
      <c r="I115" s="241"/>
      <c r="J115" s="241">
        <f>ROUND($I$115*$H$115,2)</f>
        <v>0</v>
      </c>
      <c r="K115" s="238" t="s">
        <v>1234</v>
      </c>
      <c r="L115" s="170"/>
      <c r="M115" s="242"/>
      <c r="N115" s="243" t="s">
        <v>41</v>
      </c>
      <c r="Q115" s="244">
        <v>0</v>
      </c>
      <c r="R115" s="244">
        <f>$Q$115*$H$115</f>
        <v>0</v>
      </c>
      <c r="S115" s="244">
        <v>0</v>
      </c>
      <c r="T115" s="245">
        <f>$S$115*$H$115</f>
        <v>0</v>
      </c>
      <c r="AR115" s="174" t="s">
        <v>834</v>
      </c>
      <c r="AT115" s="174" t="s">
        <v>141</v>
      </c>
      <c r="AU115" s="174" t="s">
        <v>974</v>
      </c>
      <c r="AY115" s="174" t="s">
        <v>137</v>
      </c>
      <c r="BE115" s="246">
        <f>IF($N$115="základní",$J$115,0)</f>
        <v>0</v>
      </c>
      <c r="BF115" s="246">
        <f>IF($N$115="snížená",$J$115,0)</f>
        <v>0</v>
      </c>
      <c r="BG115" s="246">
        <f>IF($N$115="zákl. přenesená",$J$115,0)</f>
        <v>0</v>
      </c>
      <c r="BH115" s="246">
        <f>IF($N$115="sníž. přenesená",$J$115,0)</f>
        <v>0</v>
      </c>
      <c r="BI115" s="246">
        <f>IF($N$115="nulová",$J$115,0)</f>
        <v>0</v>
      </c>
      <c r="BJ115" s="174" t="s">
        <v>21</v>
      </c>
      <c r="BK115" s="246">
        <f>ROUND($I$115*$H$115,2)</f>
        <v>0</v>
      </c>
      <c r="BL115" s="174" t="s">
        <v>834</v>
      </c>
      <c r="BM115" s="174" t="s">
        <v>10</v>
      </c>
    </row>
    <row r="116" spans="2:65" s="169" customFormat="1" ht="15.75" customHeight="1">
      <c r="B116" s="170"/>
      <c r="C116" s="239" t="s">
        <v>9</v>
      </c>
      <c r="D116" s="239" t="s">
        <v>141</v>
      </c>
      <c r="E116" s="237" t="s">
        <v>1286</v>
      </c>
      <c r="F116" s="238" t="s">
        <v>1287</v>
      </c>
      <c r="G116" s="239" t="s">
        <v>1257</v>
      </c>
      <c r="H116" s="240">
        <v>4</v>
      </c>
      <c r="I116" s="241"/>
      <c r="J116" s="241">
        <f>ROUND($I$116*$H$116,2)</f>
        <v>0</v>
      </c>
      <c r="K116" s="238" t="s">
        <v>1234</v>
      </c>
      <c r="L116" s="170"/>
      <c r="M116" s="242"/>
      <c r="N116" s="243" t="s">
        <v>41</v>
      </c>
      <c r="Q116" s="244">
        <v>0</v>
      </c>
      <c r="R116" s="244">
        <f>$Q$116*$H$116</f>
        <v>0</v>
      </c>
      <c r="S116" s="244">
        <v>0</v>
      </c>
      <c r="T116" s="245">
        <f>$S$116*$H$116</f>
        <v>0</v>
      </c>
      <c r="AR116" s="174" t="s">
        <v>834</v>
      </c>
      <c r="AT116" s="174" t="s">
        <v>141</v>
      </c>
      <c r="AU116" s="174" t="s">
        <v>974</v>
      </c>
      <c r="AY116" s="174" t="s">
        <v>137</v>
      </c>
      <c r="BE116" s="246">
        <f>IF($N$116="základní",$J$116,0)</f>
        <v>0</v>
      </c>
      <c r="BF116" s="246">
        <f>IF($N$116="snížená",$J$116,0)</f>
        <v>0</v>
      </c>
      <c r="BG116" s="246">
        <f>IF($N$116="zákl. přenesená",$J$116,0)</f>
        <v>0</v>
      </c>
      <c r="BH116" s="246">
        <f>IF($N$116="sníž. přenesená",$J$116,0)</f>
        <v>0</v>
      </c>
      <c r="BI116" s="246">
        <f>IF($N$116="nulová",$J$116,0)</f>
        <v>0</v>
      </c>
      <c r="BJ116" s="174" t="s">
        <v>21</v>
      </c>
      <c r="BK116" s="246">
        <f>ROUND($I$116*$H$116,2)</f>
        <v>0</v>
      </c>
      <c r="BL116" s="174" t="s">
        <v>834</v>
      </c>
      <c r="BM116" s="174" t="s">
        <v>297</v>
      </c>
    </row>
    <row r="117" spans="2:65" s="169" customFormat="1" ht="15.75" customHeight="1">
      <c r="B117" s="170"/>
      <c r="C117" s="239" t="s">
        <v>545</v>
      </c>
      <c r="D117" s="239" t="s">
        <v>141</v>
      </c>
      <c r="E117" s="237" t="s">
        <v>1288</v>
      </c>
      <c r="F117" s="238" t="s">
        <v>1289</v>
      </c>
      <c r="G117" s="239" t="s">
        <v>1257</v>
      </c>
      <c r="H117" s="240">
        <v>2</v>
      </c>
      <c r="I117" s="241"/>
      <c r="J117" s="241">
        <f>ROUND($I$117*$H$117,2)</f>
        <v>0</v>
      </c>
      <c r="K117" s="238" t="s">
        <v>1234</v>
      </c>
      <c r="L117" s="170"/>
      <c r="M117" s="242"/>
      <c r="N117" s="243" t="s">
        <v>41</v>
      </c>
      <c r="Q117" s="244">
        <v>0</v>
      </c>
      <c r="R117" s="244">
        <f>$Q$117*$H$117</f>
        <v>0</v>
      </c>
      <c r="S117" s="244">
        <v>0</v>
      </c>
      <c r="T117" s="245">
        <f>$S$117*$H$117</f>
        <v>0</v>
      </c>
      <c r="AR117" s="174" t="s">
        <v>834</v>
      </c>
      <c r="AT117" s="174" t="s">
        <v>141</v>
      </c>
      <c r="AU117" s="174" t="s">
        <v>974</v>
      </c>
      <c r="AY117" s="174" t="s">
        <v>137</v>
      </c>
      <c r="BE117" s="246">
        <f>IF($N$117="základní",$J$117,0)</f>
        <v>0</v>
      </c>
      <c r="BF117" s="246">
        <f>IF($N$117="snížená",$J$117,0)</f>
        <v>0</v>
      </c>
      <c r="BG117" s="246">
        <f>IF($N$117="zákl. přenesená",$J$117,0)</f>
        <v>0</v>
      </c>
      <c r="BH117" s="246">
        <f>IF($N$117="sníž. přenesená",$J$117,0)</f>
        <v>0</v>
      </c>
      <c r="BI117" s="246">
        <f>IF($N$117="nulová",$J$117,0)</f>
        <v>0</v>
      </c>
      <c r="BJ117" s="174" t="s">
        <v>21</v>
      </c>
      <c r="BK117" s="246">
        <f>ROUND($I$117*$H$117,2)</f>
        <v>0</v>
      </c>
      <c r="BL117" s="174" t="s">
        <v>834</v>
      </c>
      <c r="BM117" s="174" t="s">
        <v>1009</v>
      </c>
    </row>
    <row r="118" spans="2:65" s="169" customFormat="1" ht="15.75" customHeight="1">
      <c r="B118" s="170"/>
      <c r="C118" s="239" t="s">
        <v>556</v>
      </c>
      <c r="D118" s="239" t="s">
        <v>141</v>
      </c>
      <c r="E118" s="237" t="s">
        <v>1290</v>
      </c>
      <c r="F118" s="238" t="s">
        <v>1291</v>
      </c>
      <c r="G118" s="239" t="s">
        <v>1257</v>
      </c>
      <c r="H118" s="240">
        <v>1</v>
      </c>
      <c r="I118" s="241"/>
      <c r="J118" s="241">
        <f>ROUND($I$118*$H$118,2)</f>
        <v>0</v>
      </c>
      <c r="K118" s="238" t="s">
        <v>1234</v>
      </c>
      <c r="L118" s="170"/>
      <c r="M118" s="242"/>
      <c r="N118" s="243" t="s">
        <v>41</v>
      </c>
      <c r="Q118" s="244">
        <v>0</v>
      </c>
      <c r="R118" s="244">
        <f>$Q$118*$H$118</f>
        <v>0</v>
      </c>
      <c r="S118" s="244">
        <v>0</v>
      </c>
      <c r="T118" s="245">
        <f>$S$118*$H$118</f>
        <v>0</v>
      </c>
      <c r="AR118" s="174" t="s">
        <v>834</v>
      </c>
      <c r="AT118" s="174" t="s">
        <v>141</v>
      </c>
      <c r="AU118" s="174" t="s">
        <v>974</v>
      </c>
      <c r="AY118" s="174" t="s">
        <v>137</v>
      </c>
      <c r="BE118" s="246">
        <f>IF($N$118="základní",$J$118,0)</f>
        <v>0</v>
      </c>
      <c r="BF118" s="246">
        <f>IF($N$118="snížená",$J$118,0)</f>
        <v>0</v>
      </c>
      <c r="BG118" s="246">
        <f>IF($N$118="zákl. přenesená",$J$118,0)</f>
        <v>0</v>
      </c>
      <c r="BH118" s="246">
        <f>IF($N$118="sníž. přenesená",$J$118,0)</f>
        <v>0</v>
      </c>
      <c r="BI118" s="246">
        <f>IF($N$118="nulová",$J$118,0)</f>
        <v>0</v>
      </c>
      <c r="BJ118" s="174" t="s">
        <v>21</v>
      </c>
      <c r="BK118" s="246">
        <f>ROUND($I$118*$H$118,2)</f>
        <v>0</v>
      </c>
      <c r="BL118" s="174" t="s">
        <v>834</v>
      </c>
      <c r="BM118" s="174" t="s">
        <v>950</v>
      </c>
    </row>
    <row r="119" spans="2:65" s="169" customFormat="1" ht="15.75" customHeight="1">
      <c r="B119" s="170"/>
      <c r="C119" s="239" t="s">
        <v>1292</v>
      </c>
      <c r="D119" s="239" t="s">
        <v>141</v>
      </c>
      <c r="E119" s="237" t="s">
        <v>1293</v>
      </c>
      <c r="F119" s="238" t="s">
        <v>1294</v>
      </c>
      <c r="G119" s="239" t="s">
        <v>1257</v>
      </c>
      <c r="H119" s="240">
        <v>5</v>
      </c>
      <c r="I119" s="241"/>
      <c r="J119" s="241">
        <f>ROUND($I$119*$H$119,2)</f>
        <v>0</v>
      </c>
      <c r="K119" s="238" t="s">
        <v>1234</v>
      </c>
      <c r="L119" s="170"/>
      <c r="M119" s="242"/>
      <c r="N119" s="243" t="s">
        <v>41</v>
      </c>
      <c r="Q119" s="244">
        <v>0</v>
      </c>
      <c r="R119" s="244">
        <f>$Q$119*$H$119</f>
        <v>0</v>
      </c>
      <c r="S119" s="244">
        <v>0</v>
      </c>
      <c r="T119" s="245">
        <f>$S$119*$H$119</f>
        <v>0</v>
      </c>
      <c r="AR119" s="174" t="s">
        <v>834</v>
      </c>
      <c r="AT119" s="174" t="s">
        <v>141</v>
      </c>
      <c r="AU119" s="174" t="s">
        <v>974</v>
      </c>
      <c r="AY119" s="174" t="s">
        <v>137</v>
      </c>
      <c r="BE119" s="246">
        <f>IF($N$119="základní",$J$119,0)</f>
        <v>0</v>
      </c>
      <c r="BF119" s="246">
        <f>IF($N$119="snížená",$J$119,0)</f>
        <v>0</v>
      </c>
      <c r="BG119" s="246">
        <f>IF($N$119="zákl. přenesená",$J$119,0)</f>
        <v>0</v>
      </c>
      <c r="BH119" s="246">
        <f>IF($N$119="sníž. přenesená",$J$119,0)</f>
        <v>0</v>
      </c>
      <c r="BI119" s="246">
        <f>IF($N$119="nulová",$J$119,0)</f>
        <v>0</v>
      </c>
      <c r="BJ119" s="174" t="s">
        <v>21</v>
      </c>
      <c r="BK119" s="246">
        <f>ROUND($I$119*$H$119,2)</f>
        <v>0</v>
      </c>
      <c r="BL119" s="174" t="s">
        <v>834</v>
      </c>
      <c r="BM119" s="174" t="s">
        <v>954</v>
      </c>
    </row>
    <row r="120" spans="2:65" s="169" customFormat="1" ht="15.75" customHeight="1">
      <c r="B120" s="170"/>
      <c r="C120" s="239" t="s">
        <v>551</v>
      </c>
      <c r="D120" s="239" t="s">
        <v>141</v>
      </c>
      <c r="E120" s="237" t="s">
        <v>1295</v>
      </c>
      <c r="F120" s="238" t="s">
        <v>1296</v>
      </c>
      <c r="G120" s="239" t="s">
        <v>1257</v>
      </c>
      <c r="H120" s="240">
        <v>2</v>
      </c>
      <c r="I120" s="241"/>
      <c r="J120" s="241">
        <f>ROUND($I$120*$H$120,2)</f>
        <v>0</v>
      </c>
      <c r="K120" s="238" t="s">
        <v>1234</v>
      </c>
      <c r="L120" s="170"/>
      <c r="M120" s="242"/>
      <c r="N120" s="243" t="s">
        <v>41</v>
      </c>
      <c r="Q120" s="244">
        <v>0</v>
      </c>
      <c r="R120" s="244">
        <f>$Q$120*$H$120</f>
        <v>0</v>
      </c>
      <c r="S120" s="244">
        <v>0</v>
      </c>
      <c r="T120" s="245">
        <f>$S$120*$H$120</f>
        <v>0</v>
      </c>
      <c r="AR120" s="174" t="s">
        <v>834</v>
      </c>
      <c r="AT120" s="174" t="s">
        <v>141</v>
      </c>
      <c r="AU120" s="174" t="s">
        <v>974</v>
      </c>
      <c r="AY120" s="174" t="s">
        <v>137</v>
      </c>
      <c r="BE120" s="246">
        <f>IF($N$120="základní",$J$120,0)</f>
        <v>0</v>
      </c>
      <c r="BF120" s="246">
        <f>IF($N$120="snížená",$J$120,0)</f>
        <v>0</v>
      </c>
      <c r="BG120" s="246">
        <f>IF($N$120="zákl. přenesená",$J$120,0)</f>
        <v>0</v>
      </c>
      <c r="BH120" s="246">
        <f>IF($N$120="sníž. přenesená",$J$120,0)</f>
        <v>0</v>
      </c>
      <c r="BI120" s="246">
        <f>IF($N$120="nulová",$J$120,0)</f>
        <v>0</v>
      </c>
      <c r="BJ120" s="174" t="s">
        <v>21</v>
      </c>
      <c r="BK120" s="246">
        <f>ROUND($I$120*$H$120,2)</f>
        <v>0</v>
      </c>
      <c r="BL120" s="174" t="s">
        <v>834</v>
      </c>
      <c r="BM120" s="174" t="s">
        <v>958</v>
      </c>
    </row>
    <row r="121" spans="2:65" s="169" customFormat="1" ht="15.75" customHeight="1">
      <c r="B121" s="170"/>
      <c r="C121" s="239" t="s">
        <v>540</v>
      </c>
      <c r="D121" s="239" t="s">
        <v>141</v>
      </c>
      <c r="E121" s="237" t="s">
        <v>1297</v>
      </c>
      <c r="F121" s="238" t="s">
        <v>1298</v>
      </c>
      <c r="G121" s="239" t="s">
        <v>1257</v>
      </c>
      <c r="H121" s="240">
        <v>1</v>
      </c>
      <c r="I121" s="241"/>
      <c r="J121" s="241">
        <f>ROUND($I$121*$H$121,2)</f>
        <v>0</v>
      </c>
      <c r="K121" s="238" t="s">
        <v>1234</v>
      </c>
      <c r="L121" s="170"/>
      <c r="M121" s="242"/>
      <c r="N121" s="243" t="s">
        <v>41</v>
      </c>
      <c r="Q121" s="244">
        <v>0</v>
      </c>
      <c r="R121" s="244">
        <f>$Q$121*$H$121</f>
        <v>0</v>
      </c>
      <c r="S121" s="244">
        <v>0</v>
      </c>
      <c r="T121" s="245">
        <f>$S$121*$H$121</f>
        <v>0</v>
      </c>
      <c r="AR121" s="174" t="s">
        <v>834</v>
      </c>
      <c r="AT121" s="174" t="s">
        <v>141</v>
      </c>
      <c r="AU121" s="174" t="s">
        <v>974</v>
      </c>
      <c r="AY121" s="174" t="s">
        <v>137</v>
      </c>
      <c r="BE121" s="246">
        <f>IF($N$121="základní",$J$121,0)</f>
        <v>0</v>
      </c>
      <c r="BF121" s="246">
        <f>IF($N$121="snížená",$J$121,0)</f>
        <v>0</v>
      </c>
      <c r="BG121" s="246">
        <f>IF($N$121="zákl. přenesená",$J$121,0)</f>
        <v>0</v>
      </c>
      <c r="BH121" s="246">
        <f>IF($N$121="sníž. přenesená",$J$121,0)</f>
        <v>0</v>
      </c>
      <c r="BI121" s="246">
        <f>IF($N$121="nulová",$J$121,0)</f>
        <v>0</v>
      </c>
      <c r="BJ121" s="174" t="s">
        <v>21</v>
      </c>
      <c r="BK121" s="246">
        <f>ROUND($I$121*$H$121,2)</f>
        <v>0</v>
      </c>
      <c r="BL121" s="174" t="s">
        <v>834</v>
      </c>
      <c r="BM121" s="174" t="s">
        <v>9</v>
      </c>
    </row>
    <row r="122" spans="2:65" s="169" customFormat="1" ht="15.75" customHeight="1">
      <c r="B122" s="170"/>
      <c r="C122" s="239" t="s">
        <v>562</v>
      </c>
      <c r="D122" s="239" t="s">
        <v>141</v>
      </c>
      <c r="E122" s="237" t="s">
        <v>1299</v>
      </c>
      <c r="F122" s="238" t="s">
        <v>1300</v>
      </c>
      <c r="G122" s="239" t="s">
        <v>1257</v>
      </c>
      <c r="H122" s="240">
        <v>3</v>
      </c>
      <c r="I122" s="241"/>
      <c r="J122" s="241">
        <f>ROUND($I$122*$H$122,2)</f>
        <v>0</v>
      </c>
      <c r="K122" s="238" t="s">
        <v>1234</v>
      </c>
      <c r="L122" s="170"/>
      <c r="M122" s="242"/>
      <c r="N122" s="243" t="s">
        <v>41</v>
      </c>
      <c r="Q122" s="244">
        <v>0</v>
      </c>
      <c r="R122" s="244">
        <f>$Q$122*$H$122</f>
        <v>0</v>
      </c>
      <c r="S122" s="244">
        <v>0</v>
      </c>
      <c r="T122" s="245">
        <f>$S$122*$H$122</f>
        <v>0</v>
      </c>
      <c r="AR122" s="174" t="s">
        <v>834</v>
      </c>
      <c r="AT122" s="174" t="s">
        <v>141</v>
      </c>
      <c r="AU122" s="174" t="s">
        <v>974</v>
      </c>
      <c r="AY122" s="174" t="s">
        <v>137</v>
      </c>
      <c r="BE122" s="246">
        <f>IF($N$122="základní",$J$122,0)</f>
        <v>0</v>
      </c>
      <c r="BF122" s="246">
        <f>IF($N$122="snížená",$J$122,0)</f>
        <v>0</v>
      </c>
      <c r="BG122" s="246">
        <f>IF($N$122="zákl. přenesená",$J$122,0)</f>
        <v>0</v>
      </c>
      <c r="BH122" s="246">
        <f>IF($N$122="sníž. přenesená",$J$122,0)</f>
        <v>0</v>
      </c>
      <c r="BI122" s="246">
        <f>IF($N$122="nulová",$J$122,0)</f>
        <v>0</v>
      </c>
      <c r="BJ122" s="174" t="s">
        <v>21</v>
      </c>
      <c r="BK122" s="246">
        <f>ROUND($I$122*$H$122,2)</f>
        <v>0</v>
      </c>
      <c r="BL122" s="174" t="s">
        <v>834</v>
      </c>
      <c r="BM122" s="174" t="s">
        <v>545</v>
      </c>
    </row>
    <row r="123" spans="2:65" s="169" customFormat="1" ht="15.75" customHeight="1">
      <c r="B123" s="170"/>
      <c r="C123" s="239" t="s">
        <v>621</v>
      </c>
      <c r="D123" s="239" t="s">
        <v>141</v>
      </c>
      <c r="E123" s="237" t="s">
        <v>1301</v>
      </c>
      <c r="F123" s="238" t="s">
        <v>1302</v>
      </c>
      <c r="G123" s="239" t="s">
        <v>1257</v>
      </c>
      <c r="H123" s="240">
        <v>23</v>
      </c>
      <c r="I123" s="241"/>
      <c r="J123" s="241">
        <f>ROUND($I$123*$H$123,2)</f>
        <v>0</v>
      </c>
      <c r="K123" s="238" t="s">
        <v>1234</v>
      </c>
      <c r="L123" s="170"/>
      <c r="M123" s="242"/>
      <c r="N123" s="243" t="s">
        <v>41</v>
      </c>
      <c r="Q123" s="244">
        <v>0</v>
      </c>
      <c r="R123" s="244">
        <f>$Q$123*$H$123</f>
        <v>0</v>
      </c>
      <c r="S123" s="244">
        <v>0</v>
      </c>
      <c r="T123" s="245">
        <f>$S$123*$H$123</f>
        <v>0</v>
      </c>
      <c r="AR123" s="174" t="s">
        <v>834</v>
      </c>
      <c r="AT123" s="174" t="s">
        <v>141</v>
      </c>
      <c r="AU123" s="174" t="s">
        <v>974</v>
      </c>
      <c r="AY123" s="174" t="s">
        <v>137</v>
      </c>
      <c r="BE123" s="246">
        <f>IF($N$123="základní",$J$123,0)</f>
        <v>0</v>
      </c>
      <c r="BF123" s="246">
        <f>IF($N$123="snížená",$J$123,0)</f>
        <v>0</v>
      </c>
      <c r="BG123" s="246">
        <f>IF($N$123="zákl. přenesená",$J$123,0)</f>
        <v>0</v>
      </c>
      <c r="BH123" s="246">
        <f>IF($N$123="sníž. přenesená",$J$123,0)</f>
        <v>0</v>
      </c>
      <c r="BI123" s="246">
        <f>IF($N$123="nulová",$J$123,0)</f>
        <v>0</v>
      </c>
      <c r="BJ123" s="174" t="s">
        <v>21</v>
      </c>
      <c r="BK123" s="246">
        <f>ROUND($I$123*$H$123,2)</f>
        <v>0</v>
      </c>
      <c r="BL123" s="174" t="s">
        <v>834</v>
      </c>
      <c r="BM123" s="174" t="s">
        <v>556</v>
      </c>
    </row>
    <row r="124" spans="2:65" s="169" customFormat="1" ht="15.75" customHeight="1">
      <c r="B124" s="170"/>
      <c r="C124" s="239" t="s">
        <v>867</v>
      </c>
      <c r="D124" s="239" t="s">
        <v>141</v>
      </c>
      <c r="E124" s="237" t="s">
        <v>1303</v>
      </c>
      <c r="F124" s="238" t="s">
        <v>1304</v>
      </c>
      <c r="G124" s="239" t="s">
        <v>1257</v>
      </c>
      <c r="H124" s="240">
        <v>4</v>
      </c>
      <c r="I124" s="241"/>
      <c r="J124" s="241">
        <f>ROUND($I$124*$H$124,2)</f>
        <v>0</v>
      </c>
      <c r="K124" s="238" t="s">
        <v>1234</v>
      </c>
      <c r="L124" s="170"/>
      <c r="M124" s="242"/>
      <c r="N124" s="243" t="s">
        <v>41</v>
      </c>
      <c r="Q124" s="244">
        <v>0</v>
      </c>
      <c r="R124" s="244">
        <f>$Q$124*$H$124</f>
        <v>0</v>
      </c>
      <c r="S124" s="244">
        <v>0</v>
      </c>
      <c r="T124" s="245">
        <f>$S$124*$H$124</f>
        <v>0</v>
      </c>
      <c r="AR124" s="174" t="s">
        <v>834</v>
      </c>
      <c r="AT124" s="174" t="s">
        <v>141</v>
      </c>
      <c r="AU124" s="174" t="s">
        <v>974</v>
      </c>
      <c r="AY124" s="174" t="s">
        <v>137</v>
      </c>
      <c r="BE124" s="246">
        <f>IF($N$124="základní",$J$124,0)</f>
        <v>0</v>
      </c>
      <c r="BF124" s="246">
        <f>IF($N$124="snížená",$J$124,0)</f>
        <v>0</v>
      </c>
      <c r="BG124" s="246">
        <f>IF($N$124="zákl. přenesená",$J$124,0)</f>
        <v>0</v>
      </c>
      <c r="BH124" s="246">
        <f>IF($N$124="sníž. přenesená",$J$124,0)</f>
        <v>0</v>
      </c>
      <c r="BI124" s="246">
        <f>IF($N$124="nulová",$J$124,0)</f>
        <v>0</v>
      </c>
      <c r="BJ124" s="174" t="s">
        <v>21</v>
      </c>
      <c r="BK124" s="246">
        <f>ROUND($I$124*$H$124,2)</f>
        <v>0</v>
      </c>
      <c r="BL124" s="174" t="s">
        <v>834</v>
      </c>
      <c r="BM124" s="174" t="s">
        <v>1292</v>
      </c>
    </row>
    <row r="125" spans="2:65" s="169" customFormat="1" ht="15.75" customHeight="1">
      <c r="B125" s="170"/>
      <c r="C125" s="239" t="s">
        <v>605</v>
      </c>
      <c r="D125" s="239" t="s">
        <v>141</v>
      </c>
      <c r="E125" s="237" t="s">
        <v>1305</v>
      </c>
      <c r="F125" s="238" t="s">
        <v>1306</v>
      </c>
      <c r="G125" s="239" t="s">
        <v>1257</v>
      </c>
      <c r="H125" s="240">
        <v>2</v>
      </c>
      <c r="I125" s="241"/>
      <c r="J125" s="241">
        <f>ROUND($I$125*$H$125,2)</f>
        <v>0</v>
      </c>
      <c r="K125" s="238" t="s">
        <v>1234</v>
      </c>
      <c r="L125" s="170"/>
      <c r="M125" s="242"/>
      <c r="N125" s="243" t="s">
        <v>41</v>
      </c>
      <c r="Q125" s="244">
        <v>0</v>
      </c>
      <c r="R125" s="244">
        <f>$Q$125*$H$125</f>
        <v>0</v>
      </c>
      <c r="S125" s="244">
        <v>0</v>
      </c>
      <c r="T125" s="245">
        <f>$S$125*$H$125</f>
        <v>0</v>
      </c>
      <c r="AR125" s="174" t="s">
        <v>834</v>
      </c>
      <c r="AT125" s="174" t="s">
        <v>141</v>
      </c>
      <c r="AU125" s="174" t="s">
        <v>974</v>
      </c>
      <c r="AY125" s="174" t="s">
        <v>137</v>
      </c>
      <c r="BE125" s="246">
        <f>IF($N$125="základní",$J$125,0)</f>
        <v>0</v>
      </c>
      <c r="BF125" s="246">
        <f>IF($N$125="snížená",$J$125,0)</f>
        <v>0</v>
      </c>
      <c r="BG125" s="246">
        <f>IF($N$125="zákl. přenesená",$J$125,0)</f>
        <v>0</v>
      </c>
      <c r="BH125" s="246">
        <f>IF($N$125="sníž. přenesená",$J$125,0)</f>
        <v>0</v>
      </c>
      <c r="BI125" s="246">
        <f>IF($N$125="nulová",$J$125,0)</f>
        <v>0</v>
      </c>
      <c r="BJ125" s="174" t="s">
        <v>21</v>
      </c>
      <c r="BK125" s="246">
        <f>ROUND($I$125*$H$125,2)</f>
        <v>0</v>
      </c>
      <c r="BL125" s="174" t="s">
        <v>834</v>
      </c>
      <c r="BM125" s="174" t="s">
        <v>551</v>
      </c>
    </row>
    <row r="126" spans="2:65" s="169" customFormat="1" ht="15.75" customHeight="1">
      <c r="B126" s="170"/>
      <c r="C126" s="239" t="s">
        <v>489</v>
      </c>
      <c r="D126" s="239" t="s">
        <v>141</v>
      </c>
      <c r="E126" s="237" t="s">
        <v>1307</v>
      </c>
      <c r="F126" s="238" t="s">
        <v>1308</v>
      </c>
      <c r="G126" s="239" t="s">
        <v>1257</v>
      </c>
      <c r="H126" s="240">
        <v>6</v>
      </c>
      <c r="I126" s="241"/>
      <c r="J126" s="241">
        <f>ROUND($I$126*$H$126,2)</f>
        <v>0</v>
      </c>
      <c r="K126" s="238" t="s">
        <v>1234</v>
      </c>
      <c r="L126" s="170"/>
      <c r="M126" s="242"/>
      <c r="N126" s="243" t="s">
        <v>41</v>
      </c>
      <c r="Q126" s="244">
        <v>0</v>
      </c>
      <c r="R126" s="244">
        <f>$Q$126*$H$126</f>
        <v>0</v>
      </c>
      <c r="S126" s="244">
        <v>0</v>
      </c>
      <c r="T126" s="245">
        <f>$S$126*$H$126</f>
        <v>0</v>
      </c>
      <c r="AR126" s="174" t="s">
        <v>834</v>
      </c>
      <c r="AT126" s="174" t="s">
        <v>141</v>
      </c>
      <c r="AU126" s="174" t="s">
        <v>974</v>
      </c>
      <c r="AY126" s="174" t="s">
        <v>137</v>
      </c>
      <c r="BE126" s="246">
        <f>IF($N$126="základní",$J$126,0)</f>
        <v>0</v>
      </c>
      <c r="BF126" s="246">
        <f>IF($N$126="snížená",$J$126,0)</f>
        <v>0</v>
      </c>
      <c r="BG126" s="246">
        <f>IF($N$126="zákl. přenesená",$J$126,0)</f>
        <v>0</v>
      </c>
      <c r="BH126" s="246">
        <f>IF($N$126="sníž. přenesená",$J$126,0)</f>
        <v>0</v>
      </c>
      <c r="BI126" s="246">
        <f>IF($N$126="nulová",$J$126,0)</f>
        <v>0</v>
      </c>
      <c r="BJ126" s="174" t="s">
        <v>21</v>
      </c>
      <c r="BK126" s="246">
        <f>ROUND($I$126*$H$126,2)</f>
        <v>0</v>
      </c>
      <c r="BL126" s="174" t="s">
        <v>834</v>
      </c>
      <c r="BM126" s="174" t="s">
        <v>540</v>
      </c>
    </row>
    <row r="127" spans="2:65" s="169" customFormat="1" ht="15.75" customHeight="1">
      <c r="B127" s="170"/>
      <c r="C127" s="239" t="s">
        <v>320</v>
      </c>
      <c r="D127" s="239" t="s">
        <v>141</v>
      </c>
      <c r="E127" s="237" t="s">
        <v>1309</v>
      </c>
      <c r="F127" s="238" t="s">
        <v>1310</v>
      </c>
      <c r="G127" s="239" t="s">
        <v>1257</v>
      </c>
      <c r="H127" s="240">
        <v>1</v>
      </c>
      <c r="I127" s="241"/>
      <c r="J127" s="241">
        <f>ROUND($I$127*$H$127,2)</f>
        <v>0</v>
      </c>
      <c r="K127" s="238" t="s">
        <v>1234</v>
      </c>
      <c r="L127" s="170"/>
      <c r="M127" s="242"/>
      <c r="N127" s="243" t="s">
        <v>41</v>
      </c>
      <c r="Q127" s="244">
        <v>0</v>
      </c>
      <c r="R127" s="244">
        <f>$Q$127*$H$127</f>
        <v>0</v>
      </c>
      <c r="S127" s="244">
        <v>0</v>
      </c>
      <c r="T127" s="245">
        <f>$S$127*$H$127</f>
        <v>0</v>
      </c>
      <c r="AR127" s="174" t="s">
        <v>834</v>
      </c>
      <c r="AT127" s="174" t="s">
        <v>141</v>
      </c>
      <c r="AU127" s="174" t="s">
        <v>974</v>
      </c>
      <c r="AY127" s="174" t="s">
        <v>137</v>
      </c>
      <c r="BE127" s="246">
        <f>IF($N$127="základní",$J$127,0)</f>
        <v>0</v>
      </c>
      <c r="BF127" s="246">
        <f>IF($N$127="snížená",$J$127,0)</f>
        <v>0</v>
      </c>
      <c r="BG127" s="246">
        <f>IF($N$127="zákl. přenesená",$J$127,0)</f>
        <v>0</v>
      </c>
      <c r="BH127" s="246">
        <f>IF($N$127="sníž. přenesená",$J$127,0)</f>
        <v>0</v>
      </c>
      <c r="BI127" s="246">
        <f>IF($N$127="nulová",$J$127,0)</f>
        <v>0</v>
      </c>
      <c r="BJ127" s="174" t="s">
        <v>21</v>
      </c>
      <c r="BK127" s="246">
        <f>ROUND($I$127*$H$127,2)</f>
        <v>0</v>
      </c>
      <c r="BL127" s="174" t="s">
        <v>834</v>
      </c>
      <c r="BM127" s="174" t="s">
        <v>562</v>
      </c>
    </row>
    <row r="128" spans="2:65" s="169" customFormat="1" ht="15.75" customHeight="1">
      <c r="B128" s="170"/>
      <c r="C128" s="239" t="s">
        <v>514</v>
      </c>
      <c r="D128" s="239" t="s">
        <v>141</v>
      </c>
      <c r="E128" s="237" t="s">
        <v>1311</v>
      </c>
      <c r="F128" s="238" t="s">
        <v>1312</v>
      </c>
      <c r="G128" s="239" t="s">
        <v>1257</v>
      </c>
      <c r="H128" s="240">
        <v>7</v>
      </c>
      <c r="I128" s="241"/>
      <c r="J128" s="241">
        <f>ROUND($I$128*$H$128,2)</f>
        <v>0</v>
      </c>
      <c r="K128" s="238" t="s">
        <v>1234</v>
      </c>
      <c r="L128" s="170"/>
      <c r="M128" s="242"/>
      <c r="N128" s="243" t="s">
        <v>41</v>
      </c>
      <c r="Q128" s="244">
        <v>0</v>
      </c>
      <c r="R128" s="244">
        <f>$Q$128*$H$128</f>
        <v>0</v>
      </c>
      <c r="S128" s="244">
        <v>0</v>
      </c>
      <c r="T128" s="245">
        <f>$S$128*$H$128</f>
        <v>0</v>
      </c>
      <c r="AR128" s="174" t="s">
        <v>834</v>
      </c>
      <c r="AT128" s="174" t="s">
        <v>141</v>
      </c>
      <c r="AU128" s="174" t="s">
        <v>974</v>
      </c>
      <c r="AY128" s="174" t="s">
        <v>137</v>
      </c>
      <c r="BE128" s="246">
        <f>IF($N$128="základní",$J$128,0)</f>
        <v>0</v>
      </c>
      <c r="BF128" s="246">
        <f>IF($N$128="snížená",$J$128,0)</f>
        <v>0</v>
      </c>
      <c r="BG128" s="246">
        <f>IF($N$128="zákl. přenesená",$J$128,0)</f>
        <v>0</v>
      </c>
      <c r="BH128" s="246">
        <f>IF($N$128="sníž. přenesená",$J$128,0)</f>
        <v>0</v>
      </c>
      <c r="BI128" s="246">
        <f>IF($N$128="nulová",$J$128,0)</f>
        <v>0</v>
      </c>
      <c r="BJ128" s="174" t="s">
        <v>21</v>
      </c>
      <c r="BK128" s="246">
        <f>ROUND($I$128*$H$128,2)</f>
        <v>0</v>
      </c>
      <c r="BL128" s="174" t="s">
        <v>834</v>
      </c>
      <c r="BM128" s="174" t="s">
        <v>621</v>
      </c>
    </row>
    <row r="129" spans="2:65" s="169" customFormat="1" ht="15.75" customHeight="1">
      <c r="B129" s="170"/>
      <c r="C129" s="239" t="s">
        <v>527</v>
      </c>
      <c r="D129" s="239" t="s">
        <v>141</v>
      </c>
      <c r="E129" s="237" t="s">
        <v>1313</v>
      </c>
      <c r="F129" s="238" t="s">
        <v>1314</v>
      </c>
      <c r="G129" s="239" t="s">
        <v>1257</v>
      </c>
      <c r="H129" s="240">
        <v>4</v>
      </c>
      <c r="I129" s="241"/>
      <c r="J129" s="241">
        <f>ROUND($I$129*$H$129,2)</f>
        <v>0</v>
      </c>
      <c r="K129" s="238" t="s">
        <v>1234</v>
      </c>
      <c r="L129" s="170"/>
      <c r="M129" s="242"/>
      <c r="N129" s="243" t="s">
        <v>41</v>
      </c>
      <c r="Q129" s="244">
        <v>0</v>
      </c>
      <c r="R129" s="244">
        <f>$Q$129*$H$129</f>
        <v>0</v>
      </c>
      <c r="S129" s="244">
        <v>0</v>
      </c>
      <c r="T129" s="245">
        <f>$S$129*$H$129</f>
        <v>0</v>
      </c>
      <c r="AR129" s="174" t="s">
        <v>834</v>
      </c>
      <c r="AT129" s="174" t="s">
        <v>141</v>
      </c>
      <c r="AU129" s="174" t="s">
        <v>974</v>
      </c>
      <c r="AY129" s="174" t="s">
        <v>137</v>
      </c>
      <c r="BE129" s="246">
        <f>IF($N$129="základní",$J$129,0)</f>
        <v>0</v>
      </c>
      <c r="BF129" s="246">
        <f>IF($N$129="snížená",$J$129,0)</f>
        <v>0</v>
      </c>
      <c r="BG129" s="246">
        <f>IF($N$129="zákl. přenesená",$J$129,0)</f>
        <v>0</v>
      </c>
      <c r="BH129" s="246">
        <f>IF($N$129="sníž. přenesená",$J$129,0)</f>
        <v>0</v>
      </c>
      <c r="BI129" s="246">
        <f>IF($N$129="nulová",$J$129,0)</f>
        <v>0</v>
      </c>
      <c r="BJ129" s="174" t="s">
        <v>21</v>
      </c>
      <c r="BK129" s="246">
        <f>ROUND($I$129*$H$129,2)</f>
        <v>0</v>
      </c>
      <c r="BL129" s="174" t="s">
        <v>834</v>
      </c>
      <c r="BM129" s="174" t="s">
        <v>867</v>
      </c>
    </row>
    <row r="130" spans="2:65" s="169" customFormat="1" ht="15.75" customHeight="1">
      <c r="B130" s="170"/>
      <c r="C130" s="239" t="s">
        <v>217</v>
      </c>
      <c r="D130" s="239" t="s">
        <v>141</v>
      </c>
      <c r="E130" s="237" t="s">
        <v>1315</v>
      </c>
      <c r="F130" s="238" t="s">
        <v>1316</v>
      </c>
      <c r="G130" s="239" t="s">
        <v>1257</v>
      </c>
      <c r="H130" s="240">
        <v>2</v>
      </c>
      <c r="I130" s="241"/>
      <c r="J130" s="241">
        <f>ROUND($I$130*$H$130,2)</f>
        <v>0</v>
      </c>
      <c r="K130" s="238" t="s">
        <v>1234</v>
      </c>
      <c r="L130" s="170"/>
      <c r="M130" s="242"/>
      <c r="N130" s="243" t="s">
        <v>41</v>
      </c>
      <c r="Q130" s="244">
        <v>0</v>
      </c>
      <c r="R130" s="244">
        <f>$Q$130*$H$130</f>
        <v>0</v>
      </c>
      <c r="S130" s="244">
        <v>0</v>
      </c>
      <c r="T130" s="245">
        <f>$S$130*$H$130</f>
        <v>0</v>
      </c>
      <c r="AR130" s="174" t="s">
        <v>834</v>
      </c>
      <c r="AT130" s="174" t="s">
        <v>141</v>
      </c>
      <c r="AU130" s="174" t="s">
        <v>974</v>
      </c>
      <c r="AY130" s="174" t="s">
        <v>137</v>
      </c>
      <c r="BE130" s="246">
        <f>IF($N$130="základní",$J$130,0)</f>
        <v>0</v>
      </c>
      <c r="BF130" s="246">
        <f>IF($N$130="snížená",$J$130,0)</f>
        <v>0</v>
      </c>
      <c r="BG130" s="246">
        <f>IF($N$130="zákl. přenesená",$J$130,0)</f>
        <v>0</v>
      </c>
      <c r="BH130" s="246">
        <f>IF($N$130="sníž. přenesená",$J$130,0)</f>
        <v>0</v>
      </c>
      <c r="BI130" s="246">
        <f>IF($N$130="nulová",$J$130,0)</f>
        <v>0</v>
      </c>
      <c r="BJ130" s="174" t="s">
        <v>21</v>
      </c>
      <c r="BK130" s="246">
        <f>ROUND($I$130*$H$130,2)</f>
        <v>0</v>
      </c>
      <c r="BL130" s="174" t="s">
        <v>834</v>
      </c>
      <c r="BM130" s="174" t="s">
        <v>605</v>
      </c>
    </row>
    <row r="131" spans="2:65" s="169" customFormat="1" ht="15.75" customHeight="1">
      <c r="B131" s="170"/>
      <c r="C131" s="239" t="s">
        <v>223</v>
      </c>
      <c r="D131" s="239" t="s">
        <v>141</v>
      </c>
      <c r="E131" s="237" t="s">
        <v>1317</v>
      </c>
      <c r="F131" s="238" t="s">
        <v>1318</v>
      </c>
      <c r="G131" s="239" t="s">
        <v>1257</v>
      </c>
      <c r="H131" s="240">
        <v>1</v>
      </c>
      <c r="I131" s="241"/>
      <c r="J131" s="241">
        <f>ROUND($I$131*$H$131,2)</f>
        <v>0</v>
      </c>
      <c r="K131" s="238" t="s">
        <v>1234</v>
      </c>
      <c r="L131" s="170"/>
      <c r="M131" s="242"/>
      <c r="N131" s="243" t="s">
        <v>41</v>
      </c>
      <c r="Q131" s="244">
        <v>0</v>
      </c>
      <c r="R131" s="244">
        <f>$Q$131*$H$131</f>
        <v>0</v>
      </c>
      <c r="S131" s="244">
        <v>0</v>
      </c>
      <c r="T131" s="245">
        <f>$S$131*$H$131</f>
        <v>0</v>
      </c>
      <c r="AR131" s="174" t="s">
        <v>834</v>
      </c>
      <c r="AT131" s="174" t="s">
        <v>141</v>
      </c>
      <c r="AU131" s="174" t="s">
        <v>974</v>
      </c>
      <c r="AY131" s="174" t="s">
        <v>137</v>
      </c>
      <c r="BE131" s="246">
        <f>IF($N$131="základní",$J$131,0)</f>
        <v>0</v>
      </c>
      <c r="BF131" s="246">
        <f>IF($N$131="snížená",$J$131,0)</f>
        <v>0</v>
      </c>
      <c r="BG131" s="246">
        <f>IF($N$131="zákl. přenesená",$J$131,0)</f>
        <v>0</v>
      </c>
      <c r="BH131" s="246">
        <f>IF($N$131="sníž. přenesená",$J$131,0)</f>
        <v>0</v>
      </c>
      <c r="BI131" s="246">
        <f>IF($N$131="nulová",$J$131,0)</f>
        <v>0</v>
      </c>
      <c r="BJ131" s="174" t="s">
        <v>21</v>
      </c>
      <c r="BK131" s="246">
        <f>ROUND($I$131*$H$131,2)</f>
        <v>0</v>
      </c>
      <c r="BL131" s="174" t="s">
        <v>834</v>
      </c>
      <c r="BM131" s="174" t="s">
        <v>489</v>
      </c>
    </row>
    <row r="132" spans="2:65" s="169" customFormat="1" ht="15.75" customHeight="1">
      <c r="B132" s="170"/>
      <c r="C132" s="239" t="s">
        <v>230</v>
      </c>
      <c r="D132" s="239" t="s">
        <v>141</v>
      </c>
      <c r="E132" s="237" t="s">
        <v>1319</v>
      </c>
      <c r="F132" s="238" t="s">
        <v>1320</v>
      </c>
      <c r="G132" s="239" t="s">
        <v>1257</v>
      </c>
      <c r="H132" s="240">
        <v>5</v>
      </c>
      <c r="I132" s="241"/>
      <c r="J132" s="241">
        <f>ROUND($I$132*$H$132,2)</f>
        <v>0</v>
      </c>
      <c r="K132" s="238" t="s">
        <v>1234</v>
      </c>
      <c r="L132" s="170"/>
      <c r="M132" s="242"/>
      <c r="N132" s="243" t="s">
        <v>41</v>
      </c>
      <c r="Q132" s="244">
        <v>0</v>
      </c>
      <c r="R132" s="244">
        <f>$Q$132*$H$132</f>
        <v>0</v>
      </c>
      <c r="S132" s="244">
        <v>0</v>
      </c>
      <c r="T132" s="245">
        <f>$S$132*$H$132</f>
        <v>0</v>
      </c>
      <c r="AR132" s="174" t="s">
        <v>834</v>
      </c>
      <c r="AT132" s="174" t="s">
        <v>141</v>
      </c>
      <c r="AU132" s="174" t="s">
        <v>974</v>
      </c>
      <c r="AY132" s="174" t="s">
        <v>137</v>
      </c>
      <c r="BE132" s="246">
        <f>IF($N$132="základní",$J$132,0)</f>
        <v>0</v>
      </c>
      <c r="BF132" s="246">
        <f>IF($N$132="snížená",$J$132,0)</f>
        <v>0</v>
      </c>
      <c r="BG132" s="246">
        <f>IF($N$132="zákl. přenesená",$J$132,0)</f>
        <v>0</v>
      </c>
      <c r="BH132" s="246">
        <f>IF($N$132="sníž. přenesená",$J$132,0)</f>
        <v>0</v>
      </c>
      <c r="BI132" s="246">
        <f>IF($N$132="nulová",$J$132,0)</f>
        <v>0</v>
      </c>
      <c r="BJ132" s="174" t="s">
        <v>21</v>
      </c>
      <c r="BK132" s="246">
        <f>ROUND($I$132*$H$132,2)</f>
        <v>0</v>
      </c>
      <c r="BL132" s="174" t="s">
        <v>834</v>
      </c>
      <c r="BM132" s="174" t="s">
        <v>320</v>
      </c>
    </row>
    <row r="133" spans="2:65" s="169" customFormat="1" ht="15.75" customHeight="1">
      <c r="B133" s="170"/>
      <c r="C133" s="239" t="s">
        <v>642</v>
      </c>
      <c r="D133" s="239" t="s">
        <v>141</v>
      </c>
      <c r="E133" s="237" t="s">
        <v>1321</v>
      </c>
      <c r="F133" s="238" t="s">
        <v>1322</v>
      </c>
      <c r="G133" s="239" t="s">
        <v>1257</v>
      </c>
      <c r="H133" s="240">
        <v>2</v>
      </c>
      <c r="I133" s="241"/>
      <c r="J133" s="241">
        <f>ROUND($I$133*$H$133,2)</f>
        <v>0</v>
      </c>
      <c r="K133" s="238" t="s">
        <v>1234</v>
      </c>
      <c r="L133" s="170"/>
      <c r="M133" s="242"/>
      <c r="N133" s="243" t="s">
        <v>41</v>
      </c>
      <c r="Q133" s="244">
        <v>0</v>
      </c>
      <c r="R133" s="244">
        <f>$Q$133*$H$133</f>
        <v>0</v>
      </c>
      <c r="S133" s="244">
        <v>0</v>
      </c>
      <c r="T133" s="245">
        <f>$S$133*$H$133</f>
        <v>0</v>
      </c>
      <c r="AR133" s="174" t="s">
        <v>834</v>
      </c>
      <c r="AT133" s="174" t="s">
        <v>141</v>
      </c>
      <c r="AU133" s="174" t="s">
        <v>974</v>
      </c>
      <c r="AY133" s="174" t="s">
        <v>137</v>
      </c>
      <c r="BE133" s="246">
        <f>IF($N$133="základní",$J$133,0)</f>
        <v>0</v>
      </c>
      <c r="BF133" s="246">
        <f>IF($N$133="snížená",$J$133,0)</f>
        <v>0</v>
      </c>
      <c r="BG133" s="246">
        <f>IF($N$133="zákl. přenesená",$J$133,0)</f>
        <v>0</v>
      </c>
      <c r="BH133" s="246">
        <f>IF($N$133="sníž. přenesená",$J$133,0)</f>
        <v>0</v>
      </c>
      <c r="BI133" s="246">
        <f>IF($N$133="nulová",$J$133,0)</f>
        <v>0</v>
      </c>
      <c r="BJ133" s="174" t="s">
        <v>21</v>
      </c>
      <c r="BK133" s="246">
        <f>ROUND($I$133*$H$133,2)</f>
        <v>0</v>
      </c>
      <c r="BL133" s="174" t="s">
        <v>834</v>
      </c>
      <c r="BM133" s="174" t="s">
        <v>514</v>
      </c>
    </row>
    <row r="134" spans="2:65" s="169" customFormat="1" ht="15.75" customHeight="1">
      <c r="B134" s="170"/>
      <c r="C134" s="239" t="s">
        <v>649</v>
      </c>
      <c r="D134" s="239" t="s">
        <v>141</v>
      </c>
      <c r="E134" s="237" t="s">
        <v>1323</v>
      </c>
      <c r="F134" s="238" t="s">
        <v>1324</v>
      </c>
      <c r="G134" s="239" t="s">
        <v>1257</v>
      </c>
      <c r="H134" s="240">
        <v>41</v>
      </c>
      <c r="I134" s="241"/>
      <c r="J134" s="241">
        <f>ROUND($I$134*$H$134,2)</f>
        <v>0</v>
      </c>
      <c r="K134" s="238" t="s">
        <v>1234</v>
      </c>
      <c r="L134" s="170"/>
      <c r="M134" s="242"/>
      <c r="N134" s="243" t="s">
        <v>41</v>
      </c>
      <c r="Q134" s="244">
        <v>0</v>
      </c>
      <c r="R134" s="244">
        <f>$Q$134*$H$134</f>
        <v>0</v>
      </c>
      <c r="S134" s="244">
        <v>0</v>
      </c>
      <c r="T134" s="245">
        <f>$S$134*$H$134</f>
        <v>0</v>
      </c>
      <c r="AR134" s="174" t="s">
        <v>834</v>
      </c>
      <c r="AT134" s="174" t="s">
        <v>141</v>
      </c>
      <c r="AU134" s="174" t="s">
        <v>974</v>
      </c>
      <c r="AY134" s="174" t="s">
        <v>137</v>
      </c>
      <c r="BE134" s="246">
        <f>IF($N$134="základní",$J$134,0)</f>
        <v>0</v>
      </c>
      <c r="BF134" s="246">
        <f>IF($N$134="snížená",$J$134,0)</f>
        <v>0</v>
      </c>
      <c r="BG134" s="246">
        <f>IF($N$134="zákl. přenesená",$J$134,0)</f>
        <v>0</v>
      </c>
      <c r="BH134" s="246">
        <f>IF($N$134="sníž. přenesená",$J$134,0)</f>
        <v>0</v>
      </c>
      <c r="BI134" s="246">
        <f>IF($N$134="nulová",$J$134,0)</f>
        <v>0</v>
      </c>
      <c r="BJ134" s="174" t="s">
        <v>21</v>
      </c>
      <c r="BK134" s="246">
        <f>ROUND($I$134*$H$134,2)</f>
        <v>0</v>
      </c>
      <c r="BL134" s="174" t="s">
        <v>834</v>
      </c>
      <c r="BM134" s="174" t="s">
        <v>527</v>
      </c>
    </row>
    <row r="135" spans="2:65" s="169" customFormat="1" ht="15.75" customHeight="1">
      <c r="B135" s="170"/>
      <c r="C135" s="239" t="s">
        <v>1094</v>
      </c>
      <c r="D135" s="239" t="s">
        <v>141</v>
      </c>
      <c r="E135" s="237" t="s">
        <v>1325</v>
      </c>
      <c r="F135" s="238" t="s">
        <v>1326</v>
      </c>
      <c r="G135" s="239" t="s">
        <v>1257</v>
      </c>
      <c r="H135" s="240">
        <v>3</v>
      </c>
      <c r="I135" s="241"/>
      <c r="J135" s="241">
        <f>ROUND($I$135*$H$135,2)</f>
        <v>0</v>
      </c>
      <c r="K135" s="238" t="s">
        <v>1234</v>
      </c>
      <c r="L135" s="170"/>
      <c r="M135" s="242"/>
      <c r="N135" s="243" t="s">
        <v>41</v>
      </c>
      <c r="Q135" s="244">
        <v>0</v>
      </c>
      <c r="R135" s="244">
        <f>$Q$135*$H$135</f>
        <v>0</v>
      </c>
      <c r="S135" s="244">
        <v>0</v>
      </c>
      <c r="T135" s="245">
        <f>$S$135*$H$135</f>
        <v>0</v>
      </c>
      <c r="AR135" s="174" t="s">
        <v>834</v>
      </c>
      <c r="AT135" s="174" t="s">
        <v>141</v>
      </c>
      <c r="AU135" s="174" t="s">
        <v>974</v>
      </c>
      <c r="AY135" s="174" t="s">
        <v>137</v>
      </c>
      <c r="BE135" s="246">
        <f>IF($N$135="základní",$J$135,0)</f>
        <v>0</v>
      </c>
      <c r="BF135" s="246">
        <f>IF($N$135="snížená",$J$135,0)</f>
        <v>0</v>
      </c>
      <c r="BG135" s="246">
        <f>IF($N$135="zákl. přenesená",$J$135,0)</f>
        <v>0</v>
      </c>
      <c r="BH135" s="246">
        <f>IF($N$135="sníž. přenesená",$J$135,0)</f>
        <v>0</v>
      </c>
      <c r="BI135" s="246">
        <f>IF($N$135="nulová",$J$135,0)</f>
        <v>0</v>
      </c>
      <c r="BJ135" s="174" t="s">
        <v>21</v>
      </c>
      <c r="BK135" s="246">
        <f>ROUND($I$135*$H$135,2)</f>
        <v>0</v>
      </c>
      <c r="BL135" s="174" t="s">
        <v>834</v>
      </c>
      <c r="BM135" s="174" t="s">
        <v>217</v>
      </c>
    </row>
    <row r="136" spans="2:65" s="169" customFormat="1" ht="15.75" customHeight="1">
      <c r="B136" s="170"/>
      <c r="C136" s="239" t="s">
        <v>784</v>
      </c>
      <c r="D136" s="239" t="s">
        <v>141</v>
      </c>
      <c r="E136" s="237" t="s">
        <v>1327</v>
      </c>
      <c r="F136" s="238" t="s">
        <v>1328</v>
      </c>
      <c r="G136" s="239" t="s">
        <v>1257</v>
      </c>
      <c r="H136" s="240">
        <v>29</v>
      </c>
      <c r="I136" s="241"/>
      <c r="J136" s="241">
        <f>ROUND($I$136*$H$136,2)</f>
        <v>0</v>
      </c>
      <c r="K136" s="238" t="s">
        <v>1234</v>
      </c>
      <c r="L136" s="170"/>
      <c r="M136" s="242"/>
      <c r="N136" s="243" t="s">
        <v>41</v>
      </c>
      <c r="Q136" s="244">
        <v>0</v>
      </c>
      <c r="R136" s="244">
        <f>$Q$136*$H$136</f>
        <v>0</v>
      </c>
      <c r="S136" s="244">
        <v>0</v>
      </c>
      <c r="T136" s="245">
        <f>$S$136*$H$136</f>
        <v>0</v>
      </c>
      <c r="AR136" s="174" t="s">
        <v>834</v>
      </c>
      <c r="AT136" s="174" t="s">
        <v>141</v>
      </c>
      <c r="AU136" s="174" t="s">
        <v>974</v>
      </c>
      <c r="AY136" s="174" t="s">
        <v>137</v>
      </c>
      <c r="BE136" s="246">
        <f>IF($N$136="základní",$J$136,0)</f>
        <v>0</v>
      </c>
      <c r="BF136" s="246">
        <f>IF($N$136="snížená",$J$136,0)</f>
        <v>0</v>
      </c>
      <c r="BG136" s="246">
        <f>IF($N$136="zákl. přenesená",$J$136,0)</f>
        <v>0</v>
      </c>
      <c r="BH136" s="246">
        <f>IF($N$136="sníž. přenesená",$J$136,0)</f>
        <v>0</v>
      </c>
      <c r="BI136" s="246">
        <f>IF($N$136="nulová",$J$136,0)</f>
        <v>0</v>
      </c>
      <c r="BJ136" s="174" t="s">
        <v>21</v>
      </c>
      <c r="BK136" s="246">
        <f>ROUND($I$136*$H$136,2)</f>
        <v>0</v>
      </c>
      <c r="BL136" s="174" t="s">
        <v>834</v>
      </c>
      <c r="BM136" s="174" t="s">
        <v>223</v>
      </c>
    </row>
    <row r="137" spans="2:65" s="169" customFormat="1" ht="15.75" customHeight="1">
      <c r="B137" s="170"/>
      <c r="C137" s="239" t="s">
        <v>789</v>
      </c>
      <c r="D137" s="239" t="s">
        <v>141</v>
      </c>
      <c r="E137" s="237" t="s">
        <v>1329</v>
      </c>
      <c r="F137" s="238" t="s">
        <v>1330</v>
      </c>
      <c r="G137" s="239" t="s">
        <v>1257</v>
      </c>
      <c r="H137" s="240">
        <v>8</v>
      </c>
      <c r="I137" s="241"/>
      <c r="J137" s="241">
        <f>ROUND($I$137*$H$137,2)</f>
        <v>0</v>
      </c>
      <c r="K137" s="238" t="s">
        <v>1234</v>
      </c>
      <c r="L137" s="170"/>
      <c r="M137" s="242"/>
      <c r="N137" s="243" t="s">
        <v>41</v>
      </c>
      <c r="Q137" s="244">
        <v>0</v>
      </c>
      <c r="R137" s="244">
        <f>$Q$137*$H$137</f>
        <v>0</v>
      </c>
      <c r="S137" s="244">
        <v>0</v>
      </c>
      <c r="T137" s="245">
        <f>$S$137*$H$137</f>
        <v>0</v>
      </c>
      <c r="AR137" s="174" t="s">
        <v>834</v>
      </c>
      <c r="AT137" s="174" t="s">
        <v>141</v>
      </c>
      <c r="AU137" s="174" t="s">
        <v>974</v>
      </c>
      <c r="AY137" s="174" t="s">
        <v>137</v>
      </c>
      <c r="BE137" s="246">
        <f>IF($N$137="základní",$J$137,0)</f>
        <v>0</v>
      </c>
      <c r="BF137" s="246">
        <f>IF($N$137="snížená",$J$137,0)</f>
        <v>0</v>
      </c>
      <c r="BG137" s="246">
        <f>IF($N$137="zákl. přenesená",$J$137,0)</f>
        <v>0</v>
      </c>
      <c r="BH137" s="246">
        <f>IF($N$137="sníž. přenesená",$J$137,0)</f>
        <v>0</v>
      </c>
      <c r="BI137" s="246">
        <f>IF($N$137="nulová",$J$137,0)</f>
        <v>0</v>
      </c>
      <c r="BJ137" s="174" t="s">
        <v>21</v>
      </c>
      <c r="BK137" s="246">
        <f>ROUND($I$137*$H$137,2)</f>
        <v>0</v>
      </c>
      <c r="BL137" s="174" t="s">
        <v>834</v>
      </c>
      <c r="BM137" s="174" t="s">
        <v>230</v>
      </c>
    </row>
    <row r="138" spans="2:65" s="169" customFormat="1" ht="15.75" customHeight="1">
      <c r="B138" s="170"/>
      <c r="C138" s="239" t="s">
        <v>795</v>
      </c>
      <c r="D138" s="239" t="s">
        <v>141</v>
      </c>
      <c r="E138" s="237" t="s">
        <v>1331</v>
      </c>
      <c r="F138" s="238" t="s">
        <v>1332</v>
      </c>
      <c r="G138" s="239" t="s">
        <v>1257</v>
      </c>
      <c r="H138" s="240">
        <v>2</v>
      </c>
      <c r="I138" s="241"/>
      <c r="J138" s="241">
        <f>ROUND($I$138*$H$138,2)</f>
        <v>0</v>
      </c>
      <c r="K138" s="238" t="s">
        <v>1234</v>
      </c>
      <c r="L138" s="170"/>
      <c r="M138" s="242"/>
      <c r="N138" s="243" t="s">
        <v>41</v>
      </c>
      <c r="Q138" s="244">
        <v>0</v>
      </c>
      <c r="R138" s="244">
        <f>$Q$138*$H$138</f>
        <v>0</v>
      </c>
      <c r="S138" s="244">
        <v>0</v>
      </c>
      <c r="T138" s="245">
        <f>$S$138*$H$138</f>
        <v>0</v>
      </c>
      <c r="AR138" s="174" t="s">
        <v>834</v>
      </c>
      <c r="AT138" s="174" t="s">
        <v>141</v>
      </c>
      <c r="AU138" s="174" t="s">
        <v>974</v>
      </c>
      <c r="AY138" s="174" t="s">
        <v>137</v>
      </c>
      <c r="BE138" s="246">
        <f>IF($N$138="základní",$J$138,0)</f>
        <v>0</v>
      </c>
      <c r="BF138" s="246">
        <f>IF($N$138="snížená",$J$138,0)</f>
        <v>0</v>
      </c>
      <c r="BG138" s="246">
        <f>IF($N$138="zákl. přenesená",$J$138,0)</f>
        <v>0</v>
      </c>
      <c r="BH138" s="246">
        <f>IF($N$138="sníž. přenesená",$J$138,0)</f>
        <v>0</v>
      </c>
      <c r="BI138" s="246">
        <f>IF($N$138="nulová",$J$138,0)</f>
        <v>0</v>
      </c>
      <c r="BJ138" s="174" t="s">
        <v>21</v>
      </c>
      <c r="BK138" s="246">
        <f>ROUND($I$138*$H$138,2)</f>
        <v>0</v>
      </c>
      <c r="BL138" s="174" t="s">
        <v>834</v>
      </c>
      <c r="BM138" s="174" t="s">
        <v>642</v>
      </c>
    </row>
    <row r="139" spans="2:65" s="169" customFormat="1" ht="15.75" customHeight="1">
      <c r="B139" s="170"/>
      <c r="C139" s="239" t="s">
        <v>1333</v>
      </c>
      <c r="D139" s="239" t="s">
        <v>141</v>
      </c>
      <c r="E139" s="237" t="s">
        <v>1334</v>
      </c>
      <c r="F139" s="238" t="s">
        <v>1335</v>
      </c>
      <c r="G139" s="239" t="s">
        <v>1257</v>
      </c>
      <c r="H139" s="240">
        <v>20</v>
      </c>
      <c r="I139" s="241"/>
      <c r="J139" s="241">
        <f>ROUND($I$139*$H$139,2)</f>
        <v>0</v>
      </c>
      <c r="K139" s="238" t="s">
        <v>1234</v>
      </c>
      <c r="L139" s="170"/>
      <c r="M139" s="242"/>
      <c r="N139" s="243" t="s">
        <v>41</v>
      </c>
      <c r="Q139" s="244">
        <v>0</v>
      </c>
      <c r="R139" s="244">
        <f>$Q$139*$H$139</f>
        <v>0</v>
      </c>
      <c r="S139" s="244">
        <v>0</v>
      </c>
      <c r="T139" s="245">
        <f>$S$139*$H$139</f>
        <v>0</v>
      </c>
      <c r="AR139" s="174" t="s">
        <v>834</v>
      </c>
      <c r="AT139" s="174" t="s">
        <v>141</v>
      </c>
      <c r="AU139" s="174" t="s">
        <v>974</v>
      </c>
      <c r="AY139" s="174" t="s">
        <v>137</v>
      </c>
      <c r="BE139" s="246">
        <f>IF($N$139="základní",$J$139,0)</f>
        <v>0</v>
      </c>
      <c r="BF139" s="246">
        <f>IF($N$139="snížená",$J$139,0)</f>
        <v>0</v>
      </c>
      <c r="BG139" s="246">
        <f>IF($N$139="zákl. přenesená",$J$139,0)</f>
        <v>0</v>
      </c>
      <c r="BH139" s="246">
        <f>IF($N$139="sníž. přenesená",$J$139,0)</f>
        <v>0</v>
      </c>
      <c r="BI139" s="246">
        <f>IF($N$139="nulová",$J$139,0)</f>
        <v>0</v>
      </c>
      <c r="BJ139" s="174" t="s">
        <v>21</v>
      </c>
      <c r="BK139" s="246">
        <f>ROUND($I$139*$H$139,2)</f>
        <v>0</v>
      </c>
      <c r="BL139" s="174" t="s">
        <v>834</v>
      </c>
      <c r="BM139" s="174" t="s">
        <v>649</v>
      </c>
    </row>
    <row r="140" spans="2:65" s="169" customFormat="1" ht="15.75" customHeight="1">
      <c r="B140" s="170"/>
      <c r="C140" s="239" t="s">
        <v>807</v>
      </c>
      <c r="D140" s="239" t="s">
        <v>141</v>
      </c>
      <c r="E140" s="237" t="s">
        <v>1336</v>
      </c>
      <c r="F140" s="238" t="s">
        <v>1337</v>
      </c>
      <c r="G140" s="239" t="s">
        <v>1257</v>
      </c>
      <c r="H140" s="240">
        <v>2</v>
      </c>
      <c r="I140" s="241"/>
      <c r="J140" s="241">
        <f>ROUND($I$140*$H$140,2)</f>
        <v>0</v>
      </c>
      <c r="K140" s="238" t="s">
        <v>1234</v>
      </c>
      <c r="L140" s="170"/>
      <c r="M140" s="242"/>
      <c r="N140" s="243" t="s">
        <v>41</v>
      </c>
      <c r="Q140" s="244">
        <v>0</v>
      </c>
      <c r="R140" s="244">
        <f>$Q$140*$H$140</f>
        <v>0</v>
      </c>
      <c r="S140" s="244">
        <v>0</v>
      </c>
      <c r="T140" s="245">
        <f>$S$140*$H$140</f>
        <v>0</v>
      </c>
      <c r="AR140" s="174" t="s">
        <v>834</v>
      </c>
      <c r="AT140" s="174" t="s">
        <v>141</v>
      </c>
      <c r="AU140" s="174" t="s">
        <v>974</v>
      </c>
      <c r="AY140" s="174" t="s">
        <v>137</v>
      </c>
      <c r="BE140" s="246">
        <f>IF($N$140="základní",$J$140,0)</f>
        <v>0</v>
      </c>
      <c r="BF140" s="246">
        <f>IF($N$140="snížená",$J$140,0)</f>
        <v>0</v>
      </c>
      <c r="BG140" s="246">
        <f>IF($N$140="zákl. přenesená",$J$140,0)</f>
        <v>0</v>
      </c>
      <c r="BH140" s="246">
        <f>IF($N$140="sníž. přenesená",$J$140,0)</f>
        <v>0</v>
      </c>
      <c r="BI140" s="246">
        <f>IF($N$140="nulová",$J$140,0)</f>
        <v>0</v>
      </c>
      <c r="BJ140" s="174" t="s">
        <v>21</v>
      </c>
      <c r="BK140" s="246">
        <f>ROUND($I$140*$H$140,2)</f>
        <v>0</v>
      </c>
      <c r="BL140" s="174" t="s">
        <v>834</v>
      </c>
      <c r="BM140" s="174" t="s">
        <v>1094</v>
      </c>
    </row>
    <row r="141" spans="2:65" s="169" customFormat="1" ht="15.75" customHeight="1">
      <c r="B141" s="170"/>
      <c r="C141" s="239" t="s">
        <v>812</v>
      </c>
      <c r="D141" s="239" t="s">
        <v>141</v>
      </c>
      <c r="E141" s="237" t="s">
        <v>1338</v>
      </c>
      <c r="F141" s="238" t="s">
        <v>1339</v>
      </c>
      <c r="G141" s="239" t="s">
        <v>1257</v>
      </c>
      <c r="H141" s="240">
        <v>6</v>
      </c>
      <c r="I141" s="241"/>
      <c r="J141" s="241">
        <f>ROUND($I$141*$H$141,2)</f>
        <v>0</v>
      </c>
      <c r="K141" s="238" t="s">
        <v>1234</v>
      </c>
      <c r="L141" s="170"/>
      <c r="M141" s="242"/>
      <c r="N141" s="243" t="s">
        <v>41</v>
      </c>
      <c r="Q141" s="244">
        <v>0</v>
      </c>
      <c r="R141" s="244">
        <f>$Q$141*$H$141</f>
        <v>0</v>
      </c>
      <c r="S141" s="244">
        <v>0</v>
      </c>
      <c r="T141" s="245">
        <f>$S$141*$H$141</f>
        <v>0</v>
      </c>
      <c r="AR141" s="174" t="s">
        <v>834</v>
      </c>
      <c r="AT141" s="174" t="s">
        <v>141</v>
      </c>
      <c r="AU141" s="174" t="s">
        <v>974</v>
      </c>
      <c r="AY141" s="174" t="s">
        <v>137</v>
      </c>
      <c r="BE141" s="246">
        <f>IF($N$141="základní",$J$141,0)</f>
        <v>0</v>
      </c>
      <c r="BF141" s="246">
        <f>IF($N$141="snížená",$J$141,0)</f>
        <v>0</v>
      </c>
      <c r="BG141" s="246">
        <f>IF($N$141="zákl. přenesená",$J$141,0)</f>
        <v>0</v>
      </c>
      <c r="BH141" s="246">
        <f>IF($N$141="sníž. přenesená",$J$141,0)</f>
        <v>0</v>
      </c>
      <c r="BI141" s="246">
        <f>IF($N$141="nulová",$J$141,0)</f>
        <v>0</v>
      </c>
      <c r="BJ141" s="174" t="s">
        <v>21</v>
      </c>
      <c r="BK141" s="246">
        <f>ROUND($I$141*$H$141,2)</f>
        <v>0</v>
      </c>
      <c r="BL141" s="174" t="s">
        <v>834</v>
      </c>
      <c r="BM141" s="174" t="s">
        <v>784</v>
      </c>
    </row>
    <row r="142" spans="2:65" s="169" customFormat="1" ht="15.75" customHeight="1">
      <c r="B142" s="170"/>
      <c r="C142" s="239" t="s">
        <v>801</v>
      </c>
      <c r="D142" s="239" t="s">
        <v>141</v>
      </c>
      <c r="E142" s="237" t="s">
        <v>1340</v>
      </c>
      <c r="F142" s="238" t="s">
        <v>1341</v>
      </c>
      <c r="G142" s="239" t="s">
        <v>415</v>
      </c>
      <c r="H142" s="240">
        <v>1</v>
      </c>
      <c r="I142" s="241"/>
      <c r="J142" s="241">
        <f>ROUND($I$142*$H$142,2)</f>
        <v>0</v>
      </c>
      <c r="K142" s="238" t="s">
        <v>1234</v>
      </c>
      <c r="L142" s="170"/>
      <c r="M142" s="242"/>
      <c r="N142" s="243" t="s">
        <v>41</v>
      </c>
      <c r="Q142" s="244">
        <v>0</v>
      </c>
      <c r="R142" s="244">
        <f>$Q$142*$H$142</f>
        <v>0</v>
      </c>
      <c r="S142" s="244">
        <v>0</v>
      </c>
      <c r="T142" s="245">
        <f>$S$142*$H$142</f>
        <v>0</v>
      </c>
      <c r="AR142" s="174" t="s">
        <v>834</v>
      </c>
      <c r="AT142" s="174" t="s">
        <v>141</v>
      </c>
      <c r="AU142" s="174" t="s">
        <v>974</v>
      </c>
      <c r="AY142" s="174" t="s">
        <v>137</v>
      </c>
      <c r="BE142" s="246">
        <f>IF($N$142="základní",$J$142,0)</f>
        <v>0</v>
      </c>
      <c r="BF142" s="246">
        <f>IF($N$142="snížená",$J$142,0)</f>
        <v>0</v>
      </c>
      <c r="BG142" s="246">
        <f>IF($N$142="zákl. přenesená",$J$142,0)</f>
        <v>0</v>
      </c>
      <c r="BH142" s="246">
        <f>IF($N$142="sníž. přenesená",$J$142,0)</f>
        <v>0</v>
      </c>
      <c r="BI142" s="246">
        <f>IF($N$142="nulová",$J$142,0)</f>
        <v>0</v>
      </c>
      <c r="BJ142" s="174" t="s">
        <v>21</v>
      </c>
      <c r="BK142" s="246">
        <f>ROUND($I$142*$H$142,2)</f>
        <v>0</v>
      </c>
      <c r="BL142" s="174" t="s">
        <v>834</v>
      </c>
      <c r="BM142" s="174" t="s">
        <v>789</v>
      </c>
    </row>
    <row r="143" spans="2:65" s="169" customFormat="1" ht="15.75" customHeight="1">
      <c r="B143" s="170"/>
      <c r="C143" s="239" t="s">
        <v>778</v>
      </c>
      <c r="D143" s="239" t="s">
        <v>141</v>
      </c>
      <c r="E143" s="237" t="s">
        <v>1342</v>
      </c>
      <c r="F143" s="238" t="s">
        <v>1343</v>
      </c>
      <c r="G143" s="239" t="s">
        <v>1344</v>
      </c>
      <c r="H143" s="240">
        <v>24</v>
      </c>
      <c r="I143" s="241"/>
      <c r="J143" s="241">
        <f>ROUND($I$143*$H$143,2)</f>
        <v>0</v>
      </c>
      <c r="K143" s="238" t="s">
        <v>1234</v>
      </c>
      <c r="L143" s="170"/>
      <c r="M143" s="242"/>
      <c r="N143" s="243" t="s">
        <v>41</v>
      </c>
      <c r="Q143" s="244">
        <v>0</v>
      </c>
      <c r="R143" s="244">
        <f>$Q$143*$H$143</f>
        <v>0</v>
      </c>
      <c r="S143" s="244">
        <v>0</v>
      </c>
      <c r="T143" s="245">
        <f>$S$143*$H$143</f>
        <v>0</v>
      </c>
      <c r="AR143" s="174" t="s">
        <v>834</v>
      </c>
      <c r="AT143" s="174" t="s">
        <v>141</v>
      </c>
      <c r="AU143" s="174" t="s">
        <v>974</v>
      </c>
      <c r="AY143" s="174" t="s">
        <v>137</v>
      </c>
      <c r="BE143" s="246">
        <f>IF($N$143="základní",$J$143,0)</f>
        <v>0</v>
      </c>
      <c r="BF143" s="246">
        <f>IF($N$143="snížená",$J$143,0)</f>
        <v>0</v>
      </c>
      <c r="BG143" s="246">
        <f>IF($N$143="zákl. přenesená",$J$143,0)</f>
        <v>0</v>
      </c>
      <c r="BH143" s="246">
        <f>IF($N$143="sníž. přenesená",$J$143,0)</f>
        <v>0</v>
      </c>
      <c r="BI143" s="246">
        <f>IF($N$143="nulová",$J$143,0)</f>
        <v>0</v>
      </c>
      <c r="BJ143" s="174" t="s">
        <v>21</v>
      </c>
      <c r="BK143" s="246">
        <f>ROUND($I$143*$H$143,2)</f>
        <v>0</v>
      </c>
      <c r="BL143" s="174" t="s">
        <v>834</v>
      </c>
      <c r="BM143" s="174" t="s">
        <v>1345</v>
      </c>
    </row>
    <row r="144" spans="2:63" s="225" customFormat="1" ht="23.25" customHeight="1">
      <c r="B144" s="226"/>
      <c r="D144" s="227" t="s">
        <v>69</v>
      </c>
      <c r="E144" s="234" t="s">
        <v>1346</v>
      </c>
      <c r="F144" s="234" t="s">
        <v>1347</v>
      </c>
      <c r="J144" s="235">
        <f>$BK$144</f>
        <v>0</v>
      </c>
      <c r="L144" s="226"/>
      <c r="M144" s="230"/>
      <c r="P144" s="231">
        <f>SUM($P$145:$P$196)</f>
        <v>0</v>
      </c>
      <c r="R144" s="231">
        <f>SUM($R$145:$R$196)</f>
        <v>0</v>
      </c>
      <c r="T144" s="232">
        <f>SUM($T$145:$T$196)</f>
        <v>0</v>
      </c>
      <c r="AR144" s="227" t="s">
        <v>21</v>
      </c>
      <c r="AT144" s="227" t="s">
        <v>69</v>
      </c>
      <c r="AU144" s="227" t="s">
        <v>79</v>
      </c>
      <c r="AY144" s="227" t="s">
        <v>137</v>
      </c>
      <c r="BK144" s="233">
        <f>SUM($BK$145:$BK$196)</f>
        <v>0</v>
      </c>
    </row>
    <row r="145" spans="2:65" s="169" customFormat="1" ht="15.75" customHeight="1">
      <c r="B145" s="170"/>
      <c r="C145" s="247" t="s">
        <v>772</v>
      </c>
      <c r="D145" s="247" t="s">
        <v>317</v>
      </c>
      <c r="E145" s="248" t="s">
        <v>1348</v>
      </c>
      <c r="F145" s="249" t="s">
        <v>1349</v>
      </c>
      <c r="G145" s="247" t="s">
        <v>1257</v>
      </c>
      <c r="H145" s="250">
        <v>3</v>
      </c>
      <c r="I145" s="251"/>
      <c r="J145" s="251">
        <f>ROUND($I$145*$H$145,2)</f>
        <v>0</v>
      </c>
      <c r="K145" s="249" t="s">
        <v>1234</v>
      </c>
      <c r="L145" s="252"/>
      <c r="M145" s="249"/>
      <c r="N145" s="253" t="s">
        <v>41</v>
      </c>
      <c r="Q145" s="244">
        <v>0</v>
      </c>
      <c r="R145" s="244">
        <f>$Q$145*$H$145</f>
        <v>0</v>
      </c>
      <c r="S145" s="244">
        <v>0</v>
      </c>
      <c r="T145" s="245">
        <f>$S$145*$H$145</f>
        <v>0</v>
      </c>
      <c r="AR145" s="174" t="s">
        <v>1350</v>
      </c>
      <c r="AT145" s="174" t="s">
        <v>317</v>
      </c>
      <c r="AU145" s="174" t="s">
        <v>974</v>
      </c>
      <c r="AY145" s="174" t="s">
        <v>137</v>
      </c>
      <c r="BE145" s="246">
        <f>IF($N$145="základní",$J$145,0)</f>
        <v>0</v>
      </c>
      <c r="BF145" s="246">
        <f>IF($N$145="snížená",$J$145,0)</f>
        <v>0</v>
      </c>
      <c r="BG145" s="246">
        <f>IF($N$145="zákl. přenesená",$J$145,0)</f>
        <v>0</v>
      </c>
      <c r="BH145" s="246">
        <f>IF($N$145="sníž. přenesená",$J$145,0)</f>
        <v>0</v>
      </c>
      <c r="BI145" s="246">
        <f>IF($N$145="nulová",$J$145,0)</f>
        <v>0</v>
      </c>
      <c r="BJ145" s="174" t="s">
        <v>21</v>
      </c>
      <c r="BK145" s="246">
        <f>ROUND($I$145*$H$145,2)</f>
        <v>0</v>
      </c>
      <c r="BL145" s="174" t="s">
        <v>834</v>
      </c>
      <c r="BM145" s="174" t="s">
        <v>795</v>
      </c>
    </row>
    <row r="146" spans="2:65" s="169" customFormat="1" ht="15.75" customHeight="1">
      <c r="B146" s="170"/>
      <c r="C146" s="247" t="s">
        <v>424</v>
      </c>
      <c r="D146" s="247" t="s">
        <v>317</v>
      </c>
      <c r="E146" s="248" t="s">
        <v>1351</v>
      </c>
      <c r="F146" s="249" t="s">
        <v>1352</v>
      </c>
      <c r="G146" s="247" t="s">
        <v>1257</v>
      </c>
      <c r="H146" s="250">
        <v>3</v>
      </c>
      <c r="I146" s="251"/>
      <c r="J146" s="251">
        <f>ROUND($I$146*$H$146,2)</f>
        <v>0</v>
      </c>
      <c r="K146" s="249" t="s">
        <v>1234</v>
      </c>
      <c r="L146" s="252"/>
      <c r="M146" s="249"/>
      <c r="N146" s="253" t="s">
        <v>41</v>
      </c>
      <c r="Q146" s="244">
        <v>0</v>
      </c>
      <c r="R146" s="244">
        <f>$Q$146*$H$146</f>
        <v>0</v>
      </c>
      <c r="S146" s="244">
        <v>0</v>
      </c>
      <c r="T146" s="245">
        <f>$S$146*$H$146</f>
        <v>0</v>
      </c>
      <c r="AR146" s="174" t="s">
        <v>1350</v>
      </c>
      <c r="AT146" s="174" t="s">
        <v>317</v>
      </c>
      <c r="AU146" s="174" t="s">
        <v>974</v>
      </c>
      <c r="AY146" s="174" t="s">
        <v>137</v>
      </c>
      <c r="BE146" s="246">
        <f>IF($N$146="základní",$J$146,0)</f>
        <v>0</v>
      </c>
      <c r="BF146" s="246">
        <f>IF($N$146="snížená",$J$146,0)</f>
        <v>0</v>
      </c>
      <c r="BG146" s="246">
        <f>IF($N$146="zákl. přenesená",$J$146,0)</f>
        <v>0</v>
      </c>
      <c r="BH146" s="246">
        <f>IF($N$146="sníž. přenesená",$J$146,0)</f>
        <v>0</v>
      </c>
      <c r="BI146" s="246">
        <f>IF($N$146="nulová",$J$146,0)</f>
        <v>0</v>
      </c>
      <c r="BJ146" s="174" t="s">
        <v>21</v>
      </c>
      <c r="BK146" s="246">
        <f>ROUND($I$146*$H$146,2)</f>
        <v>0</v>
      </c>
      <c r="BL146" s="174" t="s">
        <v>834</v>
      </c>
      <c r="BM146" s="174" t="s">
        <v>1333</v>
      </c>
    </row>
    <row r="147" spans="2:65" s="169" customFormat="1" ht="15.75" customHeight="1">
      <c r="B147" s="170"/>
      <c r="C147" s="247" t="s">
        <v>400</v>
      </c>
      <c r="D147" s="247" t="s">
        <v>317</v>
      </c>
      <c r="E147" s="248" t="s">
        <v>1353</v>
      </c>
      <c r="F147" s="249" t="s">
        <v>1354</v>
      </c>
      <c r="G147" s="247" t="s">
        <v>1257</v>
      </c>
      <c r="H147" s="250">
        <v>1</v>
      </c>
      <c r="I147" s="251"/>
      <c r="J147" s="251">
        <f>ROUND($I$147*$H$147,2)</f>
        <v>0</v>
      </c>
      <c r="K147" s="249" t="s">
        <v>1234</v>
      </c>
      <c r="L147" s="252"/>
      <c r="M147" s="249"/>
      <c r="N147" s="253" t="s">
        <v>41</v>
      </c>
      <c r="Q147" s="244">
        <v>0</v>
      </c>
      <c r="R147" s="244">
        <f>$Q$147*$H$147</f>
        <v>0</v>
      </c>
      <c r="S147" s="244">
        <v>0</v>
      </c>
      <c r="T147" s="245">
        <f>$S$147*$H$147</f>
        <v>0</v>
      </c>
      <c r="AR147" s="174" t="s">
        <v>1350</v>
      </c>
      <c r="AT147" s="174" t="s">
        <v>317</v>
      </c>
      <c r="AU147" s="174" t="s">
        <v>974</v>
      </c>
      <c r="AY147" s="174" t="s">
        <v>137</v>
      </c>
      <c r="BE147" s="246">
        <f>IF($N$147="základní",$J$147,0)</f>
        <v>0</v>
      </c>
      <c r="BF147" s="246">
        <f>IF($N$147="snížená",$J$147,0)</f>
        <v>0</v>
      </c>
      <c r="BG147" s="246">
        <f>IF($N$147="zákl. přenesená",$J$147,0)</f>
        <v>0</v>
      </c>
      <c r="BH147" s="246">
        <f>IF($N$147="sníž. přenesená",$J$147,0)</f>
        <v>0</v>
      </c>
      <c r="BI147" s="246">
        <f>IF($N$147="nulová",$J$147,0)</f>
        <v>0</v>
      </c>
      <c r="BJ147" s="174" t="s">
        <v>21</v>
      </c>
      <c r="BK147" s="246">
        <f>ROUND($I$147*$H$147,2)</f>
        <v>0</v>
      </c>
      <c r="BL147" s="174" t="s">
        <v>834</v>
      </c>
      <c r="BM147" s="174" t="s">
        <v>807</v>
      </c>
    </row>
    <row r="148" spans="2:65" s="169" customFormat="1" ht="15.75" customHeight="1">
      <c r="B148" s="170"/>
      <c r="C148" s="247" t="s">
        <v>380</v>
      </c>
      <c r="D148" s="247" t="s">
        <v>317</v>
      </c>
      <c r="E148" s="248" t="s">
        <v>1355</v>
      </c>
      <c r="F148" s="249" t="s">
        <v>1356</v>
      </c>
      <c r="G148" s="247" t="s">
        <v>1257</v>
      </c>
      <c r="H148" s="250">
        <v>2</v>
      </c>
      <c r="I148" s="251"/>
      <c r="J148" s="251">
        <f>ROUND($I$148*$H$148,2)</f>
        <v>0</v>
      </c>
      <c r="K148" s="249" t="s">
        <v>1234</v>
      </c>
      <c r="L148" s="252"/>
      <c r="M148" s="249"/>
      <c r="N148" s="253" t="s">
        <v>41</v>
      </c>
      <c r="Q148" s="244">
        <v>0</v>
      </c>
      <c r="R148" s="244">
        <f>$Q$148*$H$148</f>
        <v>0</v>
      </c>
      <c r="S148" s="244">
        <v>0</v>
      </c>
      <c r="T148" s="245">
        <f>$S$148*$H$148</f>
        <v>0</v>
      </c>
      <c r="AR148" s="174" t="s">
        <v>1350</v>
      </c>
      <c r="AT148" s="174" t="s">
        <v>317</v>
      </c>
      <c r="AU148" s="174" t="s">
        <v>974</v>
      </c>
      <c r="AY148" s="174" t="s">
        <v>137</v>
      </c>
      <c r="BE148" s="246">
        <f>IF($N$148="základní",$J$148,0)</f>
        <v>0</v>
      </c>
      <c r="BF148" s="246">
        <f>IF($N$148="snížená",$J$148,0)</f>
        <v>0</v>
      </c>
      <c r="BG148" s="246">
        <f>IF($N$148="zákl. přenesená",$J$148,0)</f>
        <v>0</v>
      </c>
      <c r="BH148" s="246">
        <f>IF($N$148="sníž. přenesená",$J$148,0)</f>
        <v>0</v>
      </c>
      <c r="BI148" s="246">
        <f>IF($N$148="nulová",$J$148,0)</f>
        <v>0</v>
      </c>
      <c r="BJ148" s="174" t="s">
        <v>21</v>
      </c>
      <c r="BK148" s="246">
        <f>ROUND($I$148*$H$148,2)</f>
        <v>0</v>
      </c>
      <c r="BL148" s="174" t="s">
        <v>834</v>
      </c>
      <c r="BM148" s="174" t="s">
        <v>812</v>
      </c>
    </row>
    <row r="149" spans="2:65" s="169" customFormat="1" ht="15.75" customHeight="1">
      <c r="B149" s="170"/>
      <c r="C149" s="247" t="s">
        <v>454</v>
      </c>
      <c r="D149" s="247" t="s">
        <v>317</v>
      </c>
      <c r="E149" s="248" t="s">
        <v>1357</v>
      </c>
      <c r="F149" s="249" t="s">
        <v>1259</v>
      </c>
      <c r="G149" s="247" t="s">
        <v>1257</v>
      </c>
      <c r="H149" s="250">
        <v>3</v>
      </c>
      <c r="I149" s="251"/>
      <c r="J149" s="251">
        <f>ROUND($I$149*$H$149,2)</f>
        <v>0</v>
      </c>
      <c r="K149" s="249" t="s">
        <v>1234</v>
      </c>
      <c r="L149" s="252"/>
      <c r="M149" s="249"/>
      <c r="N149" s="253" t="s">
        <v>41</v>
      </c>
      <c r="Q149" s="244">
        <v>0</v>
      </c>
      <c r="R149" s="244">
        <f>$Q$149*$H$149</f>
        <v>0</v>
      </c>
      <c r="S149" s="244">
        <v>0</v>
      </c>
      <c r="T149" s="245">
        <f>$S$149*$H$149</f>
        <v>0</v>
      </c>
      <c r="AR149" s="174" t="s">
        <v>1350</v>
      </c>
      <c r="AT149" s="174" t="s">
        <v>317</v>
      </c>
      <c r="AU149" s="174" t="s">
        <v>974</v>
      </c>
      <c r="AY149" s="174" t="s">
        <v>137</v>
      </c>
      <c r="BE149" s="246">
        <f>IF($N$149="základní",$J$149,0)</f>
        <v>0</v>
      </c>
      <c r="BF149" s="246">
        <f>IF($N$149="snížená",$J$149,0)</f>
        <v>0</v>
      </c>
      <c r="BG149" s="246">
        <f>IF($N$149="zákl. přenesená",$J$149,0)</f>
        <v>0</v>
      </c>
      <c r="BH149" s="246">
        <f>IF($N$149="sníž. přenesená",$J$149,0)</f>
        <v>0</v>
      </c>
      <c r="BI149" s="246">
        <f>IF($N$149="nulová",$J$149,0)</f>
        <v>0</v>
      </c>
      <c r="BJ149" s="174" t="s">
        <v>21</v>
      </c>
      <c r="BK149" s="246">
        <f>ROUND($I$149*$H$149,2)</f>
        <v>0</v>
      </c>
      <c r="BL149" s="174" t="s">
        <v>834</v>
      </c>
      <c r="BM149" s="174" t="s">
        <v>801</v>
      </c>
    </row>
    <row r="150" spans="2:65" s="169" customFormat="1" ht="15.75" customHeight="1">
      <c r="B150" s="170"/>
      <c r="C150" s="247" t="s">
        <v>459</v>
      </c>
      <c r="D150" s="247" t="s">
        <v>317</v>
      </c>
      <c r="E150" s="248" t="s">
        <v>1358</v>
      </c>
      <c r="F150" s="249" t="s">
        <v>1261</v>
      </c>
      <c r="G150" s="247" t="s">
        <v>1257</v>
      </c>
      <c r="H150" s="250">
        <v>3</v>
      </c>
      <c r="I150" s="251"/>
      <c r="J150" s="251">
        <f>ROUND($I$150*$H$150,2)</f>
        <v>0</v>
      </c>
      <c r="K150" s="249" t="s">
        <v>1234</v>
      </c>
      <c r="L150" s="252"/>
      <c r="M150" s="249"/>
      <c r="N150" s="253" t="s">
        <v>41</v>
      </c>
      <c r="Q150" s="244">
        <v>0</v>
      </c>
      <c r="R150" s="244">
        <f>$Q$150*$H$150</f>
        <v>0</v>
      </c>
      <c r="S150" s="244">
        <v>0</v>
      </c>
      <c r="T150" s="245">
        <f>$S$150*$H$150</f>
        <v>0</v>
      </c>
      <c r="AR150" s="174" t="s">
        <v>1350</v>
      </c>
      <c r="AT150" s="174" t="s">
        <v>317</v>
      </c>
      <c r="AU150" s="174" t="s">
        <v>974</v>
      </c>
      <c r="AY150" s="174" t="s">
        <v>137</v>
      </c>
      <c r="BE150" s="246">
        <f>IF($N$150="základní",$J$150,0)</f>
        <v>0</v>
      </c>
      <c r="BF150" s="246">
        <f>IF($N$150="snížená",$J$150,0)</f>
        <v>0</v>
      </c>
      <c r="BG150" s="246">
        <f>IF($N$150="zákl. přenesená",$J$150,0)</f>
        <v>0</v>
      </c>
      <c r="BH150" s="246">
        <f>IF($N$150="sníž. přenesená",$J$150,0)</f>
        <v>0</v>
      </c>
      <c r="BI150" s="246">
        <f>IF($N$150="nulová",$J$150,0)</f>
        <v>0</v>
      </c>
      <c r="BJ150" s="174" t="s">
        <v>21</v>
      </c>
      <c r="BK150" s="246">
        <f>ROUND($I$150*$H$150,2)</f>
        <v>0</v>
      </c>
      <c r="BL150" s="174" t="s">
        <v>834</v>
      </c>
      <c r="BM150" s="174" t="s">
        <v>778</v>
      </c>
    </row>
    <row r="151" spans="2:65" s="169" customFormat="1" ht="15.75" customHeight="1">
      <c r="B151" s="170"/>
      <c r="C151" s="247" t="s">
        <v>464</v>
      </c>
      <c r="D151" s="247" t="s">
        <v>317</v>
      </c>
      <c r="E151" s="248" t="s">
        <v>1359</v>
      </c>
      <c r="F151" s="249" t="s">
        <v>1263</v>
      </c>
      <c r="G151" s="247" t="s">
        <v>1257</v>
      </c>
      <c r="H151" s="250">
        <v>26</v>
      </c>
      <c r="I151" s="251"/>
      <c r="J151" s="251">
        <f>ROUND($I$151*$H$151,2)</f>
        <v>0</v>
      </c>
      <c r="K151" s="249" t="s">
        <v>1234</v>
      </c>
      <c r="L151" s="252"/>
      <c r="M151" s="249"/>
      <c r="N151" s="253" t="s">
        <v>41</v>
      </c>
      <c r="Q151" s="244">
        <v>0</v>
      </c>
      <c r="R151" s="244">
        <f>$Q$151*$H$151</f>
        <v>0</v>
      </c>
      <c r="S151" s="244">
        <v>0</v>
      </c>
      <c r="T151" s="245">
        <f>$S$151*$H$151</f>
        <v>0</v>
      </c>
      <c r="AR151" s="174" t="s">
        <v>1350</v>
      </c>
      <c r="AT151" s="174" t="s">
        <v>317</v>
      </c>
      <c r="AU151" s="174" t="s">
        <v>974</v>
      </c>
      <c r="AY151" s="174" t="s">
        <v>137</v>
      </c>
      <c r="BE151" s="246">
        <f>IF($N$151="základní",$J$151,0)</f>
        <v>0</v>
      </c>
      <c r="BF151" s="246">
        <f>IF($N$151="snížená",$J$151,0)</f>
        <v>0</v>
      </c>
      <c r="BG151" s="246">
        <f>IF($N$151="zákl. přenesená",$J$151,0)</f>
        <v>0</v>
      </c>
      <c r="BH151" s="246">
        <f>IF($N$151="sníž. přenesená",$J$151,0)</f>
        <v>0</v>
      </c>
      <c r="BI151" s="246">
        <f>IF($N$151="nulová",$J$151,0)</f>
        <v>0</v>
      </c>
      <c r="BJ151" s="174" t="s">
        <v>21</v>
      </c>
      <c r="BK151" s="246">
        <f>ROUND($I$151*$H$151,2)</f>
        <v>0</v>
      </c>
      <c r="BL151" s="174" t="s">
        <v>834</v>
      </c>
      <c r="BM151" s="174" t="s">
        <v>772</v>
      </c>
    </row>
    <row r="152" spans="2:65" s="169" customFormat="1" ht="15.75" customHeight="1">
      <c r="B152" s="170"/>
      <c r="C152" s="247" t="s">
        <v>469</v>
      </c>
      <c r="D152" s="247" t="s">
        <v>317</v>
      </c>
      <c r="E152" s="248" t="s">
        <v>1360</v>
      </c>
      <c r="F152" s="249" t="s">
        <v>1265</v>
      </c>
      <c r="G152" s="247" t="s">
        <v>1257</v>
      </c>
      <c r="H152" s="250">
        <v>1</v>
      </c>
      <c r="I152" s="251"/>
      <c r="J152" s="251">
        <f>ROUND($I$152*$H$152,2)</f>
        <v>0</v>
      </c>
      <c r="K152" s="249" t="s">
        <v>1234</v>
      </c>
      <c r="L152" s="252"/>
      <c r="M152" s="249"/>
      <c r="N152" s="253" t="s">
        <v>41</v>
      </c>
      <c r="Q152" s="244">
        <v>0</v>
      </c>
      <c r="R152" s="244">
        <f>$Q$152*$H$152</f>
        <v>0</v>
      </c>
      <c r="S152" s="244">
        <v>0</v>
      </c>
      <c r="T152" s="245">
        <f>$S$152*$H$152</f>
        <v>0</v>
      </c>
      <c r="AR152" s="174" t="s">
        <v>1350</v>
      </c>
      <c r="AT152" s="174" t="s">
        <v>317</v>
      </c>
      <c r="AU152" s="174" t="s">
        <v>974</v>
      </c>
      <c r="AY152" s="174" t="s">
        <v>137</v>
      </c>
      <c r="BE152" s="246">
        <f>IF($N$152="základní",$J$152,0)</f>
        <v>0</v>
      </c>
      <c r="BF152" s="246">
        <f>IF($N$152="snížená",$J$152,0)</f>
        <v>0</v>
      </c>
      <c r="BG152" s="246">
        <f>IF($N$152="zákl. přenesená",$J$152,0)</f>
        <v>0</v>
      </c>
      <c r="BH152" s="246">
        <f>IF($N$152="sníž. přenesená",$J$152,0)</f>
        <v>0</v>
      </c>
      <c r="BI152" s="246">
        <f>IF($N$152="nulová",$J$152,0)</f>
        <v>0</v>
      </c>
      <c r="BJ152" s="174" t="s">
        <v>21</v>
      </c>
      <c r="BK152" s="246">
        <f>ROUND($I$152*$H$152,2)</f>
        <v>0</v>
      </c>
      <c r="BL152" s="174" t="s">
        <v>834</v>
      </c>
      <c r="BM152" s="174" t="s">
        <v>424</v>
      </c>
    </row>
    <row r="153" spans="2:65" s="169" customFormat="1" ht="15.75" customHeight="1">
      <c r="B153" s="170"/>
      <c r="C153" s="247" t="s">
        <v>305</v>
      </c>
      <c r="D153" s="247" t="s">
        <v>317</v>
      </c>
      <c r="E153" s="248" t="s">
        <v>1361</v>
      </c>
      <c r="F153" s="249" t="s">
        <v>1362</v>
      </c>
      <c r="G153" s="247" t="s">
        <v>1257</v>
      </c>
      <c r="H153" s="250">
        <v>1</v>
      </c>
      <c r="I153" s="251"/>
      <c r="J153" s="251">
        <f>ROUND($I$153*$H$153,2)</f>
        <v>0</v>
      </c>
      <c r="K153" s="249" t="s">
        <v>1234</v>
      </c>
      <c r="L153" s="252"/>
      <c r="M153" s="249"/>
      <c r="N153" s="253" t="s">
        <v>41</v>
      </c>
      <c r="Q153" s="244">
        <v>0</v>
      </c>
      <c r="R153" s="244">
        <f>$Q$153*$H$153</f>
        <v>0</v>
      </c>
      <c r="S153" s="244">
        <v>0</v>
      </c>
      <c r="T153" s="245">
        <f>$S$153*$H$153</f>
        <v>0</v>
      </c>
      <c r="AR153" s="174" t="s">
        <v>1350</v>
      </c>
      <c r="AT153" s="174" t="s">
        <v>317</v>
      </c>
      <c r="AU153" s="174" t="s">
        <v>974</v>
      </c>
      <c r="AY153" s="174" t="s">
        <v>137</v>
      </c>
      <c r="BE153" s="246">
        <f>IF($N$153="základní",$J$153,0)</f>
        <v>0</v>
      </c>
      <c r="BF153" s="246">
        <f>IF($N$153="snížená",$J$153,0)</f>
        <v>0</v>
      </c>
      <c r="BG153" s="246">
        <f>IF($N$153="zákl. přenesená",$J$153,0)</f>
        <v>0</v>
      </c>
      <c r="BH153" s="246">
        <f>IF($N$153="sníž. přenesená",$J$153,0)</f>
        <v>0</v>
      </c>
      <c r="BI153" s="246">
        <f>IF($N$153="nulová",$J$153,0)</f>
        <v>0</v>
      </c>
      <c r="BJ153" s="174" t="s">
        <v>21</v>
      </c>
      <c r="BK153" s="246">
        <f>ROUND($I$153*$H$153,2)</f>
        <v>0</v>
      </c>
      <c r="BL153" s="174" t="s">
        <v>834</v>
      </c>
      <c r="BM153" s="174" t="s">
        <v>400</v>
      </c>
    </row>
    <row r="154" spans="2:65" s="169" customFormat="1" ht="15.75" customHeight="1">
      <c r="B154" s="170"/>
      <c r="C154" s="247" t="s">
        <v>294</v>
      </c>
      <c r="D154" s="247" t="s">
        <v>317</v>
      </c>
      <c r="E154" s="248" t="s">
        <v>1363</v>
      </c>
      <c r="F154" s="249" t="s">
        <v>1267</v>
      </c>
      <c r="G154" s="247" t="s">
        <v>1257</v>
      </c>
      <c r="H154" s="250">
        <v>44</v>
      </c>
      <c r="I154" s="251"/>
      <c r="J154" s="251">
        <f>ROUND($I$154*$H$154,2)</f>
        <v>0</v>
      </c>
      <c r="K154" s="249" t="s">
        <v>1234</v>
      </c>
      <c r="L154" s="252"/>
      <c r="M154" s="249"/>
      <c r="N154" s="253" t="s">
        <v>41</v>
      </c>
      <c r="Q154" s="244">
        <v>0</v>
      </c>
      <c r="R154" s="244">
        <f>$Q$154*$H$154</f>
        <v>0</v>
      </c>
      <c r="S154" s="244">
        <v>0</v>
      </c>
      <c r="T154" s="245">
        <f>$S$154*$H$154</f>
        <v>0</v>
      </c>
      <c r="AR154" s="174" t="s">
        <v>1350</v>
      </c>
      <c r="AT154" s="174" t="s">
        <v>317</v>
      </c>
      <c r="AU154" s="174" t="s">
        <v>974</v>
      </c>
      <c r="AY154" s="174" t="s">
        <v>137</v>
      </c>
      <c r="BE154" s="246">
        <f>IF($N$154="základní",$J$154,0)</f>
        <v>0</v>
      </c>
      <c r="BF154" s="246">
        <f>IF($N$154="snížená",$J$154,0)</f>
        <v>0</v>
      </c>
      <c r="BG154" s="246">
        <f>IF($N$154="zákl. přenesená",$J$154,0)</f>
        <v>0</v>
      </c>
      <c r="BH154" s="246">
        <f>IF($N$154="sníž. přenesená",$J$154,0)</f>
        <v>0</v>
      </c>
      <c r="BI154" s="246">
        <f>IF($N$154="nulová",$J$154,0)</f>
        <v>0</v>
      </c>
      <c r="BJ154" s="174" t="s">
        <v>21</v>
      </c>
      <c r="BK154" s="246">
        <f>ROUND($I$154*$H$154,2)</f>
        <v>0</v>
      </c>
      <c r="BL154" s="174" t="s">
        <v>834</v>
      </c>
      <c r="BM154" s="174" t="s">
        <v>380</v>
      </c>
    </row>
    <row r="155" spans="2:65" s="169" customFormat="1" ht="15.75" customHeight="1">
      <c r="B155" s="170"/>
      <c r="C155" s="247" t="s">
        <v>667</v>
      </c>
      <c r="D155" s="247" t="s">
        <v>317</v>
      </c>
      <c r="E155" s="248" t="s">
        <v>1364</v>
      </c>
      <c r="F155" s="249" t="s">
        <v>1365</v>
      </c>
      <c r="G155" s="247" t="s">
        <v>1257</v>
      </c>
      <c r="H155" s="250">
        <v>4</v>
      </c>
      <c r="I155" s="251"/>
      <c r="J155" s="251">
        <f>ROUND($I$155*$H$155,2)</f>
        <v>0</v>
      </c>
      <c r="K155" s="249" t="s">
        <v>1234</v>
      </c>
      <c r="L155" s="252"/>
      <c r="M155" s="249"/>
      <c r="N155" s="253" t="s">
        <v>41</v>
      </c>
      <c r="Q155" s="244">
        <v>0</v>
      </c>
      <c r="R155" s="244">
        <f>$Q$155*$H$155</f>
        <v>0</v>
      </c>
      <c r="S155" s="244">
        <v>0</v>
      </c>
      <c r="T155" s="245">
        <f>$S$155*$H$155</f>
        <v>0</v>
      </c>
      <c r="AR155" s="174" t="s">
        <v>1350</v>
      </c>
      <c r="AT155" s="174" t="s">
        <v>317</v>
      </c>
      <c r="AU155" s="174" t="s">
        <v>974</v>
      </c>
      <c r="AY155" s="174" t="s">
        <v>137</v>
      </c>
      <c r="BE155" s="246">
        <f>IF($N$155="základní",$J$155,0)</f>
        <v>0</v>
      </c>
      <c r="BF155" s="246">
        <f>IF($N$155="snížená",$J$155,0)</f>
        <v>0</v>
      </c>
      <c r="BG155" s="246">
        <f>IF($N$155="zákl. přenesená",$J$155,0)</f>
        <v>0</v>
      </c>
      <c r="BH155" s="246">
        <f>IF($N$155="sníž. přenesená",$J$155,0)</f>
        <v>0</v>
      </c>
      <c r="BI155" s="246">
        <f>IF($N$155="nulová",$J$155,0)</f>
        <v>0</v>
      </c>
      <c r="BJ155" s="174" t="s">
        <v>21</v>
      </c>
      <c r="BK155" s="246">
        <f>ROUND($I$155*$H$155,2)</f>
        <v>0</v>
      </c>
      <c r="BL155" s="174" t="s">
        <v>834</v>
      </c>
      <c r="BM155" s="174" t="s">
        <v>454</v>
      </c>
    </row>
    <row r="156" spans="2:65" s="169" customFormat="1" ht="15.75" customHeight="1">
      <c r="B156" s="170"/>
      <c r="C156" s="247" t="s">
        <v>850</v>
      </c>
      <c r="D156" s="247" t="s">
        <v>317</v>
      </c>
      <c r="E156" s="248" t="s">
        <v>1366</v>
      </c>
      <c r="F156" s="249" t="s">
        <v>1367</v>
      </c>
      <c r="G156" s="247" t="s">
        <v>1257</v>
      </c>
      <c r="H156" s="250">
        <v>4</v>
      </c>
      <c r="I156" s="251"/>
      <c r="J156" s="251">
        <f>ROUND($I$156*$H$156,2)</f>
        <v>0</v>
      </c>
      <c r="K156" s="249" t="s">
        <v>1234</v>
      </c>
      <c r="L156" s="252"/>
      <c r="M156" s="249"/>
      <c r="N156" s="253" t="s">
        <v>41</v>
      </c>
      <c r="Q156" s="244">
        <v>0</v>
      </c>
      <c r="R156" s="244">
        <f>$Q$156*$H$156</f>
        <v>0</v>
      </c>
      <c r="S156" s="244">
        <v>0</v>
      </c>
      <c r="T156" s="245">
        <f>$S$156*$H$156</f>
        <v>0</v>
      </c>
      <c r="AR156" s="174" t="s">
        <v>1350</v>
      </c>
      <c r="AT156" s="174" t="s">
        <v>317</v>
      </c>
      <c r="AU156" s="174" t="s">
        <v>974</v>
      </c>
      <c r="AY156" s="174" t="s">
        <v>137</v>
      </c>
      <c r="BE156" s="246">
        <f>IF($N$156="základní",$J$156,0)</f>
        <v>0</v>
      </c>
      <c r="BF156" s="246">
        <f>IF($N$156="snížená",$J$156,0)</f>
        <v>0</v>
      </c>
      <c r="BG156" s="246">
        <f>IF($N$156="zákl. přenesená",$J$156,0)</f>
        <v>0</v>
      </c>
      <c r="BH156" s="246">
        <f>IF($N$156="sníž. přenesená",$J$156,0)</f>
        <v>0</v>
      </c>
      <c r="BI156" s="246">
        <f>IF($N$156="nulová",$J$156,0)</f>
        <v>0</v>
      </c>
      <c r="BJ156" s="174" t="s">
        <v>21</v>
      </c>
      <c r="BK156" s="246">
        <f>ROUND($I$156*$H$156,2)</f>
        <v>0</v>
      </c>
      <c r="BL156" s="174" t="s">
        <v>834</v>
      </c>
      <c r="BM156" s="174" t="s">
        <v>459</v>
      </c>
    </row>
    <row r="157" spans="2:65" s="169" customFormat="1" ht="15.75" customHeight="1">
      <c r="B157" s="170"/>
      <c r="C157" s="247" t="s">
        <v>855</v>
      </c>
      <c r="D157" s="247" t="s">
        <v>317</v>
      </c>
      <c r="E157" s="248" t="s">
        <v>1368</v>
      </c>
      <c r="F157" s="249" t="s">
        <v>1369</v>
      </c>
      <c r="G157" s="247" t="s">
        <v>1257</v>
      </c>
      <c r="H157" s="250">
        <v>6</v>
      </c>
      <c r="I157" s="251"/>
      <c r="J157" s="251">
        <f>ROUND($I$157*$H$157,2)</f>
        <v>0</v>
      </c>
      <c r="K157" s="249" t="s">
        <v>1234</v>
      </c>
      <c r="L157" s="252"/>
      <c r="M157" s="249"/>
      <c r="N157" s="253" t="s">
        <v>41</v>
      </c>
      <c r="Q157" s="244">
        <v>0</v>
      </c>
      <c r="R157" s="244">
        <f>$Q$157*$H$157</f>
        <v>0</v>
      </c>
      <c r="S157" s="244">
        <v>0</v>
      </c>
      <c r="T157" s="245">
        <f>$S$157*$H$157</f>
        <v>0</v>
      </c>
      <c r="AR157" s="174" t="s">
        <v>1350</v>
      </c>
      <c r="AT157" s="174" t="s">
        <v>317</v>
      </c>
      <c r="AU157" s="174" t="s">
        <v>974</v>
      </c>
      <c r="AY157" s="174" t="s">
        <v>137</v>
      </c>
      <c r="BE157" s="246">
        <f>IF($N$157="základní",$J$157,0)</f>
        <v>0</v>
      </c>
      <c r="BF157" s="246">
        <f>IF($N$157="snížená",$J$157,0)</f>
        <v>0</v>
      </c>
      <c r="BG157" s="246">
        <f>IF($N$157="zákl. přenesená",$J$157,0)</f>
        <v>0</v>
      </c>
      <c r="BH157" s="246">
        <f>IF($N$157="sníž. přenesená",$J$157,0)</f>
        <v>0</v>
      </c>
      <c r="BI157" s="246">
        <f>IF($N$157="nulová",$J$157,0)</f>
        <v>0</v>
      </c>
      <c r="BJ157" s="174" t="s">
        <v>21</v>
      </c>
      <c r="BK157" s="246">
        <f>ROUND($I$157*$H$157,2)</f>
        <v>0</v>
      </c>
      <c r="BL157" s="174" t="s">
        <v>834</v>
      </c>
      <c r="BM157" s="174" t="s">
        <v>464</v>
      </c>
    </row>
    <row r="158" spans="2:65" s="169" customFormat="1" ht="15.75" customHeight="1">
      <c r="B158" s="170"/>
      <c r="C158" s="247" t="s">
        <v>845</v>
      </c>
      <c r="D158" s="247" t="s">
        <v>317</v>
      </c>
      <c r="E158" s="248" t="s">
        <v>1370</v>
      </c>
      <c r="F158" s="249" t="s">
        <v>1371</v>
      </c>
      <c r="G158" s="247" t="s">
        <v>1257</v>
      </c>
      <c r="H158" s="250">
        <v>1</v>
      </c>
      <c r="I158" s="251"/>
      <c r="J158" s="251">
        <f>ROUND($I$158*$H$158,2)</f>
        <v>0</v>
      </c>
      <c r="K158" s="249" t="s">
        <v>1234</v>
      </c>
      <c r="L158" s="252"/>
      <c r="M158" s="249"/>
      <c r="N158" s="253" t="s">
        <v>41</v>
      </c>
      <c r="Q158" s="244">
        <v>0</v>
      </c>
      <c r="R158" s="244">
        <f>$Q$158*$H$158</f>
        <v>0</v>
      </c>
      <c r="S158" s="244">
        <v>0</v>
      </c>
      <c r="T158" s="245">
        <f>$S$158*$H$158</f>
        <v>0</v>
      </c>
      <c r="AR158" s="174" t="s">
        <v>1350</v>
      </c>
      <c r="AT158" s="174" t="s">
        <v>317</v>
      </c>
      <c r="AU158" s="174" t="s">
        <v>974</v>
      </c>
      <c r="AY158" s="174" t="s">
        <v>137</v>
      </c>
      <c r="BE158" s="246">
        <f>IF($N$158="základní",$J$158,0)</f>
        <v>0</v>
      </c>
      <c r="BF158" s="246">
        <f>IF($N$158="snížená",$J$158,0)</f>
        <v>0</v>
      </c>
      <c r="BG158" s="246">
        <f>IF($N$158="zákl. přenesená",$J$158,0)</f>
        <v>0</v>
      </c>
      <c r="BH158" s="246">
        <f>IF($N$158="sníž. přenesená",$J$158,0)</f>
        <v>0</v>
      </c>
      <c r="BI158" s="246">
        <f>IF($N$158="nulová",$J$158,0)</f>
        <v>0</v>
      </c>
      <c r="BJ158" s="174" t="s">
        <v>21</v>
      </c>
      <c r="BK158" s="246">
        <f>ROUND($I$158*$H$158,2)</f>
        <v>0</v>
      </c>
      <c r="BL158" s="174" t="s">
        <v>834</v>
      </c>
      <c r="BM158" s="174" t="s">
        <v>469</v>
      </c>
    </row>
    <row r="159" spans="2:65" s="169" customFormat="1" ht="15.75" customHeight="1">
      <c r="B159" s="170"/>
      <c r="C159" s="247" t="s">
        <v>1372</v>
      </c>
      <c r="D159" s="247" t="s">
        <v>317</v>
      </c>
      <c r="E159" s="248" t="s">
        <v>1373</v>
      </c>
      <c r="F159" s="249" t="s">
        <v>1374</v>
      </c>
      <c r="G159" s="247" t="s">
        <v>1257</v>
      </c>
      <c r="H159" s="250">
        <v>1</v>
      </c>
      <c r="I159" s="251"/>
      <c r="J159" s="251">
        <f>ROUND($I$159*$H$159,2)</f>
        <v>0</v>
      </c>
      <c r="K159" s="249" t="s">
        <v>1234</v>
      </c>
      <c r="L159" s="252"/>
      <c r="M159" s="249"/>
      <c r="N159" s="253" t="s">
        <v>41</v>
      </c>
      <c r="Q159" s="244">
        <v>0</v>
      </c>
      <c r="R159" s="244">
        <f>$Q$159*$H$159</f>
        <v>0</v>
      </c>
      <c r="S159" s="244">
        <v>0</v>
      </c>
      <c r="T159" s="245">
        <f>$S$159*$H$159</f>
        <v>0</v>
      </c>
      <c r="AR159" s="174" t="s">
        <v>1350</v>
      </c>
      <c r="AT159" s="174" t="s">
        <v>317</v>
      </c>
      <c r="AU159" s="174" t="s">
        <v>974</v>
      </c>
      <c r="AY159" s="174" t="s">
        <v>137</v>
      </c>
      <c r="BE159" s="246">
        <f>IF($N$159="základní",$J$159,0)</f>
        <v>0</v>
      </c>
      <c r="BF159" s="246">
        <f>IF($N$159="snížená",$J$159,0)</f>
        <v>0</v>
      </c>
      <c r="BG159" s="246">
        <f>IF($N$159="zákl. přenesená",$J$159,0)</f>
        <v>0</v>
      </c>
      <c r="BH159" s="246">
        <f>IF($N$159="sníž. přenesená",$J$159,0)</f>
        <v>0</v>
      </c>
      <c r="BI159" s="246">
        <f>IF($N$159="nulová",$J$159,0)</f>
        <v>0</v>
      </c>
      <c r="BJ159" s="174" t="s">
        <v>21</v>
      </c>
      <c r="BK159" s="246">
        <f>ROUND($I$159*$H$159,2)</f>
        <v>0</v>
      </c>
      <c r="BL159" s="174" t="s">
        <v>834</v>
      </c>
      <c r="BM159" s="174" t="s">
        <v>305</v>
      </c>
    </row>
    <row r="160" spans="2:65" s="169" customFormat="1" ht="15.75" customHeight="1">
      <c r="B160" s="170"/>
      <c r="C160" s="247" t="s">
        <v>834</v>
      </c>
      <c r="D160" s="247" t="s">
        <v>317</v>
      </c>
      <c r="E160" s="248" t="s">
        <v>1375</v>
      </c>
      <c r="F160" s="249" t="s">
        <v>1376</v>
      </c>
      <c r="G160" s="247" t="s">
        <v>1257</v>
      </c>
      <c r="H160" s="250">
        <v>4</v>
      </c>
      <c r="I160" s="251"/>
      <c r="J160" s="251">
        <f>ROUND($I$160*$H$160,2)</f>
        <v>0</v>
      </c>
      <c r="K160" s="249" t="s">
        <v>1234</v>
      </c>
      <c r="L160" s="252"/>
      <c r="M160" s="249"/>
      <c r="N160" s="253" t="s">
        <v>41</v>
      </c>
      <c r="Q160" s="244">
        <v>0</v>
      </c>
      <c r="R160" s="244">
        <f>$Q$160*$H$160</f>
        <v>0</v>
      </c>
      <c r="S160" s="244">
        <v>0</v>
      </c>
      <c r="T160" s="245">
        <f>$S$160*$H$160</f>
        <v>0</v>
      </c>
      <c r="AR160" s="174" t="s">
        <v>1350</v>
      </c>
      <c r="AT160" s="174" t="s">
        <v>317</v>
      </c>
      <c r="AU160" s="174" t="s">
        <v>974</v>
      </c>
      <c r="AY160" s="174" t="s">
        <v>137</v>
      </c>
      <c r="BE160" s="246">
        <f>IF($N$160="základní",$J$160,0)</f>
        <v>0</v>
      </c>
      <c r="BF160" s="246">
        <f>IF($N$160="snížená",$J$160,0)</f>
        <v>0</v>
      </c>
      <c r="BG160" s="246">
        <f>IF($N$160="zákl. přenesená",$J$160,0)</f>
        <v>0</v>
      </c>
      <c r="BH160" s="246">
        <f>IF($N$160="sníž. přenesená",$J$160,0)</f>
        <v>0</v>
      </c>
      <c r="BI160" s="246">
        <f>IF($N$160="nulová",$J$160,0)</f>
        <v>0</v>
      </c>
      <c r="BJ160" s="174" t="s">
        <v>21</v>
      </c>
      <c r="BK160" s="246">
        <f>ROUND($I$160*$H$160,2)</f>
        <v>0</v>
      </c>
      <c r="BL160" s="174" t="s">
        <v>834</v>
      </c>
      <c r="BM160" s="174" t="s">
        <v>294</v>
      </c>
    </row>
    <row r="161" spans="2:65" s="169" customFormat="1" ht="15.75" customHeight="1">
      <c r="B161" s="170"/>
      <c r="C161" s="247" t="s">
        <v>828</v>
      </c>
      <c r="D161" s="247" t="s">
        <v>317</v>
      </c>
      <c r="E161" s="248" t="s">
        <v>1377</v>
      </c>
      <c r="F161" s="249" t="s">
        <v>1378</v>
      </c>
      <c r="G161" s="247" t="s">
        <v>1257</v>
      </c>
      <c r="H161" s="250">
        <v>8</v>
      </c>
      <c r="I161" s="251"/>
      <c r="J161" s="251">
        <f>ROUND($I$161*$H$161,2)</f>
        <v>0</v>
      </c>
      <c r="K161" s="249" t="s">
        <v>1234</v>
      </c>
      <c r="L161" s="252"/>
      <c r="M161" s="249"/>
      <c r="N161" s="253" t="s">
        <v>41</v>
      </c>
      <c r="Q161" s="244">
        <v>0</v>
      </c>
      <c r="R161" s="244">
        <f>$Q$161*$H$161</f>
        <v>0</v>
      </c>
      <c r="S161" s="244">
        <v>0</v>
      </c>
      <c r="T161" s="245">
        <f>$S$161*$H$161</f>
        <v>0</v>
      </c>
      <c r="AR161" s="174" t="s">
        <v>1350</v>
      </c>
      <c r="AT161" s="174" t="s">
        <v>317</v>
      </c>
      <c r="AU161" s="174" t="s">
        <v>974</v>
      </c>
      <c r="AY161" s="174" t="s">
        <v>137</v>
      </c>
      <c r="BE161" s="246">
        <f>IF($N$161="základní",$J$161,0)</f>
        <v>0</v>
      </c>
      <c r="BF161" s="246">
        <f>IF($N$161="snížená",$J$161,0)</f>
        <v>0</v>
      </c>
      <c r="BG161" s="246">
        <f>IF($N$161="zákl. přenesená",$J$161,0)</f>
        <v>0</v>
      </c>
      <c r="BH161" s="246">
        <f>IF($N$161="sníž. přenesená",$J$161,0)</f>
        <v>0</v>
      </c>
      <c r="BI161" s="246">
        <f>IF($N$161="nulová",$J$161,0)</f>
        <v>0</v>
      </c>
      <c r="BJ161" s="174" t="s">
        <v>21</v>
      </c>
      <c r="BK161" s="246">
        <f>ROUND($I$161*$H$161,2)</f>
        <v>0</v>
      </c>
      <c r="BL161" s="174" t="s">
        <v>834</v>
      </c>
      <c r="BM161" s="174" t="s">
        <v>667</v>
      </c>
    </row>
    <row r="162" spans="2:65" s="169" customFormat="1" ht="15.75" customHeight="1">
      <c r="B162" s="170"/>
      <c r="C162" s="247" t="s">
        <v>818</v>
      </c>
      <c r="D162" s="247" t="s">
        <v>317</v>
      </c>
      <c r="E162" s="248" t="s">
        <v>1379</v>
      </c>
      <c r="F162" s="249" t="s">
        <v>1273</v>
      </c>
      <c r="G162" s="247" t="s">
        <v>1257</v>
      </c>
      <c r="H162" s="250">
        <v>62</v>
      </c>
      <c r="I162" s="251"/>
      <c r="J162" s="251">
        <f>ROUND($I$162*$H$162,2)</f>
        <v>0</v>
      </c>
      <c r="K162" s="249" t="s">
        <v>1234</v>
      </c>
      <c r="L162" s="252"/>
      <c r="M162" s="249"/>
      <c r="N162" s="253" t="s">
        <v>41</v>
      </c>
      <c r="Q162" s="244">
        <v>0</v>
      </c>
      <c r="R162" s="244">
        <f>$Q$162*$H$162</f>
        <v>0</v>
      </c>
      <c r="S162" s="244">
        <v>0</v>
      </c>
      <c r="T162" s="245">
        <f>$S$162*$H$162</f>
        <v>0</v>
      </c>
      <c r="AR162" s="174" t="s">
        <v>1350</v>
      </c>
      <c r="AT162" s="174" t="s">
        <v>317</v>
      </c>
      <c r="AU162" s="174" t="s">
        <v>974</v>
      </c>
      <c r="AY162" s="174" t="s">
        <v>137</v>
      </c>
      <c r="BE162" s="246">
        <f>IF($N$162="základní",$J$162,0)</f>
        <v>0</v>
      </c>
      <c r="BF162" s="246">
        <f>IF($N$162="snížená",$J$162,0)</f>
        <v>0</v>
      </c>
      <c r="BG162" s="246">
        <f>IF($N$162="zákl. přenesená",$J$162,0)</f>
        <v>0</v>
      </c>
      <c r="BH162" s="246">
        <f>IF($N$162="sníž. přenesená",$J$162,0)</f>
        <v>0</v>
      </c>
      <c r="BI162" s="246">
        <f>IF($N$162="nulová",$J$162,0)</f>
        <v>0</v>
      </c>
      <c r="BJ162" s="174" t="s">
        <v>21</v>
      </c>
      <c r="BK162" s="246">
        <f>ROUND($I$162*$H$162,2)</f>
        <v>0</v>
      </c>
      <c r="BL162" s="174" t="s">
        <v>834</v>
      </c>
      <c r="BM162" s="174" t="s">
        <v>850</v>
      </c>
    </row>
    <row r="163" spans="2:65" s="169" customFormat="1" ht="15.75" customHeight="1">
      <c r="B163" s="170"/>
      <c r="C163" s="247" t="s">
        <v>839</v>
      </c>
      <c r="D163" s="247" t="s">
        <v>317</v>
      </c>
      <c r="E163" s="248" t="s">
        <v>1380</v>
      </c>
      <c r="F163" s="249" t="s">
        <v>1275</v>
      </c>
      <c r="G163" s="247" t="s">
        <v>1257</v>
      </c>
      <c r="H163" s="250">
        <v>65</v>
      </c>
      <c r="I163" s="251"/>
      <c r="J163" s="251">
        <f>ROUND($I$163*$H$163,2)</f>
        <v>0</v>
      </c>
      <c r="K163" s="249" t="s">
        <v>1234</v>
      </c>
      <c r="L163" s="252"/>
      <c r="M163" s="249"/>
      <c r="N163" s="253" t="s">
        <v>41</v>
      </c>
      <c r="Q163" s="244">
        <v>0</v>
      </c>
      <c r="R163" s="244">
        <f>$Q$163*$H$163</f>
        <v>0</v>
      </c>
      <c r="S163" s="244">
        <v>0</v>
      </c>
      <c r="T163" s="245">
        <f>$S$163*$H$163</f>
        <v>0</v>
      </c>
      <c r="AR163" s="174" t="s">
        <v>1350</v>
      </c>
      <c r="AT163" s="174" t="s">
        <v>317</v>
      </c>
      <c r="AU163" s="174" t="s">
        <v>974</v>
      </c>
      <c r="AY163" s="174" t="s">
        <v>137</v>
      </c>
      <c r="BE163" s="246">
        <f>IF($N$163="základní",$J$163,0)</f>
        <v>0</v>
      </c>
      <c r="BF163" s="246">
        <f>IF($N$163="snížená",$J$163,0)</f>
        <v>0</v>
      </c>
      <c r="BG163" s="246">
        <f>IF($N$163="zákl. přenesená",$J$163,0)</f>
        <v>0</v>
      </c>
      <c r="BH163" s="246">
        <f>IF($N$163="sníž. přenesená",$J$163,0)</f>
        <v>0</v>
      </c>
      <c r="BI163" s="246">
        <f>IF($N$163="nulová",$J$163,0)</f>
        <v>0</v>
      </c>
      <c r="BJ163" s="174" t="s">
        <v>21</v>
      </c>
      <c r="BK163" s="246">
        <f>ROUND($I$163*$H$163,2)</f>
        <v>0</v>
      </c>
      <c r="BL163" s="174" t="s">
        <v>834</v>
      </c>
      <c r="BM163" s="174" t="s">
        <v>855</v>
      </c>
    </row>
    <row r="164" spans="2:65" s="169" customFormat="1" ht="15.75" customHeight="1">
      <c r="B164" s="170"/>
      <c r="C164" s="247" t="s">
        <v>823</v>
      </c>
      <c r="D164" s="247" t="s">
        <v>317</v>
      </c>
      <c r="E164" s="248" t="s">
        <v>1381</v>
      </c>
      <c r="F164" s="249" t="s">
        <v>1277</v>
      </c>
      <c r="G164" s="247" t="s">
        <v>1257</v>
      </c>
      <c r="H164" s="250">
        <v>10</v>
      </c>
      <c r="I164" s="251"/>
      <c r="J164" s="251">
        <f>ROUND($I$164*$H$164,2)</f>
        <v>0</v>
      </c>
      <c r="K164" s="249" t="s">
        <v>1234</v>
      </c>
      <c r="L164" s="252"/>
      <c r="M164" s="249"/>
      <c r="N164" s="253" t="s">
        <v>41</v>
      </c>
      <c r="Q164" s="244">
        <v>0</v>
      </c>
      <c r="R164" s="244">
        <f>$Q$164*$H$164</f>
        <v>0</v>
      </c>
      <c r="S164" s="244">
        <v>0</v>
      </c>
      <c r="T164" s="245">
        <f>$S$164*$H$164</f>
        <v>0</v>
      </c>
      <c r="AR164" s="174" t="s">
        <v>1350</v>
      </c>
      <c r="AT164" s="174" t="s">
        <v>317</v>
      </c>
      <c r="AU164" s="174" t="s">
        <v>974</v>
      </c>
      <c r="AY164" s="174" t="s">
        <v>137</v>
      </c>
      <c r="BE164" s="246">
        <f>IF($N$164="základní",$J$164,0)</f>
        <v>0</v>
      </c>
      <c r="BF164" s="246">
        <f>IF($N$164="snížená",$J$164,0)</f>
        <v>0</v>
      </c>
      <c r="BG164" s="246">
        <f>IF($N$164="zákl. přenesená",$J$164,0)</f>
        <v>0</v>
      </c>
      <c r="BH164" s="246">
        <f>IF($N$164="sníž. přenesená",$J$164,0)</f>
        <v>0</v>
      </c>
      <c r="BI164" s="246">
        <f>IF($N$164="nulová",$J$164,0)</f>
        <v>0</v>
      </c>
      <c r="BJ164" s="174" t="s">
        <v>21</v>
      </c>
      <c r="BK164" s="246">
        <f>ROUND($I$164*$H$164,2)</f>
        <v>0</v>
      </c>
      <c r="BL164" s="174" t="s">
        <v>834</v>
      </c>
      <c r="BM164" s="174" t="s">
        <v>845</v>
      </c>
    </row>
    <row r="165" spans="2:65" s="169" customFormat="1" ht="15.75" customHeight="1">
      <c r="B165" s="170"/>
      <c r="C165" s="247" t="s">
        <v>860</v>
      </c>
      <c r="D165" s="247" t="s">
        <v>317</v>
      </c>
      <c r="E165" s="248" t="s">
        <v>1382</v>
      </c>
      <c r="F165" s="249" t="s">
        <v>1383</v>
      </c>
      <c r="G165" s="247" t="s">
        <v>1257</v>
      </c>
      <c r="H165" s="250">
        <v>4</v>
      </c>
      <c r="I165" s="251"/>
      <c r="J165" s="251">
        <f>ROUND($I$165*$H$165,2)</f>
        <v>0</v>
      </c>
      <c r="K165" s="249" t="s">
        <v>1234</v>
      </c>
      <c r="L165" s="252"/>
      <c r="M165" s="249"/>
      <c r="N165" s="253" t="s">
        <v>41</v>
      </c>
      <c r="Q165" s="244">
        <v>0</v>
      </c>
      <c r="R165" s="244">
        <f>$Q$165*$H$165</f>
        <v>0</v>
      </c>
      <c r="S165" s="244">
        <v>0</v>
      </c>
      <c r="T165" s="245">
        <f>$S$165*$H$165</f>
        <v>0</v>
      </c>
      <c r="AR165" s="174" t="s">
        <v>1350</v>
      </c>
      <c r="AT165" s="174" t="s">
        <v>317</v>
      </c>
      <c r="AU165" s="174" t="s">
        <v>974</v>
      </c>
      <c r="AY165" s="174" t="s">
        <v>137</v>
      </c>
      <c r="BE165" s="246">
        <f>IF($N$165="základní",$J$165,0)</f>
        <v>0</v>
      </c>
      <c r="BF165" s="246">
        <f>IF($N$165="snížená",$J$165,0)</f>
        <v>0</v>
      </c>
      <c r="BG165" s="246">
        <f>IF($N$165="zákl. přenesená",$J$165,0)</f>
        <v>0</v>
      </c>
      <c r="BH165" s="246">
        <f>IF($N$165="sníž. přenesená",$J$165,0)</f>
        <v>0</v>
      </c>
      <c r="BI165" s="246">
        <f>IF($N$165="nulová",$J$165,0)</f>
        <v>0</v>
      </c>
      <c r="BJ165" s="174" t="s">
        <v>21</v>
      </c>
      <c r="BK165" s="246">
        <f>ROUND($I$165*$H$165,2)</f>
        <v>0</v>
      </c>
      <c r="BL165" s="174" t="s">
        <v>834</v>
      </c>
      <c r="BM165" s="174" t="s">
        <v>1372</v>
      </c>
    </row>
    <row r="166" spans="2:65" s="169" customFormat="1" ht="15.75" customHeight="1">
      <c r="B166" s="170"/>
      <c r="C166" s="247" t="s">
        <v>672</v>
      </c>
      <c r="D166" s="247" t="s">
        <v>317</v>
      </c>
      <c r="E166" s="248" t="s">
        <v>1384</v>
      </c>
      <c r="F166" s="249" t="s">
        <v>1385</v>
      </c>
      <c r="G166" s="247" t="s">
        <v>1257</v>
      </c>
      <c r="H166" s="250">
        <v>3</v>
      </c>
      <c r="I166" s="251"/>
      <c r="J166" s="251">
        <f>ROUND($I$166*$H$166,2)</f>
        <v>0</v>
      </c>
      <c r="K166" s="249" t="s">
        <v>1234</v>
      </c>
      <c r="L166" s="252"/>
      <c r="M166" s="249"/>
      <c r="N166" s="253" t="s">
        <v>41</v>
      </c>
      <c r="Q166" s="244">
        <v>0</v>
      </c>
      <c r="R166" s="244">
        <f>$Q$166*$H$166</f>
        <v>0</v>
      </c>
      <c r="S166" s="244">
        <v>0</v>
      </c>
      <c r="T166" s="245">
        <f>$S$166*$H$166</f>
        <v>0</v>
      </c>
      <c r="AR166" s="174" t="s">
        <v>1350</v>
      </c>
      <c r="AT166" s="174" t="s">
        <v>317</v>
      </c>
      <c r="AU166" s="174" t="s">
        <v>974</v>
      </c>
      <c r="AY166" s="174" t="s">
        <v>137</v>
      </c>
      <c r="BE166" s="246">
        <f>IF($N$166="základní",$J$166,0)</f>
        <v>0</v>
      </c>
      <c r="BF166" s="246">
        <f>IF($N$166="snížená",$J$166,0)</f>
        <v>0</v>
      </c>
      <c r="BG166" s="246">
        <f>IF($N$166="zákl. přenesená",$J$166,0)</f>
        <v>0</v>
      </c>
      <c r="BH166" s="246">
        <f>IF($N$166="sníž. přenesená",$J$166,0)</f>
        <v>0</v>
      </c>
      <c r="BI166" s="246">
        <f>IF($N$166="nulová",$J$166,0)</f>
        <v>0</v>
      </c>
      <c r="BJ166" s="174" t="s">
        <v>21</v>
      </c>
      <c r="BK166" s="246">
        <f>ROUND($I$166*$H$166,2)</f>
        <v>0</v>
      </c>
      <c r="BL166" s="174" t="s">
        <v>834</v>
      </c>
      <c r="BM166" s="174" t="s">
        <v>834</v>
      </c>
    </row>
    <row r="167" spans="2:65" s="169" customFormat="1" ht="15.75" customHeight="1">
      <c r="B167" s="170"/>
      <c r="C167" s="247" t="s">
        <v>250</v>
      </c>
      <c r="D167" s="247" t="s">
        <v>317</v>
      </c>
      <c r="E167" s="248" t="s">
        <v>1386</v>
      </c>
      <c r="F167" s="249" t="s">
        <v>1387</v>
      </c>
      <c r="G167" s="247" t="s">
        <v>1257</v>
      </c>
      <c r="H167" s="250">
        <v>4</v>
      </c>
      <c r="I167" s="251"/>
      <c r="J167" s="251">
        <f>ROUND($I$167*$H$167,2)</f>
        <v>0</v>
      </c>
      <c r="K167" s="249" t="s">
        <v>1234</v>
      </c>
      <c r="L167" s="252"/>
      <c r="M167" s="249"/>
      <c r="N167" s="253" t="s">
        <v>41</v>
      </c>
      <c r="Q167" s="244">
        <v>0</v>
      </c>
      <c r="R167" s="244">
        <f>$Q$167*$H$167</f>
        <v>0</v>
      </c>
      <c r="S167" s="244">
        <v>0</v>
      </c>
      <c r="T167" s="245">
        <f>$S$167*$H$167</f>
        <v>0</v>
      </c>
      <c r="AR167" s="174" t="s">
        <v>1350</v>
      </c>
      <c r="AT167" s="174" t="s">
        <v>317</v>
      </c>
      <c r="AU167" s="174" t="s">
        <v>974</v>
      </c>
      <c r="AY167" s="174" t="s">
        <v>137</v>
      </c>
      <c r="BE167" s="246">
        <f>IF($N$167="základní",$J$167,0)</f>
        <v>0</v>
      </c>
      <c r="BF167" s="246">
        <f>IF($N$167="snížená",$J$167,0)</f>
        <v>0</v>
      </c>
      <c r="BG167" s="246">
        <f>IF($N$167="zákl. přenesená",$J$167,0)</f>
        <v>0</v>
      </c>
      <c r="BH167" s="246">
        <f>IF($N$167="sníž. přenesená",$J$167,0)</f>
        <v>0</v>
      </c>
      <c r="BI167" s="246">
        <f>IF($N$167="nulová",$J$167,0)</f>
        <v>0</v>
      </c>
      <c r="BJ167" s="174" t="s">
        <v>21</v>
      </c>
      <c r="BK167" s="246">
        <f>ROUND($I$167*$H$167,2)</f>
        <v>0</v>
      </c>
      <c r="BL167" s="174" t="s">
        <v>834</v>
      </c>
      <c r="BM167" s="174" t="s">
        <v>828</v>
      </c>
    </row>
    <row r="168" spans="2:65" s="169" customFormat="1" ht="15.75" customHeight="1">
      <c r="B168" s="170"/>
      <c r="C168" s="247" t="s">
        <v>255</v>
      </c>
      <c r="D168" s="247" t="s">
        <v>317</v>
      </c>
      <c r="E168" s="248" t="s">
        <v>1388</v>
      </c>
      <c r="F168" s="249" t="s">
        <v>1389</v>
      </c>
      <c r="G168" s="247" t="s">
        <v>1257</v>
      </c>
      <c r="H168" s="250">
        <v>2</v>
      </c>
      <c r="I168" s="251"/>
      <c r="J168" s="251">
        <f>ROUND($I$168*$H$168,2)</f>
        <v>0</v>
      </c>
      <c r="K168" s="249" t="s">
        <v>1234</v>
      </c>
      <c r="L168" s="252"/>
      <c r="M168" s="249"/>
      <c r="N168" s="253" t="s">
        <v>41</v>
      </c>
      <c r="Q168" s="244">
        <v>0</v>
      </c>
      <c r="R168" s="244">
        <f>$Q$168*$H$168</f>
        <v>0</v>
      </c>
      <c r="S168" s="244">
        <v>0</v>
      </c>
      <c r="T168" s="245">
        <f>$S$168*$H$168</f>
        <v>0</v>
      </c>
      <c r="AR168" s="174" t="s">
        <v>1350</v>
      </c>
      <c r="AT168" s="174" t="s">
        <v>317</v>
      </c>
      <c r="AU168" s="174" t="s">
        <v>974</v>
      </c>
      <c r="AY168" s="174" t="s">
        <v>137</v>
      </c>
      <c r="BE168" s="246">
        <f>IF($N$168="základní",$J$168,0)</f>
        <v>0</v>
      </c>
      <c r="BF168" s="246">
        <f>IF($N$168="snížená",$J$168,0)</f>
        <v>0</v>
      </c>
      <c r="BG168" s="246">
        <f>IF($N$168="zákl. přenesená",$J$168,0)</f>
        <v>0</v>
      </c>
      <c r="BH168" s="246">
        <f>IF($N$168="sníž. přenesená",$J$168,0)</f>
        <v>0</v>
      </c>
      <c r="BI168" s="246">
        <f>IF($N$168="nulová",$J$168,0)</f>
        <v>0</v>
      </c>
      <c r="BJ168" s="174" t="s">
        <v>21</v>
      </c>
      <c r="BK168" s="246">
        <f>ROUND($I$168*$H$168,2)</f>
        <v>0</v>
      </c>
      <c r="BL168" s="174" t="s">
        <v>834</v>
      </c>
      <c r="BM168" s="174" t="s">
        <v>818</v>
      </c>
    </row>
    <row r="169" spans="2:65" s="169" customFormat="1" ht="15.75" customHeight="1">
      <c r="B169" s="170"/>
      <c r="C169" s="247" t="s">
        <v>261</v>
      </c>
      <c r="D169" s="247" t="s">
        <v>317</v>
      </c>
      <c r="E169" s="248" t="s">
        <v>1390</v>
      </c>
      <c r="F169" s="249" t="s">
        <v>1391</v>
      </c>
      <c r="G169" s="247" t="s">
        <v>1257</v>
      </c>
      <c r="H169" s="250">
        <v>1</v>
      </c>
      <c r="I169" s="251"/>
      <c r="J169" s="251">
        <f>ROUND($I$169*$H$169,2)</f>
        <v>0</v>
      </c>
      <c r="K169" s="249" t="s">
        <v>1234</v>
      </c>
      <c r="L169" s="252"/>
      <c r="M169" s="249"/>
      <c r="N169" s="253" t="s">
        <v>41</v>
      </c>
      <c r="Q169" s="244">
        <v>0</v>
      </c>
      <c r="R169" s="244">
        <f>$Q$169*$H$169</f>
        <v>0</v>
      </c>
      <c r="S169" s="244">
        <v>0</v>
      </c>
      <c r="T169" s="245">
        <f>$S$169*$H$169</f>
        <v>0</v>
      </c>
      <c r="AR169" s="174" t="s">
        <v>1350</v>
      </c>
      <c r="AT169" s="174" t="s">
        <v>317</v>
      </c>
      <c r="AU169" s="174" t="s">
        <v>974</v>
      </c>
      <c r="AY169" s="174" t="s">
        <v>137</v>
      </c>
      <c r="BE169" s="246">
        <f>IF($N$169="základní",$J$169,0)</f>
        <v>0</v>
      </c>
      <c r="BF169" s="246">
        <f>IF($N$169="snížená",$J$169,0)</f>
        <v>0</v>
      </c>
      <c r="BG169" s="246">
        <f>IF($N$169="zákl. přenesená",$J$169,0)</f>
        <v>0</v>
      </c>
      <c r="BH169" s="246">
        <f>IF($N$169="sníž. přenesená",$J$169,0)</f>
        <v>0</v>
      </c>
      <c r="BI169" s="246">
        <f>IF($N$169="nulová",$J$169,0)</f>
        <v>0</v>
      </c>
      <c r="BJ169" s="174" t="s">
        <v>21</v>
      </c>
      <c r="BK169" s="246">
        <f>ROUND($I$169*$H$169,2)</f>
        <v>0</v>
      </c>
      <c r="BL169" s="174" t="s">
        <v>834</v>
      </c>
      <c r="BM169" s="174" t="s">
        <v>839</v>
      </c>
    </row>
    <row r="170" spans="2:65" s="169" customFormat="1" ht="15.75" customHeight="1">
      <c r="B170" s="170"/>
      <c r="C170" s="247" t="s">
        <v>266</v>
      </c>
      <c r="D170" s="247" t="s">
        <v>317</v>
      </c>
      <c r="E170" s="248" t="s">
        <v>1392</v>
      </c>
      <c r="F170" s="249" t="s">
        <v>1393</v>
      </c>
      <c r="G170" s="247" t="s">
        <v>1257</v>
      </c>
      <c r="H170" s="250">
        <v>20</v>
      </c>
      <c r="I170" s="251"/>
      <c r="J170" s="251">
        <f>ROUND($I$170*$H$170,2)</f>
        <v>0</v>
      </c>
      <c r="K170" s="249" t="s">
        <v>1234</v>
      </c>
      <c r="L170" s="252"/>
      <c r="M170" s="249"/>
      <c r="N170" s="253" t="s">
        <v>41</v>
      </c>
      <c r="Q170" s="244">
        <v>0</v>
      </c>
      <c r="R170" s="244">
        <f>$Q$170*$H$170</f>
        <v>0</v>
      </c>
      <c r="S170" s="244">
        <v>0</v>
      </c>
      <c r="T170" s="245">
        <f>$S$170*$H$170</f>
        <v>0</v>
      </c>
      <c r="AR170" s="174" t="s">
        <v>1350</v>
      </c>
      <c r="AT170" s="174" t="s">
        <v>317</v>
      </c>
      <c r="AU170" s="174" t="s">
        <v>974</v>
      </c>
      <c r="AY170" s="174" t="s">
        <v>137</v>
      </c>
      <c r="BE170" s="246">
        <f>IF($N$170="základní",$J$170,0)</f>
        <v>0</v>
      </c>
      <c r="BF170" s="246">
        <f>IF($N$170="snížená",$J$170,0)</f>
        <v>0</v>
      </c>
      <c r="BG170" s="246">
        <f>IF($N$170="zákl. přenesená",$J$170,0)</f>
        <v>0</v>
      </c>
      <c r="BH170" s="246">
        <f>IF($N$170="sníž. přenesená",$J$170,0)</f>
        <v>0</v>
      </c>
      <c r="BI170" s="246">
        <f>IF($N$170="nulová",$J$170,0)</f>
        <v>0</v>
      </c>
      <c r="BJ170" s="174" t="s">
        <v>21</v>
      </c>
      <c r="BK170" s="246">
        <f>ROUND($I$170*$H$170,2)</f>
        <v>0</v>
      </c>
      <c r="BL170" s="174" t="s">
        <v>834</v>
      </c>
      <c r="BM170" s="174" t="s">
        <v>823</v>
      </c>
    </row>
    <row r="171" spans="2:65" s="169" customFormat="1" ht="15.75" customHeight="1">
      <c r="B171" s="170"/>
      <c r="C171" s="247" t="s">
        <v>272</v>
      </c>
      <c r="D171" s="247" t="s">
        <v>317</v>
      </c>
      <c r="E171" s="248" t="s">
        <v>1394</v>
      </c>
      <c r="F171" s="249" t="s">
        <v>1395</v>
      </c>
      <c r="G171" s="247" t="s">
        <v>1257</v>
      </c>
      <c r="H171" s="250">
        <v>2</v>
      </c>
      <c r="I171" s="251"/>
      <c r="J171" s="251">
        <f>ROUND($I$171*$H$171,2)</f>
        <v>0</v>
      </c>
      <c r="K171" s="249" t="s">
        <v>1234</v>
      </c>
      <c r="L171" s="252"/>
      <c r="M171" s="249"/>
      <c r="N171" s="253" t="s">
        <v>41</v>
      </c>
      <c r="Q171" s="244">
        <v>0</v>
      </c>
      <c r="R171" s="244">
        <f>$Q$171*$H$171</f>
        <v>0</v>
      </c>
      <c r="S171" s="244">
        <v>0</v>
      </c>
      <c r="T171" s="245">
        <f>$S$171*$H$171</f>
        <v>0</v>
      </c>
      <c r="AR171" s="174" t="s">
        <v>1350</v>
      </c>
      <c r="AT171" s="174" t="s">
        <v>317</v>
      </c>
      <c r="AU171" s="174" t="s">
        <v>974</v>
      </c>
      <c r="AY171" s="174" t="s">
        <v>137</v>
      </c>
      <c r="BE171" s="246">
        <f>IF($N$171="základní",$J$171,0)</f>
        <v>0</v>
      </c>
      <c r="BF171" s="246">
        <f>IF($N$171="snížená",$J$171,0)</f>
        <v>0</v>
      </c>
      <c r="BG171" s="246">
        <f>IF($N$171="zákl. přenesená",$J$171,0)</f>
        <v>0</v>
      </c>
      <c r="BH171" s="246">
        <f>IF($N$171="sníž. přenesená",$J$171,0)</f>
        <v>0</v>
      </c>
      <c r="BI171" s="246">
        <f>IF($N$171="nulová",$J$171,0)</f>
        <v>0</v>
      </c>
      <c r="BJ171" s="174" t="s">
        <v>21</v>
      </c>
      <c r="BK171" s="246">
        <f>ROUND($I$171*$H$171,2)</f>
        <v>0</v>
      </c>
      <c r="BL171" s="174" t="s">
        <v>834</v>
      </c>
      <c r="BM171" s="174" t="s">
        <v>860</v>
      </c>
    </row>
    <row r="172" spans="2:65" s="169" customFormat="1" ht="15.75" customHeight="1">
      <c r="B172" s="170"/>
      <c r="C172" s="247" t="s">
        <v>278</v>
      </c>
      <c r="D172" s="247" t="s">
        <v>317</v>
      </c>
      <c r="E172" s="248" t="s">
        <v>1396</v>
      </c>
      <c r="F172" s="249" t="s">
        <v>1397</v>
      </c>
      <c r="G172" s="247" t="s">
        <v>1257</v>
      </c>
      <c r="H172" s="250">
        <v>16</v>
      </c>
      <c r="I172" s="251"/>
      <c r="J172" s="251">
        <f>ROUND($I$172*$H$172,2)</f>
        <v>0</v>
      </c>
      <c r="K172" s="249" t="s">
        <v>1234</v>
      </c>
      <c r="L172" s="252"/>
      <c r="M172" s="249"/>
      <c r="N172" s="253" t="s">
        <v>41</v>
      </c>
      <c r="Q172" s="244">
        <v>0</v>
      </c>
      <c r="R172" s="244">
        <f>$Q$172*$H$172</f>
        <v>0</v>
      </c>
      <c r="S172" s="244">
        <v>0</v>
      </c>
      <c r="T172" s="245">
        <f>$S$172*$H$172</f>
        <v>0</v>
      </c>
      <c r="AR172" s="174" t="s">
        <v>1350</v>
      </c>
      <c r="AT172" s="174" t="s">
        <v>317</v>
      </c>
      <c r="AU172" s="174" t="s">
        <v>974</v>
      </c>
      <c r="AY172" s="174" t="s">
        <v>137</v>
      </c>
      <c r="BE172" s="246">
        <f>IF($N$172="základní",$J$172,0)</f>
        <v>0</v>
      </c>
      <c r="BF172" s="246">
        <f>IF($N$172="snížená",$J$172,0)</f>
        <v>0</v>
      </c>
      <c r="BG172" s="246">
        <f>IF($N$172="zákl. přenesená",$J$172,0)</f>
        <v>0</v>
      </c>
      <c r="BH172" s="246">
        <f>IF($N$172="sníž. přenesená",$J$172,0)</f>
        <v>0</v>
      </c>
      <c r="BI172" s="246">
        <f>IF($N$172="nulová",$J$172,0)</f>
        <v>0</v>
      </c>
      <c r="BJ172" s="174" t="s">
        <v>21</v>
      </c>
      <c r="BK172" s="246">
        <f>ROUND($I$172*$H$172,2)</f>
        <v>0</v>
      </c>
      <c r="BL172" s="174" t="s">
        <v>834</v>
      </c>
      <c r="BM172" s="174" t="s">
        <v>672</v>
      </c>
    </row>
    <row r="173" spans="2:65" s="169" customFormat="1" ht="15.75" customHeight="1">
      <c r="B173" s="170"/>
      <c r="C173" s="247" t="s">
        <v>1035</v>
      </c>
      <c r="D173" s="247" t="s">
        <v>317</v>
      </c>
      <c r="E173" s="248" t="s">
        <v>1398</v>
      </c>
      <c r="F173" s="249" t="s">
        <v>1399</v>
      </c>
      <c r="G173" s="247" t="s">
        <v>1257</v>
      </c>
      <c r="H173" s="250">
        <v>5</v>
      </c>
      <c r="I173" s="251"/>
      <c r="J173" s="251">
        <f>ROUND($I$173*$H$173,2)</f>
        <v>0</v>
      </c>
      <c r="K173" s="249" t="s">
        <v>1234</v>
      </c>
      <c r="L173" s="252"/>
      <c r="M173" s="249"/>
      <c r="N173" s="253" t="s">
        <v>41</v>
      </c>
      <c r="Q173" s="244">
        <v>0</v>
      </c>
      <c r="R173" s="244">
        <f>$Q$173*$H$173</f>
        <v>0</v>
      </c>
      <c r="S173" s="244">
        <v>0</v>
      </c>
      <c r="T173" s="245">
        <f>$S$173*$H$173</f>
        <v>0</v>
      </c>
      <c r="AR173" s="174" t="s">
        <v>1350</v>
      </c>
      <c r="AT173" s="174" t="s">
        <v>317</v>
      </c>
      <c r="AU173" s="174" t="s">
        <v>974</v>
      </c>
      <c r="AY173" s="174" t="s">
        <v>137</v>
      </c>
      <c r="BE173" s="246">
        <f>IF($N$173="základní",$J$173,0)</f>
        <v>0</v>
      </c>
      <c r="BF173" s="246">
        <f>IF($N$173="snížená",$J$173,0)</f>
        <v>0</v>
      </c>
      <c r="BG173" s="246">
        <f>IF($N$173="zákl. přenesená",$J$173,0)</f>
        <v>0</v>
      </c>
      <c r="BH173" s="246">
        <f>IF($N$173="sníž. přenesená",$J$173,0)</f>
        <v>0</v>
      </c>
      <c r="BI173" s="246">
        <f>IF($N$173="nulová",$J$173,0)</f>
        <v>0</v>
      </c>
      <c r="BJ173" s="174" t="s">
        <v>21</v>
      </c>
      <c r="BK173" s="246">
        <f>ROUND($I$173*$H$173,2)</f>
        <v>0</v>
      </c>
      <c r="BL173" s="174" t="s">
        <v>834</v>
      </c>
      <c r="BM173" s="174" t="s">
        <v>250</v>
      </c>
    </row>
    <row r="174" spans="2:65" s="169" customFormat="1" ht="15.75" customHeight="1">
      <c r="B174" s="170"/>
      <c r="C174" s="247" t="s">
        <v>676</v>
      </c>
      <c r="D174" s="247" t="s">
        <v>317</v>
      </c>
      <c r="E174" s="248" t="s">
        <v>1400</v>
      </c>
      <c r="F174" s="249" t="s">
        <v>1401</v>
      </c>
      <c r="G174" s="247" t="s">
        <v>1257</v>
      </c>
      <c r="H174" s="250">
        <v>2</v>
      </c>
      <c r="I174" s="251"/>
      <c r="J174" s="251">
        <f>ROUND($I$174*$H$174,2)</f>
        <v>0</v>
      </c>
      <c r="K174" s="249" t="s">
        <v>1234</v>
      </c>
      <c r="L174" s="252"/>
      <c r="M174" s="249"/>
      <c r="N174" s="253" t="s">
        <v>41</v>
      </c>
      <c r="Q174" s="244">
        <v>0</v>
      </c>
      <c r="R174" s="244">
        <f>$Q$174*$H$174</f>
        <v>0</v>
      </c>
      <c r="S174" s="244">
        <v>0</v>
      </c>
      <c r="T174" s="245">
        <f>$S$174*$H$174</f>
        <v>0</v>
      </c>
      <c r="AR174" s="174" t="s">
        <v>1350</v>
      </c>
      <c r="AT174" s="174" t="s">
        <v>317</v>
      </c>
      <c r="AU174" s="174" t="s">
        <v>974</v>
      </c>
      <c r="AY174" s="174" t="s">
        <v>137</v>
      </c>
      <c r="BE174" s="246">
        <f>IF($N$174="základní",$J$174,0)</f>
        <v>0</v>
      </c>
      <c r="BF174" s="246">
        <f>IF($N$174="snížená",$J$174,0)</f>
        <v>0</v>
      </c>
      <c r="BG174" s="246">
        <f>IF($N$174="zákl. přenesená",$J$174,0)</f>
        <v>0</v>
      </c>
      <c r="BH174" s="246">
        <f>IF($N$174="sníž. přenesená",$J$174,0)</f>
        <v>0</v>
      </c>
      <c r="BI174" s="246">
        <f>IF($N$174="nulová",$J$174,0)</f>
        <v>0</v>
      </c>
      <c r="BJ174" s="174" t="s">
        <v>21</v>
      </c>
      <c r="BK174" s="246">
        <f>ROUND($I$174*$H$174,2)</f>
        <v>0</v>
      </c>
      <c r="BL174" s="174" t="s">
        <v>834</v>
      </c>
      <c r="BM174" s="174" t="s">
        <v>255</v>
      </c>
    </row>
    <row r="175" spans="2:65" s="169" customFormat="1" ht="15.75" customHeight="1">
      <c r="B175" s="170"/>
      <c r="C175" s="247" t="s">
        <v>166</v>
      </c>
      <c r="D175" s="247" t="s">
        <v>317</v>
      </c>
      <c r="E175" s="248" t="s">
        <v>1402</v>
      </c>
      <c r="F175" s="249" t="s">
        <v>1403</v>
      </c>
      <c r="G175" s="247" t="s">
        <v>1257</v>
      </c>
      <c r="H175" s="250">
        <v>1</v>
      </c>
      <c r="I175" s="251"/>
      <c r="J175" s="251">
        <f>ROUND($I$175*$H$175,2)</f>
        <v>0</v>
      </c>
      <c r="K175" s="249" t="s">
        <v>1234</v>
      </c>
      <c r="L175" s="252"/>
      <c r="M175" s="249"/>
      <c r="N175" s="253" t="s">
        <v>41</v>
      </c>
      <c r="Q175" s="244">
        <v>0</v>
      </c>
      <c r="R175" s="244">
        <f>$Q$175*$H$175</f>
        <v>0</v>
      </c>
      <c r="S175" s="244">
        <v>0</v>
      </c>
      <c r="T175" s="245">
        <f>$S$175*$H$175</f>
        <v>0</v>
      </c>
      <c r="AR175" s="174" t="s">
        <v>1350</v>
      </c>
      <c r="AT175" s="174" t="s">
        <v>317</v>
      </c>
      <c r="AU175" s="174" t="s">
        <v>974</v>
      </c>
      <c r="AY175" s="174" t="s">
        <v>137</v>
      </c>
      <c r="BE175" s="246">
        <f>IF($N$175="základní",$J$175,0)</f>
        <v>0</v>
      </c>
      <c r="BF175" s="246">
        <f>IF($N$175="snížená",$J$175,0)</f>
        <v>0</v>
      </c>
      <c r="BG175" s="246">
        <f>IF($N$175="zákl. přenesená",$J$175,0)</f>
        <v>0</v>
      </c>
      <c r="BH175" s="246">
        <f>IF($N$175="sníž. přenesená",$J$175,0)</f>
        <v>0</v>
      </c>
      <c r="BI175" s="246">
        <f>IF($N$175="nulová",$J$175,0)</f>
        <v>0</v>
      </c>
      <c r="BJ175" s="174" t="s">
        <v>21</v>
      </c>
      <c r="BK175" s="246">
        <f>ROUND($I$175*$H$175,2)</f>
        <v>0</v>
      </c>
      <c r="BL175" s="174" t="s">
        <v>834</v>
      </c>
      <c r="BM175" s="174" t="s">
        <v>261</v>
      </c>
    </row>
    <row r="176" spans="2:65" s="169" customFormat="1" ht="15.75" customHeight="1">
      <c r="B176" s="170"/>
      <c r="C176" s="247" t="s">
        <v>182</v>
      </c>
      <c r="D176" s="247" t="s">
        <v>317</v>
      </c>
      <c r="E176" s="248" t="s">
        <v>1404</v>
      </c>
      <c r="F176" s="249" t="s">
        <v>1283</v>
      </c>
      <c r="G176" s="247" t="s">
        <v>1257</v>
      </c>
      <c r="H176" s="250">
        <v>2</v>
      </c>
      <c r="I176" s="251"/>
      <c r="J176" s="251">
        <f>ROUND($I$176*$H$176,2)</f>
        <v>0</v>
      </c>
      <c r="K176" s="249" t="s">
        <v>1234</v>
      </c>
      <c r="L176" s="252"/>
      <c r="M176" s="249"/>
      <c r="N176" s="253" t="s">
        <v>41</v>
      </c>
      <c r="Q176" s="244">
        <v>0</v>
      </c>
      <c r="R176" s="244">
        <f>$Q$176*$H$176</f>
        <v>0</v>
      </c>
      <c r="S176" s="244">
        <v>0</v>
      </c>
      <c r="T176" s="245">
        <f>$S$176*$H$176</f>
        <v>0</v>
      </c>
      <c r="AR176" s="174" t="s">
        <v>1350</v>
      </c>
      <c r="AT176" s="174" t="s">
        <v>317</v>
      </c>
      <c r="AU176" s="174" t="s">
        <v>974</v>
      </c>
      <c r="AY176" s="174" t="s">
        <v>137</v>
      </c>
      <c r="BE176" s="246">
        <f>IF($N$176="základní",$J$176,0)</f>
        <v>0</v>
      </c>
      <c r="BF176" s="246">
        <f>IF($N$176="snížená",$J$176,0)</f>
        <v>0</v>
      </c>
      <c r="BG176" s="246">
        <f>IF($N$176="zákl. přenesená",$J$176,0)</f>
        <v>0</v>
      </c>
      <c r="BH176" s="246">
        <f>IF($N$176="sníž. přenesená",$J$176,0)</f>
        <v>0</v>
      </c>
      <c r="BI176" s="246">
        <f>IF($N$176="nulová",$J$176,0)</f>
        <v>0</v>
      </c>
      <c r="BJ176" s="174" t="s">
        <v>21</v>
      </c>
      <c r="BK176" s="246">
        <f>ROUND($I$176*$H$176,2)</f>
        <v>0</v>
      </c>
      <c r="BL176" s="174" t="s">
        <v>834</v>
      </c>
      <c r="BM176" s="174" t="s">
        <v>266</v>
      </c>
    </row>
    <row r="177" spans="2:65" s="169" customFormat="1" ht="15.75" customHeight="1">
      <c r="B177" s="170"/>
      <c r="C177" s="247" t="s">
        <v>189</v>
      </c>
      <c r="D177" s="247" t="s">
        <v>317</v>
      </c>
      <c r="E177" s="248" t="s">
        <v>1405</v>
      </c>
      <c r="F177" s="249" t="s">
        <v>1294</v>
      </c>
      <c r="G177" s="247" t="s">
        <v>1257</v>
      </c>
      <c r="H177" s="250">
        <v>5</v>
      </c>
      <c r="I177" s="251"/>
      <c r="J177" s="251">
        <f>ROUND($I$177*$H$177,2)</f>
        <v>0</v>
      </c>
      <c r="K177" s="249" t="s">
        <v>1234</v>
      </c>
      <c r="L177" s="252"/>
      <c r="M177" s="249"/>
      <c r="N177" s="253" t="s">
        <v>41</v>
      </c>
      <c r="Q177" s="244">
        <v>0</v>
      </c>
      <c r="R177" s="244">
        <f>$Q$177*$H$177</f>
        <v>0</v>
      </c>
      <c r="S177" s="244">
        <v>0</v>
      </c>
      <c r="T177" s="245">
        <f>$S$177*$H$177</f>
        <v>0</v>
      </c>
      <c r="AR177" s="174" t="s">
        <v>1350</v>
      </c>
      <c r="AT177" s="174" t="s">
        <v>317</v>
      </c>
      <c r="AU177" s="174" t="s">
        <v>974</v>
      </c>
      <c r="AY177" s="174" t="s">
        <v>137</v>
      </c>
      <c r="BE177" s="246">
        <f>IF($N$177="základní",$J$177,0)</f>
        <v>0</v>
      </c>
      <c r="BF177" s="246">
        <f>IF($N$177="snížená",$J$177,0)</f>
        <v>0</v>
      </c>
      <c r="BG177" s="246">
        <f>IF($N$177="zákl. přenesená",$J$177,0)</f>
        <v>0</v>
      </c>
      <c r="BH177" s="246">
        <f>IF($N$177="sníž. přenesená",$J$177,0)</f>
        <v>0</v>
      </c>
      <c r="BI177" s="246">
        <f>IF($N$177="nulová",$J$177,0)</f>
        <v>0</v>
      </c>
      <c r="BJ177" s="174" t="s">
        <v>21</v>
      </c>
      <c r="BK177" s="246">
        <f>ROUND($I$177*$H$177,2)</f>
        <v>0</v>
      </c>
      <c r="BL177" s="174" t="s">
        <v>834</v>
      </c>
      <c r="BM177" s="174" t="s">
        <v>272</v>
      </c>
    </row>
    <row r="178" spans="2:65" s="169" customFormat="1" ht="15.75" customHeight="1">
      <c r="B178" s="170"/>
      <c r="C178" s="247" t="s">
        <v>195</v>
      </c>
      <c r="D178" s="247" t="s">
        <v>317</v>
      </c>
      <c r="E178" s="248" t="s">
        <v>1406</v>
      </c>
      <c r="F178" s="249" t="s">
        <v>1296</v>
      </c>
      <c r="G178" s="247" t="s">
        <v>1257</v>
      </c>
      <c r="H178" s="250">
        <v>2</v>
      </c>
      <c r="I178" s="251"/>
      <c r="J178" s="251">
        <f>ROUND($I$178*$H$178,2)</f>
        <v>0</v>
      </c>
      <c r="K178" s="249" t="s">
        <v>1234</v>
      </c>
      <c r="L178" s="252"/>
      <c r="M178" s="249"/>
      <c r="N178" s="253" t="s">
        <v>41</v>
      </c>
      <c r="Q178" s="244">
        <v>0</v>
      </c>
      <c r="R178" s="244">
        <f>$Q$178*$H$178</f>
        <v>0</v>
      </c>
      <c r="S178" s="244">
        <v>0</v>
      </c>
      <c r="T178" s="245">
        <f>$S$178*$H$178</f>
        <v>0</v>
      </c>
      <c r="AR178" s="174" t="s">
        <v>1350</v>
      </c>
      <c r="AT178" s="174" t="s">
        <v>317</v>
      </c>
      <c r="AU178" s="174" t="s">
        <v>974</v>
      </c>
      <c r="AY178" s="174" t="s">
        <v>137</v>
      </c>
      <c r="BE178" s="246">
        <f>IF($N$178="základní",$J$178,0)</f>
        <v>0</v>
      </c>
      <c r="BF178" s="246">
        <f>IF($N$178="snížená",$J$178,0)</f>
        <v>0</v>
      </c>
      <c r="BG178" s="246">
        <f>IF($N$178="zákl. přenesená",$J$178,0)</f>
        <v>0</v>
      </c>
      <c r="BH178" s="246">
        <f>IF($N$178="sníž. přenesená",$J$178,0)</f>
        <v>0</v>
      </c>
      <c r="BI178" s="246">
        <f>IF($N$178="nulová",$J$178,0)</f>
        <v>0</v>
      </c>
      <c r="BJ178" s="174" t="s">
        <v>21</v>
      </c>
      <c r="BK178" s="246">
        <f>ROUND($I$178*$H$178,2)</f>
        <v>0</v>
      </c>
      <c r="BL178" s="174" t="s">
        <v>834</v>
      </c>
      <c r="BM178" s="174" t="s">
        <v>278</v>
      </c>
    </row>
    <row r="179" spans="2:65" s="169" customFormat="1" ht="15.75" customHeight="1">
      <c r="B179" s="170"/>
      <c r="C179" s="247" t="s">
        <v>243</v>
      </c>
      <c r="D179" s="247" t="s">
        <v>317</v>
      </c>
      <c r="E179" s="248" t="s">
        <v>1407</v>
      </c>
      <c r="F179" s="249" t="s">
        <v>1408</v>
      </c>
      <c r="G179" s="247" t="s">
        <v>1257</v>
      </c>
      <c r="H179" s="250">
        <v>2</v>
      </c>
      <c r="I179" s="251"/>
      <c r="J179" s="251">
        <f>ROUND($I$179*$H$179,2)</f>
        <v>0</v>
      </c>
      <c r="K179" s="249" t="s">
        <v>1234</v>
      </c>
      <c r="L179" s="252"/>
      <c r="M179" s="249"/>
      <c r="N179" s="253" t="s">
        <v>41</v>
      </c>
      <c r="Q179" s="244">
        <v>0</v>
      </c>
      <c r="R179" s="244">
        <f>$Q$179*$H$179</f>
        <v>0</v>
      </c>
      <c r="S179" s="244">
        <v>0</v>
      </c>
      <c r="T179" s="245">
        <f>$S$179*$H$179</f>
        <v>0</v>
      </c>
      <c r="AR179" s="174" t="s">
        <v>1350</v>
      </c>
      <c r="AT179" s="174" t="s">
        <v>317</v>
      </c>
      <c r="AU179" s="174" t="s">
        <v>974</v>
      </c>
      <c r="AY179" s="174" t="s">
        <v>137</v>
      </c>
      <c r="BE179" s="246">
        <f>IF($N$179="základní",$J$179,0)</f>
        <v>0</v>
      </c>
      <c r="BF179" s="246">
        <f>IF($N$179="snížená",$J$179,0)</f>
        <v>0</v>
      </c>
      <c r="BG179" s="246">
        <f>IF($N$179="zákl. přenesená",$J$179,0)</f>
        <v>0</v>
      </c>
      <c r="BH179" s="246">
        <f>IF($N$179="sníž. přenesená",$J$179,0)</f>
        <v>0</v>
      </c>
      <c r="BI179" s="246">
        <f>IF($N$179="nulová",$J$179,0)</f>
        <v>0</v>
      </c>
      <c r="BJ179" s="174" t="s">
        <v>21</v>
      </c>
      <c r="BK179" s="246">
        <f>ROUND($I$179*$H$179,2)</f>
        <v>0</v>
      </c>
      <c r="BL179" s="174" t="s">
        <v>834</v>
      </c>
      <c r="BM179" s="174" t="s">
        <v>1035</v>
      </c>
    </row>
    <row r="180" spans="2:65" s="169" customFormat="1" ht="15.75" customHeight="1">
      <c r="B180" s="170"/>
      <c r="C180" s="247" t="s">
        <v>161</v>
      </c>
      <c r="D180" s="247" t="s">
        <v>317</v>
      </c>
      <c r="E180" s="248" t="s">
        <v>1409</v>
      </c>
      <c r="F180" s="249" t="s">
        <v>1410</v>
      </c>
      <c r="G180" s="247" t="s">
        <v>1257</v>
      </c>
      <c r="H180" s="250">
        <v>1</v>
      </c>
      <c r="I180" s="251"/>
      <c r="J180" s="251">
        <f>ROUND($I$180*$H$180,2)</f>
        <v>0</v>
      </c>
      <c r="K180" s="249" t="s">
        <v>1234</v>
      </c>
      <c r="L180" s="252"/>
      <c r="M180" s="249"/>
      <c r="N180" s="253" t="s">
        <v>41</v>
      </c>
      <c r="Q180" s="244">
        <v>0</v>
      </c>
      <c r="R180" s="244">
        <f>$Q$180*$H$180</f>
        <v>0</v>
      </c>
      <c r="S180" s="244">
        <v>0</v>
      </c>
      <c r="T180" s="245">
        <f>$S$180*$H$180</f>
        <v>0</v>
      </c>
      <c r="AR180" s="174" t="s">
        <v>1350</v>
      </c>
      <c r="AT180" s="174" t="s">
        <v>317</v>
      </c>
      <c r="AU180" s="174" t="s">
        <v>974</v>
      </c>
      <c r="AY180" s="174" t="s">
        <v>137</v>
      </c>
      <c r="BE180" s="246">
        <f>IF($N$180="základní",$J$180,0)</f>
        <v>0</v>
      </c>
      <c r="BF180" s="246">
        <f>IF($N$180="snížená",$J$180,0)</f>
        <v>0</v>
      </c>
      <c r="BG180" s="246">
        <f>IF($N$180="zákl. přenesená",$J$180,0)</f>
        <v>0</v>
      </c>
      <c r="BH180" s="246">
        <f>IF($N$180="sníž. přenesená",$J$180,0)</f>
        <v>0</v>
      </c>
      <c r="BI180" s="246">
        <f>IF($N$180="nulová",$J$180,0)</f>
        <v>0</v>
      </c>
      <c r="BJ180" s="174" t="s">
        <v>21</v>
      </c>
      <c r="BK180" s="246">
        <f>ROUND($I$180*$H$180,2)</f>
        <v>0</v>
      </c>
      <c r="BL180" s="174" t="s">
        <v>834</v>
      </c>
      <c r="BM180" s="174" t="s">
        <v>676</v>
      </c>
    </row>
    <row r="181" spans="2:65" s="169" customFormat="1" ht="15.75" customHeight="1">
      <c r="B181" s="170"/>
      <c r="C181" s="247" t="s">
        <v>200</v>
      </c>
      <c r="D181" s="247" t="s">
        <v>317</v>
      </c>
      <c r="E181" s="248" t="s">
        <v>1411</v>
      </c>
      <c r="F181" s="249" t="s">
        <v>1306</v>
      </c>
      <c r="G181" s="247" t="s">
        <v>1257</v>
      </c>
      <c r="H181" s="250">
        <v>2</v>
      </c>
      <c r="I181" s="251"/>
      <c r="J181" s="251">
        <f>ROUND($I$181*$H$181,2)</f>
        <v>0</v>
      </c>
      <c r="K181" s="249" t="s">
        <v>1234</v>
      </c>
      <c r="L181" s="252"/>
      <c r="M181" s="249"/>
      <c r="N181" s="253" t="s">
        <v>41</v>
      </c>
      <c r="Q181" s="244">
        <v>0</v>
      </c>
      <c r="R181" s="244">
        <f>$Q$181*$H$181</f>
        <v>0</v>
      </c>
      <c r="S181" s="244">
        <v>0</v>
      </c>
      <c r="T181" s="245">
        <f>$S$181*$H$181</f>
        <v>0</v>
      </c>
      <c r="AR181" s="174" t="s">
        <v>1350</v>
      </c>
      <c r="AT181" s="174" t="s">
        <v>317</v>
      </c>
      <c r="AU181" s="174" t="s">
        <v>974</v>
      </c>
      <c r="AY181" s="174" t="s">
        <v>137</v>
      </c>
      <c r="BE181" s="246">
        <f>IF($N$181="základní",$J$181,0)</f>
        <v>0</v>
      </c>
      <c r="BF181" s="246">
        <f>IF($N$181="snížená",$J$181,0)</f>
        <v>0</v>
      </c>
      <c r="BG181" s="246">
        <f>IF($N$181="zákl. přenesená",$J$181,0)</f>
        <v>0</v>
      </c>
      <c r="BH181" s="246">
        <f>IF($N$181="sníž. přenesená",$J$181,0)</f>
        <v>0</v>
      </c>
      <c r="BI181" s="246">
        <f>IF($N$181="nulová",$J$181,0)</f>
        <v>0</v>
      </c>
      <c r="BJ181" s="174" t="s">
        <v>21</v>
      </c>
      <c r="BK181" s="246">
        <f>ROUND($I$181*$H$181,2)</f>
        <v>0</v>
      </c>
      <c r="BL181" s="174" t="s">
        <v>834</v>
      </c>
      <c r="BM181" s="174" t="s">
        <v>166</v>
      </c>
    </row>
    <row r="182" spans="2:65" s="169" customFormat="1" ht="15.75" customHeight="1">
      <c r="B182" s="170"/>
      <c r="C182" s="247" t="s">
        <v>913</v>
      </c>
      <c r="D182" s="247" t="s">
        <v>317</v>
      </c>
      <c r="E182" s="248" t="s">
        <v>1412</v>
      </c>
      <c r="F182" s="249" t="s">
        <v>1308</v>
      </c>
      <c r="G182" s="247" t="s">
        <v>1257</v>
      </c>
      <c r="H182" s="250">
        <v>6</v>
      </c>
      <c r="I182" s="251"/>
      <c r="J182" s="251">
        <f>ROUND($I$182*$H$182,2)</f>
        <v>0</v>
      </c>
      <c r="K182" s="249" t="s">
        <v>1234</v>
      </c>
      <c r="L182" s="252"/>
      <c r="M182" s="249"/>
      <c r="N182" s="253" t="s">
        <v>41</v>
      </c>
      <c r="Q182" s="244">
        <v>0</v>
      </c>
      <c r="R182" s="244">
        <f>$Q$182*$H$182</f>
        <v>0</v>
      </c>
      <c r="S182" s="244">
        <v>0</v>
      </c>
      <c r="T182" s="245">
        <f>$S$182*$H$182</f>
        <v>0</v>
      </c>
      <c r="AR182" s="174" t="s">
        <v>1350</v>
      </c>
      <c r="AT182" s="174" t="s">
        <v>317</v>
      </c>
      <c r="AU182" s="174" t="s">
        <v>974</v>
      </c>
      <c r="AY182" s="174" t="s">
        <v>137</v>
      </c>
      <c r="BE182" s="246">
        <f>IF($N$182="základní",$J$182,0)</f>
        <v>0</v>
      </c>
      <c r="BF182" s="246">
        <f>IF($N$182="snížená",$J$182,0)</f>
        <v>0</v>
      </c>
      <c r="BG182" s="246">
        <f>IF($N$182="zákl. přenesená",$J$182,0)</f>
        <v>0</v>
      </c>
      <c r="BH182" s="246">
        <f>IF($N$182="sníž. přenesená",$J$182,0)</f>
        <v>0</v>
      </c>
      <c r="BI182" s="246">
        <f>IF($N$182="nulová",$J$182,0)</f>
        <v>0</v>
      </c>
      <c r="BJ182" s="174" t="s">
        <v>21</v>
      </c>
      <c r="BK182" s="246">
        <f>ROUND($I$182*$H$182,2)</f>
        <v>0</v>
      </c>
      <c r="BL182" s="174" t="s">
        <v>834</v>
      </c>
      <c r="BM182" s="174" t="s">
        <v>182</v>
      </c>
    </row>
    <row r="183" spans="2:65" s="169" customFormat="1" ht="15.75" customHeight="1">
      <c r="B183" s="170"/>
      <c r="C183" s="247" t="s">
        <v>918</v>
      </c>
      <c r="D183" s="247" t="s">
        <v>317</v>
      </c>
      <c r="E183" s="248" t="s">
        <v>1413</v>
      </c>
      <c r="F183" s="249" t="s">
        <v>1310</v>
      </c>
      <c r="G183" s="247" t="s">
        <v>1257</v>
      </c>
      <c r="H183" s="250">
        <v>1</v>
      </c>
      <c r="I183" s="251"/>
      <c r="J183" s="251">
        <f>ROUND($I$183*$H$183,2)</f>
        <v>0</v>
      </c>
      <c r="K183" s="249" t="s">
        <v>1234</v>
      </c>
      <c r="L183" s="252"/>
      <c r="M183" s="249"/>
      <c r="N183" s="253" t="s">
        <v>41</v>
      </c>
      <c r="Q183" s="244">
        <v>0</v>
      </c>
      <c r="R183" s="244">
        <f>$Q$183*$H$183</f>
        <v>0</v>
      </c>
      <c r="S183" s="244">
        <v>0</v>
      </c>
      <c r="T183" s="245">
        <f>$S$183*$H$183</f>
        <v>0</v>
      </c>
      <c r="AR183" s="174" t="s">
        <v>1350</v>
      </c>
      <c r="AT183" s="174" t="s">
        <v>317</v>
      </c>
      <c r="AU183" s="174" t="s">
        <v>974</v>
      </c>
      <c r="AY183" s="174" t="s">
        <v>137</v>
      </c>
      <c r="BE183" s="246">
        <f>IF($N$183="základní",$J$183,0)</f>
        <v>0</v>
      </c>
      <c r="BF183" s="246">
        <f>IF($N$183="snížená",$J$183,0)</f>
        <v>0</v>
      </c>
      <c r="BG183" s="246">
        <f>IF($N$183="zákl. přenesená",$J$183,0)</f>
        <v>0</v>
      </c>
      <c r="BH183" s="246">
        <f>IF($N$183="sníž. přenesená",$J$183,0)</f>
        <v>0</v>
      </c>
      <c r="BI183" s="246">
        <f>IF($N$183="nulová",$J$183,0)</f>
        <v>0</v>
      </c>
      <c r="BJ183" s="174" t="s">
        <v>21</v>
      </c>
      <c r="BK183" s="246">
        <f>ROUND($I$183*$H$183,2)</f>
        <v>0</v>
      </c>
      <c r="BL183" s="174" t="s">
        <v>834</v>
      </c>
      <c r="BM183" s="174" t="s">
        <v>189</v>
      </c>
    </row>
    <row r="184" spans="2:65" s="169" customFormat="1" ht="15.75" customHeight="1">
      <c r="B184" s="170"/>
      <c r="C184" s="247" t="s">
        <v>873</v>
      </c>
      <c r="D184" s="247" t="s">
        <v>317</v>
      </c>
      <c r="E184" s="248" t="s">
        <v>1414</v>
      </c>
      <c r="F184" s="249" t="s">
        <v>1312</v>
      </c>
      <c r="G184" s="247" t="s">
        <v>1257</v>
      </c>
      <c r="H184" s="250">
        <v>10</v>
      </c>
      <c r="I184" s="251"/>
      <c r="J184" s="251">
        <f>ROUND($I$184*$H$184,2)</f>
        <v>0</v>
      </c>
      <c r="K184" s="249" t="s">
        <v>1234</v>
      </c>
      <c r="L184" s="252"/>
      <c r="M184" s="249"/>
      <c r="N184" s="253" t="s">
        <v>41</v>
      </c>
      <c r="Q184" s="244">
        <v>0</v>
      </c>
      <c r="R184" s="244">
        <f>$Q$184*$H$184</f>
        <v>0</v>
      </c>
      <c r="S184" s="244">
        <v>0</v>
      </c>
      <c r="T184" s="245">
        <f>$S$184*$H$184</f>
        <v>0</v>
      </c>
      <c r="AR184" s="174" t="s">
        <v>1350</v>
      </c>
      <c r="AT184" s="174" t="s">
        <v>317</v>
      </c>
      <c r="AU184" s="174" t="s">
        <v>974</v>
      </c>
      <c r="AY184" s="174" t="s">
        <v>137</v>
      </c>
      <c r="BE184" s="246">
        <f>IF($N$184="základní",$J$184,0)</f>
        <v>0</v>
      </c>
      <c r="BF184" s="246">
        <f>IF($N$184="snížená",$J$184,0)</f>
        <v>0</v>
      </c>
      <c r="BG184" s="246">
        <f>IF($N$184="zákl. přenesená",$J$184,0)</f>
        <v>0</v>
      </c>
      <c r="BH184" s="246">
        <f>IF($N$184="sníž. přenesená",$J$184,0)</f>
        <v>0</v>
      </c>
      <c r="BI184" s="246">
        <f>IF($N$184="nulová",$J$184,0)</f>
        <v>0</v>
      </c>
      <c r="BJ184" s="174" t="s">
        <v>21</v>
      </c>
      <c r="BK184" s="246">
        <f>ROUND($I$184*$H$184,2)</f>
        <v>0</v>
      </c>
      <c r="BL184" s="174" t="s">
        <v>834</v>
      </c>
      <c r="BM184" s="174" t="s">
        <v>195</v>
      </c>
    </row>
    <row r="185" spans="2:65" s="169" customFormat="1" ht="15.75" customHeight="1">
      <c r="B185" s="170"/>
      <c r="C185" s="247" t="s">
        <v>878</v>
      </c>
      <c r="D185" s="247" t="s">
        <v>317</v>
      </c>
      <c r="E185" s="248" t="s">
        <v>1415</v>
      </c>
      <c r="F185" s="249" t="s">
        <v>1416</v>
      </c>
      <c r="G185" s="247" t="s">
        <v>1257</v>
      </c>
      <c r="H185" s="250">
        <v>2</v>
      </c>
      <c r="I185" s="251"/>
      <c r="J185" s="251">
        <f>ROUND($I$185*$H$185,2)</f>
        <v>0</v>
      </c>
      <c r="K185" s="249" t="s">
        <v>1234</v>
      </c>
      <c r="L185" s="252"/>
      <c r="M185" s="249"/>
      <c r="N185" s="253" t="s">
        <v>41</v>
      </c>
      <c r="Q185" s="244">
        <v>0</v>
      </c>
      <c r="R185" s="244">
        <f>$Q$185*$H$185</f>
        <v>0</v>
      </c>
      <c r="S185" s="244">
        <v>0</v>
      </c>
      <c r="T185" s="245">
        <f>$S$185*$H$185</f>
        <v>0</v>
      </c>
      <c r="AR185" s="174" t="s">
        <v>1350</v>
      </c>
      <c r="AT185" s="174" t="s">
        <v>317</v>
      </c>
      <c r="AU185" s="174" t="s">
        <v>974</v>
      </c>
      <c r="AY185" s="174" t="s">
        <v>137</v>
      </c>
      <c r="BE185" s="246">
        <f>IF($N$185="základní",$J$185,0)</f>
        <v>0</v>
      </c>
      <c r="BF185" s="246">
        <f>IF($N$185="snížená",$J$185,0)</f>
        <v>0</v>
      </c>
      <c r="BG185" s="246">
        <f>IF($N$185="zákl. přenesená",$J$185,0)</f>
        <v>0</v>
      </c>
      <c r="BH185" s="246">
        <f>IF($N$185="sníž. přenesená",$J$185,0)</f>
        <v>0</v>
      </c>
      <c r="BI185" s="246">
        <f>IF($N$185="nulová",$J$185,0)</f>
        <v>0</v>
      </c>
      <c r="BJ185" s="174" t="s">
        <v>21</v>
      </c>
      <c r="BK185" s="246">
        <f>ROUND($I$185*$H$185,2)</f>
        <v>0</v>
      </c>
      <c r="BL185" s="174" t="s">
        <v>834</v>
      </c>
      <c r="BM185" s="174" t="s">
        <v>243</v>
      </c>
    </row>
    <row r="186" spans="2:65" s="169" customFormat="1" ht="15.75" customHeight="1">
      <c r="B186" s="170"/>
      <c r="C186" s="247" t="s">
        <v>884</v>
      </c>
      <c r="D186" s="247" t="s">
        <v>317</v>
      </c>
      <c r="E186" s="248" t="s">
        <v>1417</v>
      </c>
      <c r="F186" s="249" t="s">
        <v>1418</v>
      </c>
      <c r="G186" s="247" t="s">
        <v>1257</v>
      </c>
      <c r="H186" s="250">
        <v>5</v>
      </c>
      <c r="I186" s="251"/>
      <c r="J186" s="251">
        <f>ROUND($I$186*$H$186,2)</f>
        <v>0</v>
      </c>
      <c r="K186" s="249" t="s">
        <v>1234</v>
      </c>
      <c r="L186" s="252"/>
      <c r="M186" s="249"/>
      <c r="N186" s="253" t="s">
        <v>41</v>
      </c>
      <c r="Q186" s="244">
        <v>0</v>
      </c>
      <c r="R186" s="244">
        <f>$Q$186*$H$186</f>
        <v>0</v>
      </c>
      <c r="S186" s="244">
        <v>0</v>
      </c>
      <c r="T186" s="245">
        <f>$S$186*$H$186</f>
        <v>0</v>
      </c>
      <c r="AR186" s="174" t="s">
        <v>1350</v>
      </c>
      <c r="AT186" s="174" t="s">
        <v>317</v>
      </c>
      <c r="AU186" s="174" t="s">
        <v>974</v>
      </c>
      <c r="AY186" s="174" t="s">
        <v>137</v>
      </c>
      <c r="BE186" s="246">
        <f>IF($N$186="základní",$J$186,0)</f>
        <v>0</v>
      </c>
      <c r="BF186" s="246">
        <f>IF($N$186="snížená",$J$186,0)</f>
        <v>0</v>
      </c>
      <c r="BG186" s="246">
        <f>IF($N$186="zákl. přenesená",$J$186,0)</f>
        <v>0</v>
      </c>
      <c r="BH186" s="246">
        <f>IF($N$186="sníž. přenesená",$J$186,0)</f>
        <v>0</v>
      </c>
      <c r="BI186" s="246">
        <f>IF($N$186="nulová",$J$186,0)</f>
        <v>0</v>
      </c>
      <c r="BJ186" s="174" t="s">
        <v>21</v>
      </c>
      <c r="BK186" s="246">
        <f>ROUND($I$186*$H$186,2)</f>
        <v>0</v>
      </c>
      <c r="BL186" s="174" t="s">
        <v>834</v>
      </c>
      <c r="BM186" s="174" t="s">
        <v>161</v>
      </c>
    </row>
    <row r="187" spans="2:65" s="169" customFormat="1" ht="15.75" customHeight="1">
      <c r="B187" s="170"/>
      <c r="C187" s="247" t="s">
        <v>890</v>
      </c>
      <c r="D187" s="247" t="s">
        <v>317</v>
      </c>
      <c r="E187" s="248" t="s">
        <v>1419</v>
      </c>
      <c r="F187" s="249" t="s">
        <v>1337</v>
      </c>
      <c r="G187" s="247" t="s">
        <v>1257</v>
      </c>
      <c r="H187" s="250">
        <v>2</v>
      </c>
      <c r="I187" s="251"/>
      <c r="J187" s="251">
        <f>ROUND($I$187*$H$187,2)</f>
        <v>0</v>
      </c>
      <c r="K187" s="249" t="s">
        <v>1234</v>
      </c>
      <c r="L187" s="252"/>
      <c r="M187" s="249"/>
      <c r="N187" s="253" t="s">
        <v>41</v>
      </c>
      <c r="Q187" s="244">
        <v>0</v>
      </c>
      <c r="R187" s="244">
        <f>$Q$187*$H$187</f>
        <v>0</v>
      </c>
      <c r="S187" s="244">
        <v>0</v>
      </c>
      <c r="T187" s="245">
        <f>$S$187*$H$187</f>
        <v>0</v>
      </c>
      <c r="AR187" s="174" t="s">
        <v>1350</v>
      </c>
      <c r="AT187" s="174" t="s">
        <v>317</v>
      </c>
      <c r="AU187" s="174" t="s">
        <v>974</v>
      </c>
      <c r="AY187" s="174" t="s">
        <v>137</v>
      </c>
      <c r="BE187" s="246">
        <f>IF($N$187="základní",$J$187,0)</f>
        <v>0</v>
      </c>
      <c r="BF187" s="246">
        <f>IF($N$187="snížená",$J$187,0)</f>
        <v>0</v>
      </c>
      <c r="BG187" s="246">
        <f>IF($N$187="zákl. přenesená",$J$187,0)</f>
        <v>0</v>
      </c>
      <c r="BH187" s="246">
        <f>IF($N$187="sníž. přenesená",$J$187,0)</f>
        <v>0</v>
      </c>
      <c r="BI187" s="246">
        <f>IF($N$187="nulová",$J$187,0)</f>
        <v>0</v>
      </c>
      <c r="BJ187" s="174" t="s">
        <v>21</v>
      </c>
      <c r="BK187" s="246">
        <f>ROUND($I$187*$H$187,2)</f>
        <v>0</v>
      </c>
      <c r="BL187" s="174" t="s">
        <v>834</v>
      </c>
      <c r="BM187" s="174" t="s">
        <v>200</v>
      </c>
    </row>
    <row r="188" spans="2:65" s="169" customFormat="1" ht="15.75" customHeight="1">
      <c r="B188" s="170"/>
      <c r="C188" s="247" t="s">
        <v>906</v>
      </c>
      <c r="D188" s="247" t="s">
        <v>317</v>
      </c>
      <c r="E188" s="248" t="s">
        <v>1420</v>
      </c>
      <c r="F188" s="249" t="s">
        <v>1339</v>
      </c>
      <c r="G188" s="247" t="s">
        <v>1257</v>
      </c>
      <c r="H188" s="250">
        <v>6</v>
      </c>
      <c r="I188" s="251"/>
      <c r="J188" s="251">
        <f>ROUND($I$188*$H$188,2)</f>
        <v>0</v>
      </c>
      <c r="K188" s="249" t="s">
        <v>1234</v>
      </c>
      <c r="L188" s="252"/>
      <c r="M188" s="249"/>
      <c r="N188" s="253" t="s">
        <v>41</v>
      </c>
      <c r="Q188" s="244">
        <v>0</v>
      </c>
      <c r="R188" s="244">
        <f>$Q$188*$H$188</f>
        <v>0</v>
      </c>
      <c r="S188" s="244">
        <v>0</v>
      </c>
      <c r="T188" s="245">
        <f>$S$188*$H$188</f>
        <v>0</v>
      </c>
      <c r="AR188" s="174" t="s">
        <v>1350</v>
      </c>
      <c r="AT188" s="174" t="s">
        <v>317</v>
      </c>
      <c r="AU188" s="174" t="s">
        <v>974</v>
      </c>
      <c r="AY188" s="174" t="s">
        <v>137</v>
      </c>
      <c r="BE188" s="246">
        <f>IF($N$188="základní",$J$188,0)</f>
        <v>0</v>
      </c>
      <c r="BF188" s="246">
        <f>IF($N$188="snížená",$J$188,0)</f>
        <v>0</v>
      </c>
      <c r="BG188" s="246">
        <f>IF($N$188="zákl. přenesená",$J$188,0)</f>
        <v>0</v>
      </c>
      <c r="BH188" s="246">
        <f>IF($N$188="sníž. přenesená",$J$188,0)</f>
        <v>0</v>
      </c>
      <c r="BI188" s="246">
        <f>IF($N$188="nulová",$J$188,0)</f>
        <v>0</v>
      </c>
      <c r="BJ188" s="174" t="s">
        <v>21</v>
      </c>
      <c r="BK188" s="246">
        <f>ROUND($I$188*$H$188,2)</f>
        <v>0</v>
      </c>
      <c r="BL188" s="174" t="s">
        <v>834</v>
      </c>
      <c r="BM188" s="174" t="s">
        <v>913</v>
      </c>
    </row>
    <row r="189" spans="2:65" s="169" customFormat="1" ht="15.75" customHeight="1">
      <c r="B189" s="170"/>
      <c r="C189" s="247" t="s">
        <v>584</v>
      </c>
      <c r="D189" s="247" t="s">
        <v>317</v>
      </c>
      <c r="E189" s="248" t="s">
        <v>1421</v>
      </c>
      <c r="F189" s="249" t="s">
        <v>1300</v>
      </c>
      <c r="G189" s="247" t="s">
        <v>1257</v>
      </c>
      <c r="H189" s="250">
        <v>3</v>
      </c>
      <c r="I189" s="251"/>
      <c r="J189" s="251">
        <f>ROUND($I$189*$H$189,2)</f>
        <v>0</v>
      </c>
      <c r="K189" s="249" t="s">
        <v>1234</v>
      </c>
      <c r="L189" s="252"/>
      <c r="M189" s="249"/>
      <c r="N189" s="253" t="s">
        <v>41</v>
      </c>
      <c r="Q189" s="244">
        <v>0</v>
      </c>
      <c r="R189" s="244">
        <f>$Q$189*$H$189</f>
        <v>0</v>
      </c>
      <c r="S189" s="244">
        <v>0</v>
      </c>
      <c r="T189" s="245">
        <f>$S$189*$H$189</f>
        <v>0</v>
      </c>
      <c r="AR189" s="174" t="s">
        <v>1350</v>
      </c>
      <c r="AT189" s="174" t="s">
        <v>317</v>
      </c>
      <c r="AU189" s="174" t="s">
        <v>974</v>
      </c>
      <c r="AY189" s="174" t="s">
        <v>137</v>
      </c>
      <c r="BE189" s="246">
        <f>IF($N$189="základní",$J$189,0)</f>
        <v>0</v>
      </c>
      <c r="BF189" s="246">
        <f>IF($N$189="snížená",$J$189,0)</f>
        <v>0</v>
      </c>
      <c r="BG189" s="246">
        <f>IF($N$189="zákl. přenesená",$J$189,0)</f>
        <v>0</v>
      </c>
      <c r="BH189" s="246">
        <f>IF($N$189="sníž. přenesená",$J$189,0)</f>
        <v>0</v>
      </c>
      <c r="BI189" s="246">
        <f>IF($N$189="nulová",$J$189,0)</f>
        <v>0</v>
      </c>
      <c r="BJ189" s="174" t="s">
        <v>21</v>
      </c>
      <c r="BK189" s="246">
        <f>ROUND($I$189*$H$189,2)</f>
        <v>0</v>
      </c>
      <c r="BL189" s="174" t="s">
        <v>834</v>
      </c>
      <c r="BM189" s="174" t="s">
        <v>918</v>
      </c>
    </row>
    <row r="190" spans="2:65" s="169" customFormat="1" ht="15.75" customHeight="1">
      <c r="B190" s="170"/>
      <c r="C190" s="247" t="s">
        <v>590</v>
      </c>
      <c r="D190" s="247" t="s">
        <v>317</v>
      </c>
      <c r="E190" s="248" t="s">
        <v>1422</v>
      </c>
      <c r="F190" s="249" t="s">
        <v>1423</v>
      </c>
      <c r="G190" s="247" t="s">
        <v>1257</v>
      </c>
      <c r="H190" s="250">
        <v>1</v>
      </c>
      <c r="I190" s="251"/>
      <c r="J190" s="251">
        <f>ROUND($I$190*$H$190,2)</f>
        <v>0</v>
      </c>
      <c r="K190" s="249" t="s">
        <v>1234</v>
      </c>
      <c r="L190" s="252"/>
      <c r="M190" s="249"/>
      <c r="N190" s="253" t="s">
        <v>41</v>
      </c>
      <c r="Q190" s="244">
        <v>0</v>
      </c>
      <c r="R190" s="244">
        <f>$Q$190*$H$190</f>
        <v>0</v>
      </c>
      <c r="S190" s="244">
        <v>0</v>
      </c>
      <c r="T190" s="245">
        <f>$S$190*$H$190</f>
        <v>0</v>
      </c>
      <c r="AR190" s="174" t="s">
        <v>1350</v>
      </c>
      <c r="AT190" s="174" t="s">
        <v>317</v>
      </c>
      <c r="AU190" s="174" t="s">
        <v>974</v>
      </c>
      <c r="AY190" s="174" t="s">
        <v>137</v>
      </c>
      <c r="BE190" s="246">
        <f>IF($N$190="základní",$J$190,0)</f>
        <v>0</v>
      </c>
      <c r="BF190" s="246">
        <f>IF($N$190="snížená",$J$190,0)</f>
        <v>0</v>
      </c>
      <c r="BG190" s="246">
        <f>IF($N$190="zákl. přenesená",$J$190,0)</f>
        <v>0</v>
      </c>
      <c r="BH190" s="246">
        <f>IF($N$190="sníž. přenesená",$J$190,0)</f>
        <v>0</v>
      </c>
      <c r="BI190" s="246">
        <f>IF($N$190="nulová",$J$190,0)</f>
        <v>0</v>
      </c>
      <c r="BJ190" s="174" t="s">
        <v>21</v>
      </c>
      <c r="BK190" s="246">
        <f>ROUND($I$190*$H$190,2)</f>
        <v>0</v>
      </c>
      <c r="BL190" s="174" t="s">
        <v>834</v>
      </c>
      <c r="BM190" s="174" t="s">
        <v>873</v>
      </c>
    </row>
    <row r="191" spans="2:65" s="169" customFormat="1" ht="15.75" customHeight="1">
      <c r="B191" s="170"/>
      <c r="C191" s="247" t="s">
        <v>596</v>
      </c>
      <c r="D191" s="247" t="s">
        <v>317</v>
      </c>
      <c r="E191" s="248" t="s">
        <v>1424</v>
      </c>
      <c r="F191" s="249" t="s">
        <v>1425</v>
      </c>
      <c r="G191" s="247" t="s">
        <v>1257</v>
      </c>
      <c r="H191" s="250">
        <v>1</v>
      </c>
      <c r="I191" s="251"/>
      <c r="J191" s="251">
        <f>ROUND($I$191*$H$191,2)</f>
        <v>0</v>
      </c>
      <c r="K191" s="249" t="s">
        <v>1234</v>
      </c>
      <c r="L191" s="252"/>
      <c r="M191" s="249"/>
      <c r="N191" s="253" t="s">
        <v>41</v>
      </c>
      <c r="Q191" s="244">
        <v>0</v>
      </c>
      <c r="R191" s="244">
        <f>$Q$191*$H$191</f>
        <v>0</v>
      </c>
      <c r="S191" s="244">
        <v>0</v>
      </c>
      <c r="T191" s="245">
        <f>$S$191*$H$191</f>
        <v>0</v>
      </c>
      <c r="AR191" s="174" t="s">
        <v>1350</v>
      </c>
      <c r="AT191" s="174" t="s">
        <v>317</v>
      </c>
      <c r="AU191" s="174" t="s">
        <v>974</v>
      </c>
      <c r="AY191" s="174" t="s">
        <v>137</v>
      </c>
      <c r="BE191" s="246">
        <f>IF($N$191="základní",$J$191,0)</f>
        <v>0</v>
      </c>
      <c r="BF191" s="246">
        <f>IF($N$191="snížená",$J$191,0)</f>
        <v>0</v>
      </c>
      <c r="BG191" s="246">
        <f>IF($N$191="zákl. přenesená",$J$191,0)</f>
        <v>0</v>
      </c>
      <c r="BH191" s="246">
        <f>IF($N$191="sníž. přenesená",$J$191,0)</f>
        <v>0</v>
      </c>
      <c r="BI191" s="246">
        <f>IF($N$191="nulová",$J$191,0)</f>
        <v>0</v>
      </c>
      <c r="BJ191" s="174" t="s">
        <v>21</v>
      </c>
      <c r="BK191" s="246">
        <f>ROUND($I$191*$H$191,2)</f>
        <v>0</v>
      </c>
      <c r="BL191" s="174" t="s">
        <v>834</v>
      </c>
      <c r="BM191" s="174" t="s">
        <v>878</v>
      </c>
    </row>
    <row r="192" spans="2:65" s="169" customFormat="1" ht="15.75" customHeight="1">
      <c r="B192" s="170"/>
      <c r="C192" s="247" t="s">
        <v>601</v>
      </c>
      <c r="D192" s="247" t="s">
        <v>317</v>
      </c>
      <c r="E192" s="248" t="s">
        <v>1426</v>
      </c>
      <c r="F192" s="249" t="s">
        <v>1427</v>
      </c>
      <c r="G192" s="247" t="s">
        <v>1257</v>
      </c>
      <c r="H192" s="250">
        <v>6</v>
      </c>
      <c r="I192" s="251"/>
      <c r="J192" s="251">
        <f>ROUND($I$192*$H$192,2)</f>
        <v>0</v>
      </c>
      <c r="K192" s="249" t="s">
        <v>1234</v>
      </c>
      <c r="L192" s="252"/>
      <c r="M192" s="249"/>
      <c r="N192" s="253" t="s">
        <v>41</v>
      </c>
      <c r="Q192" s="244">
        <v>0</v>
      </c>
      <c r="R192" s="244">
        <f>$Q$192*$H$192</f>
        <v>0</v>
      </c>
      <c r="S192" s="244">
        <v>0</v>
      </c>
      <c r="T192" s="245">
        <f>$S$192*$H$192</f>
        <v>0</v>
      </c>
      <c r="AR192" s="174" t="s">
        <v>1350</v>
      </c>
      <c r="AT192" s="174" t="s">
        <v>317</v>
      </c>
      <c r="AU192" s="174" t="s">
        <v>974</v>
      </c>
      <c r="AY192" s="174" t="s">
        <v>137</v>
      </c>
      <c r="BE192" s="246">
        <f>IF($N$192="základní",$J$192,0)</f>
        <v>0</v>
      </c>
      <c r="BF192" s="246">
        <f>IF($N$192="snížená",$J$192,0)</f>
        <v>0</v>
      </c>
      <c r="BG192" s="246">
        <f>IF($N$192="zákl. přenesená",$J$192,0)</f>
        <v>0</v>
      </c>
      <c r="BH192" s="246">
        <f>IF($N$192="sníž. přenesená",$J$192,0)</f>
        <v>0</v>
      </c>
      <c r="BI192" s="246">
        <f>IF($N$192="nulová",$J$192,0)</f>
        <v>0</v>
      </c>
      <c r="BJ192" s="174" t="s">
        <v>21</v>
      </c>
      <c r="BK192" s="246">
        <f>ROUND($I$192*$H$192,2)</f>
        <v>0</v>
      </c>
      <c r="BL192" s="174" t="s">
        <v>834</v>
      </c>
      <c r="BM192" s="174" t="s">
        <v>884</v>
      </c>
    </row>
    <row r="193" spans="2:65" s="169" customFormat="1" ht="15.75" customHeight="1">
      <c r="B193" s="170"/>
      <c r="C193" s="247" t="s">
        <v>896</v>
      </c>
      <c r="D193" s="247" t="s">
        <v>317</v>
      </c>
      <c r="E193" s="248" t="s">
        <v>1428</v>
      </c>
      <c r="F193" s="249" t="s">
        <v>1429</v>
      </c>
      <c r="G193" s="247" t="s">
        <v>1257</v>
      </c>
      <c r="H193" s="250">
        <v>4</v>
      </c>
      <c r="I193" s="251"/>
      <c r="J193" s="251">
        <f>ROUND($I$193*$H$193,2)</f>
        <v>0</v>
      </c>
      <c r="K193" s="249" t="s">
        <v>1234</v>
      </c>
      <c r="L193" s="252"/>
      <c r="M193" s="249"/>
      <c r="N193" s="253" t="s">
        <v>41</v>
      </c>
      <c r="Q193" s="244">
        <v>0</v>
      </c>
      <c r="R193" s="244">
        <f>$Q$193*$H$193</f>
        <v>0</v>
      </c>
      <c r="S193" s="244">
        <v>0</v>
      </c>
      <c r="T193" s="245">
        <f>$S$193*$H$193</f>
        <v>0</v>
      </c>
      <c r="AR193" s="174" t="s">
        <v>1350</v>
      </c>
      <c r="AT193" s="174" t="s">
        <v>317</v>
      </c>
      <c r="AU193" s="174" t="s">
        <v>974</v>
      </c>
      <c r="AY193" s="174" t="s">
        <v>137</v>
      </c>
      <c r="BE193" s="246">
        <f>IF($N$193="základní",$J$193,0)</f>
        <v>0</v>
      </c>
      <c r="BF193" s="246">
        <f>IF($N$193="snížená",$J$193,0)</f>
        <v>0</v>
      </c>
      <c r="BG193" s="246">
        <f>IF($N$193="zákl. přenesená",$J$193,0)</f>
        <v>0</v>
      </c>
      <c r="BH193" s="246">
        <f>IF($N$193="sníž. přenesená",$J$193,0)</f>
        <v>0</v>
      </c>
      <c r="BI193" s="246">
        <f>IF($N$193="nulová",$J$193,0)</f>
        <v>0</v>
      </c>
      <c r="BJ193" s="174" t="s">
        <v>21</v>
      </c>
      <c r="BK193" s="246">
        <f>ROUND($I$193*$H$193,2)</f>
        <v>0</v>
      </c>
      <c r="BL193" s="174" t="s">
        <v>834</v>
      </c>
      <c r="BM193" s="174" t="s">
        <v>890</v>
      </c>
    </row>
    <row r="194" spans="2:65" s="169" customFormat="1" ht="15.75" customHeight="1">
      <c r="B194" s="170"/>
      <c r="C194" s="247" t="s">
        <v>901</v>
      </c>
      <c r="D194" s="247" t="s">
        <v>317</v>
      </c>
      <c r="E194" s="248" t="s">
        <v>1430</v>
      </c>
      <c r="F194" s="249" t="s">
        <v>1431</v>
      </c>
      <c r="G194" s="247" t="s">
        <v>1257</v>
      </c>
      <c r="H194" s="250">
        <v>2</v>
      </c>
      <c r="I194" s="251"/>
      <c r="J194" s="251">
        <f>ROUND($I$194*$H$194,2)</f>
        <v>0</v>
      </c>
      <c r="K194" s="249" t="s">
        <v>1234</v>
      </c>
      <c r="L194" s="252"/>
      <c r="M194" s="249"/>
      <c r="N194" s="253" t="s">
        <v>41</v>
      </c>
      <c r="Q194" s="244">
        <v>0</v>
      </c>
      <c r="R194" s="244">
        <f>$Q$194*$H$194</f>
        <v>0</v>
      </c>
      <c r="S194" s="244">
        <v>0</v>
      </c>
      <c r="T194" s="245">
        <f>$S$194*$H$194</f>
        <v>0</v>
      </c>
      <c r="AR194" s="174" t="s">
        <v>1350</v>
      </c>
      <c r="AT194" s="174" t="s">
        <v>317</v>
      </c>
      <c r="AU194" s="174" t="s">
        <v>974</v>
      </c>
      <c r="AY194" s="174" t="s">
        <v>137</v>
      </c>
      <c r="BE194" s="246">
        <f>IF($N$194="základní",$J$194,0)</f>
        <v>0</v>
      </c>
      <c r="BF194" s="246">
        <f>IF($N$194="snížená",$J$194,0)</f>
        <v>0</v>
      </c>
      <c r="BG194" s="246">
        <f>IF($N$194="zákl. přenesená",$J$194,0)</f>
        <v>0</v>
      </c>
      <c r="BH194" s="246">
        <f>IF($N$194="sníž. přenesená",$J$194,0)</f>
        <v>0</v>
      </c>
      <c r="BI194" s="246">
        <f>IF($N$194="nulová",$J$194,0)</f>
        <v>0</v>
      </c>
      <c r="BJ194" s="174" t="s">
        <v>21</v>
      </c>
      <c r="BK194" s="246">
        <f>ROUND($I$194*$H$194,2)</f>
        <v>0</v>
      </c>
      <c r="BL194" s="174" t="s">
        <v>834</v>
      </c>
      <c r="BM194" s="174" t="s">
        <v>906</v>
      </c>
    </row>
    <row r="195" spans="2:65" s="169" customFormat="1" ht="15.75" customHeight="1">
      <c r="B195" s="170"/>
      <c r="C195" s="247" t="s">
        <v>1155</v>
      </c>
      <c r="D195" s="247" t="s">
        <v>317</v>
      </c>
      <c r="E195" s="248" t="s">
        <v>1432</v>
      </c>
      <c r="F195" s="249" t="s">
        <v>1433</v>
      </c>
      <c r="G195" s="247" t="s">
        <v>1257</v>
      </c>
      <c r="H195" s="250">
        <v>21</v>
      </c>
      <c r="I195" s="251"/>
      <c r="J195" s="251">
        <f>ROUND($I$195*$H$195,2)</f>
        <v>0</v>
      </c>
      <c r="K195" s="249" t="s">
        <v>1234</v>
      </c>
      <c r="L195" s="252"/>
      <c r="M195" s="249"/>
      <c r="N195" s="253" t="s">
        <v>41</v>
      </c>
      <c r="Q195" s="244">
        <v>0</v>
      </c>
      <c r="R195" s="244">
        <f>$Q$195*$H$195</f>
        <v>0</v>
      </c>
      <c r="S195" s="244">
        <v>0</v>
      </c>
      <c r="T195" s="245">
        <f>$S$195*$H$195</f>
        <v>0</v>
      </c>
      <c r="AR195" s="174" t="s">
        <v>1350</v>
      </c>
      <c r="AT195" s="174" t="s">
        <v>317</v>
      </c>
      <c r="AU195" s="174" t="s">
        <v>974</v>
      </c>
      <c r="AY195" s="174" t="s">
        <v>137</v>
      </c>
      <c r="BE195" s="246">
        <f>IF($N$195="základní",$J$195,0)</f>
        <v>0</v>
      </c>
      <c r="BF195" s="246">
        <f>IF($N$195="snížená",$J$195,0)</f>
        <v>0</v>
      </c>
      <c r="BG195" s="246">
        <f>IF($N$195="zákl. přenesená",$J$195,0)</f>
        <v>0</v>
      </c>
      <c r="BH195" s="246">
        <f>IF($N$195="sníž. přenesená",$J$195,0)</f>
        <v>0</v>
      </c>
      <c r="BI195" s="246">
        <f>IF($N$195="nulová",$J$195,0)</f>
        <v>0</v>
      </c>
      <c r="BJ195" s="174" t="s">
        <v>21</v>
      </c>
      <c r="BK195" s="246">
        <f>ROUND($I$195*$H$195,2)</f>
        <v>0</v>
      </c>
      <c r="BL195" s="174" t="s">
        <v>834</v>
      </c>
      <c r="BM195" s="174" t="s">
        <v>584</v>
      </c>
    </row>
    <row r="196" spans="2:65" s="169" customFormat="1" ht="15.75" customHeight="1">
      <c r="B196" s="170"/>
      <c r="C196" s="247" t="s">
        <v>27</v>
      </c>
      <c r="D196" s="247" t="s">
        <v>317</v>
      </c>
      <c r="E196" s="248" t="s">
        <v>1434</v>
      </c>
      <c r="F196" s="249" t="s">
        <v>1435</v>
      </c>
      <c r="G196" s="247" t="s">
        <v>415</v>
      </c>
      <c r="H196" s="250">
        <v>1</v>
      </c>
      <c r="I196" s="251"/>
      <c r="J196" s="251">
        <f>ROUND($I$196*$H$196,2)</f>
        <v>0</v>
      </c>
      <c r="K196" s="249" t="s">
        <v>1234</v>
      </c>
      <c r="L196" s="252"/>
      <c r="M196" s="249"/>
      <c r="N196" s="253" t="s">
        <v>41</v>
      </c>
      <c r="Q196" s="244">
        <v>0</v>
      </c>
      <c r="R196" s="244">
        <f>$Q$196*$H$196</f>
        <v>0</v>
      </c>
      <c r="S196" s="244">
        <v>0</v>
      </c>
      <c r="T196" s="245">
        <f>$S$196*$H$196</f>
        <v>0</v>
      </c>
      <c r="AR196" s="174" t="s">
        <v>1350</v>
      </c>
      <c r="AT196" s="174" t="s">
        <v>317</v>
      </c>
      <c r="AU196" s="174" t="s">
        <v>974</v>
      </c>
      <c r="AY196" s="174" t="s">
        <v>137</v>
      </c>
      <c r="BE196" s="246">
        <f>IF($N$196="základní",$J$196,0)</f>
        <v>0</v>
      </c>
      <c r="BF196" s="246">
        <f>IF($N$196="snížená",$J$196,0)</f>
        <v>0</v>
      </c>
      <c r="BG196" s="246">
        <f>IF($N$196="zákl. přenesená",$J$196,0)</f>
        <v>0</v>
      </c>
      <c r="BH196" s="246">
        <f>IF($N$196="sníž. přenesená",$J$196,0)</f>
        <v>0</v>
      </c>
      <c r="BI196" s="246">
        <f>IF($N$196="nulová",$J$196,0)</f>
        <v>0</v>
      </c>
      <c r="BJ196" s="174" t="s">
        <v>21</v>
      </c>
      <c r="BK196" s="246">
        <f>ROUND($I$196*$H$196,2)</f>
        <v>0</v>
      </c>
      <c r="BL196" s="174" t="s">
        <v>834</v>
      </c>
      <c r="BM196" s="174" t="s">
        <v>590</v>
      </c>
    </row>
    <row r="197" spans="2:63" s="225" customFormat="1" ht="23.25" customHeight="1">
      <c r="B197" s="226"/>
      <c r="D197" s="227" t="s">
        <v>69</v>
      </c>
      <c r="E197" s="234" t="s">
        <v>1436</v>
      </c>
      <c r="F197" s="234" t="s">
        <v>1437</v>
      </c>
      <c r="J197" s="235">
        <f>$BK$197</f>
        <v>0</v>
      </c>
      <c r="L197" s="226"/>
      <c r="M197" s="230"/>
      <c r="P197" s="231">
        <f>SUM($P$198:$P$200)</f>
        <v>0</v>
      </c>
      <c r="R197" s="231">
        <f>SUM($R$198:$R$200)</f>
        <v>0</v>
      </c>
      <c r="T197" s="232">
        <f>SUM($T$198:$T$200)</f>
        <v>0</v>
      </c>
      <c r="AR197" s="227" t="s">
        <v>21</v>
      </c>
      <c r="AT197" s="227" t="s">
        <v>69</v>
      </c>
      <c r="AU197" s="227" t="s">
        <v>79</v>
      </c>
      <c r="AY197" s="227" t="s">
        <v>137</v>
      </c>
      <c r="BK197" s="233">
        <f>SUM($BK$198:$BK$200)</f>
        <v>0</v>
      </c>
    </row>
    <row r="198" spans="2:65" s="169" customFormat="1" ht="15.75" customHeight="1">
      <c r="B198" s="170"/>
      <c r="C198" s="239" t="s">
        <v>357</v>
      </c>
      <c r="D198" s="239" t="s">
        <v>141</v>
      </c>
      <c r="E198" s="237" t="s">
        <v>1438</v>
      </c>
      <c r="F198" s="238" t="s">
        <v>1439</v>
      </c>
      <c r="G198" s="239" t="s">
        <v>1257</v>
      </c>
      <c r="H198" s="240">
        <v>394</v>
      </c>
      <c r="I198" s="241"/>
      <c r="J198" s="241">
        <f>ROUND($I$198*$H$198,2)</f>
        <v>0</v>
      </c>
      <c r="K198" s="238" t="s">
        <v>1234</v>
      </c>
      <c r="L198" s="170"/>
      <c r="M198" s="242"/>
      <c r="N198" s="243" t="s">
        <v>41</v>
      </c>
      <c r="Q198" s="244">
        <v>0</v>
      </c>
      <c r="R198" s="244">
        <f>$Q$198*$H$198</f>
        <v>0</v>
      </c>
      <c r="S198" s="244">
        <v>0</v>
      </c>
      <c r="T198" s="245">
        <f>$S$198*$H$198</f>
        <v>0</v>
      </c>
      <c r="AR198" s="174" t="s">
        <v>834</v>
      </c>
      <c r="AT198" s="174" t="s">
        <v>141</v>
      </c>
      <c r="AU198" s="174" t="s">
        <v>974</v>
      </c>
      <c r="AY198" s="174" t="s">
        <v>137</v>
      </c>
      <c r="BE198" s="246">
        <f>IF($N$198="základní",$J$198,0)</f>
        <v>0</v>
      </c>
      <c r="BF198" s="246">
        <f>IF($N$198="snížená",$J$198,0)</f>
        <v>0</v>
      </c>
      <c r="BG198" s="246">
        <f>IF($N$198="zákl. přenesená",$J$198,0)</f>
        <v>0</v>
      </c>
      <c r="BH198" s="246">
        <f>IF($N$198="sníž. přenesená",$J$198,0)</f>
        <v>0</v>
      </c>
      <c r="BI198" s="246">
        <f>IF($N$198="nulová",$J$198,0)</f>
        <v>0</v>
      </c>
      <c r="BJ198" s="174" t="s">
        <v>21</v>
      </c>
      <c r="BK198" s="246">
        <f>ROUND($I$198*$H$198,2)</f>
        <v>0</v>
      </c>
      <c r="BL198" s="174" t="s">
        <v>834</v>
      </c>
      <c r="BM198" s="174" t="s">
        <v>596</v>
      </c>
    </row>
    <row r="199" spans="2:65" s="169" customFormat="1" ht="15.75" customHeight="1">
      <c r="B199" s="170"/>
      <c r="C199" s="239" t="s">
        <v>362</v>
      </c>
      <c r="D199" s="239" t="s">
        <v>141</v>
      </c>
      <c r="E199" s="237" t="s">
        <v>1440</v>
      </c>
      <c r="F199" s="238" t="s">
        <v>1441</v>
      </c>
      <c r="G199" s="239" t="s">
        <v>1257</v>
      </c>
      <c r="H199" s="240">
        <v>8</v>
      </c>
      <c r="I199" s="241"/>
      <c r="J199" s="241">
        <f>ROUND($I$199*$H$199,2)</f>
        <v>0</v>
      </c>
      <c r="K199" s="238" t="s">
        <v>1234</v>
      </c>
      <c r="L199" s="170"/>
      <c r="M199" s="242"/>
      <c r="N199" s="243" t="s">
        <v>41</v>
      </c>
      <c r="Q199" s="244">
        <v>0</v>
      </c>
      <c r="R199" s="244">
        <f>$Q$199*$H$199</f>
        <v>0</v>
      </c>
      <c r="S199" s="244">
        <v>0</v>
      </c>
      <c r="T199" s="245">
        <f>$S$199*$H$199</f>
        <v>0</v>
      </c>
      <c r="AR199" s="174" t="s">
        <v>834</v>
      </c>
      <c r="AT199" s="174" t="s">
        <v>141</v>
      </c>
      <c r="AU199" s="174" t="s">
        <v>974</v>
      </c>
      <c r="AY199" s="174" t="s">
        <v>137</v>
      </c>
      <c r="BE199" s="246">
        <f>IF($N$199="základní",$J$199,0)</f>
        <v>0</v>
      </c>
      <c r="BF199" s="246">
        <f>IF($N$199="snížená",$J$199,0)</f>
        <v>0</v>
      </c>
      <c r="BG199" s="246">
        <f>IF($N$199="zákl. přenesená",$J$199,0)</f>
        <v>0</v>
      </c>
      <c r="BH199" s="246">
        <f>IF($N$199="sníž. přenesená",$J$199,0)</f>
        <v>0</v>
      </c>
      <c r="BI199" s="246">
        <f>IF($N$199="nulová",$J$199,0)</f>
        <v>0</v>
      </c>
      <c r="BJ199" s="174" t="s">
        <v>21</v>
      </c>
      <c r="BK199" s="246">
        <f>ROUND($I$199*$H$199,2)</f>
        <v>0</v>
      </c>
      <c r="BL199" s="174" t="s">
        <v>834</v>
      </c>
      <c r="BM199" s="174" t="s">
        <v>601</v>
      </c>
    </row>
    <row r="200" spans="2:65" s="169" customFormat="1" ht="15.75" customHeight="1">
      <c r="B200" s="170"/>
      <c r="C200" s="239" t="s">
        <v>369</v>
      </c>
      <c r="D200" s="239" t="s">
        <v>141</v>
      </c>
      <c r="E200" s="237" t="s">
        <v>1442</v>
      </c>
      <c r="F200" s="238" t="s">
        <v>1443</v>
      </c>
      <c r="G200" s="239" t="s">
        <v>1257</v>
      </c>
      <c r="H200" s="240">
        <v>228</v>
      </c>
      <c r="I200" s="241"/>
      <c r="J200" s="241">
        <f>ROUND($I$200*$H$200,2)</f>
        <v>0</v>
      </c>
      <c r="K200" s="238" t="s">
        <v>1234</v>
      </c>
      <c r="L200" s="170"/>
      <c r="M200" s="242"/>
      <c r="N200" s="243" t="s">
        <v>41</v>
      </c>
      <c r="Q200" s="244">
        <v>0</v>
      </c>
      <c r="R200" s="244">
        <f>$Q$200*$H$200</f>
        <v>0</v>
      </c>
      <c r="S200" s="244">
        <v>0</v>
      </c>
      <c r="T200" s="245">
        <f>$S$200*$H$200</f>
        <v>0</v>
      </c>
      <c r="AR200" s="174" t="s">
        <v>834</v>
      </c>
      <c r="AT200" s="174" t="s">
        <v>141</v>
      </c>
      <c r="AU200" s="174" t="s">
        <v>974</v>
      </c>
      <c r="AY200" s="174" t="s">
        <v>137</v>
      </c>
      <c r="BE200" s="246">
        <f>IF($N$200="základní",$J$200,0)</f>
        <v>0</v>
      </c>
      <c r="BF200" s="246">
        <f>IF($N$200="snížená",$J$200,0)</f>
        <v>0</v>
      </c>
      <c r="BG200" s="246">
        <f>IF($N$200="zákl. přenesená",$J$200,0)</f>
        <v>0</v>
      </c>
      <c r="BH200" s="246">
        <f>IF($N$200="sníž. přenesená",$J$200,0)</f>
        <v>0</v>
      </c>
      <c r="BI200" s="246">
        <f>IF($N$200="nulová",$J$200,0)</f>
        <v>0</v>
      </c>
      <c r="BJ200" s="174" t="s">
        <v>21</v>
      </c>
      <c r="BK200" s="246">
        <f>ROUND($I$200*$H$200,2)</f>
        <v>0</v>
      </c>
      <c r="BL200" s="174" t="s">
        <v>834</v>
      </c>
      <c r="BM200" s="174" t="s">
        <v>896</v>
      </c>
    </row>
    <row r="201" spans="2:63" s="225" customFormat="1" ht="23.25" customHeight="1">
      <c r="B201" s="226"/>
      <c r="D201" s="227" t="s">
        <v>69</v>
      </c>
      <c r="E201" s="234" t="s">
        <v>1444</v>
      </c>
      <c r="F201" s="234" t="s">
        <v>1445</v>
      </c>
      <c r="J201" s="235">
        <f>$BK$201</f>
        <v>0</v>
      </c>
      <c r="L201" s="226"/>
      <c r="M201" s="230"/>
      <c r="P201" s="231">
        <f>SUM($P$202:$P$216)</f>
        <v>0</v>
      </c>
      <c r="R201" s="231">
        <f>SUM($R$202:$R$216)</f>
        <v>0</v>
      </c>
      <c r="T201" s="232">
        <f>SUM($T$202:$T$216)</f>
        <v>0</v>
      </c>
      <c r="AR201" s="227" t="s">
        <v>21</v>
      </c>
      <c r="AT201" s="227" t="s">
        <v>69</v>
      </c>
      <c r="AU201" s="227" t="s">
        <v>79</v>
      </c>
      <c r="AY201" s="227" t="s">
        <v>137</v>
      </c>
      <c r="BK201" s="233">
        <f>SUM($BK$202:$BK$216)</f>
        <v>0</v>
      </c>
    </row>
    <row r="202" spans="2:65" s="169" customFormat="1" ht="15.75" customHeight="1">
      <c r="B202" s="170"/>
      <c r="C202" s="239" t="s">
        <v>730</v>
      </c>
      <c r="D202" s="239" t="s">
        <v>141</v>
      </c>
      <c r="E202" s="237" t="s">
        <v>1446</v>
      </c>
      <c r="F202" s="238" t="s">
        <v>1447</v>
      </c>
      <c r="G202" s="239" t="s">
        <v>383</v>
      </c>
      <c r="H202" s="240">
        <v>751</v>
      </c>
      <c r="I202" s="241"/>
      <c r="J202" s="241">
        <f>ROUND($I$202*$H$202,2)</f>
        <v>0</v>
      </c>
      <c r="K202" s="238" t="s">
        <v>1234</v>
      </c>
      <c r="L202" s="170"/>
      <c r="M202" s="242"/>
      <c r="N202" s="243" t="s">
        <v>41</v>
      </c>
      <c r="Q202" s="244">
        <v>0</v>
      </c>
      <c r="R202" s="244">
        <f>$Q$202*$H$202</f>
        <v>0</v>
      </c>
      <c r="S202" s="244">
        <v>0</v>
      </c>
      <c r="T202" s="245">
        <f>$S$202*$H$202</f>
        <v>0</v>
      </c>
      <c r="AR202" s="174" t="s">
        <v>834</v>
      </c>
      <c r="AT202" s="174" t="s">
        <v>141</v>
      </c>
      <c r="AU202" s="174" t="s">
        <v>974</v>
      </c>
      <c r="AY202" s="174" t="s">
        <v>137</v>
      </c>
      <c r="BE202" s="246">
        <f>IF($N$202="základní",$J$202,0)</f>
        <v>0</v>
      </c>
      <c r="BF202" s="246">
        <f>IF($N$202="snížená",$J$202,0)</f>
        <v>0</v>
      </c>
      <c r="BG202" s="246">
        <f>IF($N$202="zákl. přenesená",$J$202,0)</f>
        <v>0</v>
      </c>
      <c r="BH202" s="246">
        <f>IF($N$202="sníž. přenesená",$J$202,0)</f>
        <v>0</v>
      </c>
      <c r="BI202" s="246">
        <f>IF($N$202="nulová",$J$202,0)</f>
        <v>0</v>
      </c>
      <c r="BJ202" s="174" t="s">
        <v>21</v>
      </c>
      <c r="BK202" s="246">
        <f>ROUND($I$202*$H$202,2)</f>
        <v>0</v>
      </c>
      <c r="BL202" s="174" t="s">
        <v>834</v>
      </c>
      <c r="BM202" s="174" t="s">
        <v>901</v>
      </c>
    </row>
    <row r="203" spans="2:65" s="169" customFormat="1" ht="15.75" customHeight="1">
      <c r="B203" s="170"/>
      <c r="C203" s="239" t="s">
        <v>737</v>
      </c>
      <c r="D203" s="239" t="s">
        <v>141</v>
      </c>
      <c r="E203" s="237" t="s">
        <v>1448</v>
      </c>
      <c r="F203" s="238" t="s">
        <v>1449</v>
      </c>
      <c r="G203" s="239" t="s">
        <v>383</v>
      </c>
      <c r="H203" s="240">
        <v>217</v>
      </c>
      <c r="I203" s="241"/>
      <c r="J203" s="241">
        <f>ROUND($I$203*$H$203,2)</f>
        <v>0</v>
      </c>
      <c r="K203" s="238" t="s">
        <v>1234</v>
      </c>
      <c r="L203" s="170"/>
      <c r="M203" s="242"/>
      <c r="N203" s="243" t="s">
        <v>41</v>
      </c>
      <c r="Q203" s="244">
        <v>0</v>
      </c>
      <c r="R203" s="244">
        <f>$Q$203*$H$203</f>
        <v>0</v>
      </c>
      <c r="S203" s="244">
        <v>0</v>
      </c>
      <c r="T203" s="245">
        <f>$S$203*$H$203</f>
        <v>0</v>
      </c>
      <c r="AR203" s="174" t="s">
        <v>834</v>
      </c>
      <c r="AT203" s="174" t="s">
        <v>141</v>
      </c>
      <c r="AU203" s="174" t="s">
        <v>974</v>
      </c>
      <c r="AY203" s="174" t="s">
        <v>137</v>
      </c>
      <c r="BE203" s="246">
        <f>IF($N$203="základní",$J$203,0)</f>
        <v>0</v>
      </c>
      <c r="BF203" s="246">
        <f>IF($N$203="snížená",$J$203,0)</f>
        <v>0</v>
      </c>
      <c r="BG203" s="246">
        <f>IF($N$203="zákl. přenesená",$J$203,0)</f>
        <v>0</v>
      </c>
      <c r="BH203" s="246">
        <f>IF($N$203="sníž. přenesená",$J$203,0)</f>
        <v>0</v>
      </c>
      <c r="BI203" s="246">
        <f>IF($N$203="nulová",$J$203,0)</f>
        <v>0</v>
      </c>
      <c r="BJ203" s="174" t="s">
        <v>21</v>
      </c>
      <c r="BK203" s="246">
        <f>ROUND($I$203*$H$203,2)</f>
        <v>0</v>
      </c>
      <c r="BL203" s="174" t="s">
        <v>834</v>
      </c>
      <c r="BM203" s="174" t="s">
        <v>1155</v>
      </c>
    </row>
    <row r="204" spans="2:65" s="169" customFormat="1" ht="15.75" customHeight="1">
      <c r="B204" s="170"/>
      <c r="C204" s="239" t="s">
        <v>724</v>
      </c>
      <c r="D204" s="239" t="s">
        <v>141</v>
      </c>
      <c r="E204" s="237" t="s">
        <v>1450</v>
      </c>
      <c r="F204" s="238" t="s">
        <v>1451</v>
      </c>
      <c r="G204" s="239" t="s">
        <v>383</v>
      </c>
      <c r="H204" s="240">
        <v>18</v>
      </c>
      <c r="I204" s="241"/>
      <c r="J204" s="241">
        <f>ROUND($I$204*$H$204,2)</f>
        <v>0</v>
      </c>
      <c r="K204" s="238" t="s">
        <v>1234</v>
      </c>
      <c r="L204" s="170"/>
      <c r="M204" s="242"/>
      <c r="N204" s="243" t="s">
        <v>41</v>
      </c>
      <c r="Q204" s="244">
        <v>0</v>
      </c>
      <c r="R204" s="244">
        <f>$Q$204*$H$204</f>
        <v>0</v>
      </c>
      <c r="S204" s="244">
        <v>0</v>
      </c>
      <c r="T204" s="245">
        <f>$S$204*$H$204</f>
        <v>0</v>
      </c>
      <c r="AR204" s="174" t="s">
        <v>834</v>
      </c>
      <c r="AT204" s="174" t="s">
        <v>141</v>
      </c>
      <c r="AU204" s="174" t="s">
        <v>974</v>
      </c>
      <c r="AY204" s="174" t="s">
        <v>137</v>
      </c>
      <c r="BE204" s="246">
        <f>IF($N$204="základní",$J$204,0)</f>
        <v>0</v>
      </c>
      <c r="BF204" s="246">
        <f>IF($N$204="snížená",$J$204,0)</f>
        <v>0</v>
      </c>
      <c r="BG204" s="246">
        <f>IF($N$204="zákl. přenesená",$J$204,0)</f>
        <v>0</v>
      </c>
      <c r="BH204" s="246">
        <f>IF($N$204="sníž. přenesená",$J$204,0)</f>
        <v>0</v>
      </c>
      <c r="BI204" s="246">
        <f>IF($N$204="nulová",$J$204,0)</f>
        <v>0</v>
      </c>
      <c r="BJ204" s="174" t="s">
        <v>21</v>
      </c>
      <c r="BK204" s="246">
        <f>ROUND($I$204*$H$204,2)</f>
        <v>0</v>
      </c>
      <c r="BL204" s="174" t="s">
        <v>834</v>
      </c>
      <c r="BM204" s="174" t="s">
        <v>27</v>
      </c>
    </row>
    <row r="205" spans="2:65" s="169" customFormat="1" ht="15.75" customHeight="1">
      <c r="B205" s="170"/>
      <c r="C205" s="247" t="s">
        <v>714</v>
      </c>
      <c r="D205" s="247" t="s">
        <v>317</v>
      </c>
      <c r="E205" s="248" t="s">
        <v>1452</v>
      </c>
      <c r="F205" s="249" t="s">
        <v>1453</v>
      </c>
      <c r="G205" s="247" t="s">
        <v>383</v>
      </c>
      <c r="H205" s="250">
        <v>177</v>
      </c>
      <c r="I205" s="251"/>
      <c r="J205" s="251">
        <f>ROUND($I$205*$H$205,2)</f>
        <v>0</v>
      </c>
      <c r="K205" s="249" t="s">
        <v>1234</v>
      </c>
      <c r="L205" s="252"/>
      <c r="M205" s="249"/>
      <c r="N205" s="253" t="s">
        <v>41</v>
      </c>
      <c r="Q205" s="244">
        <v>0</v>
      </c>
      <c r="R205" s="244">
        <f>$Q$205*$H$205</f>
        <v>0</v>
      </c>
      <c r="S205" s="244">
        <v>0</v>
      </c>
      <c r="T205" s="245">
        <f>$S$205*$H$205</f>
        <v>0</v>
      </c>
      <c r="AR205" s="174" t="s">
        <v>1350</v>
      </c>
      <c r="AT205" s="174" t="s">
        <v>317</v>
      </c>
      <c r="AU205" s="174" t="s">
        <v>974</v>
      </c>
      <c r="AY205" s="174" t="s">
        <v>137</v>
      </c>
      <c r="BE205" s="246">
        <f>IF($N$205="základní",$J$205,0)</f>
        <v>0</v>
      </c>
      <c r="BF205" s="246">
        <f>IF($N$205="snížená",$J$205,0)</f>
        <v>0</v>
      </c>
      <c r="BG205" s="246">
        <f>IF($N$205="zákl. přenesená",$J$205,0)</f>
        <v>0</v>
      </c>
      <c r="BH205" s="246">
        <f>IF($N$205="sníž. přenesená",$J$205,0)</f>
        <v>0</v>
      </c>
      <c r="BI205" s="246">
        <f>IF($N$205="nulová",$J$205,0)</f>
        <v>0</v>
      </c>
      <c r="BJ205" s="174" t="s">
        <v>21</v>
      </c>
      <c r="BK205" s="246">
        <f>ROUND($I$205*$H$205,2)</f>
        <v>0</v>
      </c>
      <c r="BL205" s="174" t="s">
        <v>834</v>
      </c>
      <c r="BM205" s="174" t="s">
        <v>357</v>
      </c>
    </row>
    <row r="206" spans="2:65" s="169" customFormat="1" ht="15.75" customHeight="1">
      <c r="B206" s="170"/>
      <c r="C206" s="247" t="s">
        <v>344</v>
      </c>
      <c r="D206" s="247" t="s">
        <v>317</v>
      </c>
      <c r="E206" s="248" t="s">
        <v>1454</v>
      </c>
      <c r="F206" s="249" t="s">
        <v>1455</v>
      </c>
      <c r="G206" s="247" t="s">
        <v>383</v>
      </c>
      <c r="H206" s="250">
        <v>394</v>
      </c>
      <c r="I206" s="251"/>
      <c r="J206" s="251">
        <f>ROUND($I$206*$H$206,2)</f>
        <v>0</v>
      </c>
      <c r="K206" s="249" t="s">
        <v>1234</v>
      </c>
      <c r="L206" s="252"/>
      <c r="M206" s="249"/>
      <c r="N206" s="253" t="s">
        <v>41</v>
      </c>
      <c r="Q206" s="244">
        <v>0</v>
      </c>
      <c r="R206" s="244">
        <f>$Q$206*$H$206</f>
        <v>0</v>
      </c>
      <c r="S206" s="244">
        <v>0</v>
      </c>
      <c r="T206" s="245">
        <f>$S$206*$H$206</f>
        <v>0</v>
      </c>
      <c r="AR206" s="174" t="s">
        <v>1350</v>
      </c>
      <c r="AT206" s="174" t="s">
        <v>317</v>
      </c>
      <c r="AU206" s="174" t="s">
        <v>974</v>
      </c>
      <c r="AY206" s="174" t="s">
        <v>137</v>
      </c>
      <c r="BE206" s="246">
        <f>IF($N$206="základní",$J$206,0)</f>
        <v>0</v>
      </c>
      <c r="BF206" s="246">
        <f>IF($N$206="snížená",$J$206,0)</f>
        <v>0</v>
      </c>
      <c r="BG206" s="246">
        <f>IF($N$206="zákl. přenesená",$J$206,0)</f>
        <v>0</v>
      </c>
      <c r="BH206" s="246">
        <f>IF($N$206="sníž. přenesená",$J$206,0)</f>
        <v>0</v>
      </c>
      <c r="BI206" s="246">
        <f>IF($N$206="nulová",$J$206,0)</f>
        <v>0</v>
      </c>
      <c r="BJ206" s="174" t="s">
        <v>21</v>
      </c>
      <c r="BK206" s="246">
        <f>ROUND($I$206*$H$206,2)</f>
        <v>0</v>
      </c>
      <c r="BL206" s="174" t="s">
        <v>834</v>
      </c>
      <c r="BM206" s="174" t="s">
        <v>362</v>
      </c>
    </row>
    <row r="207" spans="2:65" s="169" customFormat="1" ht="15.75" customHeight="1">
      <c r="B207" s="170"/>
      <c r="C207" s="247" t="s">
        <v>310</v>
      </c>
      <c r="D207" s="247" t="s">
        <v>317</v>
      </c>
      <c r="E207" s="248" t="s">
        <v>1456</v>
      </c>
      <c r="F207" s="249" t="s">
        <v>1457</v>
      </c>
      <c r="G207" s="247" t="s">
        <v>383</v>
      </c>
      <c r="H207" s="250">
        <v>37</v>
      </c>
      <c r="I207" s="251"/>
      <c r="J207" s="251">
        <f>ROUND($I$207*$H$207,2)</f>
        <v>0</v>
      </c>
      <c r="K207" s="249" t="s">
        <v>1234</v>
      </c>
      <c r="L207" s="252"/>
      <c r="M207" s="249"/>
      <c r="N207" s="253" t="s">
        <v>41</v>
      </c>
      <c r="Q207" s="244">
        <v>0</v>
      </c>
      <c r="R207" s="244">
        <f>$Q$207*$H$207</f>
        <v>0</v>
      </c>
      <c r="S207" s="244">
        <v>0</v>
      </c>
      <c r="T207" s="245">
        <f>$S$207*$H$207</f>
        <v>0</v>
      </c>
      <c r="AR207" s="174" t="s">
        <v>1350</v>
      </c>
      <c r="AT207" s="174" t="s">
        <v>317</v>
      </c>
      <c r="AU207" s="174" t="s">
        <v>974</v>
      </c>
      <c r="AY207" s="174" t="s">
        <v>137</v>
      </c>
      <c r="BE207" s="246">
        <f>IF($N$207="základní",$J$207,0)</f>
        <v>0</v>
      </c>
      <c r="BF207" s="246">
        <f>IF($N$207="snížená",$J$207,0)</f>
        <v>0</v>
      </c>
      <c r="BG207" s="246">
        <f>IF($N$207="zákl. přenesená",$J$207,0)</f>
        <v>0</v>
      </c>
      <c r="BH207" s="246">
        <f>IF($N$207="sníž. přenesená",$J$207,0)</f>
        <v>0</v>
      </c>
      <c r="BI207" s="246">
        <f>IF($N$207="nulová",$J$207,0)</f>
        <v>0</v>
      </c>
      <c r="BJ207" s="174" t="s">
        <v>21</v>
      </c>
      <c r="BK207" s="246">
        <f>ROUND($I$207*$H$207,2)</f>
        <v>0</v>
      </c>
      <c r="BL207" s="174" t="s">
        <v>834</v>
      </c>
      <c r="BM207" s="174" t="s">
        <v>369</v>
      </c>
    </row>
    <row r="208" spans="2:65" s="169" customFormat="1" ht="15.75" customHeight="1">
      <c r="B208" s="170"/>
      <c r="C208" s="247" t="s">
        <v>316</v>
      </c>
      <c r="D208" s="247" t="s">
        <v>317</v>
      </c>
      <c r="E208" s="248" t="s">
        <v>1458</v>
      </c>
      <c r="F208" s="249" t="s">
        <v>1459</v>
      </c>
      <c r="G208" s="247" t="s">
        <v>383</v>
      </c>
      <c r="H208" s="250">
        <v>22</v>
      </c>
      <c r="I208" s="251"/>
      <c r="J208" s="251">
        <f>ROUND($I$208*$H$208,2)</f>
        <v>0</v>
      </c>
      <c r="K208" s="249" t="s">
        <v>1234</v>
      </c>
      <c r="L208" s="252"/>
      <c r="M208" s="249"/>
      <c r="N208" s="253" t="s">
        <v>41</v>
      </c>
      <c r="Q208" s="244">
        <v>0</v>
      </c>
      <c r="R208" s="244">
        <f>$Q$208*$H$208</f>
        <v>0</v>
      </c>
      <c r="S208" s="244">
        <v>0</v>
      </c>
      <c r="T208" s="245">
        <f>$S$208*$H$208</f>
        <v>0</v>
      </c>
      <c r="AR208" s="174" t="s">
        <v>1350</v>
      </c>
      <c r="AT208" s="174" t="s">
        <v>317</v>
      </c>
      <c r="AU208" s="174" t="s">
        <v>974</v>
      </c>
      <c r="AY208" s="174" t="s">
        <v>137</v>
      </c>
      <c r="BE208" s="246">
        <f>IF($N$208="základní",$J$208,0)</f>
        <v>0</v>
      </c>
      <c r="BF208" s="246">
        <f>IF($N$208="snížená",$J$208,0)</f>
        <v>0</v>
      </c>
      <c r="BG208" s="246">
        <f>IF($N$208="zákl. přenesená",$J$208,0)</f>
        <v>0</v>
      </c>
      <c r="BH208" s="246">
        <f>IF($N$208="sníž. přenesená",$J$208,0)</f>
        <v>0</v>
      </c>
      <c r="BI208" s="246">
        <f>IF($N$208="nulová",$J$208,0)</f>
        <v>0</v>
      </c>
      <c r="BJ208" s="174" t="s">
        <v>21</v>
      </c>
      <c r="BK208" s="246">
        <f>ROUND($I$208*$H$208,2)</f>
        <v>0</v>
      </c>
      <c r="BL208" s="174" t="s">
        <v>834</v>
      </c>
      <c r="BM208" s="174" t="s">
        <v>730</v>
      </c>
    </row>
    <row r="209" spans="2:65" s="169" customFormat="1" ht="15.75" customHeight="1">
      <c r="B209" s="170"/>
      <c r="C209" s="247" t="s">
        <v>687</v>
      </c>
      <c r="D209" s="247" t="s">
        <v>317</v>
      </c>
      <c r="E209" s="248" t="s">
        <v>1460</v>
      </c>
      <c r="F209" s="249" t="s">
        <v>1461</v>
      </c>
      <c r="G209" s="247" t="s">
        <v>383</v>
      </c>
      <c r="H209" s="250">
        <v>36</v>
      </c>
      <c r="I209" s="251"/>
      <c r="J209" s="251">
        <f>ROUND($I$209*$H$209,2)</f>
        <v>0</v>
      </c>
      <c r="K209" s="249" t="s">
        <v>1234</v>
      </c>
      <c r="L209" s="252"/>
      <c r="M209" s="249"/>
      <c r="N209" s="253" t="s">
        <v>41</v>
      </c>
      <c r="Q209" s="244">
        <v>0</v>
      </c>
      <c r="R209" s="244">
        <f>$Q$209*$H$209</f>
        <v>0</v>
      </c>
      <c r="S209" s="244">
        <v>0</v>
      </c>
      <c r="T209" s="245">
        <f>$S$209*$H$209</f>
        <v>0</v>
      </c>
      <c r="AR209" s="174" t="s">
        <v>1350</v>
      </c>
      <c r="AT209" s="174" t="s">
        <v>317</v>
      </c>
      <c r="AU209" s="174" t="s">
        <v>974</v>
      </c>
      <c r="AY209" s="174" t="s">
        <v>137</v>
      </c>
      <c r="BE209" s="246">
        <f>IF($N$209="základní",$J$209,0)</f>
        <v>0</v>
      </c>
      <c r="BF209" s="246">
        <f>IF($N$209="snížená",$J$209,0)</f>
        <v>0</v>
      </c>
      <c r="BG209" s="246">
        <f>IF($N$209="zákl. přenesená",$J$209,0)</f>
        <v>0</v>
      </c>
      <c r="BH209" s="246">
        <f>IF($N$209="sníž. přenesená",$J$209,0)</f>
        <v>0</v>
      </c>
      <c r="BI209" s="246">
        <f>IF($N$209="nulová",$J$209,0)</f>
        <v>0</v>
      </c>
      <c r="BJ209" s="174" t="s">
        <v>21</v>
      </c>
      <c r="BK209" s="246">
        <f>ROUND($I$209*$H$209,2)</f>
        <v>0</v>
      </c>
      <c r="BL209" s="174" t="s">
        <v>834</v>
      </c>
      <c r="BM209" s="174" t="s">
        <v>737</v>
      </c>
    </row>
    <row r="210" spans="2:65" s="169" customFormat="1" ht="15.75" customHeight="1">
      <c r="B210" s="170"/>
      <c r="C210" s="247" t="s">
        <v>692</v>
      </c>
      <c r="D210" s="247" t="s">
        <v>317</v>
      </c>
      <c r="E210" s="248" t="s">
        <v>1462</v>
      </c>
      <c r="F210" s="249" t="s">
        <v>1463</v>
      </c>
      <c r="G210" s="247" t="s">
        <v>383</v>
      </c>
      <c r="H210" s="250">
        <v>25</v>
      </c>
      <c r="I210" s="251"/>
      <c r="J210" s="251">
        <f>ROUND($I$210*$H$210,2)</f>
        <v>0</v>
      </c>
      <c r="K210" s="249" t="s">
        <v>1234</v>
      </c>
      <c r="L210" s="252"/>
      <c r="M210" s="249"/>
      <c r="N210" s="253" t="s">
        <v>41</v>
      </c>
      <c r="Q210" s="244">
        <v>0</v>
      </c>
      <c r="R210" s="244">
        <f>$Q$210*$H$210</f>
        <v>0</v>
      </c>
      <c r="S210" s="244">
        <v>0</v>
      </c>
      <c r="T210" s="245">
        <f>$S$210*$H$210</f>
        <v>0</v>
      </c>
      <c r="AR210" s="174" t="s">
        <v>1350</v>
      </c>
      <c r="AT210" s="174" t="s">
        <v>317</v>
      </c>
      <c r="AU210" s="174" t="s">
        <v>974</v>
      </c>
      <c r="AY210" s="174" t="s">
        <v>137</v>
      </c>
      <c r="BE210" s="246">
        <f>IF($N$210="základní",$J$210,0)</f>
        <v>0</v>
      </c>
      <c r="BF210" s="246">
        <f>IF($N$210="snížená",$J$210,0)</f>
        <v>0</v>
      </c>
      <c r="BG210" s="246">
        <f>IF($N$210="zákl. přenesená",$J$210,0)</f>
        <v>0</v>
      </c>
      <c r="BH210" s="246">
        <f>IF($N$210="sníž. přenesená",$J$210,0)</f>
        <v>0</v>
      </c>
      <c r="BI210" s="246">
        <f>IF($N$210="nulová",$J$210,0)</f>
        <v>0</v>
      </c>
      <c r="BJ210" s="174" t="s">
        <v>21</v>
      </c>
      <c r="BK210" s="246">
        <f>ROUND($I$210*$H$210,2)</f>
        <v>0</v>
      </c>
      <c r="BL210" s="174" t="s">
        <v>834</v>
      </c>
      <c r="BM210" s="174" t="s">
        <v>724</v>
      </c>
    </row>
    <row r="211" spans="2:65" s="169" customFormat="1" ht="15.75" customHeight="1">
      <c r="B211" s="170"/>
      <c r="C211" s="247" t="s">
        <v>707</v>
      </c>
      <c r="D211" s="247" t="s">
        <v>317</v>
      </c>
      <c r="E211" s="248" t="s">
        <v>1464</v>
      </c>
      <c r="F211" s="249" t="s">
        <v>1465</v>
      </c>
      <c r="G211" s="247" t="s">
        <v>383</v>
      </c>
      <c r="H211" s="250">
        <v>23</v>
      </c>
      <c r="I211" s="251"/>
      <c r="J211" s="251">
        <f>ROUND($I$211*$H$211,2)</f>
        <v>0</v>
      </c>
      <c r="K211" s="249" t="s">
        <v>1234</v>
      </c>
      <c r="L211" s="252"/>
      <c r="M211" s="249"/>
      <c r="N211" s="253" t="s">
        <v>41</v>
      </c>
      <c r="Q211" s="244">
        <v>0</v>
      </c>
      <c r="R211" s="244">
        <f>$Q$211*$H$211</f>
        <v>0</v>
      </c>
      <c r="S211" s="244">
        <v>0</v>
      </c>
      <c r="T211" s="245">
        <f>$S$211*$H$211</f>
        <v>0</v>
      </c>
      <c r="AR211" s="174" t="s">
        <v>1350</v>
      </c>
      <c r="AT211" s="174" t="s">
        <v>317</v>
      </c>
      <c r="AU211" s="174" t="s">
        <v>974</v>
      </c>
      <c r="AY211" s="174" t="s">
        <v>137</v>
      </c>
      <c r="BE211" s="246">
        <f>IF($N$211="základní",$J$211,0)</f>
        <v>0</v>
      </c>
      <c r="BF211" s="246">
        <f>IF($N$211="snížená",$J$211,0)</f>
        <v>0</v>
      </c>
      <c r="BG211" s="246">
        <f>IF($N$211="zákl. přenesená",$J$211,0)</f>
        <v>0</v>
      </c>
      <c r="BH211" s="246">
        <f>IF($N$211="sníž. přenesená",$J$211,0)</f>
        <v>0</v>
      </c>
      <c r="BI211" s="246">
        <f>IF($N$211="nulová",$J$211,0)</f>
        <v>0</v>
      </c>
      <c r="BJ211" s="174" t="s">
        <v>21</v>
      </c>
      <c r="BK211" s="246">
        <f>ROUND($I$211*$H$211,2)</f>
        <v>0</v>
      </c>
      <c r="BL211" s="174" t="s">
        <v>834</v>
      </c>
      <c r="BM211" s="174" t="s">
        <v>714</v>
      </c>
    </row>
    <row r="212" spans="2:65" s="169" customFormat="1" ht="15.75" customHeight="1">
      <c r="B212" s="170"/>
      <c r="C212" s="247" t="s">
        <v>759</v>
      </c>
      <c r="D212" s="247" t="s">
        <v>317</v>
      </c>
      <c r="E212" s="248" t="s">
        <v>1466</v>
      </c>
      <c r="F212" s="249" t="s">
        <v>1467</v>
      </c>
      <c r="G212" s="247" t="s">
        <v>383</v>
      </c>
      <c r="H212" s="250">
        <v>37</v>
      </c>
      <c r="I212" s="251"/>
      <c r="J212" s="251">
        <f>ROUND($I$212*$H$212,2)</f>
        <v>0</v>
      </c>
      <c r="K212" s="249" t="s">
        <v>1234</v>
      </c>
      <c r="L212" s="252"/>
      <c r="M212" s="249"/>
      <c r="N212" s="253" t="s">
        <v>41</v>
      </c>
      <c r="Q212" s="244">
        <v>0</v>
      </c>
      <c r="R212" s="244">
        <f>$Q$212*$H$212</f>
        <v>0</v>
      </c>
      <c r="S212" s="244">
        <v>0</v>
      </c>
      <c r="T212" s="245">
        <f>$S$212*$H$212</f>
        <v>0</v>
      </c>
      <c r="AR212" s="174" t="s">
        <v>1350</v>
      </c>
      <c r="AT212" s="174" t="s">
        <v>317</v>
      </c>
      <c r="AU212" s="174" t="s">
        <v>974</v>
      </c>
      <c r="AY212" s="174" t="s">
        <v>137</v>
      </c>
      <c r="BE212" s="246">
        <f>IF($N$212="základní",$J$212,0)</f>
        <v>0</v>
      </c>
      <c r="BF212" s="246">
        <f>IF($N$212="snížená",$J$212,0)</f>
        <v>0</v>
      </c>
      <c r="BG212" s="246">
        <f>IF($N$212="zákl. přenesená",$J$212,0)</f>
        <v>0</v>
      </c>
      <c r="BH212" s="246">
        <f>IF($N$212="sníž. přenesená",$J$212,0)</f>
        <v>0</v>
      </c>
      <c r="BI212" s="246">
        <f>IF($N$212="nulová",$J$212,0)</f>
        <v>0</v>
      </c>
      <c r="BJ212" s="174" t="s">
        <v>21</v>
      </c>
      <c r="BK212" s="246">
        <f>ROUND($I$212*$H$212,2)</f>
        <v>0</v>
      </c>
      <c r="BL212" s="174" t="s">
        <v>834</v>
      </c>
      <c r="BM212" s="174" t="s">
        <v>344</v>
      </c>
    </row>
    <row r="213" spans="2:65" s="169" customFormat="1" ht="15.75" customHeight="1">
      <c r="B213" s="170"/>
      <c r="C213" s="247" t="s">
        <v>765</v>
      </c>
      <c r="D213" s="247" t="s">
        <v>317</v>
      </c>
      <c r="E213" s="248" t="s">
        <v>1468</v>
      </c>
      <c r="F213" s="249" t="s">
        <v>1469</v>
      </c>
      <c r="G213" s="247" t="s">
        <v>383</v>
      </c>
      <c r="H213" s="250">
        <v>15</v>
      </c>
      <c r="I213" s="251"/>
      <c r="J213" s="251">
        <f>ROUND($I$213*$H$213,2)</f>
        <v>0</v>
      </c>
      <c r="K213" s="249" t="s">
        <v>1234</v>
      </c>
      <c r="L213" s="252"/>
      <c r="M213" s="249"/>
      <c r="N213" s="253" t="s">
        <v>41</v>
      </c>
      <c r="Q213" s="244">
        <v>0</v>
      </c>
      <c r="R213" s="244">
        <f>$Q$213*$H$213</f>
        <v>0</v>
      </c>
      <c r="S213" s="244">
        <v>0</v>
      </c>
      <c r="T213" s="245">
        <f>$S$213*$H$213</f>
        <v>0</v>
      </c>
      <c r="AR213" s="174" t="s">
        <v>1350</v>
      </c>
      <c r="AT213" s="174" t="s">
        <v>317</v>
      </c>
      <c r="AU213" s="174" t="s">
        <v>974</v>
      </c>
      <c r="AY213" s="174" t="s">
        <v>137</v>
      </c>
      <c r="BE213" s="246">
        <f>IF($N$213="základní",$J$213,0)</f>
        <v>0</v>
      </c>
      <c r="BF213" s="246">
        <f>IF($N$213="snížená",$J$213,0)</f>
        <v>0</v>
      </c>
      <c r="BG213" s="246">
        <f>IF($N$213="zákl. přenesená",$J$213,0)</f>
        <v>0</v>
      </c>
      <c r="BH213" s="246">
        <f>IF($N$213="sníž. přenesená",$J$213,0)</f>
        <v>0</v>
      </c>
      <c r="BI213" s="246">
        <f>IF($N$213="nulová",$J$213,0)</f>
        <v>0</v>
      </c>
      <c r="BJ213" s="174" t="s">
        <v>21</v>
      </c>
      <c r="BK213" s="246">
        <f>ROUND($I$213*$H$213,2)</f>
        <v>0</v>
      </c>
      <c r="BL213" s="174" t="s">
        <v>834</v>
      </c>
      <c r="BM213" s="174" t="s">
        <v>310</v>
      </c>
    </row>
    <row r="214" spans="2:65" s="169" customFormat="1" ht="15.75" customHeight="1">
      <c r="B214" s="170"/>
      <c r="C214" s="247" t="s">
        <v>610</v>
      </c>
      <c r="D214" s="247" t="s">
        <v>317</v>
      </c>
      <c r="E214" s="248" t="s">
        <v>1470</v>
      </c>
      <c r="F214" s="249" t="s">
        <v>1471</v>
      </c>
      <c r="G214" s="247" t="s">
        <v>383</v>
      </c>
      <c r="H214" s="250">
        <v>27</v>
      </c>
      <c r="I214" s="251"/>
      <c r="J214" s="251">
        <f>ROUND($I$214*$H$214,2)</f>
        <v>0</v>
      </c>
      <c r="K214" s="249" t="s">
        <v>1234</v>
      </c>
      <c r="L214" s="252"/>
      <c r="M214" s="249"/>
      <c r="N214" s="253" t="s">
        <v>41</v>
      </c>
      <c r="Q214" s="244">
        <v>0</v>
      </c>
      <c r="R214" s="244">
        <f>$Q$214*$H$214</f>
        <v>0</v>
      </c>
      <c r="S214" s="244">
        <v>0</v>
      </c>
      <c r="T214" s="245">
        <f>$S$214*$H$214</f>
        <v>0</v>
      </c>
      <c r="AR214" s="174" t="s">
        <v>1350</v>
      </c>
      <c r="AT214" s="174" t="s">
        <v>317</v>
      </c>
      <c r="AU214" s="174" t="s">
        <v>974</v>
      </c>
      <c r="AY214" s="174" t="s">
        <v>137</v>
      </c>
      <c r="BE214" s="246">
        <f>IF($N$214="základní",$J$214,0)</f>
        <v>0</v>
      </c>
      <c r="BF214" s="246">
        <f>IF($N$214="snížená",$J$214,0)</f>
        <v>0</v>
      </c>
      <c r="BG214" s="246">
        <f>IF($N$214="zákl. přenesená",$J$214,0)</f>
        <v>0</v>
      </c>
      <c r="BH214" s="246">
        <f>IF($N$214="sníž. přenesená",$J$214,0)</f>
        <v>0</v>
      </c>
      <c r="BI214" s="246">
        <f>IF($N$214="nulová",$J$214,0)</f>
        <v>0</v>
      </c>
      <c r="BJ214" s="174" t="s">
        <v>21</v>
      </c>
      <c r="BK214" s="246">
        <f>ROUND($I$214*$H$214,2)</f>
        <v>0</v>
      </c>
      <c r="BL214" s="174" t="s">
        <v>834</v>
      </c>
      <c r="BM214" s="174" t="s">
        <v>316</v>
      </c>
    </row>
    <row r="215" spans="2:65" s="169" customFormat="1" ht="15.75" customHeight="1">
      <c r="B215" s="170"/>
      <c r="C215" s="247" t="s">
        <v>753</v>
      </c>
      <c r="D215" s="247" t="s">
        <v>317</v>
      </c>
      <c r="E215" s="248" t="s">
        <v>1472</v>
      </c>
      <c r="F215" s="249" t="s">
        <v>1473</v>
      </c>
      <c r="G215" s="247" t="s">
        <v>383</v>
      </c>
      <c r="H215" s="250">
        <v>175</v>
      </c>
      <c r="I215" s="251"/>
      <c r="J215" s="251">
        <f>ROUND($I$215*$H$215,2)</f>
        <v>0</v>
      </c>
      <c r="K215" s="249" t="s">
        <v>1234</v>
      </c>
      <c r="L215" s="252"/>
      <c r="M215" s="249"/>
      <c r="N215" s="253" t="s">
        <v>41</v>
      </c>
      <c r="Q215" s="244">
        <v>0</v>
      </c>
      <c r="R215" s="244">
        <f>$Q$215*$H$215</f>
        <v>0</v>
      </c>
      <c r="S215" s="244">
        <v>0</v>
      </c>
      <c r="T215" s="245">
        <f>$S$215*$H$215</f>
        <v>0</v>
      </c>
      <c r="AR215" s="174" t="s">
        <v>1350</v>
      </c>
      <c r="AT215" s="174" t="s">
        <v>317</v>
      </c>
      <c r="AU215" s="174" t="s">
        <v>974</v>
      </c>
      <c r="AY215" s="174" t="s">
        <v>137</v>
      </c>
      <c r="BE215" s="246">
        <f>IF($N$215="základní",$J$215,0)</f>
        <v>0</v>
      </c>
      <c r="BF215" s="246">
        <f>IF($N$215="snížená",$J$215,0)</f>
        <v>0</v>
      </c>
      <c r="BG215" s="246">
        <f>IF($N$215="zákl. přenesená",$J$215,0)</f>
        <v>0</v>
      </c>
      <c r="BH215" s="246">
        <f>IF($N$215="sníž. přenesená",$J$215,0)</f>
        <v>0</v>
      </c>
      <c r="BI215" s="246">
        <f>IF($N$215="nulová",$J$215,0)</f>
        <v>0</v>
      </c>
      <c r="BJ215" s="174" t="s">
        <v>21</v>
      </c>
      <c r="BK215" s="246">
        <f>ROUND($I$215*$H$215,2)</f>
        <v>0</v>
      </c>
      <c r="BL215" s="174" t="s">
        <v>834</v>
      </c>
      <c r="BM215" s="174" t="s">
        <v>687</v>
      </c>
    </row>
    <row r="216" spans="2:65" s="169" customFormat="1" ht="15.75" customHeight="1">
      <c r="B216" s="170"/>
      <c r="C216" s="247" t="s">
        <v>1054</v>
      </c>
      <c r="D216" s="247" t="s">
        <v>317</v>
      </c>
      <c r="E216" s="248" t="s">
        <v>1474</v>
      </c>
      <c r="F216" s="249" t="s">
        <v>1475</v>
      </c>
      <c r="G216" s="247" t="s">
        <v>383</v>
      </c>
      <c r="H216" s="250">
        <v>18</v>
      </c>
      <c r="I216" s="251"/>
      <c r="J216" s="251">
        <f>ROUND($I$216*$H$216,2)</f>
        <v>0</v>
      </c>
      <c r="K216" s="249" t="s">
        <v>1234</v>
      </c>
      <c r="L216" s="252"/>
      <c r="M216" s="249"/>
      <c r="N216" s="253" t="s">
        <v>41</v>
      </c>
      <c r="Q216" s="244">
        <v>0</v>
      </c>
      <c r="R216" s="244">
        <f>$Q$216*$H$216</f>
        <v>0</v>
      </c>
      <c r="S216" s="244">
        <v>0</v>
      </c>
      <c r="T216" s="245">
        <f>$S$216*$H$216</f>
        <v>0</v>
      </c>
      <c r="AR216" s="174" t="s">
        <v>1350</v>
      </c>
      <c r="AT216" s="174" t="s">
        <v>317</v>
      </c>
      <c r="AU216" s="174" t="s">
        <v>974</v>
      </c>
      <c r="AY216" s="174" t="s">
        <v>137</v>
      </c>
      <c r="BE216" s="246">
        <f>IF($N$216="základní",$J$216,0)</f>
        <v>0</v>
      </c>
      <c r="BF216" s="246">
        <f>IF($N$216="snížená",$J$216,0)</f>
        <v>0</v>
      </c>
      <c r="BG216" s="246">
        <f>IF($N$216="zákl. přenesená",$J$216,0)</f>
        <v>0</v>
      </c>
      <c r="BH216" s="246">
        <f>IF($N$216="sníž. přenesená",$J$216,0)</f>
        <v>0</v>
      </c>
      <c r="BI216" s="246">
        <f>IF($N$216="nulová",$J$216,0)</f>
        <v>0</v>
      </c>
      <c r="BJ216" s="174" t="s">
        <v>21</v>
      </c>
      <c r="BK216" s="246">
        <f>ROUND($I$216*$H$216,2)</f>
        <v>0</v>
      </c>
      <c r="BL216" s="174" t="s">
        <v>834</v>
      </c>
      <c r="BM216" s="174" t="s">
        <v>692</v>
      </c>
    </row>
    <row r="217" spans="2:63" s="225" customFormat="1" ht="23.25" customHeight="1">
      <c r="B217" s="226"/>
      <c r="D217" s="227" t="s">
        <v>69</v>
      </c>
      <c r="E217" s="234" t="s">
        <v>1476</v>
      </c>
      <c r="F217" s="234" t="s">
        <v>1477</v>
      </c>
      <c r="J217" s="235">
        <f>$BK$217</f>
        <v>0</v>
      </c>
      <c r="L217" s="226"/>
      <c r="M217" s="230"/>
      <c r="P217" s="231">
        <f>SUM($P$218:$P$221)</f>
        <v>0</v>
      </c>
      <c r="R217" s="231">
        <f>SUM($R$218:$R$221)</f>
        <v>0</v>
      </c>
      <c r="T217" s="232">
        <f>SUM($T$218:$T$221)</f>
        <v>0</v>
      </c>
      <c r="AR217" s="227" t="s">
        <v>21</v>
      </c>
      <c r="AT217" s="227" t="s">
        <v>69</v>
      </c>
      <c r="AU217" s="227" t="s">
        <v>79</v>
      </c>
      <c r="AY217" s="227" t="s">
        <v>137</v>
      </c>
      <c r="BK217" s="233">
        <f>SUM($BK$218:$BK$221)</f>
        <v>0</v>
      </c>
    </row>
    <row r="218" spans="2:65" s="169" customFormat="1" ht="15.75" customHeight="1">
      <c r="B218" s="170"/>
      <c r="C218" s="239" t="s">
        <v>1118</v>
      </c>
      <c r="D218" s="239" t="s">
        <v>141</v>
      </c>
      <c r="E218" s="237" t="s">
        <v>1478</v>
      </c>
      <c r="F218" s="238" t="s">
        <v>1479</v>
      </c>
      <c r="G218" s="239" t="s">
        <v>1257</v>
      </c>
      <c r="H218" s="240">
        <v>1</v>
      </c>
      <c r="I218" s="241"/>
      <c r="J218" s="241">
        <f>ROUND($I$218*$H$218,2)</f>
        <v>0</v>
      </c>
      <c r="K218" s="238" t="s">
        <v>1234</v>
      </c>
      <c r="L218" s="170"/>
      <c r="M218" s="242"/>
      <c r="N218" s="243" t="s">
        <v>41</v>
      </c>
      <c r="Q218" s="244">
        <v>0</v>
      </c>
      <c r="R218" s="244">
        <f>$Q$218*$H$218</f>
        <v>0</v>
      </c>
      <c r="S218" s="244">
        <v>0</v>
      </c>
      <c r="T218" s="245">
        <f>$S$218*$H$218</f>
        <v>0</v>
      </c>
      <c r="AR218" s="174" t="s">
        <v>834</v>
      </c>
      <c r="AT218" s="174" t="s">
        <v>141</v>
      </c>
      <c r="AU218" s="174" t="s">
        <v>974</v>
      </c>
      <c r="AY218" s="174" t="s">
        <v>137</v>
      </c>
      <c r="BE218" s="246">
        <f>IF($N$218="základní",$J$218,0)</f>
        <v>0</v>
      </c>
      <c r="BF218" s="246">
        <f>IF($N$218="snížená",$J$218,0)</f>
        <v>0</v>
      </c>
      <c r="BG218" s="246">
        <f>IF($N$218="zákl. přenesená",$J$218,0)</f>
        <v>0</v>
      </c>
      <c r="BH218" s="246">
        <f>IF($N$218="sníž. přenesená",$J$218,0)</f>
        <v>0</v>
      </c>
      <c r="BI218" s="246">
        <f>IF($N$218="nulová",$J$218,0)</f>
        <v>0</v>
      </c>
      <c r="BJ218" s="174" t="s">
        <v>21</v>
      </c>
      <c r="BK218" s="246">
        <f>ROUND($I$218*$H$218,2)</f>
        <v>0</v>
      </c>
      <c r="BL218" s="174" t="s">
        <v>834</v>
      </c>
      <c r="BM218" s="174" t="s">
        <v>707</v>
      </c>
    </row>
    <row r="219" spans="2:65" s="169" customFormat="1" ht="27" customHeight="1">
      <c r="B219" s="170"/>
      <c r="C219" s="247" t="s">
        <v>1125</v>
      </c>
      <c r="D219" s="247" t="s">
        <v>317</v>
      </c>
      <c r="E219" s="248" t="s">
        <v>1480</v>
      </c>
      <c r="F219" s="249" t="s">
        <v>1481</v>
      </c>
      <c r="G219" s="247" t="s">
        <v>1257</v>
      </c>
      <c r="H219" s="250">
        <v>1</v>
      </c>
      <c r="I219" s="251"/>
      <c r="J219" s="251">
        <f>ROUND($I$219*$H$219,2)</f>
        <v>0</v>
      </c>
      <c r="K219" s="249" t="s">
        <v>1234</v>
      </c>
      <c r="L219" s="252"/>
      <c r="M219" s="249"/>
      <c r="N219" s="253" t="s">
        <v>41</v>
      </c>
      <c r="Q219" s="244">
        <v>0</v>
      </c>
      <c r="R219" s="244">
        <f>$Q$219*$H$219</f>
        <v>0</v>
      </c>
      <c r="S219" s="244">
        <v>0</v>
      </c>
      <c r="T219" s="245">
        <f>$S$219*$H$219</f>
        <v>0</v>
      </c>
      <c r="AR219" s="174" t="s">
        <v>1350</v>
      </c>
      <c r="AT219" s="174" t="s">
        <v>317</v>
      </c>
      <c r="AU219" s="174" t="s">
        <v>974</v>
      </c>
      <c r="AY219" s="174" t="s">
        <v>137</v>
      </c>
      <c r="BE219" s="246">
        <f>IF($N$219="základní",$J$219,0)</f>
        <v>0</v>
      </c>
      <c r="BF219" s="246">
        <f>IF($N$219="snížená",$J$219,0)</f>
        <v>0</v>
      </c>
      <c r="BG219" s="246">
        <f>IF($N$219="zákl. přenesená",$J$219,0)</f>
        <v>0</v>
      </c>
      <c r="BH219" s="246">
        <f>IF($N$219="sníž. přenesená",$J$219,0)</f>
        <v>0</v>
      </c>
      <c r="BI219" s="246">
        <f>IF($N$219="nulová",$J$219,0)</f>
        <v>0</v>
      </c>
      <c r="BJ219" s="174" t="s">
        <v>21</v>
      </c>
      <c r="BK219" s="246">
        <f>ROUND($I$219*$H$219,2)</f>
        <v>0</v>
      </c>
      <c r="BL219" s="174" t="s">
        <v>834</v>
      </c>
      <c r="BM219" s="174" t="s">
        <v>759</v>
      </c>
    </row>
    <row r="220" spans="2:65" s="169" customFormat="1" ht="15.75" customHeight="1">
      <c r="B220" s="170"/>
      <c r="C220" s="247" t="s">
        <v>1131</v>
      </c>
      <c r="D220" s="247" t="s">
        <v>317</v>
      </c>
      <c r="E220" s="248" t="s">
        <v>1482</v>
      </c>
      <c r="F220" s="249" t="s">
        <v>1483</v>
      </c>
      <c r="G220" s="247" t="s">
        <v>1257</v>
      </c>
      <c r="H220" s="250">
        <v>1</v>
      </c>
      <c r="I220" s="251"/>
      <c r="J220" s="251">
        <f>ROUND($I$220*$H$220,2)</f>
        <v>0</v>
      </c>
      <c r="K220" s="249" t="s">
        <v>1234</v>
      </c>
      <c r="L220" s="252"/>
      <c r="M220" s="249"/>
      <c r="N220" s="253" t="s">
        <v>41</v>
      </c>
      <c r="Q220" s="244">
        <v>0</v>
      </c>
      <c r="R220" s="244">
        <f>$Q$220*$H$220</f>
        <v>0</v>
      </c>
      <c r="S220" s="244">
        <v>0</v>
      </c>
      <c r="T220" s="245">
        <f>$S$220*$H$220</f>
        <v>0</v>
      </c>
      <c r="AR220" s="174" t="s">
        <v>1350</v>
      </c>
      <c r="AT220" s="174" t="s">
        <v>317</v>
      </c>
      <c r="AU220" s="174" t="s">
        <v>974</v>
      </c>
      <c r="AY220" s="174" t="s">
        <v>137</v>
      </c>
      <c r="BE220" s="246">
        <f>IF($N$220="základní",$J$220,0)</f>
        <v>0</v>
      </c>
      <c r="BF220" s="246">
        <f>IF($N$220="snížená",$J$220,0)</f>
        <v>0</v>
      </c>
      <c r="BG220" s="246">
        <f>IF($N$220="zákl. přenesená",$J$220,0)</f>
        <v>0</v>
      </c>
      <c r="BH220" s="246">
        <f>IF($N$220="sníž. přenesená",$J$220,0)</f>
        <v>0</v>
      </c>
      <c r="BI220" s="246">
        <f>IF($N$220="nulová",$J$220,0)</f>
        <v>0</v>
      </c>
      <c r="BJ220" s="174" t="s">
        <v>21</v>
      </c>
      <c r="BK220" s="246">
        <f>ROUND($I$220*$H$220,2)</f>
        <v>0</v>
      </c>
      <c r="BL220" s="174" t="s">
        <v>834</v>
      </c>
      <c r="BM220" s="174" t="s">
        <v>765</v>
      </c>
    </row>
    <row r="221" spans="2:65" s="169" customFormat="1" ht="15.75" customHeight="1">
      <c r="B221" s="170"/>
      <c r="C221" s="247" t="s">
        <v>697</v>
      </c>
      <c r="D221" s="247" t="s">
        <v>317</v>
      </c>
      <c r="E221" s="248" t="s">
        <v>1484</v>
      </c>
      <c r="F221" s="249" t="s">
        <v>1485</v>
      </c>
      <c r="G221" s="247" t="s">
        <v>1257</v>
      </c>
      <c r="H221" s="250">
        <v>1</v>
      </c>
      <c r="I221" s="251"/>
      <c r="J221" s="251">
        <f>ROUND($I$221*$H$221,2)</f>
        <v>0</v>
      </c>
      <c r="K221" s="249" t="s">
        <v>1234</v>
      </c>
      <c r="L221" s="252"/>
      <c r="M221" s="249"/>
      <c r="N221" s="253" t="s">
        <v>41</v>
      </c>
      <c r="Q221" s="244">
        <v>0</v>
      </c>
      <c r="R221" s="244">
        <f>$Q$221*$H$221</f>
        <v>0</v>
      </c>
      <c r="S221" s="244">
        <v>0</v>
      </c>
      <c r="T221" s="245">
        <f>$S$221*$H$221</f>
        <v>0</v>
      </c>
      <c r="AR221" s="174" t="s">
        <v>1350</v>
      </c>
      <c r="AT221" s="174" t="s">
        <v>317</v>
      </c>
      <c r="AU221" s="174" t="s">
        <v>974</v>
      </c>
      <c r="AY221" s="174" t="s">
        <v>137</v>
      </c>
      <c r="BE221" s="246">
        <f>IF($N$221="základní",$J$221,0)</f>
        <v>0</v>
      </c>
      <c r="BF221" s="246">
        <f>IF($N$221="snížená",$J$221,0)</f>
        <v>0</v>
      </c>
      <c r="BG221" s="246">
        <f>IF($N$221="zákl. přenesená",$J$221,0)</f>
        <v>0</v>
      </c>
      <c r="BH221" s="246">
        <f>IF($N$221="sníž. přenesená",$J$221,0)</f>
        <v>0</v>
      </c>
      <c r="BI221" s="246">
        <f>IF($N$221="nulová",$J$221,0)</f>
        <v>0</v>
      </c>
      <c r="BJ221" s="174" t="s">
        <v>21</v>
      </c>
      <c r="BK221" s="246">
        <f>ROUND($I$221*$H$221,2)</f>
        <v>0</v>
      </c>
      <c r="BL221" s="174" t="s">
        <v>834</v>
      </c>
      <c r="BM221" s="174" t="s">
        <v>610</v>
      </c>
    </row>
    <row r="222" spans="2:63" s="225" customFormat="1" ht="23.25" customHeight="1">
      <c r="B222" s="226"/>
      <c r="D222" s="227" t="s">
        <v>69</v>
      </c>
      <c r="E222" s="234" t="s">
        <v>1486</v>
      </c>
      <c r="F222" s="234" t="s">
        <v>1487</v>
      </c>
      <c r="J222" s="235">
        <f>$BK$222</f>
        <v>0</v>
      </c>
      <c r="L222" s="226"/>
      <c r="M222" s="230"/>
      <c r="P222" s="231">
        <f>SUM($P$223:$P$232)</f>
        <v>0</v>
      </c>
      <c r="R222" s="231">
        <f>SUM($R$223:$R$232)</f>
        <v>0</v>
      </c>
      <c r="T222" s="232">
        <f>SUM($T$223:$T$232)</f>
        <v>0</v>
      </c>
      <c r="AR222" s="227" t="s">
        <v>21</v>
      </c>
      <c r="AT222" s="227" t="s">
        <v>69</v>
      </c>
      <c r="AU222" s="227" t="s">
        <v>79</v>
      </c>
      <c r="AY222" s="227" t="s">
        <v>137</v>
      </c>
      <c r="BK222" s="233">
        <f>SUM($BK$223:$BK$232)</f>
        <v>0</v>
      </c>
    </row>
    <row r="223" spans="2:65" s="169" customFormat="1" ht="15.75" customHeight="1">
      <c r="B223" s="170"/>
      <c r="C223" s="239" t="s">
        <v>323</v>
      </c>
      <c r="D223" s="239" t="s">
        <v>141</v>
      </c>
      <c r="E223" s="237" t="s">
        <v>1488</v>
      </c>
      <c r="F223" s="238" t="s">
        <v>1479</v>
      </c>
      <c r="G223" s="239" t="s">
        <v>1257</v>
      </c>
      <c r="H223" s="240">
        <v>1</v>
      </c>
      <c r="I223" s="241"/>
      <c r="J223" s="241">
        <f>ROUND($I$223*$H$223,2)</f>
        <v>0</v>
      </c>
      <c r="K223" s="238" t="s">
        <v>1234</v>
      </c>
      <c r="L223" s="170"/>
      <c r="M223" s="242"/>
      <c r="N223" s="243" t="s">
        <v>41</v>
      </c>
      <c r="Q223" s="244">
        <v>0</v>
      </c>
      <c r="R223" s="244">
        <f>$Q$223*$H$223</f>
        <v>0</v>
      </c>
      <c r="S223" s="244">
        <v>0</v>
      </c>
      <c r="T223" s="245">
        <f>$S$223*$H$223</f>
        <v>0</v>
      </c>
      <c r="AR223" s="174" t="s">
        <v>834</v>
      </c>
      <c r="AT223" s="174" t="s">
        <v>141</v>
      </c>
      <c r="AU223" s="174" t="s">
        <v>974</v>
      </c>
      <c r="AY223" s="174" t="s">
        <v>137</v>
      </c>
      <c r="BE223" s="246">
        <f>IF($N$223="základní",$J$223,0)</f>
        <v>0</v>
      </c>
      <c r="BF223" s="246">
        <f>IF($N$223="snížená",$J$223,0)</f>
        <v>0</v>
      </c>
      <c r="BG223" s="246">
        <f>IF($N$223="zákl. přenesená",$J$223,0)</f>
        <v>0</v>
      </c>
      <c r="BH223" s="246">
        <f>IF($N$223="sníž. přenesená",$J$223,0)</f>
        <v>0</v>
      </c>
      <c r="BI223" s="246">
        <f>IF($N$223="nulová",$J$223,0)</f>
        <v>0</v>
      </c>
      <c r="BJ223" s="174" t="s">
        <v>21</v>
      </c>
      <c r="BK223" s="246">
        <f>ROUND($I$223*$H$223,2)</f>
        <v>0</v>
      </c>
      <c r="BL223" s="174" t="s">
        <v>834</v>
      </c>
      <c r="BM223" s="174" t="s">
        <v>753</v>
      </c>
    </row>
    <row r="224" spans="2:65" s="169" customFormat="1" ht="27" customHeight="1">
      <c r="B224" s="170"/>
      <c r="C224" s="247" t="s">
        <v>330</v>
      </c>
      <c r="D224" s="247" t="s">
        <v>317</v>
      </c>
      <c r="E224" s="248" t="s">
        <v>1489</v>
      </c>
      <c r="F224" s="249" t="s">
        <v>1490</v>
      </c>
      <c r="G224" s="247" t="s">
        <v>1257</v>
      </c>
      <c r="H224" s="250">
        <v>1</v>
      </c>
      <c r="I224" s="251"/>
      <c r="J224" s="251">
        <f>ROUND($I$224*$H$224,2)</f>
        <v>0</v>
      </c>
      <c r="K224" s="249" t="s">
        <v>1234</v>
      </c>
      <c r="L224" s="252"/>
      <c r="M224" s="249"/>
      <c r="N224" s="253" t="s">
        <v>41</v>
      </c>
      <c r="Q224" s="244">
        <v>0</v>
      </c>
      <c r="R224" s="244">
        <f>$Q$224*$H$224</f>
        <v>0</v>
      </c>
      <c r="S224" s="244">
        <v>0</v>
      </c>
      <c r="T224" s="245">
        <f>$S$224*$H$224</f>
        <v>0</v>
      </c>
      <c r="AR224" s="174" t="s">
        <v>1350</v>
      </c>
      <c r="AT224" s="174" t="s">
        <v>317</v>
      </c>
      <c r="AU224" s="174" t="s">
        <v>974</v>
      </c>
      <c r="AY224" s="174" t="s">
        <v>137</v>
      </c>
      <c r="BE224" s="246">
        <f>IF($N$224="základní",$J$224,0)</f>
        <v>0</v>
      </c>
      <c r="BF224" s="246">
        <f>IF($N$224="snížená",$J$224,0)</f>
        <v>0</v>
      </c>
      <c r="BG224" s="246">
        <f>IF($N$224="zákl. přenesená",$J$224,0)</f>
        <v>0</v>
      </c>
      <c r="BH224" s="246">
        <f>IF($N$224="sníž. přenesená",$J$224,0)</f>
        <v>0</v>
      </c>
      <c r="BI224" s="246">
        <f>IF($N$224="nulová",$J$224,0)</f>
        <v>0</v>
      </c>
      <c r="BJ224" s="174" t="s">
        <v>21</v>
      </c>
      <c r="BK224" s="246">
        <f>ROUND($I$224*$H$224,2)</f>
        <v>0</v>
      </c>
      <c r="BL224" s="174" t="s">
        <v>834</v>
      </c>
      <c r="BM224" s="174" t="s">
        <v>1054</v>
      </c>
    </row>
    <row r="225" spans="2:65" s="169" customFormat="1" ht="15.75" customHeight="1">
      <c r="B225" s="170"/>
      <c r="C225" s="247" t="s">
        <v>633</v>
      </c>
      <c r="D225" s="247" t="s">
        <v>317</v>
      </c>
      <c r="E225" s="248" t="s">
        <v>1491</v>
      </c>
      <c r="F225" s="249" t="s">
        <v>1492</v>
      </c>
      <c r="G225" s="247" t="s">
        <v>1257</v>
      </c>
      <c r="H225" s="250">
        <v>4</v>
      </c>
      <c r="I225" s="251"/>
      <c r="J225" s="251">
        <f>ROUND($I$225*$H$225,2)</f>
        <v>0</v>
      </c>
      <c r="K225" s="249" t="s">
        <v>1234</v>
      </c>
      <c r="L225" s="252"/>
      <c r="M225" s="249"/>
      <c r="N225" s="253" t="s">
        <v>41</v>
      </c>
      <c r="Q225" s="244">
        <v>0</v>
      </c>
      <c r="R225" s="244">
        <f>$Q$225*$H$225</f>
        <v>0</v>
      </c>
      <c r="S225" s="244">
        <v>0</v>
      </c>
      <c r="T225" s="245">
        <f>$S$225*$H$225</f>
        <v>0</v>
      </c>
      <c r="AR225" s="174" t="s">
        <v>1350</v>
      </c>
      <c r="AT225" s="174" t="s">
        <v>317</v>
      </c>
      <c r="AU225" s="174" t="s">
        <v>974</v>
      </c>
      <c r="AY225" s="174" t="s">
        <v>137</v>
      </c>
      <c r="BE225" s="246">
        <f>IF($N$225="základní",$J$225,0)</f>
        <v>0</v>
      </c>
      <c r="BF225" s="246">
        <f>IF($N$225="snížená",$J$225,0)</f>
        <v>0</v>
      </c>
      <c r="BG225" s="246">
        <f>IF($N$225="zákl. přenesená",$J$225,0)</f>
        <v>0</v>
      </c>
      <c r="BH225" s="246">
        <f>IF($N$225="sníž. přenesená",$J$225,0)</f>
        <v>0</v>
      </c>
      <c r="BI225" s="246">
        <f>IF($N$225="nulová",$J$225,0)</f>
        <v>0</v>
      </c>
      <c r="BJ225" s="174" t="s">
        <v>21</v>
      </c>
      <c r="BK225" s="246">
        <f>ROUND($I$225*$H$225,2)</f>
        <v>0</v>
      </c>
      <c r="BL225" s="174" t="s">
        <v>834</v>
      </c>
      <c r="BM225" s="174" t="s">
        <v>1118</v>
      </c>
    </row>
    <row r="226" spans="2:65" s="169" customFormat="1" ht="15.75" customHeight="1">
      <c r="B226" s="170"/>
      <c r="C226" s="247" t="s">
        <v>206</v>
      </c>
      <c r="D226" s="247" t="s">
        <v>317</v>
      </c>
      <c r="E226" s="248" t="s">
        <v>1493</v>
      </c>
      <c r="F226" s="249" t="s">
        <v>1494</v>
      </c>
      <c r="G226" s="247" t="s">
        <v>1257</v>
      </c>
      <c r="H226" s="250">
        <v>15</v>
      </c>
      <c r="I226" s="251"/>
      <c r="J226" s="251">
        <f>ROUND($I$226*$H$226,2)</f>
        <v>0</v>
      </c>
      <c r="K226" s="249" t="s">
        <v>1234</v>
      </c>
      <c r="L226" s="252"/>
      <c r="M226" s="249"/>
      <c r="N226" s="253" t="s">
        <v>41</v>
      </c>
      <c r="Q226" s="244">
        <v>0</v>
      </c>
      <c r="R226" s="244">
        <f>$Q$226*$H$226</f>
        <v>0</v>
      </c>
      <c r="S226" s="244">
        <v>0</v>
      </c>
      <c r="T226" s="245">
        <f>$S$226*$H$226</f>
        <v>0</v>
      </c>
      <c r="AR226" s="174" t="s">
        <v>1350</v>
      </c>
      <c r="AT226" s="174" t="s">
        <v>317</v>
      </c>
      <c r="AU226" s="174" t="s">
        <v>974</v>
      </c>
      <c r="AY226" s="174" t="s">
        <v>137</v>
      </c>
      <c r="BE226" s="246">
        <f>IF($N$226="základní",$J$226,0)</f>
        <v>0</v>
      </c>
      <c r="BF226" s="246">
        <f>IF($N$226="snížená",$J$226,0)</f>
        <v>0</v>
      </c>
      <c r="BG226" s="246">
        <f>IF($N$226="zákl. přenesená",$J$226,0)</f>
        <v>0</v>
      </c>
      <c r="BH226" s="246">
        <f>IF($N$226="sníž. přenesená",$J$226,0)</f>
        <v>0</v>
      </c>
      <c r="BI226" s="246">
        <f>IF($N$226="nulová",$J$226,0)</f>
        <v>0</v>
      </c>
      <c r="BJ226" s="174" t="s">
        <v>21</v>
      </c>
      <c r="BK226" s="246">
        <f>ROUND($I$226*$H$226,2)</f>
        <v>0</v>
      </c>
      <c r="BL226" s="174" t="s">
        <v>834</v>
      </c>
      <c r="BM226" s="174" t="s">
        <v>1125</v>
      </c>
    </row>
    <row r="227" spans="2:65" s="169" customFormat="1" ht="15.75" customHeight="1">
      <c r="B227" s="170"/>
      <c r="C227" s="247" t="s">
        <v>637</v>
      </c>
      <c r="D227" s="247" t="s">
        <v>317</v>
      </c>
      <c r="E227" s="248" t="s">
        <v>1495</v>
      </c>
      <c r="F227" s="249" t="s">
        <v>1496</v>
      </c>
      <c r="G227" s="247" t="s">
        <v>1257</v>
      </c>
      <c r="H227" s="250">
        <v>1</v>
      </c>
      <c r="I227" s="251"/>
      <c r="J227" s="251">
        <f>ROUND($I$227*$H$227,2)</f>
        <v>0</v>
      </c>
      <c r="K227" s="249" t="s">
        <v>1234</v>
      </c>
      <c r="L227" s="252"/>
      <c r="M227" s="249"/>
      <c r="N227" s="253" t="s">
        <v>41</v>
      </c>
      <c r="Q227" s="244">
        <v>0</v>
      </c>
      <c r="R227" s="244">
        <f>$Q$227*$H$227</f>
        <v>0</v>
      </c>
      <c r="S227" s="244">
        <v>0</v>
      </c>
      <c r="T227" s="245">
        <f>$S$227*$H$227</f>
        <v>0</v>
      </c>
      <c r="AR227" s="174" t="s">
        <v>1350</v>
      </c>
      <c r="AT227" s="174" t="s">
        <v>317</v>
      </c>
      <c r="AU227" s="174" t="s">
        <v>974</v>
      </c>
      <c r="AY227" s="174" t="s">
        <v>137</v>
      </c>
      <c r="BE227" s="246">
        <f>IF($N$227="základní",$J$227,0)</f>
        <v>0</v>
      </c>
      <c r="BF227" s="246">
        <f>IF($N$227="snížená",$J$227,0)</f>
        <v>0</v>
      </c>
      <c r="BG227" s="246">
        <f>IF($N$227="zákl. přenesená",$J$227,0)</f>
        <v>0</v>
      </c>
      <c r="BH227" s="246">
        <f>IF($N$227="sníž. přenesená",$J$227,0)</f>
        <v>0</v>
      </c>
      <c r="BI227" s="246">
        <f>IF($N$227="nulová",$J$227,0)</f>
        <v>0</v>
      </c>
      <c r="BJ227" s="174" t="s">
        <v>21</v>
      </c>
      <c r="BK227" s="246">
        <f>ROUND($I$227*$H$227,2)</f>
        <v>0</v>
      </c>
      <c r="BL227" s="174" t="s">
        <v>834</v>
      </c>
      <c r="BM227" s="174" t="s">
        <v>1131</v>
      </c>
    </row>
    <row r="228" spans="2:65" s="169" customFormat="1" ht="15.75" customHeight="1">
      <c r="B228" s="170"/>
      <c r="C228" s="247" t="s">
        <v>616</v>
      </c>
      <c r="D228" s="247" t="s">
        <v>317</v>
      </c>
      <c r="E228" s="248" t="s">
        <v>1497</v>
      </c>
      <c r="F228" s="249" t="s">
        <v>1498</v>
      </c>
      <c r="G228" s="247" t="s">
        <v>1257</v>
      </c>
      <c r="H228" s="250">
        <v>1</v>
      </c>
      <c r="I228" s="251"/>
      <c r="J228" s="251">
        <f>ROUND($I$228*$H$228,2)</f>
        <v>0</v>
      </c>
      <c r="K228" s="249" t="s">
        <v>1234</v>
      </c>
      <c r="L228" s="252"/>
      <c r="M228" s="249"/>
      <c r="N228" s="253" t="s">
        <v>41</v>
      </c>
      <c r="Q228" s="244">
        <v>0</v>
      </c>
      <c r="R228" s="244">
        <f>$Q$228*$H$228</f>
        <v>0</v>
      </c>
      <c r="S228" s="244">
        <v>0</v>
      </c>
      <c r="T228" s="245">
        <f>$S$228*$H$228</f>
        <v>0</v>
      </c>
      <c r="AR228" s="174" t="s">
        <v>1350</v>
      </c>
      <c r="AT228" s="174" t="s">
        <v>317</v>
      </c>
      <c r="AU228" s="174" t="s">
        <v>974</v>
      </c>
      <c r="AY228" s="174" t="s">
        <v>137</v>
      </c>
      <c r="BE228" s="246">
        <f>IF($N$228="základní",$J$228,0)</f>
        <v>0</v>
      </c>
      <c r="BF228" s="246">
        <f>IF($N$228="snížená",$J$228,0)</f>
        <v>0</v>
      </c>
      <c r="BG228" s="246">
        <f>IF($N$228="zákl. přenesená",$J$228,0)</f>
        <v>0</v>
      </c>
      <c r="BH228" s="246">
        <f>IF($N$228="sníž. přenesená",$J$228,0)</f>
        <v>0</v>
      </c>
      <c r="BI228" s="246">
        <f>IF($N$228="nulová",$J$228,0)</f>
        <v>0</v>
      </c>
      <c r="BJ228" s="174" t="s">
        <v>21</v>
      </c>
      <c r="BK228" s="246">
        <f>ROUND($I$228*$H$228,2)</f>
        <v>0</v>
      </c>
      <c r="BL228" s="174" t="s">
        <v>834</v>
      </c>
      <c r="BM228" s="174" t="s">
        <v>697</v>
      </c>
    </row>
    <row r="229" spans="2:65" s="169" customFormat="1" ht="15.75" customHeight="1">
      <c r="B229" s="170"/>
      <c r="C229" s="247" t="s">
        <v>628</v>
      </c>
      <c r="D229" s="247" t="s">
        <v>317</v>
      </c>
      <c r="E229" s="248" t="s">
        <v>1499</v>
      </c>
      <c r="F229" s="249" t="s">
        <v>1500</v>
      </c>
      <c r="G229" s="247" t="s">
        <v>1257</v>
      </c>
      <c r="H229" s="250">
        <v>1</v>
      </c>
      <c r="I229" s="251"/>
      <c r="J229" s="251">
        <f>ROUND($I$229*$H$229,2)</f>
        <v>0</v>
      </c>
      <c r="K229" s="249" t="s">
        <v>1234</v>
      </c>
      <c r="L229" s="252"/>
      <c r="M229" s="249"/>
      <c r="N229" s="253" t="s">
        <v>41</v>
      </c>
      <c r="Q229" s="244">
        <v>0</v>
      </c>
      <c r="R229" s="244">
        <f>$Q$229*$H$229</f>
        <v>0</v>
      </c>
      <c r="S229" s="244">
        <v>0</v>
      </c>
      <c r="T229" s="245">
        <f>$S$229*$H$229</f>
        <v>0</v>
      </c>
      <c r="AR229" s="174" t="s">
        <v>1350</v>
      </c>
      <c r="AT229" s="174" t="s">
        <v>317</v>
      </c>
      <c r="AU229" s="174" t="s">
        <v>974</v>
      </c>
      <c r="AY229" s="174" t="s">
        <v>137</v>
      </c>
      <c r="BE229" s="246">
        <f>IF($N$229="základní",$J$229,0)</f>
        <v>0</v>
      </c>
      <c r="BF229" s="246">
        <f>IF($N$229="snížená",$J$229,0)</f>
        <v>0</v>
      </c>
      <c r="BG229" s="246">
        <f>IF($N$229="zákl. přenesená",$J$229,0)</f>
        <v>0</v>
      </c>
      <c r="BH229" s="246">
        <f>IF($N$229="sníž. přenesená",$J$229,0)</f>
        <v>0</v>
      </c>
      <c r="BI229" s="246">
        <f>IF($N$229="nulová",$J$229,0)</f>
        <v>0</v>
      </c>
      <c r="BJ229" s="174" t="s">
        <v>21</v>
      </c>
      <c r="BK229" s="246">
        <f>ROUND($I$229*$H$229,2)</f>
        <v>0</v>
      </c>
      <c r="BL229" s="174" t="s">
        <v>834</v>
      </c>
      <c r="BM229" s="174" t="s">
        <v>323</v>
      </c>
    </row>
    <row r="230" spans="2:65" s="169" customFormat="1" ht="15.75" customHeight="1">
      <c r="B230" s="170"/>
      <c r="C230" s="247" t="s">
        <v>1059</v>
      </c>
      <c r="D230" s="247" t="s">
        <v>317</v>
      </c>
      <c r="E230" s="248" t="s">
        <v>1501</v>
      </c>
      <c r="F230" s="249" t="s">
        <v>1502</v>
      </c>
      <c r="G230" s="247" t="s">
        <v>1257</v>
      </c>
      <c r="H230" s="250">
        <v>1</v>
      </c>
      <c r="I230" s="251"/>
      <c r="J230" s="251">
        <f>ROUND($I$230*$H$230,2)</f>
        <v>0</v>
      </c>
      <c r="K230" s="249" t="s">
        <v>1234</v>
      </c>
      <c r="L230" s="252"/>
      <c r="M230" s="249"/>
      <c r="N230" s="253" t="s">
        <v>41</v>
      </c>
      <c r="Q230" s="244">
        <v>0</v>
      </c>
      <c r="R230" s="244">
        <f>$Q$230*$H$230</f>
        <v>0</v>
      </c>
      <c r="S230" s="244">
        <v>0</v>
      </c>
      <c r="T230" s="245">
        <f>$S$230*$H$230</f>
        <v>0</v>
      </c>
      <c r="AR230" s="174" t="s">
        <v>1350</v>
      </c>
      <c r="AT230" s="174" t="s">
        <v>317</v>
      </c>
      <c r="AU230" s="174" t="s">
        <v>974</v>
      </c>
      <c r="AY230" s="174" t="s">
        <v>137</v>
      </c>
      <c r="BE230" s="246">
        <f>IF($N$230="základní",$J$230,0)</f>
        <v>0</v>
      </c>
      <c r="BF230" s="246">
        <f>IF($N$230="snížená",$J$230,0)</f>
        <v>0</v>
      </c>
      <c r="BG230" s="246">
        <f>IF($N$230="zákl. přenesená",$J$230,0)</f>
        <v>0</v>
      </c>
      <c r="BH230" s="246">
        <f>IF($N$230="sníž. přenesená",$J$230,0)</f>
        <v>0</v>
      </c>
      <c r="BI230" s="246">
        <f>IF($N$230="nulová",$J$230,0)</f>
        <v>0</v>
      </c>
      <c r="BJ230" s="174" t="s">
        <v>21</v>
      </c>
      <c r="BK230" s="246">
        <f>ROUND($I$230*$H$230,2)</f>
        <v>0</v>
      </c>
      <c r="BL230" s="174" t="s">
        <v>834</v>
      </c>
      <c r="BM230" s="174" t="s">
        <v>330</v>
      </c>
    </row>
    <row r="231" spans="2:65" s="169" customFormat="1" ht="15.75" customHeight="1">
      <c r="B231" s="170"/>
      <c r="C231" s="247" t="s">
        <v>1065</v>
      </c>
      <c r="D231" s="247" t="s">
        <v>317</v>
      </c>
      <c r="E231" s="248" t="s">
        <v>1503</v>
      </c>
      <c r="F231" s="249" t="s">
        <v>1504</v>
      </c>
      <c r="G231" s="247" t="s">
        <v>1257</v>
      </c>
      <c r="H231" s="250">
        <v>1</v>
      </c>
      <c r="I231" s="251"/>
      <c r="J231" s="251">
        <f>ROUND($I$231*$H$231,2)</f>
        <v>0</v>
      </c>
      <c r="K231" s="249" t="s">
        <v>1234</v>
      </c>
      <c r="L231" s="252"/>
      <c r="M231" s="249"/>
      <c r="N231" s="253" t="s">
        <v>41</v>
      </c>
      <c r="Q231" s="244">
        <v>0</v>
      </c>
      <c r="R231" s="244">
        <f>$Q$231*$H$231</f>
        <v>0</v>
      </c>
      <c r="S231" s="244">
        <v>0</v>
      </c>
      <c r="T231" s="245">
        <f>$S$231*$H$231</f>
        <v>0</v>
      </c>
      <c r="AR231" s="174" t="s">
        <v>1350</v>
      </c>
      <c r="AT231" s="174" t="s">
        <v>317</v>
      </c>
      <c r="AU231" s="174" t="s">
        <v>974</v>
      </c>
      <c r="AY231" s="174" t="s">
        <v>137</v>
      </c>
      <c r="BE231" s="246">
        <f>IF($N$231="základní",$J$231,0)</f>
        <v>0</v>
      </c>
      <c r="BF231" s="246">
        <f>IF($N$231="snížená",$J$231,0)</f>
        <v>0</v>
      </c>
      <c r="BG231" s="246">
        <f>IF($N$231="zákl. přenesená",$J$231,0)</f>
        <v>0</v>
      </c>
      <c r="BH231" s="246">
        <f>IF($N$231="sníž. přenesená",$J$231,0)</f>
        <v>0</v>
      </c>
      <c r="BI231" s="246">
        <f>IF($N$231="nulová",$J$231,0)</f>
        <v>0</v>
      </c>
      <c r="BJ231" s="174" t="s">
        <v>21</v>
      </c>
      <c r="BK231" s="246">
        <f>ROUND($I$231*$H$231,2)</f>
        <v>0</v>
      </c>
      <c r="BL231" s="174" t="s">
        <v>834</v>
      </c>
      <c r="BM231" s="174" t="s">
        <v>633</v>
      </c>
    </row>
    <row r="232" spans="2:65" s="169" customFormat="1" ht="15.75" customHeight="1">
      <c r="B232" s="170"/>
      <c r="C232" s="247" t="s">
        <v>1072</v>
      </c>
      <c r="D232" s="247" t="s">
        <v>317</v>
      </c>
      <c r="E232" s="248" t="s">
        <v>1505</v>
      </c>
      <c r="F232" s="249" t="s">
        <v>1506</v>
      </c>
      <c r="G232" s="247" t="s">
        <v>1257</v>
      </c>
      <c r="H232" s="250">
        <v>4</v>
      </c>
      <c r="I232" s="251"/>
      <c r="J232" s="251">
        <f>ROUND($I$232*$H$232,2)</f>
        <v>0</v>
      </c>
      <c r="K232" s="249" t="s">
        <v>1234</v>
      </c>
      <c r="L232" s="252"/>
      <c r="M232" s="249"/>
      <c r="N232" s="254" t="s">
        <v>41</v>
      </c>
      <c r="O232" s="255"/>
      <c r="P232" s="255"/>
      <c r="Q232" s="256">
        <v>0</v>
      </c>
      <c r="R232" s="256">
        <f>$Q$232*$H$232</f>
        <v>0</v>
      </c>
      <c r="S232" s="256">
        <v>0</v>
      </c>
      <c r="T232" s="257">
        <f>$S$232*$H$232</f>
        <v>0</v>
      </c>
      <c r="AR232" s="174" t="s">
        <v>1350</v>
      </c>
      <c r="AT232" s="174" t="s">
        <v>317</v>
      </c>
      <c r="AU232" s="174" t="s">
        <v>974</v>
      </c>
      <c r="AY232" s="174" t="s">
        <v>137</v>
      </c>
      <c r="BE232" s="246">
        <f>IF($N$232="základní",$J$232,0)</f>
        <v>0</v>
      </c>
      <c r="BF232" s="246">
        <f>IF($N$232="snížená",$J$232,0)</f>
        <v>0</v>
      </c>
      <c r="BG232" s="246">
        <f>IF($N$232="zákl. přenesená",$J$232,0)</f>
        <v>0</v>
      </c>
      <c r="BH232" s="246">
        <f>IF($N$232="sníž. přenesená",$J$232,0)</f>
        <v>0</v>
      </c>
      <c r="BI232" s="246">
        <f>IF($N$232="nulová",$J$232,0)</f>
        <v>0</v>
      </c>
      <c r="BJ232" s="174" t="s">
        <v>21</v>
      </c>
      <c r="BK232" s="246">
        <f>ROUND($I$232*$H$232,2)</f>
        <v>0</v>
      </c>
      <c r="BL232" s="174" t="s">
        <v>834</v>
      </c>
      <c r="BM232" s="174" t="s">
        <v>206</v>
      </c>
    </row>
    <row r="233" spans="2:12" s="169" customFormat="1" ht="7.5" customHeight="1">
      <c r="B233" s="192"/>
      <c r="C233" s="193"/>
      <c r="D233" s="193"/>
      <c r="E233" s="193"/>
      <c r="F233" s="193"/>
      <c r="G233" s="193"/>
      <c r="H233" s="193"/>
      <c r="I233" s="193"/>
      <c r="J233" s="193"/>
      <c r="K233" s="193"/>
      <c r="L233" s="170"/>
    </row>
    <row r="234" s="155" customFormat="1" ht="14.25" customHeight="1"/>
  </sheetData>
  <sheetProtection selectLockedCells="1" selectUnlockedCells="1"/>
  <mergeCells count="9">
    <mergeCell ref="E47:H47"/>
    <mergeCell ref="E78:H78"/>
    <mergeCell ref="E80:H80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7" display="3) Soupis prací"/>
    <hyperlink ref="L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262" customFormat="1" ht="45" customHeight="1">
      <c r="B3" s="263"/>
      <c r="C3" s="355" t="s">
        <v>1507</v>
      </c>
      <c r="D3" s="355"/>
      <c r="E3" s="355"/>
      <c r="F3" s="355"/>
      <c r="G3" s="355"/>
      <c r="H3" s="355"/>
      <c r="I3" s="355"/>
      <c r="J3" s="355"/>
      <c r="K3" s="264"/>
    </row>
    <row r="4" spans="2:11" ht="25.5" customHeight="1">
      <c r="B4" s="265"/>
      <c r="C4" s="359" t="s">
        <v>1508</v>
      </c>
      <c r="D4" s="359"/>
      <c r="E4" s="359"/>
      <c r="F4" s="359"/>
      <c r="G4" s="359"/>
      <c r="H4" s="359"/>
      <c r="I4" s="359"/>
      <c r="J4" s="359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45" t="s">
        <v>1509</v>
      </c>
      <c r="D6" s="345"/>
      <c r="E6" s="345"/>
      <c r="F6" s="345"/>
      <c r="G6" s="345"/>
      <c r="H6" s="345"/>
      <c r="I6" s="345"/>
      <c r="J6" s="345"/>
      <c r="K6" s="266"/>
    </row>
    <row r="7" spans="2:11" ht="15" customHeight="1">
      <c r="B7" s="268"/>
      <c r="C7" s="345" t="s">
        <v>1510</v>
      </c>
      <c r="D7" s="345"/>
      <c r="E7" s="345"/>
      <c r="F7" s="345"/>
      <c r="G7" s="345"/>
      <c r="H7" s="345"/>
      <c r="I7" s="345"/>
      <c r="J7" s="345"/>
      <c r="K7" s="266"/>
    </row>
    <row r="8" spans="2:11" ht="12.75" customHeight="1">
      <c r="B8" s="268"/>
      <c r="C8" s="23"/>
      <c r="D8" s="23"/>
      <c r="E8" s="23"/>
      <c r="F8" s="23"/>
      <c r="G8" s="23"/>
      <c r="H8" s="23"/>
      <c r="I8" s="23"/>
      <c r="J8" s="23"/>
      <c r="K8" s="266"/>
    </row>
    <row r="9" spans="2:11" ht="15" customHeight="1">
      <c r="B9" s="268"/>
      <c r="C9" s="361" t="s">
        <v>1511</v>
      </c>
      <c r="D9" s="361"/>
      <c r="E9" s="361"/>
      <c r="F9" s="361"/>
      <c r="G9" s="361"/>
      <c r="H9" s="361"/>
      <c r="I9" s="361"/>
      <c r="J9" s="361"/>
      <c r="K9" s="266"/>
    </row>
    <row r="10" spans="2:11" ht="15" customHeight="1">
      <c r="B10" s="268"/>
      <c r="C10" s="23"/>
      <c r="D10" s="345" t="s">
        <v>1512</v>
      </c>
      <c r="E10" s="345"/>
      <c r="F10" s="345"/>
      <c r="G10" s="345"/>
      <c r="H10" s="345"/>
      <c r="I10" s="345"/>
      <c r="J10" s="345"/>
      <c r="K10" s="266"/>
    </row>
    <row r="11" spans="2:11" ht="15" customHeight="1">
      <c r="B11" s="268"/>
      <c r="C11" s="269"/>
      <c r="D11" s="345" t="s">
        <v>1513</v>
      </c>
      <c r="E11" s="345"/>
      <c r="F11" s="345"/>
      <c r="G11" s="345"/>
      <c r="H11" s="345"/>
      <c r="I11" s="345"/>
      <c r="J11" s="345"/>
      <c r="K11" s="266"/>
    </row>
    <row r="12" spans="2:11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6"/>
    </row>
    <row r="13" spans="2:11" ht="15" customHeight="1">
      <c r="B13" s="268"/>
      <c r="C13" s="269"/>
      <c r="D13" s="345" t="s">
        <v>1514</v>
      </c>
      <c r="E13" s="345"/>
      <c r="F13" s="345"/>
      <c r="G13" s="345"/>
      <c r="H13" s="345"/>
      <c r="I13" s="345"/>
      <c r="J13" s="345"/>
      <c r="K13" s="266"/>
    </row>
    <row r="14" spans="2:11" ht="15" customHeight="1">
      <c r="B14" s="268"/>
      <c r="C14" s="269"/>
      <c r="D14" s="345" t="s">
        <v>1515</v>
      </c>
      <c r="E14" s="345"/>
      <c r="F14" s="345"/>
      <c r="G14" s="345"/>
      <c r="H14" s="345"/>
      <c r="I14" s="345"/>
      <c r="J14" s="345"/>
      <c r="K14" s="266"/>
    </row>
    <row r="15" spans="2:11" ht="15" customHeight="1">
      <c r="B15" s="268"/>
      <c r="C15" s="269"/>
      <c r="D15" s="345" t="s">
        <v>1516</v>
      </c>
      <c r="E15" s="345"/>
      <c r="F15" s="345"/>
      <c r="G15" s="345"/>
      <c r="H15" s="345"/>
      <c r="I15" s="345"/>
      <c r="J15" s="345"/>
      <c r="K15" s="266"/>
    </row>
    <row r="16" spans="2:11" ht="15" customHeight="1">
      <c r="B16" s="268"/>
      <c r="C16" s="269"/>
      <c r="D16" s="269"/>
      <c r="E16" s="270" t="s">
        <v>77</v>
      </c>
      <c r="F16" s="345" t="s">
        <v>1517</v>
      </c>
      <c r="G16" s="345"/>
      <c r="H16" s="345"/>
      <c r="I16" s="345"/>
      <c r="J16" s="345"/>
      <c r="K16" s="266"/>
    </row>
    <row r="17" spans="2:11" ht="15" customHeight="1">
      <c r="B17" s="268"/>
      <c r="C17" s="269"/>
      <c r="D17" s="269"/>
      <c r="E17" s="270" t="s">
        <v>1518</v>
      </c>
      <c r="F17" s="345" t="s">
        <v>1519</v>
      </c>
      <c r="G17" s="345"/>
      <c r="H17" s="345"/>
      <c r="I17" s="345"/>
      <c r="J17" s="345"/>
      <c r="K17" s="266"/>
    </row>
    <row r="18" spans="2:11" ht="15" customHeight="1">
      <c r="B18" s="268"/>
      <c r="C18" s="269"/>
      <c r="D18" s="269"/>
      <c r="E18" s="270" t="s">
        <v>1520</v>
      </c>
      <c r="F18" s="345" t="s">
        <v>1521</v>
      </c>
      <c r="G18" s="345"/>
      <c r="H18" s="345"/>
      <c r="I18" s="345"/>
      <c r="J18" s="345"/>
      <c r="K18" s="266"/>
    </row>
    <row r="19" spans="2:11" ht="15" customHeight="1">
      <c r="B19" s="268"/>
      <c r="C19" s="269"/>
      <c r="D19" s="269"/>
      <c r="E19" s="270" t="s">
        <v>1522</v>
      </c>
      <c r="F19" s="345" t="s">
        <v>1523</v>
      </c>
      <c r="G19" s="345"/>
      <c r="H19" s="345"/>
      <c r="I19" s="345"/>
      <c r="J19" s="345"/>
      <c r="K19" s="266"/>
    </row>
    <row r="20" spans="2:11" ht="15" customHeight="1">
      <c r="B20" s="268"/>
      <c r="C20" s="269"/>
      <c r="D20" s="269"/>
      <c r="E20" s="270" t="s">
        <v>1524</v>
      </c>
      <c r="F20" s="345" t="s">
        <v>1525</v>
      </c>
      <c r="G20" s="345"/>
      <c r="H20" s="345"/>
      <c r="I20" s="345"/>
      <c r="J20" s="345"/>
      <c r="K20" s="266"/>
    </row>
    <row r="21" spans="2:11" ht="15" customHeight="1">
      <c r="B21" s="268"/>
      <c r="C21" s="269"/>
      <c r="D21" s="269"/>
      <c r="E21" s="270" t="s">
        <v>1526</v>
      </c>
      <c r="F21" s="345" t="s">
        <v>1527</v>
      </c>
      <c r="G21" s="345"/>
      <c r="H21" s="345"/>
      <c r="I21" s="345"/>
      <c r="J21" s="345"/>
      <c r="K21" s="266"/>
    </row>
    <row r="22" spans="2:11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6"/>
    </row>
    <row r="23" spans="2:11" ht="15" customHeight="1">
      <c r="B23" s="268"/>
      <c r="C23" s="361" t="s">
        <v>1528</v>
      </c>
      <c r="D23" s="361"/>
      <c r="E23" s="361"/>
      <c r="F23" s="361"/>
      <c r="G23" s="361"/>
      <c r="H23" s="361"/>
      <c r="I23" s="361"/>
      <c r="J23" s="361"/>
      <c r="K23" s="266"/>
    </row>
    <row r="24" spans="2:11" ht="15" customHeight="1">
      <c r="B24" s="268"/>
      <c r="C24" s="345" t="s">
        <v>1529</v>
      </c>
      <c r="D24" s="345"/>
      <c r="E24" s="345"/>
      <c r="F24" s="345"/>
      <c r="G24" s="345"/>
      <c r="H24" s="345"/>
      <c r="I24" s="345"/>
      <c r="J24" s="345"/>
      <c r="K24" s="266"/>
    </row>
    <row r="25" spans="2:11" ht="15" customHeight="1">
      <c r="B25" s="268"/>
      <c r="C25" s="23"/>
      <c r="D25" s="360" t="s">
        <v>1530</v>
      </c>
      <c r="E25" s="360"/>
      <c r="F25" s="360"/>
      <c r="G25" s="360"/>
      <c r="H25" s="360"/>
      <c r="I25" s="360"/>
      <c r="J25" s="360"/>
      <c r="K25" s="266"/>
    </row>
    <row r="26" spans="2:11" ht="15" customHeight="1">
      <c r="B26" s="268"/>
      <c r="C26" s="269"/>
      <c r="D26" s="345" t="s">
        <v>1531</v>
      </c>
      <c r="E26" s="345"/>
      <c r="F26" s="345"/>
      <c r="G26" s="345"/>
      <c r="H26" s="345"/>
      <c r="I26" s="345"/>
      <c r="J26" s="345"/>
      <c r="K26" s="266"/>
    </row>
    <row r="27" spans="2:11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6"/>
    </row>
    <row r="28" spans="2:11" ht="15" customHeight="1">
      <c r="B28" s="268"/>
      <c r="C28" s="269"/>
      <c r="D28" s="360" t="s">
        <v>1532</v>
      </c>
      <c r="E28" s="360"/>
      <c r="F28" s="360"/>
      <c r="G28" s="360"/>
      <c r="H28" s="360"/>
      <c r="I28" s="360"/>
      <c r="J28" s="360"/>
      <c r="K28" s="266"/>
    </row>
    <row r="29" spans="2:11" ht="15" customHeight="1">
      <c r="B29" s="268"/>
      <c r="C29" s="269"/>
      <c r="D29" s="345" t="s">
        <v>1533</v>
      </c>
      <c r="E29" s="345"/>
      <c r="F29" s="345"/>
      <c r="G29" s="345"/>
      <c r="H29" s="345"/>
      <c r="I29" s="345"/>
      <c r="J29" s="345"/>
      <c r="K29" s="266"/>
    </row>
    <row r="30" spans="2:11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6"/>
    </row>
    <row r="31" spans="2:11" ht="15" customHeight="1">
      <c r="B31" s="268"/>
      <c r="C31" s="269"/>
      <c r="D31" s="360" t="s">
        <v>1534</v>
      </c>
      <c r="E31" s="360"/>
      <c r="F31" s="360"/>
      <c r="G31" s="360"/>
      <c r="H31" s="360"/>
      <c r="I31" s="360"/>
      <c r="J31" s="360"/>
      <c r="K31" s="266"/>
    </row>
    <row r="32" spans="2:11" ht="15" customHeight="1">
      <c r="B32" s="268"/>
      <c r="C32" s="269"/>
      <c r="D32" s="345" t="s">
        <v>1535</v>
      </c>
      <c r="E32" s="345"/>
      <c r="F32" s="345"/>
      <c r="G32" s="345"/>
      <c r="H32" s="345"/>
      <c r="I32" s="345"/>
      <c r="J32" s="345"/>
      <c r="K32" s="266"/>
    </row>
    <row r="33" spans="2:11" ht="15" customHeight="1">
      <c r="B33" s="268"/>
      <c r="C33" s="269"/>
      <c r="D33" s="345" t="s">
        <v>1536</v>
      </c>
      <c r="E33" s="345"/>
      <c r="F33" s="345"/>
      <c r="G33" s="345"/>
      <c r="H33" s="345"/>
      <c r="I33" s="345"/>
      <c r="J33" s="345"/>
      <c r="K33" s="266"/>
    </row>
    <row r="34" spans="2:11" ht="15" customHeight="1">
      <c r="B34" s="268"/>
      <c r="C34" s="269"/>
      <c r="D34" s="23"/>
      <c r="E34" s="19" t="s">
        <v>121</v>
      </c>
      <c r="F34" s="23"/>
      <c r="G34" s="345" t="s">
        <v>1537</v>
      </c>
      <c r="H34" s="345"/>
      <c r="I34" s="345"/>
      <c r="J34" s="345"/>
      <c r="K34" s="266"/>
    </row>
    <row r="35" spans="2:11" ht="30.75" customHeight="1">
      <c r="B35" s="268"/>
      <c r="C35" s="269"/>
      <c r="D35" s="23"/>
      <c r="E35" s="19" t="s">
        <v>1538</v>
      </c>
      <c r="F35" s="23"/>
      <c r="G35" s="345" t="s">
        <v>1539</v>
      </c>
      <c r="H35" s="345"/>
      <c r="I35" s="345"/>
      <c r="J35" s="345"/>
      <c r="K35" s="266"/>
    </row>
    <row r="36" spans="2:11" ht="15" customHeight="1">
      <c r="B36" s="268"/>
      <c r="C36" s="269"/>
      <c r="D36" s="23"/>
      <c r="E36" s="19" t="s">
        <v>51</v>
      </c>
      <c r="F36" s="23"/>
      <c r="G36" s="345" t="s">
        <v>1540</v>
      </c>
      <c r="H36" s="345"/>
      <c r="I36" s="345"/>
      <c r="J36" s="345"/>
      <c r="K36" s="266"/>
    </row>
    <row r="37" spans="2:11" ht="15" customHeight="1">
      <c r="B37" s="268"/>
      <c r="C37" s="269"/>
      <c r="D37" s="23"/>
      <c r="E37" s="19" t="s">
        <v>122</v>
      </c>
      <c r="F37" s="23"/>
      <c r="G37" s="345" t="s">
        <v>1541</v>
      </c>
      <c r="H37" s="345"/>
      <c r="I37" s="345"/>
      <c r="J37" s="345"/>
      <c r="K37" s="266"/>
    </row>
    <row r="38" spans="2:11" ht="15" customHeight="1">
      <c r="B38" s="268"/>
      <c r="C38" s="269"/>
      <c r="D38" s="23"/>
      <c r="E38" s="19" t="s">
        <v>123</v>
      </c>
      <c r="F38" s="23"/>
      <c r="G38" s="345" t="s">
        <v>1542</v>
      </c>
      <c r="H38" s="345"/>
      <c r="I38" s="345"/>
      <c r="J38" s="345"/>
      <c r="K38" s="266"/>
    </row>
    <row r="39" spans="2:11" ht="15" customHeight="1">
      <c r="B39" s="268"/>
      <c r="C39" s="269"/>
      <c r="D39" s="23"/>
      <c r="E39" s="19" t="s">
        <v>124</v>
      </c>
      <c r="F39" s="23"/>
      <c r="G39" s="345" t="s">
        <v>1543</v>
      </c>
      <c r="H39" s="345"/>
      <c r="I39" s="345"/>
      <c r="J39" s="345"/>
      <c r="K39" s="266"/>
    </row>
    <row r="40" spans="2:11" ht="15" customHeight="1">
      <c r="B40" s="268"/>
      <c r="C40" s="269"/>
      <c r="D40" s="23"/>
      <c r="E40" s="19" t="s">
        <v>1544</v>
      </c>
      <c r="F40" s="23"/>
      <c r="G40" s="345" t="s">
        <v>1545</v>
      </c>
      <c r="H40" s="345"/>
      <c r="I40" s="345"/>
      <c r="J40" s="345"/>
      <c r="K40" s="266"/>
    </row>
    <row r="41" spans="2:11" ht="15" customHeight="1">
      <c r="B41" s="268"/>
      <c r="C41" s="269"/>
      <c r="D41" s="23"/>
      <c r="E41" s="19"/>
      <c r="F41" s="23"/>
      <c r="G41" s="345" t="s">
        <v>1546</v>
      </c>
      <c r="H41" s="345"/>
      <c r="I41" s="345"/>
      <c r="J41" s="345"/>
      <c r="K41" s="266"/>
    </row>
    <row r="42" spans="2:11" ht="15" customHeight="1">
      <c r="B42" s="268"/>
      <c r="C42" s="269"/>
      <c r="D42" s="23"/>
      <c r="E42" s="19" t="s">
        <v>1547</v>
      </c>
      <c r="F42" s="23"/>
      <c r="G42" s="345" t="s">
        <v>1548</v>
      </c>
      <c r="H42" s="345"/>
      <c r="I42" s="345"/>
      <c r="J42" s="345"/>
      <c r="K42" s="266"/>
    </row>
    <row r="43" spans="2:11" ht="15" customHeight="1">
      <c r="B43" s="268"/>
      <c r="C43" s="269"/>
      <c r="D43" s="23"/>
      <c r="E43" s="19" t="s">
        <v>127</v>
      </c>
      <c r="F43" s="23"/>
      <c r="G43" s="345" t="s">
        <v>1549</v>
      </c>
      <c r="H43" s="345"/>
      <c r="I43" s="345"/>
      <c r="J43" s="345"/>
      <c r="K43" s="266"/>
    </row>
    <row r="44" spans="2:11" ht="12.75" customHeight="1">
      <c r="B44" s="268"/>
      <c r="C44" s="269"/>
      <c r="D44" s="23"/>
      <c r="E44" s="23"/>
      <c r="F44" s="23"/>
      <c r="G44" s="23"/>
      <c r="H44" s="23"/>
      <c r="I44" s="23"/>
      <c r="J44" s="23"/>
      <c r="K44" s="266"/>
    </row>
    <row r="45" spans="2:11" ht="15" customHeight="1">
      <c r="B45" s="268"/>
      <c r="C45" s="269"/>
      <c r="D45" s="345" t="s">
        <v>1550</v>
      </c>
      <c r="E45" s="345"/>
      <c r="F45" s="345"/>
      <c r="G45" s="345"/>
      <c r="H45" s="345"/>
      <c r="I45" s="345"/>
      <c r="J45" s="345"/>
      <c r="K45" s="266"/>
    </row>
    <row r="46" spans="2:11" ht="15" customHeight="1">
      <c r="B46" s="268"/>
      <c r="C46" s="269"/>
      <c r="D46" s="269"/>
      <c r="E46" s="345" t="s">
        <v>1551</v>
      </c>
      <c r="F46" s="345"/>
      <c r="G46" s="345"/>
      <c r="H46" s="345"/>
      <c r="I46" s="345"/>
      <c r="J46" s="345"/>
      <c r="K46" s="266"/>
    </row>
    <row r="47" spans="2:11" ht="15" customHeight="1">
      <c r="B47" s="268"/>
      <c r="C47" s="269"/>
      <c r="D47" s="269"/>
      <c r="E47" s="345" t="s">
        <v>1552</v>
      </c>
      <c r="F47" s="345"/>
      <c r="G47" s="345"/>
      <c r="H47" s="345"/>
      <c r="I47" s="345"/>
      <c r="J47" s="345"/>
      <c r="K47" s="266"/>
    </row>
    <row r="48" spans="2:11" ht="15" customHeight="1">
      <c r="B48" s="268"/>
      <c r="C48" s="269"/>
      <c r="D48" s="269"/>
      <c r="E48" s="345" t="s">
        <v>1553</v>
      </c>
      <c r="F48" s="345"/>
      <c r="G48" s="345"/>
      <c r="H48" s="345"/>
      <c r="I48" s="345"/>
      <c r="J48" s="345"/>
      <c r="K48" s="266"/>
    </row>
    <row r="49" spans="2:11" ht="15" customHeight="1">
      <c r="B49" s="268"/>
      <c r="C49" s="269"/>
      <c r="D49" s="345" t="s">
        <v>1554</v>
      </c>
      <c r="E49" s="345"/>
      <c r="F49" s="345"/>
      <c r="G49" s="345"/>
      <c r="H49" s="345"/>
      <c r="I49" s="345"/>
      <c r="J49" s="345"/>
      <c r="K49" s="266"/>
    </row>
    <row r="50" spans="2:11" ht="25.5" customHeight="1">
      <c r="B50" s="265"/>
      <c r="C50" s="359" t="s">
        <v>1555</v>
      </c>
      <c r="D50" s="359"/>
      <c r="E50" s="359"/>
      <c r="F50" s="359"/>
      <c r="G50" s="359"/>
      <c r="H50" s="359"/>
      <c r="I50" s="359"/>
      <c r="J50" s="359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45" t="s">
        <v>1556</v>
      </c>
      <c r="D52" s="345"/>
      <c r="E52" s="345"/>
      <c r="F52" s="345"/>
      <c r="G52" s="345"/>
      <c r="H52" s="345"/>
      <c r="I52" s="345"/>
      <c r="J52" s="345"/>
      <c r="K52" s="266"/>
    </row>
    <row r="53" spans="2:11" ht="15" customHeight="1">
      <c r="B53" s="265"/>
      <c r="C53" s="345" t="s">
        <v>1557</v>
      </c>
      <c r="D53" s="345"/>
      <c r="E53" s="345"/>
      <c r="F53" s="345"/>
      <c r="G53" s="345"/>
      <c r="H53" s="345"/>
      <c r="I53" s="345"/>
      <c r="J53" s="345"/>
      <c r="K53" s="266"/>
    </row>
    <row r="54" spans="2:11" ht="12.75" customHeight="1">
      <c r="B54" s="265"/>
      <c r="C54" s="23"/>
      <c r="D54" s="23"/>
      <c r="E54" s="23"/>
      <c r="F54" s="23"/>
      <c r="G54" s="23"/>
      <c r="H54" s="23"/>
      <c r="I54" s="23"/>
      <c r="J54" s="23"/>
      <c r="K54" s="266"/>
    </row>
    <row r="55" spans="2:11" ht="15" customHeight="1">
      <c r="B55" s="265"/>
      <c r="C55" s="345" t="s">
        <v>1558</v>
      </c>
      <c r="D55" s="345"/>
      <c r="E55" s="345"/>
      <c r="F55" s="345"/>
      <c r="G55" s="345"/>
      <c r="H55" s="345"/>
      <c r="I55" s="345"/>
      <c r="J55" s="345"/>
      <c r="K55" s="266"/>
    </row>
    <row r="56" spans="2:11" ht="15" customHeight="1">
      <c r="B56" s="265"/>
      <c r="C56" s="269"/>
      <c r="D56" s="345" t="s">
        <v>1559</v>
      </c>
      <c r="E56" s="345"/>
      <c r="F56" s="345"/>
      <c r="G56" s="345"/>
      <c r="H56" s="345"/>
      <c r="I56" s="345"/>
      <c r="J56" s="345"/>
      <c r="K56" s="266"/>
    </row>
    <row r="57" spans="2:11" ht="15" customHeight="1">
      <c r="B57" s="265"/>
      <c r="C57" s="269"/>
      <c r="D57" s="345" t="s">
        <v>1560</v>
      </c>
      <c r="E57" s="345"/>
      <c r="F57" s="345"/>
      <c r="G57" s="345"/>
      <c r="H57" s="345"/>
      <c r="I57" s="345"/>
      <c r="J57" s="345"/>
      <c r="K57" s="266"/>
    </row>
    <row r="58" spans="2:11" ht="15" customHeight="1">
      <c r="B58" s="265"/>
      <c r="C58" s="269"/>
      <c r="D58" s="345" t="s">
        <v>1561</v>
      </c>
      <c r="E58" s="345"/>
      <c r="F58" s="345"/>
      <c r="G58" s="345"/>
      <c r="H58" s="345"/>
      <c r="I58" s="345"/>
      <c r="J58" s="345"/>
      <c r="K58" s="266"/>
    </row>
    <row r="59" spans="2:11" ht="15" customHeight="1">
      <c r="B59" s="265"/>
      <c r="C59" s="269"/>
      <c r="D59" s="345" t="s">
        <v>1562</v>
      </c>
      <c r="E59" s="345"/>
      <c r="F59" s="345"/>
      <c r="G59" s="345"/>
      <c r="H59" s="345"/>
      <c r="I59" s="345"/>
      <c r="J59" s="345"/>
      <c r="K59" s="266"/>
    </row>
    <row r="60" spans="2:11" ht="15" customHeight="1">
      <c r="B60" s="265"/>
      <c r="C60" s="269"/>
      <c r="D60" s="358" t="s">
        <v>1563</v>
      </c>
      <c r="E60" s="358"/>
      <c r="F60" s="358"/>
      <c r="G60" s="358"/>
      <c r="H60" s="358"/>
      <c r="I60" s="358"/>
      <c r="J60" s="358"/>
      <c r="K60" s="266"/>
    </row>
    <row r="61" spans="2:11" ht="15" customHeight="1">
      <c r="B61" s="265"/>
      <c r="C61" s="269"/>
      <c r="D61" s="345" t="s">
        <v>1564</v>
      </c>
      <c r="E61" s="345"/>
      <c r="F61" s="345"/>
      <c r="G61" s="345"/>
      <c r="H61" s="345"/>
      <c r="I61" s="345"/>
      <c r="J61" s="345"/>
      <c r="K61" s="266"/>
    </row>
    <row r="62" spans="2:11" ht="12.75" customHeight="1">
      <c r="B62" s="265"/>
      <c r="C62" s="269"/>
      <c r="D62" s="269"/>
      <c r="E62" s="271"/>
      <c r="F62" s="269"/>
      <c r="G62" s="269"/>
      <c r="H62" s="269"/>
      <c r="I62" s="269"/>
      <c r="J62" s="269"/>
      <c r="K62" s="266"/>
    </row>
    <row r="63" spans="2:11" ht="15" customHeight="1">
      <c r="B63" s="265"/>
      <c r="C63" s="269"/>
      <c r="D63" s="345" t="s">
        <v>1565</v>
      </c>
      <c r="E63" s="345"/>
      <c r="F63" s="345"/>
      <c r="G63" s="345"/>
      <c r="H63" s="345"/>
      <c r="I63" s="345"/>
      <c r="J63" s="345"/>
      <c r="K63" s="266"/>
    </row>
    <row r="64" spans="2:11" ht="15" customHeight="1">
      <c r="B64" s="265"/>
      <c r="C64" s="269"/>
      <c r="D64" s="358" t="s">
        <v>1566</v>
      </c>
      <c r="E64" s="358"/>
      <c r="F64" s="358"/>
      <c r="G64" s="358"/>
      <c r="H64" s="358"/>
      <c r="I64" s="358"/>
      <c r="J64" s="358"/>
      <c r="K64" s="266"/>
    </row>
    <row r="65" spans="2:11" ht="15" customHeight="1">
      <c r="B65" s="265"/>
      <c r="C65" s="269"/>
      <c r="D65" s="345" t="s">
        <v>1567</v>
      </c>
      <c r="E65" s="345"/>
      <c r="F65" s="345"/>
      <c r="G65" s="345"/>
      <c r="H65" s="345"/>
      <c r="I65" s="345"/>
      <c r="J65" s="345"/>
      <c r="K65" s="266"/>
    </row>
    <row r="66" spans="2:11" ht="15" customHeight="1">
      <c r="B66" s="265"/>
      <c r="C66" s="269"/>
      <c r="D66" s="345" t="s">
        <v>1568</v>
      </c>
      <c r="E66" s="345"/>
      <c r="F66" s="345"/>
      <c r="G66" s="345"/>
      <c r="H66" s="345"/>
      <c r="I66" s="345"/>
      <c r="J66" s="345"/>
      <c r="K66" s="266"/>
    </row>
    <row r="67" spans="2:11" ht="15" customHeight="1">
      <c r="B67" s="265"/>
      <c r="C67" s="269"/>
      <c r="D67" s="345" t="s">
        <v>1569</v>
      </c>
      <c r="E67" s="345"/>
      <c r="F67" s="345"/>
      <c r="G67" s="345"/>
      <c r="H67" s="345"/>
      <c r="I67" s="345"/>
      <c r="J67" s="345"/>
      <c r="K67" s="266"/>
    </row>
    <row r="68" spans="2:11" ht="15" customHeight="1">
      <c r="B68" s="265"/>
      <c r="C68" s="269"/>
      <c r="D68" s="345" t="s">
        <v>1570</v>
      </c>
      <c r="E68" s="345"/>
      <c r="F68" s="345"/>
      <c r="G68" s="345"/>
      <c r="H68" s="345"/>
      <c r="I68" s="345"/>
      <c r="J68" s="345"/>
      <c r="K68" s="266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357" t="s">
        <v>84</v>
      </c>
      <c r="D73" s="357"/>
      <c r="E73" s="357"/>
      <c r="F73" s="357"/>
      <c r="G73" s="357"/>
      <c r="H73" s="357"/>
      <c r="I73" s="357"/>
      <c r="J73" s="357"/>
      <c r="K73" s="281"/>
    </row>
    <row r="74" spans="2:11" ht="17.25" customHeight="1">
      <c r="B74" s="280"/>
      <c r="C74" s="282" t="s">
        <v>1571</v>
      </c>
      <c r="D74" s="282"/>
      <c r="E74" s="282"/>
      <c r="F74" s="282" t="s">
        <v>1572</v>
      </c>
      <c r="G74" s="70"/>
      <c r="H74" s="282" t="s">
        <v>122</v>
      </c>
      <c r="I74" s="282" t="s">
        <v>55</v>
      </c>
      <c r="J74" s="282" t="s">
        <v>1573</v>
      </c>
      <c r="K74" s="281"/>
    </row>
    <row r="75" spans="2:11" ht="17.25" customHeight="1">
      <c r="B75" s="280"/>
      <c r="C75" s="283" t="s">
        <v>1574</v>
      </c>
      <c r="D75" s="283"/>
      <c r="E75" s="283"/>
      <c r="F75" s="284" t="s">
        <v>1575</v>
      </c>
      <c r="G75" s="285"/>
      <c r="H75" s="283"/>
      <c r="I75" s="283"/>
      <c r="J75" s="283" t="s">
        <v>1576</v>
      </c>
      <c r="K75" s="281"/>
    </row>
    <row r="76" spans="2:11" ht="5.25" customHeight="1">
      <c r="B76" s="280"/>
      <c r="C76" s="286"/>
      <c r="D76" s="286"/>
      <c r="E76" s="286"/>
      <c r="F76" s="286"/>
      <c r="G76" s="22"/>
      <c r="H76" s="286"/>
      <c r="I76" s="286"/>
      <c r="J76" s="286"/>
      <c r="K76" s="281"/>
    </row>
    <row r="77" spans="2:11" ht="15" customHeight="1">
      <c r="B77" s="280"/>
      <c r="C77" s="19" t="s">
        <v>51</v>
      </c>
      <c r="D77" s="286"/>
      <c r="E77" s="286"/>
      <c r="F77" s="287" t="s">
        <v>1577</v>
      </c>
      <c r="G77" s="22"/>
      <c r="H77" s="19" t="s">
        <v>1578</v>
      </c>
      <c r="I77" s="19" t="s">
        <v>1579</v>
      </c>
      <c r="J77" s="19">
        <v>20</v>
      </c>
      <c r="K77" s="281"/>
    </row>
    <row r="78" spans="2:11" ht="15" customHeight="1">
      <c r="B78" s="280"/>
      <c r="C78" s="19" t="s">
        <v>1580</v>
      </c>
      <c r="D78" s="19"/>
      <c r="E78" s="19"/>
      <c r="F78" s="287" t="s">
        <v>1577</v>
      </c>
      <c r="G78" s="22"/>
      <c r="H78" s="19" t="s">
        <v>1581</v>
      </c>
      <c r="I78" s="19" t="s">
        <v>1579</v>
      </c>
      <c r="J78" s="19">
        <v>120</v>
      </c>
      <c r="K78" s="281"/>
    </row>
    <row r="79" spans="2:11" ht="15" customHeight="1">
      <c r="B79" s="42"/>
      <c r="C79" s="19" t="s">
        <v>1582</v>
      </c>
      <c r="D79" s="19"/>
      <c r="E79" s="19"/>
      <c r="F79" s="287" t="s">
        <v>1583</v>
      </c>
      <c r="G79" s="22"/>
      <c r="H79" s="19" t="s">
        <v>1584</v>
      </c>
      <c r="I79" s="19" t="s">
        <v>1579</v>
      </c>
      <c r="J79" s="19">
        <v>50</v>
      </c>
      <c r="K79" s="281"/>
    </row>
    <row r="80" spans="2:11" ht="15" customHeight="1">
      <c r="B80" s="42"/>
      <c r="C80" s="19" t="s">
        <v>1585</v>
      </c>
      <c r="D80" s="19"/>
      <c r="E80" s="19"/>
      <c r="F80" s="287" t="s">
        <v>1577</v>
      </c>
      <c r="G80" s="22"/>
      <c r="H80" s="19" t="s">
        <v>1586</v>
      </c>
      <c r="I80" s="19" t="s">
        <v>1587</v>
      </c>
      <c r="J80" s="19"/>
      <c r="K80" s="281"/>
    </row>
    <row r="81" spans="2:11" ht="15" customHeight="1">
      <c r="B81" s="42"/>
      <c r="C81" s="288" t="s">
        <v>1588</v>
      </c>
      <c r="D81" s="288"/>
      <c r="E81" s="288"/>
      <c r="F81" s="289" t="s">
        <v>1583</v>
      </c>
      <c r="G81" s="288"/>
      <c r="H81" s="288" t="s">
        <v>1589</v>
      </c>
      <c r="I81" s="288" t="s">
        <v>1579</v>
      </c>
      <c r="J81" s="288">
        <v>15</v>
      </c>
      <c r="K81" s="281"/>
    </row>
    <row r="82" spans="2:11" ht="15" customHeight="1">
      <c r="B82" s="42"/>
      <c r="C82" s="288" t="s">
        <v>1590</v>
      </c>
      <c r="D82" s="288"/>
      <c r="E82" s="288"/>
      <c r="F82" s="289" t="s">
        <v>1583</v>
      </c>
      <c r="G82" s="288"/>
      <c r="H82" s="288" t="s">
        <v>1591</v>
      </c>
      <c r="I82" s="288" t="s">
        <v>1579</v>
      </c>
      <c r="J82" s="288">
        <v>15</v>
      </c>
      <c r="K82" s="281"/>
    </row>
    <row r="83" spans="2:11" ht="15" customHeight="1">
      <c r="B83" s="42"/>
      <c r="C83" s="288" t="s">
        <v>1592</v>
      </c>
      <c r="D83" s="288"/>
      <c r="E83" s="288"/>
      <c r="F83" s="289" t="s">
        <v>1583</v>
      </c>
      <c r="G83" s="288"/>
      <c r="H83" s="288" t="s">
        <v>1593</v>
      </c>
      <c r="I83" s="288" t="s">
        <v>1579</v>
      </c>
      <c r="J83" s="288">
        <v>20</v>
      </c>
      <c r="K83" s="281"/>
    </row>
    <row r="84" spans="2:11" ht="15" customHeight="1">
      <c r="B84" s="42"/>
      <c r="C84" s="288" t="s">
        <v>1594</v>
      </c>
      <c r="D84" s="288"/>
      <c r="E84" s="288"/>
      <c r="F84" s="289" t="s">
        <v>1583</v>
      </c>
      <c r="G84" s="288"/>
      <c r="H84" s="288" t="s">
        <v>1595</v>
      </c>
      <c r="I84" s="288" t="s">
        <v>1579</v>
      </c>
      <c r="J84" s="288">
        <v>20</v>
      </c>
      <c r="K84" s="281"/>
    </row>
    <row r="85" spans="2:11" ht="15" customHeight="1">
      <c r="B85" s="42"/>
      <c r="C85" s="19" t="s">
        <v>1596</v>
      </c>
      <c r="D85" s="19"/>
      <c r="E85" s="19"/>
      <c r="F85" s="287" t="s">
        <v>1583</v>
      </c>
      <c r="G85" s="22"/>
      <c r="H85" s="19" t="s">
        <v>1597</v>
      </c>
      <c r="I85" s="19" t="s">
        <v>1579</v>
      </c>
      <c r="J85" s="19">
        <v>50</v>
      </c>
      <c r="K85" s="281"/>
    </row>
    <row r="86" spans="2:11" ht="15" customHeight="1">
      <c r="B86" s="42"/>
      <c r="C86" s="19" t="s">
        <v>1598</v>
      </c>
      <c r="D86" s="19"/>
      <c r="E86" s="19"/>
      <c r="F86" s="287" t="s">
        <v>1583</v>
      </c>
      <c r="G86" s="22"/>
      <c r="H86" s="19" t="s">
        <v>1599</v>
      </c>
      <c r="I86" s="19" t="s">
        <v>1579</v>
      </c>
      <c r="J86" s="19">
        <v>20</v>
      </c>
      <c r="K86" s="281"/>
    </row>
    <row r="87" spans="2:11" ht="15" customHeight="1">
      <c r="B87" s="42"/>
      <c r="C87" s="19" t="s">
        <v>1600</v>
      </c>
      <c r="D87" s="19"/>
      <c r="E87" s="19"/>
      <c r="F87" s="287" t="s">
        <v>1583</v>
      </c>
      <c r="G87" s="22"/>
      <c r="H87" s="19" t="s">
        <v>1601</v>
      </c>
      <c r="I87" s="19" t="s">
        <v>1579</v>
      </c>
      <c r="J87" s="19">
        <v>20</v>
      </c>
      <c r="K87" s="281"/>
    </row>
    <row r="88" spans="2:11" ht="15" customHeight="1">
      <c r="B88" s="42"/>
      <c r="C88" s="19" t="s">
        <v>1602</v>
      </c>
      <c r="D88" s="19"/>
      <c r="E88" s="19"/>
      <c r="F88" s="287" t="s">
        <v>1583</v>
      </c>
      <c r="G88" s="22"/>
      <c r="H88" s="19" t="s">
        <v>1603</v>
      </c>
      <c r="I88" s="19" t="s">
        <v>1579</v>
      </c>
      <c r="J88" s="19">
        <v>50</v>
      </c>
      <c r="K88" s="281"/>
    </row>
    <row r="89" spans="2:11" ht="15" customHeight="1">
      <c r="B89" s="42"/>
      <c r="C89" s="19" t="s">
        <v>1604</v>
      </c>
      <c r="D89" s="19"/>
      <c r="E89" s="19"/>
      <c r="F89" s="287" t="s">
        <v>1583</v>
      </c>
      <c r="G89" s="22"/>
      <c r="H89" s="19" t="s">
        <v>1604</v>
      </c>
      <c r="I89" s="19" t="s">
        <v>1579</v>
      </c>
      <c r="J89" s="19">
        <v>50</v>
      </c>
      <c r="K89" s="281"/>
    </row>
    <row r="90" spans="2:11" ht="15" customHeight="1">
      <c r="B90" s="42"/>
      <c r="C90" s="19" t="s">
        <v>128</v>
      </c>
      <c r="D90" s="19"/>
      <c r="E90" s="19"/>
      <c r="F90" s="287" t="s">
        <v>1583</v>
      </c>
      <c r="G90" s="22"/>
      <c r="H90" s="19" t="s">
        <v>1605</v>
      </c>
      <c r="I90" s="19" t="s">
        <v>1579</v>
      </c>
      <c r="J90" s="19">
        <v>255</v>
      </c>
      <c r="K90" s="281"/>
    </row>
    <row r="91" spans="2:11" ht="15" customHeight="1">
      <c r="B91" s="42"/>
      <c r="C91" s="19" t="s">
        <v>1606</v>
      </c>
      <c r="D91" s="19"/>
      <c r="E91" s="19"/>
      <c r="F91" s="287" t="s">
        <v>1577</v>
      </c>
      <c r="G91" s="22"/>
      <c r="H91" s="19" t="s">
        <v>1607</v>
      </c>
      <c r="I91" s="19" t="s">
        <v>1608</v>
      </c>
      <c r="J91" s="19"/>
      <c r="K91" s="281"/>
    </row>
    <row r="92" spans="2:11" ht="15" customHeight="1">
      <c r="B92" s="42"/>
      <c r="C92" s="19" t="s">
        <v>1609</v>
      </c>
      <c r="D92" s="19"/>
      <c r="E92" s="19"/>
      <c r="F92" s="287" t="s">
        <v>1577</v>
      </c>
      <c r="G92" s="22"/>
      <c r="H92" s="19" t="s">
        <v>1610</v>
      </c>
      <c r="I92" s="19" t="s">
        <v>1611</v>
      </c>
      <c r="J92" s="19"/>
      <c r="K92" s="281"/>
    </row>
    <row r="93" spans="2:11" ht="15" customHeight="1">
      <c r="B93" s="42"/>
      <c r="C93" s="19" t="s">
        <v>1612</v>
      </c>
      <c r="D93" s="19"/>
      <c r="E93" s="19"/>
      <c r="F93" s="287" t="s">
        <v>1577</v>
      </c>
      <c r="G93" s="22"/>
      <c r="H93" s="19" t="s">
        <v>1612</v>
      </c>
      <c r="I93" s="19" t="s">
        <v>1611</v>
      </c>
      <c r="J93" s="19"/>
      <c r="K93" s="281"/>
    </row>
    <row r="94" spans="2:11" ht="15" customHeight="1">
      <c r="B94" s="42"/>
      <c r="C94" s="19" t="s">
        <v>36</v>
      </c>
      <c r="D94" s="19"/>
      <c r="E94" s="19"/>
      <c r="F94" s="287" t="s">
        <v>1577</v>
      </c>
      <c r="G94" s="22"/>
      <c r="H94" s="19" t="s">
        <v>1613</v>
      </c>
      <c r="I94" s="19" t="s">
        <v>1611</v>
      </c>
      <c r="J94" s="19"/>
      <c r="K94" s="281"/>
    </row>
    <row r="95" spans="2:11" ht="15" customHeight="1">
      <c r="B95" s="42"/>
      <c r="C95" s="19" t="s">
        <v>46</v>
      </c>
      <c r="D95" s="19"/>
      <c r="E95" s="19"/>
      <c r="F95" s="287" t="s">
        <v>1577</v>
      </c>
      <c r="G95" s="22"/>
      <c r="H95" s="19" t="s">
        <v>1614</v>
      </c>
      <c r="I95" s="19" t="s">
        <v>1611</v>
      </c>
      <c r="J95" s="19"/>
      <c r="K95" s="281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357" t="s">
        <v>1615</v>
      </c>
      <c r="D100" s="357"/>
      <c r="E100" s="357"/>
      <c r="F100" s="357"/>
      <c r="G100" s="357"/>
      <c r="H100" s="357"/>
      <c r="I100" s="357"/>
      <c r="J100" s="357"/>
      <c r="K100" s="281"/>
    </row>
    <row r="101" spans="2:11" ht="17.25" customHeight="1">
      <c r="B101" s="280"/>
      <c r="C101" s="282" t="s">
        <v>1571</v>
      </c>
      <c r="D101" s="282"/>
      <c r="E101" s="282"/>
      <c r="F101" s="282" t="s">
        <v>1572</v>
      </c>
      <c r="G101" s="70"/>
      <c r="H101" s="282" t="s">
        <v>122</v>
      </c>
      <c r="I101" s="282" t="s">
        <v>55</v>
      </c>
      <c r="J101" s="282" t="s">
        <v>1573</v>
      </c>
      <c r="K101" s="281"/>
    </row>
    <row r="102" spans="2:11" ht="17.25" customHeight="1">
      <c r="B102" s="280"/>
      <c r="C102" s="283" t="s">
        <v>1574</v>
      </c>
      <c r="D102" s="283"/>
      <c r="E102" s="283"/>
      <c r="F102" s="284" t="s">
        <v>1575</v>
      </c>
      <c r="G102" s="285"/>
      <c r="H102" s="283"/>
      <c r="I102" s="283"/>
      <c r="J102" s="283" t="s">
        <v>1576</v>
      </c>
      <c r="K102" s="281"/>
    </row>
    <row r="103" spans="2:11" ht="5.25" customHeight="1">
      <c r="B103" s="280"/>
      <c r="C103" s="282"/>
      <c r="D103" s="282"/>
      <c r="E103" s="282"/>
      <c r="F103" s="282"/>
      <c r="G103" s="295"/>
      <c r="H103" s="282"/>
      <c r="I103" s="282"/>
      <c r="J103" s="282"/>
      <c r="K103" s="281"/>
    </row>
    <row r="104" spans="2:11" ht="15" customHeight="1">
      <c r="B104" s="280"/>
      <c r="C104" s="19" t="s">
        <v>51</v>
      </c>
      <c r="D104" s="286"/>
      <c r="E104" s="286"/>
      <c r="F104" s="287" t="s">
        <v>1577</v>
      </c>
      <c r="G104" s="295"/>
      <c r="H104" s="19" t="s">
        <v>1616</v>
      </c>
      <c r="I104" s="19" t="s">
        <v>1579</v>
      </c>
      <c r="J104" s="19">
        <v>20</v>
      </c>
      <c r="K104" s="281"/>
    </row>
    <row r="105" spans="2:11" ht="15" customHeight="1">
      <c r="B105" s="280"/>
      <c r="C105" s="19" t="s">
        <v>1580</v>
      </c>
      <c r="D105" s="19"/>
      <c r="E105" s="19"/>
      <c r="F105" s="287" t="s">
        <v>1577</v>
      </c>
      <c r="G105" s="19"/>
      <c r="H105" s="19" t="s">
        <v>1616</v>
      </c>
      <c r="I105" s="19" t="s">
        <v>1579</v>
      </c>
      <c r="J105" s="19">
        <v>120</v>
      </c>
      <c r="K105" s="281"/>
    </row>
    <row r="106" spans="2:11" ht="15" customHeight="1">
      <c r="B106" s="42"/>
      <c r="C106" s="19" t="s">
        <v>1582</v>
      </c>
      <c r="D106" s="19"/>
      <c r="E106" s="19"/>
      <c r="F106" s="287" t="s">
        <v>1583</v>
      </c>
      <c r="G106" s="19"/>
      <c r="H106" s="19" t="s">
        <v>1616</v>
      </c>
      <c r="I106" s="19" t="s">
        <v>1579</v>
      </c>
      <c r="J106" s="19">
        <v>50</v>
      </c>
      <c r="K106" s="281"/>
    </row>
    <row r="107" spans="2:11" ht="15" customHeight="1">
      <c r="B107" s="42"/>
      <c r="C107" s="19" t="s">
        <v>1585</v>
      </c>
      <c r="D107" s="19"/>
      <c r="E107" s="19"/>
      <c r="F107" s="287" t="s">
        <v>1577</v>
      </c>
      <c r="G107" s="19"/>
      <c r="H107" s="19" t="s">
        <v>1616</v>
      </c>
      <c r="I107" s="19" t="s">
        <v>1587</v>
      </c>
      <c r="J107" s="19"/>
      <c r="K107" s="281"/>
    </row>
    <row r="108" spans="2:11" ht="15" customHeight="1">
      <c r="B108" s="42"/>
      <c r="C108" s="19" t="s">
        <v>1596</v>
      </c>
      <c r="D108" s="19"/>
      <c r="E108" s="19"/>
      <c r="F108" s="287" t="s">
        <v>1583</v>
      </c>
      <c r="G108" s="19"/>
      <c r="H108" s="19" t="s">
        <v>1616</v>
      </c>
      <c r="I108" s="19" t="s">
        <v>1579</v>
      </c>
      <c r="J108" s="19">
        <v>50</v>
      </c>
      <c r="K108" s="281"/>
    </row>
    <row r="109" spans="2:11" ht="15" customHeight="1">
      <c r="B109" s="42"/>
      <c r="C109" s="19" t="s">
        <v>1604</v>
      </c>
      <c r="D109" s="19"/>
      <c r="E109" s="19"/>
      <c r="F109" s="287" t="s">
        <v>1583</v>
      </c>
      <c r="G109" s="19"/>
      <c r="H109" s="19" t="s">
        <v>1616</v>
      </c>
      <c r="I109" s="19" t="s">
        <v>1579</v>
      </c>
      <c r="J109" s="19">
        <v>50</v>
      </c>
      <c r="K109" s="281"/>
    </row>
    <row r="110" spans="2:11" ht="15" customHeight="1">
      <c r="B110" s="42"/>
      <c r="C110" s="19" t="s">
        <v>1602</v>
      </c>
      <c r="D110" s="19"/>
      <c r="E110" s="19"/>
      <c r="F110" s="287" t="s">
        <v>1583</v>
      </c>
      <c r="G110" s="19"/>
      <c r="H110" s="19" t="s">
        <v>1616</v>
      </c>
      <c r="I110" s="19" t="s">
        <v>1579</v>
      </c>
      <c r="J110" s="19">
        <v>50</v>
      </c>
      <c r="K110" s="281"/>
    </row>
    <row r="111" spans="2:11" ht="15" customHeight="1">
      <c r="B111" s="42"/>
      <c r="C111" s="19" t="s">
        <v>51</v>
      </c>
      <c r="D111" s="19"/>
      <c r="E111" s="19"/>
      <c r="F111" s="287" t="s">
        <v>1577</v>
      </c>
      <c r="G111" s="19"/>
      <c r="H111" s="19" t="s">
        <v>1617</v>
      </c>
      <c r="I111" s="19" t="s">
        <v>1579</v>
      </c>
      <c r="J111" s="19">
        <v>20</v>
      </c>
      <c r="K111" s="281"/>
    </row>
    <row r="112" spans="2:11" ht="15" customHeight="1">
      <c r="B112" s="42"/>
      <c r="C112" s="19" t="s">
        <v>1618</v>
      </c>
      <c r="D112" s="19"/>
      <c r="E112" s="19"/>
      <c r="F112" s="287" t="s">
        <v>1577</v>
      </c>
      <c r="G112" s="19"/>
      <c r="H112" s="19" t="s">
        <v>1619</v>
      </c>
      <c r="I112" s="19" t="s">
        <v>1579</v>
      </c>
      <c r="J112" s="19">
        <v>120</v>
      </c>
      <c r="K112" s="281"/>
    </row>
    <row r="113" spans="2:11" ht="15" customHeight="1">
      <c r="B113" s="42"/>
      <c r="C113" s="19" t="s">
        <v>36</v>
      </c>
      <c r="D113" s="19"/>
      <c r="E113" s="19"/>
      <c r="F113" s="287" t="s">
        <v>1577</v>
      </c>
      <c r="G113" s="19"/>
      <c r="H113" s="19" t="s">
        <v>1620</v>
      </c>
      <c r="I113" s="19" t="s">
        <v>1611</v>
      </c>
      <c r="J113" s="19"/>
      <c r="K113" s="281"/>
    </row>
    <row r="114" spans="2:11" ht="15" customHeight="1">
      <c r="B114" s="42"/>
      <c r="C114" s="19" t="s">
        <v>46</v>
      </c>
      <c r="D114" s="19"/>
      <c r="E114" s="19"/>
      <c r="F114" s="287" t="s">
        <v>1577</v>
      </c>
      <c r="G114" s="19"/>
      <c r="H114" s="19" t="s">
        <v>1621</v>
      </c>
      <c r="I114" s="19" t="s">
        <v>1611</v>
      </c>
      <c r="J114" s="19"/>
      <c r="K114" s="281"/>
    </row>
    <row r="115" spans="2:11" ht="15" customHeight="1">
      <c r="B115" s="42"/>
      <c r="C115" s="19" t="s">
        <v>55</v>
      </c>
      <c r="D115" s="19"/>
      <c r="E115" s="19"/>
      <c r="F115" s="287" t="s">
        <v>1577</v>
      </c>
      <c r="G115" s="19"/>
      <c r="H115" s="19" t="s">
        <v>1622</v>
      </c>
      <c r="I115" s="19" t="s">
        <v>1623</v>
      </c>
      <c r="J115" s="19"/>
      <c r="K115" s="281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3"/>
      <c r="D117" s="23"/>
      <c r="E117" s="23"/>
      <c r="F117" s="298"/>
      <c r="G117" s="23"/>
      <c r="H117" s="23"/>
      <c r="I117" s="23"/>
      <c r="J117" s="23"/>
      <c r="K117" s="297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55" t="s">
        <v>1624</v>
      </c>
      <c r="D120" s="355"/>
      <c r="E120" s="355"/>
      <c r="F120" s="355"/>
      <c r="G120" s="355"/>
      <c r="H120" s="355"/>
      <c r="I120" s="355"/>
      <c r="J120" s="355"/>
      <c r="K120" s="303"/>
    </row>
    <row r="121" spans="2:11" ht="17.25" customHeight="1">
      <c r="B121" s="304"/>
      <c r="C121" s="282" t="s">
        <v>1571</v>
      </c>
      <c r="D121" s="282"/>
      <c r="E121" s="282"/>
      <c r="F121" s="282" t="s">
        <v>1572</v>
      </c>
      <c r="G121" s="70"/>
      <c r="H121" s="282" t="s">
        <v>122</v>
      </c>
      <c r="I121" s="282" t="s">
        <v>55</v>
      </c>
      <c r="J121" s="282" t="s">
        <v>1573</v>
      </c>
      <c r="K121" s="305"/>
    </row>
    <row r="122" spans="2:11" ht="17.25" customHeight="1">
      <c r="B122" s="304"/>
      <c r="C122" s="283" t="s">
        <v>1574</v>
      </c>
      <c r="D122" s="283"/>
      <c r="E122" s="283"/>
      <c r="F122" s="284" t="s">
        <v>1575</v>
      </c>
      <c r="G122" s="285"/>
      <c r="H122" s="283"/>
      <c r="I122" s="283"/>
      <c r="J122" s="283" t="s">
        <v>1576</v>
      </c>
      <c r="K122" s="305"/>
    </row>
    <row r="123" spans="2:11" ht="5.25" customHeight="1">
      <c r="B123" s="306"/>
      <c r="C123" s="286"/>
      <c r="D123" s="286"/>
      <c r="E123" s="286"/>
      <c r="F123" s="286"/>
      <c r="G123" s="19"/>
      <c r="H123" s="286"/>
      <c r="I123" s="286"/>
      <c r="J123" s="286"/>
      <c r="K123" s="307"/>
    </row>
    <row r="124" spans="2:11" ht="15" customHeight="1">
      <c r="B124" s="306"/>
      <c r="C124" s="19" t="s">
        <v>1580</v>
      </c>
      <c r="D124" s="286"/>
      <c r="E124" s="286"/>
      <c r="F124" s="287" t="s">
        <v>1577</v>
      </c>
      <c r="G124" s="19"/>
      <c r="H124" s="19" t="s">
        <v>1616</v>
      </c>
      <c r="I124" s="19" t="s">
        <v>1579</v>
      </c>
      <c r="J124" s="19">
        <v>120</v>
      </c>
      <c r="K124" s="308"/>
    </row>
    <row r="125" spans="2:11" ht="15" customHeight="1">
      <c r="B125" s="306"/>
      <c r="C125" s="19" t="s">
        <v>1625</v>
      </c>
      <c r="D125" s="19"/>
      <c r="E125" s="19"/>
      <c r="F125" s="287" t="s">
        <v>1577</v>
      </c>
      <c r="G125" s="19"/>
      <c r="H125" s="19" t="s">
        <v>1626</v>
      </c>
      <c r="I125" s="19" t="s">
        <v>1579</v>
      </c>
      <c r="J125" s="19" t="s">
        <v>1627</v>
      </c>
      <c r="K125" s="308"/>
    </row>
    <row r="126" spans="2:11" ht="15" customHeight="1">
      <c r="B126" s="306"/>
      <c r="C126" s="19" t="s">
        <v>1526</v>
      </c>
      <c r="D126" s="19"/>
      <c r="E126" s="19"/>
      <c r="F126" s="287" t="s">
        <v>1577</v>
      </c>
      <c r="G126" s="19"/>
      <c r="H126" s="19" t="s">
        <v>1628</v>
      </c>
      <c r="I126" s="19" t="s">
        <v>1579</v>
      </c>
      <c r="J126" s="19" t="s">
        <v>1627</v>
      </c>
      <c r="K126" s="308"/>
    </row>
    <row r="127" spans="2:11" ht="15" customHeight="1">
      <c r="B127" s="306"/>
      <c r="C127" s="19" t="s">
        <v>1588</v>
      </c>
      <c r="D127" s="19"/>
      <c r="E127" s="19"/>
      <c r="F127" s="287" t="s">
        <v>1583</v>
      </c>
      <c r="G127" s="19"/>
      <c r="H127" s="19" t="s">
        <v>1589</v>
      </c>
      <c r="I127" s="19" t="s">
        <v>1579</v>
      </c>
      <c r="J127" s="19">
        <v>15</v>
      </c>
      <c r="K127" s="308"/>
    </row>
    <row r="128" spans="2:11" ht="15" customHeight="1">
      <c r="B128" s="306"/>
      <c r="C128" s="288" t="s">
        <v>1590</v>
      </c>
      <c r="D128" s="288"/>
      <c r="E128" s="288"/>
      <c r="F128" s="289" t="s">
        <v>1583</v>
      </c>
      <c r="G128" s="288"/>
      <c r="H128" s="288" t="s">
        <v>1591</v>
      </c>
      <c r="I128" s="288" t="s">
        <v>1579</v>
      </c>
      <c r="J128" s="288">
        <v>15</v>
      </c>
      <c r="K128" s="308"/>
    </row>
    <row r="129" spans="2:11" ht="15" customHeight="1">
      <c r="B129" s="306"/>
      <c r="C129" s="288" t="s">
        <v>1592</v>
      </c>
      <c r="D129" s="288"/>
      <c r="E129" s="288"/>
      <c r="F129" s="289" t="s">
        <v>1583</v>
      </c>
      <c r="G129" s="288"/>
      <c r="H129" s="288" t="s">
        <v>1593</v>
      </c>
      <c r="I129" s="288" t="s">
        <v>1579</v>
      </c>
      <c r="J129" s="288">
        <v>20</v>
      </c>
      <c r="K129" s="308"/>
    </row>
    <row r="130" spans="2:11" ht="15" customHeight="1">
      <c r="B130" s="306"/>
      <c r="C130" s="288" t="s">
        <v>1594</v>
      </c>
      <c r="D130" s="288"/>
      <c r="E130" s="288"/>
      <c r="F130" s="289" t="s">
        <v>1583</v>
      </c>
      <c r="G130" s="288"/>
      <c r="H130" s="288" t="s">
        <v>1595</v>
      </c>
      <c r="I130" s="288" t="s">
        <v>1579</v>
      </c>
      <c r="J130" s="288">
        <v>20</v>
      </c>
      <c r="K130" s="308"/>
    </row>
    <row r="131" spans="2:11" ht="15" customHeight="1">
      <c r="B131" s="306"/>
      <c r="C131" s="19" t="s">
        <v>1582</v>
      </c>
      <c r="D131" s="19"/>
      <c r="E131" s="19"/>
      <c r="F131" s="287" t="s">
        <v>1583</v>
      </c>
      <c r="G131" s="19"/>
      <c r="H131" s="19" t="s">
        <v>1616</v>
      </c>
      <c r="I131" s="19" t="s">
        <v>1579</v>
      </c>
      <c r="J131" s="19">
        <v>50</v>
      </c>
      <c r="K131" s="308"/>
    </row>
    <row r="132" spans="2:11" ht="15" customHeight="1">
      <c r="B132" s="306"/>
      <c r="C132" s="19" t="s">
        <v>1596</v>
      </c>
      <c r="D132" s="19"/>
      <c r="E132" s="19"/>
      <c r="F132" s="287" t="s">
        <v>1583</v>
      </c>
      <c r="G132" s="19"/>
      <c r="H132" s="19" t="s">
        <v>1616</v>
      </c>
      <c r="I132" s="19" t="s">
        <v>1579</v>
      </c>
      <c r="J132" s="19">
        <v>50</v>
      </c>
      <c r="K132" s="308"/>
    </row>
    <row r="133" spans="2:11" ht="15" customHeight="1">
      <c r="B133" s="306"/>
      <c r="C133" s="19" t="s">
        <v>1602</v>
      </c>
      <c r="D133" s="19"/>
      <c r="E133" s="19"/>
      <c r="F133" s="287" t="s">
        <v>1583</v>
      </c>
      <c r="G133" s="19"/>
      <c r="H133" s="19" t="s">
        <v>1616</v>
      </c>
      <c r="I133" s="19" t="s">
        <v>1579</v>
      </c>
      <c r="J133" s="19">
        <v>50</v>
      </c>
      <c r="K133" s="308"/>
    </row>
    <row r="134" spans="2:11" ht="15" customHeight="1">
      <c r="B134" s="306"/>
      <c r="C134" s="19" t="s">
        <v>1604</v>
      </c>
      <c r="D134" s="19"/>
      <c r="E134" s="19"/>
      <c r="F134" s="287" t="s">
        <v>1583</v>
      </c>
      <c r="G134" s="19"/>
      <c r="H134" s="19" t="s">
        <v>1616</v>
      </c>
      <c r="I134" s="19" t="s">
        <v>1579</v>
      </c>
      <c r="J134" s="19">
        <v>50</v>
      </c>
      <c r="K134" s="308"/>
    </row>
    <row r="135" spans="2:11" ht="15" customHeight="1">
      <c r="B135" s="306"/>
      <c r="C135" s="19" t="s">
        <v>128</v>
      </c>
      <c r="D135" s="19"/>
      <c r="E135" s="19"/>
      <c r="F135" s="287" t="s">
        <v>1583</v>
      </c>
      <c r="G135" s="19"/>
      <c r="H135" s="19" t="s">
        <v>1629</v>
      </c>
      <c r="I135" s="19" t="s">
        <v>1579</v>
      </c>
      <c r="J135" s="19">
        <v>255</v>
      </c>
      <c r="K135" s="308"/>
    </row>
    <row r="136" spans="2:11" ht="15" customHeight="1">
      <c r="B136" s="306"/>
      <c r="C136" s="19" t="s">
        <v>1606</v>
      </c>
      <c r="D136" s="19"/>
      <c r="E136" s="19"/>
      <c r="F136" s="287" t="s">
        <v>1577</v>
      </c>
      <c r="G136" s="19"/>
      <c r="H136" s="19" t="s">
        <v>1630</v>
      </c>
      <c r="I136" s="19" t="s">
        <v>1608</v>
      </c>
      <c r="J136" s="19"/>
      <c r="K136" s="308"/>
    </row>
    <row r="137" spans="2:11" ht="15" customHeight="1">
      <c r="B137" s="306"/>
      <c r="C137" s="19" t="s">
        <v>1609</v>
      </c>
      <c r="D137" s="19"/>
      <c r="E137" s="19"/>
      <c r="F137" s="287" t="s">
        <v>1577</v>
      </c>
      <c r="G137" s="19"/>
      <c r="H137" s="19" t="s">
        <v>1631</v>
      </c>
      <c r="I137" s="19" t="s">
        <v>1611</v>
      </c>
      <c r="J137" s="19"/>
      <c r="K137" s="308"/>
    </row>
    <row r="138" spans="2:11" ht="15" customHeight="1">
      <c r="B138" s="306"/>
      <c r="C138" s="19" t="s">
        <v>1612</v>
      </c>
      <c r="D138" s="19"/>
      <c r="E138" s="19"/>
      <c r="F138" s="287" t="s">
        <v>1577</v>
      </c>
      <c r="G138" s="19"/>
      <c r="H138" s="19" t="s">
        <v>1612</v>
      </c>
      <c r="I138" s="19" t="s">
        <v>1611</v>
      </c>
      <c r="J138" s="19"/>
      <c r="K138" s="308"/>
    </row>
    <row r="139" spans="2:11" ht="15" customHeight="1">
      <c r="B139" s="306"/>
      <c r="C139" s="19" t="s">
        <v>36</v>
      </c>
      <c r="D139" s="19"/>
      <c r="E139" s="19"/>
      <c r="F139" s="287" t="s">
        <v>1577</v>
      </c>
      <c r="G139" s="19"/>
      <c r="H139" s="19" t="s">
        <v>1632</v>
      </c>
      <c r="I139" s="19" t="s">
        <v>1611</v>
      </c>
      <c r="J139" s="19"/>
      <c r="K139" s="308"/>
    </row>
    <row r="140" spans="2:11" ht="15" customHeight="1">
      <c r="B140" s="306"/>
      <c r="C140" s="19" t="s">
        <v>1633</v>
      </c>
      <c r="D140" s="19"/>
      <c r="E140" s="19"/>
      <c r="F140" s="287" t="s">
        <v>1577</v>
      </c>
      <c r="G140" s="19"/>
      <c r="H140" s="19" t="s">
        <v>1634</v>
      </c>
      <c r="I140" s="19" t="s">
        <v>1611</v>
      </c>
      <c r="J140" s="19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3"/>
      <c r="C142" s="23"/>
      <c r="D142" s="23"/>
      <c r="E142" s="23"/>
      <c r="F142" s="298"/>
      <c r="G142" s="23"/>
      <c r="H142" s="23"/>
      <c r="I142" s="23"/>
      <c r="J142" s="23"/>
      <c r="K142" s="23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357" t="s">
        <v>1635</v>
      </c>
      <c r="D145" s="357"/>
      <c r="E145" s="357"/>
      <c r="F145" s="357"/>
      <c r="G145" s="357"/>
      <c r="H145" s="357"/>
      <c r="I145" s="357"/>
      <c r="J145" s="357"/>
      <c r="K145" s="281"/>
    </row>
    <row r="146" spans="2:11" ht="17.25" customHeight="1">
      <c r="B146" s="280"/>
      <c r="C146" s="282" t="s">
        <v>1571</v>
      </c>
      <c r="D146" s="282"/>
      <c r="E146" s="282"/>
      <c r="F146" s="282" t="s">
        <v>1572</v>
      </c>
      <c r="G146" s="70"/>
      <c r="H146" s="282" t="s">
        <v>122</v>
      </c>
      <c r="I146" s="282" t="s">
        <v>55</v>
      </c>
      <c r="J146" s="282" t="s">
        <v>1573</v>
      </c>
      <c r="K146" s="281"/>
    </row>
    <row r="147" spans="2:11" ht="17.25" customHeight="1">
      <c r="B147" s="280"/>
      <c r="C147" s="283" t="s">
        <v>1574</v>
      </c>
      <c r="D147" s="283"/>
      <c r="E147" s="283"/>
      <c r="F147" s="284" t="s">
        <v>1575</v>
      </c>
      <c r="G147" s="285"/>
      <c r="H147" s="283"/>
      <c r="I147" s="283"/>
      <c r="J147" s="283" t="s">
        <v>1576</v>
      </c>
      <c r="K147" s="281"/>
    </row>
    <row r="148" spans="2:11" ht="5.25" customHeight="1">
      <c r="B148" s="42"/>
      <c r="C148" s="286"/>
      <c r="D148" s="286"/>
      <c r="E148" s="286"/>
      <c r="F148" s="286"/>
      <c r="G148" s="22"/>
      <c r="H148" s="286"/>
      <c r="I148" s="286"/>
      <c r="J148" s="286"/>
      <c r="K148" s="308"/>
    </row>
    <row r="149" spans="2:11" ht="15" customHeight="1">
      <c r="B149" s="42"/>
      <c r="C149" s="312" t="s">
        <v>1580</v>
      </c>
      <c r="D149" s="19"/>
      <c r="E149" s="19"/>
      <c r="F149" s="313" t="s">
        <v>1577</v>
      </c>
      <c r="G149" s="19"/>
      <c r="H149" s="312" t="s">
        <v>1616</v>
      </c>
      <c r="I149" s="312" t="s">
        <v>1579</v>
      </c>
      <c r="J149" s="312">
        <v>120</v>
      </c>
      <c r="K149" s="308"/>
    </row>
    <row r="150" spans="2:11" ht="15" customHeight="1">
      <c r="B150" s="42"/>
      <c r="C150" s="312" t="s">
        <v>1625</v>
      </c>
      <c r="D150" s="19"/>
      <c r="E150" s="19"/>
      <c r="F150" s="313" t="s">
        <v>1577</v>
      </c>
      <c r="G150" s="19"/>
      <c r="H150" s="312" t="s">
        <v>1636</v>
      </c>
      <c r="I150" s="312" t="s">
        <v>1579</v>
      </c>
      <c r="J150" s="312" t="s">
        <v>1627</v>
      </c>
      <c r="K150" s="308"/>
    </row>
    <row r="151" spans="2:11" ht="15" customHeight="1">
      <c r="B151" s="42"/>
      <c r="C151" s="312" t="s">
        <v>1526</v>
      </c>
      <c r="D151" s="19"/>
      <c r="E151" s="19"/>
      <c r="F151" s="313" t="s">
        <v>1577</v>
      </c>
      <c r="G151" s="19"/>
      <c r="H151" s="312" t="s">
        <v>1637</v>
      </c>
      <c r="I151" s="312" t="s">
        <v>1579</v>
      </c>
      <c r="J151" s="312" t="s">
        <v>1627</v>
      </c>
      <c r="K151" s="308"/>
    </row>
    <row r="152" spans="2:11" ht="15" customHeight="1">
      <c r="B152" s="42"/>
      <c r="C152" s="312" t="s">
        <v>1582</v>
      </c>
      <c r="D152" s="19"/>
      <c r="E152" s="19"/>
      <c r="F152" s="313" t="s">
        <v>1583</v>
      </c>
      <c r="G152" s="19"/>
      <c r="H152" s="312" t="s">
        <v>1616</v>
      </c>
      <c r="I152" s="312" t="s">
        <v>1579</v>
      </c>
      <c r="J152" s="312">
        <v>50</v>
      </c>
      <c r="K152" s="308"/>
    </row>
    <row r="153" spans="2:11" ht="15" customHeight="1">
      <c r="B153" s="42"/>
      <c r="C153" s="312" t="s">
        <v>1585</v>
      </c>
      <c r="D153" s="19"/>
      <c r="E153" s="19"/>
      <c r="F153" s="313" t="s">
        <v>1577</v>
      </c>
      <c r="G153" s="19"/>
      <c r="H153" s="312" t="s">
        <v>1616</v>
      </c>
      <c r="I153" s="312" t="s">
        <v>1587</v>
      </c>
      <c r="J153" s="312"/>
      <c r="K153" s="308"/>
    </row>
    <row r="154" spans="2:11" ht="15" customHeight="1">
      <c r="B154" s="42"/>
      <c r="C154" s="312" t="s">
        <v>1596</v>
      </c>
      <c r="D154" s="19"/>
      <c r="E154" s="19"/>
      <c r="F154" s="313" t="s">
        <v>1583</v>
      </c>
      <c r="G154" s="19"/>
      <c r="H154" s="312" t="s">
        <v>1616</v>
      </c>
      <c r="I154" s="312" t="s">
        <v>1579</v>
      </c>
      <c r="J154" s="312">
        <v>50</v>
      </c>
      <c r="K154" s="308"/>
    </row>
    <row r="155" spans="2:11" ht="15" customHeight="1">
      <c r="B155" s="42"/>
      <c r="C155" s="312" t="s">
        <v>1604</v>
      </c>
      <c r="D155" s="19"/>
      <c r="E155" s="19"/>
      <c r="F155" s="313" t="s">
        <v>1583</v>
      </c>
      <c r="G155" s="19"/>
      <c r="H155" s="312" t="s">
        <v>1616</v>
      </c>
      <c r="I155" s="312" t="s">
        <v>1579</v>
      </c>
      <c r="J155" s="312">
        <v>50</v>
      </c>
      <c r="K155" s="308"/>
    </row>
    <row r="156" spans="2:11" ht="15" customHeight="1">
      <c r="B156" s="42"/>
      <c r="C156" s="312" t="s">
        <v>1602</v>
      </c>
      <c r="D156" s="19"/>
      <c r="E156" s="19"/>
      <c r="F156" s="313" t="s">
        <v>1583</v>
      </c>
      <c r="G156" s="19"/>
      <c r="H156" s="312" t="s">
        <v>1616</v>
      </c>
      <c r="I156" s="312" t="s">
        <v>1579</v>
      </c>
      <c r="J156" s="312">
        <v>50</v>
      </c>
      <c r="K156" s="308"/>
    </row>
    <row r="157" spans="2:11" ht="15" customHeight="1">
      <c r="B157" s="42"/>
      <c r="C157" s="312" t="s">
        <v>89</v>
      </c>
      <c r="D157" s="19"/>
      <c r="E157" s="19"/>
      <c r="F157" s="313" t="s">
        <v>1577</v>
      </c>
      <c r="G157" s="19"/>
      <c r="H157" s="312" t="s">
        <v>1638</v>
      </c>
      <c r="I157" s="312" t="s">
        <v>1579</v>
      </c>
      <c r="J157" s="312" t="s">
        <v>1639</v>
      </c>
      <c r="K157" s="308"/>
    </row>
    <row r="158" spans="2:11" ht="15" customHeight="1">
      <c r="B158" s="42"/>
      <c r="C158" s="312" t="s">
        <v>1640</v>
      </c>
      <c r="D158" s="19"/>
      <c r="E158" s="19"/>
      <c r="F158" s="313" t="s">
        <v>1577</v>
      </c>
      <c r="G158" s="19"/>
      <c r="H158" s="312" t="s">
        <v>1641</v>
      </c>
      <c r="I158" s="312" t="s">
        <v>1611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3"/>
      <c r="C160" s="19"/>
      <c r="D160" s="19"/>
      <c r="E160" s="19"/>
      <c r="F160" s="287"/>
      <c r="G160" s="19"/>
      <c r="H160" s="19"/>
      <c r="I160" s="19"/>
      <c r="J160" s="19"/>
      <c r="K160" s="23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3"/>
      <c r="C163" s="355" t="s">
        <v>1642</v>
      </c>
      <c r="D163" s="355"/>
      <c r="E163" s="355"/>
      <c r="F163" s="355"/>
      <c r="G163" s="355"/>
      <c r="H163" s="355"/>
      <c r="I163" s="355"/>
      <c r="J163" s="355"/>
      <c r="K163" s="264"/>
    </row>
    <row r="164" spans="2:11" ht="17.25" customHeight="1">
      <c r="B164" s="263"/>
      <c r="C164" s="282" t="s">
        <v>1571</v>
      </c>
      <c r="D164" s="282"/>
      <c r="E164" s="282"/>
      <c r="F164" s="282" t="s">
        <v>1572</v>
      </c>
      <c r="G164" s="316"/>
      <c r="H164" s="317" t="s">
        <v>122</v>
      </c>
      <c r="I164" s="317" t="s">
        <v>55</v>
      </c>
      <c r="J164" s="282" t="s">
        <v>1573</v>
      </c>
      <c r="K164" s="264"/>
    </row>
    <row r="165" spans="2:11" ht="17.25" customHeight="1">
      <c r="B165" s="265"/>
      <c r="C165" s="283" t="s">
        <v>1574</v>
      </c>
      <c r="D165" s="283"/>
      <c r="E165" s="283"/>
      <c r="F165" s="284" t="s">
        <v>1575</v>
      </c>
      <c r="G165" s="318"/>
      <c r="H165" s="319"/>
      <c r="I165" s="319"/>
      <c r="J165" s="283" t="s">
        <v>1576</v>
      </c>
      <c r="K165" s="266"/>
    </row>
    <row r="166" spans="2:11" ht="5.25" customHeight="1">
      <c r="B166" s="42"/>
      <c r="C166" s="286"/>
      <c r="D166" s="286"/>
      <c r="E166" s="286"/>
      <c r="F166" s="286"/>
      <c r="G166" s="22"/>
      <c r="H166" s="286"/>
      <c r="I166" s="286"/>
      <c r="J166" s="286"/>
      <c r="K166" s="308"/>
    </row>
    <row r="167" spans="2:11" ht="15" customHeight="1">
      <c r="B167" s="42"/>
      <c r="C167" s="19" t="s">
        <v>1580</v>
      </c>
      <c r="D167" s="19"/>
      <c r="E167" s="19"/>
      <c r="F167" s="287" t="s">
        <v>1577</v>
      </c>
      <c r="G167" s="19"/>
      <c r="H167" s="19" t="s">
        <v>1616</v>
      </c>
      <c r="I167" s="19" t="s">
        <v>1579</v>
      </c>
      <c r="J167" s="19">
        <v>120</v>
      </c>
      <c r="K167" s="308"/>
    </row>
    <row r="168" spans="2:11" ht="15" customHeight="1">
      <c r="B168" s="42"/>
      <c r="C168" s="19" t="s">
        <v>1625</v>
      </c>
      <c r="D168" s="19"/>
      <c r="E168" s="19"/>
      <c r="F168" s="287" t="s">
        <v>1577</v>
      </c>
      <c r="G168" s="19"/>
      <c r="H168" s="19" t="s">
        <v>1626</v>
      </c>
      <c r="I168" s="19" t="s">
        <v>1579</v>
      </c>
      <c r="J168" s="19" t="s">
        <v>1627</v>
      </c>
      <c r="K168" s="308"/>
    </row>
    <row r="169" spans="2:11" ht="15" customHeight="1">
      <c r="B169" s="42"/>
      <c r="C169" s="19" t="s">
        <v>1526</v>
      </c>
      <c r="D169" s="19"/>
      <c r="E169" s="19"/>
      <c r="F169" s="287" t="s">
        <v>1577</v>
      </c>
      <c r="G169" s="19"/>
      <c r="H169" s="19" t="s">
        <v>1643</v>
      </c>
      <c r="I169" s="19" t="s">
        <v>1579</v>
      </c>
      <c r="J169" s="19" t="s">
        <v>1627</v>
      </c>
      <c r="K169" s="308"/>
    </row>
    <row r="170" spans="2:11" ht="15" customHeight="1">
      <c r="B170" s="42"/>
      <c r="C170" s="19" t="s">
        <v>1582</v>
      </c>
      <c r="D170" s="19"/>
      <c r="E170" s="19"/>
      <c r="F170" s="287" t="s">
        <v>1583</v>
      </c>
      <c r="G170" s="19"/>
      <c r="H170" s="19" t="s">
        <v>1643</v>
      </c>
      <c r="I170" s="19" t="s">
        <v>1579</v>
      </c>
      <c r="J170" s="19">
        <v>50</v>
      </c>
      <c r="K170" s="308"/>
    </row>
    <row r="171" spans="2:11" ht="15" customHeight="1">
      <c r="B171" s="42"/>
      <c r="C171" s="19" t="s">
        <v>1585</v>
      </c>
      <c r="D171" s="19"/>
      <c r="E171" s="19"/>
      <c r="F171" s="287" t="s">
        <v>1577</v>
      </c>
      <c r="G171" s="19"/>
      <c r="H171" s="19" t="s">
        <v>1643</v>
      </c>
      <c r="I171" s="19" t="s">
        <v>1587</v>
      </c>
      <c r="J171" s="19"/>
      <c r="K171" s="308"/>
    </row>
    <row r="172" spans="2:11" ht="15" customHeight="1">
      <c r="B172" s="42"/>
      <c r="C172" s="19" t="s">
        <v>1596</v>
      </c>
      <c r="D172" s="19"/>
      <c r="E172" s="19"/>
      <c r="F172" s="287" t="s">
        <v>1583</v>
      </c>
      <c r="G172" s="19"/>
      <c r="H172" s="19" t="s">
        <v>1643</v>
      </c>
      <c r="I172" s="19" t="s">
        <v>1579</v>
      </c>
      <c r="J172" s="19">
        <v>50</v>
      </c>
      <c r="K172" s="308"/>
    </row>
    <row r="173" spans="2:11" ht="15" customHeight="1">
      <c r="B173" s="42"/>
      <c r="C173" s="19" t="s">
        <v>1604</v>
      </c>
      <c r="D173" s="19"/>
      <c r="E173" s="19"/>
      <c r="F173" s="287" t="s">
        <v>1583</v>
      </c>
      <c r="G173" s="19"/>
      <c r="H173" s="19" t="s">
        <v>1643</v>
      </c>
      <c r="I173" s="19" t="s">
        <v>1579</v>
      </c>
      <c r="J173" s="19">
        <v>50</v>
      </c>
      <c r="K173" s="308"/>
    </row>
    <row r="174" spans="2:11" ht="15" customHeight="1">
      <c r="B174" s="42"/>
      <c r="C174" s="19" t="s">
        <v>1602</v>
      </c>
      <c r="D174" s="19"/>
      <c r="E174" s="19"/>
      <c r="F174" s="287" t="s">
        <v>1583</v>
      </c>
      <c r="G174" s="19"/>
      <c r="H174" s="19" t="s">
        <v>1643</v>
      </c>
      <c r="I174" s="19" t="s">
        <v>1579</v>
      </c>
      <c r="J174" s="19">
        <v>50</v>
      </c>
      <c r="K174" s="308"/>
    </row>
    <row r="175" spans="2:11" ht="15" customHeight="1">
      <c r="B175" s="42"/>
      <c r="C175" s="19" t="s">
        <v>121</v>
      </c>
      <c r="D175" s="19"/>
      <c r="E175" s="19"/>
      <c r="F175" s="287" t="s">
        <v>1577</v>
      </c>
      <c r="G175" s="19"/>
      <c r="H175" s="19" t="s">
        <v>1644</v>
      </c>
      <c r="I175" s="19" t="s">
        <v>1645</v>
      </c>
      <c r="J175" s="19"/>
      <c r="K175" s="308"/>
    </row>
    <row r="176" spans="2:11" ht="15" customHeight="1">
      <c r="B176" s="42"/>
      <c r="C176" s="19" t="s">
        <v>55</v>
      </c>
      <c r="D176" s="19"/>
      <c r="E176" s="19"/>
      <c r="F176" s="287" t="s">
        <v>1577</v>
      </c>
      <c r="G176" s="19"/>
      <c r="H176" s="19" t="s">
        <v>1646</v>
      </c>
      <c r="I176" s="19" t="s">
        <v>1647</v>
      </c>
      <c r="J176" s="19">
        <v>1</v>
      </c>
      <c r="K176" s="308"/>
    </row>
    <row r="177" spans="2:11" ht="15" customHeight="1">
      <c r="B177" s="42"/>
      <c r="C177" s="19" t="s">
        <v>51</v>
      </c>
      <c r="D177" s="19"/>
      <c r="E177" s="19"/>
      <c r="F177" s="287" t="s">
        <v>1577</v>
      </c>
      <c r="G177" s="19"/>
      <c r="H177" s="19" t="s">
        <v>1648</v>
      </c>
      <c r="I177" s="19" t="s">
        <v>1579</v>
      </c>
      <c r="J177" s="19">
        <v>20</v>
      </c>
      <c r="K177" s="308"/>
    </row>
    <row r="178" spans="2:11" ht="15" customHeight="1">
      <c r="B178" s="42"/>
      <c r="C178" s="19" t="s">
        <v>122</v>
      </c>
      <c r="D178" s="19"/>
      <c r="E178" s="19"/>
      <c r="F178" s="287" t="s">
        <v>1577</v>
      </c>
      <c r="G178" s="19"/>
      <c r="H178" s="19" t="s">
        <v>1649</v>
      </c>
      <c r="I178" s="19" t="s">
        <v>1579</v>
      </c>
      <c r="J178" s="19">
        <v>255</v>
      </c>
      <c r="K178" s="308"/>
    </row>
    <row r="179" spans="2:11" ht="15" customHeight="1">
      <c r="B179" s="42"/>
      <c r="C179" s="19" t="s">
        <v>123</v>
      </c>
      <c r="D179" s="19"/>
      <c r="E179" s="19"/>
      <c r="F179" s="287" t="s">
        <v>1577</v>
      </c>
      <c r="G179" s="19"/>
      <c r="H179" s="19" t="s">
        <v>1542</v>
      </c>
      <c r="I179" s="19" t="s">
        <v>1579</v>
      </c>
      <c r="J179" s="19">
        <v>10</v>
      </c>
      <c r="K179" s="308"/>
    </row>
    <row r="180" spans="2:11" ht="15" customHeight="1">
      <c r="B180" s="42"/>
      <c r="C180" s="19" t="s">
        <v>124</v>
      </c>
      <c r="D180" s="19"/>
      <c r="E180" s="19"/>
      <c r="F180" s="287" t="s">
        <v>1577</v>
      </c>
      <c r="G180" s="19"/>
      <c r="H180" s="19" t="s">
        <v>1650</v>
      </c>
      <c r="I180" s="19" t="s">
        <v>1611</v>
      </c>
      <c r="J180" s="19"/>
      <c r="K180" s="308"/>
    </row>
    <row r="181" spans="2:11" ht="15" customHeight="1">
      <c r="B181" s="42"/>
      <c r="C181" s="19" t="s">
        <v>1651</v>
      </c>
      <c r="D181" s="19"/>
      <c r="E181" s="19"/>
      <c r="F181" s="287" t="s">
        <v>1577</v>
      </c>
      <c r="G181" s="19"/>
      <c r="H181" s="19" t="s">
        <v>1652</v>
      </c>
      <c r="I181" s="19" t="s">
        <v>1611</v>
      </c>
      <c r="J181" s="19"/>
      <c r="K181" s="308"/>
    </row>
    <row r="182" spans="2:11" ht="15" customHeight="1">
      <c r="B182" s="42"/>
      <c r="C182" s="19" t="s">
        <v>1640</v>
      </c>
      <c r="D182" s="19"/>
      <c r="E182" s="19"/>
      <c r="F182" s="287" t="s">
        <v>1577</v>
      </c>
      <c r="G182" s="19"/>
      <c r="H182" s="19" t="s">
        <v>1653</v>
      </c>
      <c r="I182" s="19" t="s">
        <v>1611</v>
      </c>
      <c r="J182" s="19"/>
      <c r="K182" s="308"/>
    </row>
    <row r="183" spans="2:11" ht="15" customHeight="1">
      <c r="B183" s="42"/>
      <c r="C183" s="19" t="s">
        <v>127</v>
      </c>
      <c r="D183" s="19"/>
      <c r="E183" s="19"/>
      <c r="F183" s="287" t="s">
        <v>1583</v>
      </c>
      <c r="G183" s="19"/>
      <c r="H183" s="19" t="s">
        <v>1654</v>
      </c>
      <c r="I183" s="19" t="s">
        <v>1579</v>
      </c>
      <c r="J183" s="19">
        <v>50</v>
      </c>
      <c r="K183" s="308"/>
    </row>
    <row r="184" spans="2:11" ht="15" customHeight="1">
      <c r="B184" s="314"/>
      <c r="C184" s="296"/>
      <c r="D184" s="296"/>
      <c r="E184" s="296"/>
      <c r="F184" s="296"/>
      <c r="G184" s="296"/>
      <c r="H184" s="296"/>
      <c r="I184" s="296"/>
      <c r="J184" s="296"/>
      <c r="K184" s="315"/>
    </row>
    <row r="185" spans="2:11" ht="18.75" customHeight="1">
      <c r="B185" s="23"/>
      <c r="C185" s="19"/>
      <c r="D185" s="19"/>
      <c r="E185" s="19"/>
      <c r="F185" s="287"/>
      <c r="G185" s="19"/>
      <c r="H185" s="19"/>
      <c r="I185" s="19"/>
      <c r="J185" s="19"/>
      <c r="K185" s="23"/>
    </row>
    <row r="186" spans="2:11" ht="18.75" customHeight="1"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</row>
    <row r="187" spans="2:11" ht="13.5">
      <c r="B187" s="259"/>
      <c r="C187" s="260"/>
      <c r="D187" s="260"/>
      <c r="E187" s="260"/>
      <c r="F187" s="260"/>
      <c r="G187" s="260"/>
      <c r="H187" s="260"/>
      <c r="I187" s="260"/>
      <c r="J187" s="260"/>
      <c r="K187" s="261"/>
    </row>
    <row r="188" spans="2:11" ht="12.75" customHeight="1">
      <c r="B188" s="263"/>
      <c r="C188" s="355" t="s">
        <v>1655</v>
      </c>
      <c r="D188" s="355"/>
      <c r="E188" s="355"/>
      <c r="F188" s="355"/>
      <c r="G188" s="355"/>
      <c r="H188" s="355"/>
      <c r="I188" s="355"/>
      <c r="J188" s="355"/>
      <c r="K188" s="264"/>
    </row>
    <row r="189" spans="2:11" ht="25.5" customHeight="1">
      <c r="B189" s="263"/>
      <c r="C189" s="320" t="s">
        <v>1656</v>
      </c>
      <c r="D189" s="320"/>
      <c r="E189" s="320"/>
      <c r="F189" s="320" t="s">
        <v>1657</v>
      </c>
      <c r="G189" s="321"/>
      <c r="H189" s="356" t="s">
        <v>1658</v>
      </c>
      <c r="I189" s="356"/>
      <c r="J189" s="356"/>
      <c r="K189" s="264"/>
    </row>
    <row r="190" spans="2:11" ht="5.25" customHeight="1">
      <c r="B190" s="42"/>
      <c r="C190" s="286"/>
      <c r="D190" s="286"/>
      <c r="E190" s="286"/>
      <c r="F190" s="286"/>
      <c r="G190" s="19"/>
      <c r="H190" s="286"/>
      <c r="I190" s="286"/>
      <c r="J190" s="286"/>
      <c r="K190" s="308"/>
    </row>
    <row r="191" spans="2:11" ht="15" customHeight="1">
      <c r="B191" s="42"/>
      <c r="C191" s="19" t="s">
        <v>1659</v>
      </c>
      <c r="D191" s="19"/>
      <c r="E191" s="19"/>
      <c r="F191" s="287" t="s">
        <v>41</v>
      </c>
      <c r="G191" s="19"/>
      <c r="H191" s="333" t="s">
        <v>1660</v>
      </c>
      <c r="I191" s="333"/>
      <c r="J191" s="333"/>
      <c r="K191" s="308"/>
    </row>
    <row r="192" spans="2:11" ht="15" customHeight="1">
      <c r="B192" s="42"/>
      <c r="C192" s="293"/>
      <c r="D192" s="19"/>
      <c r="E192" s="19"/>
      <c r="F192" s="287" t="s">
        <v>42</v>
      </c>
      <c r="G192" s="19"/>
      <c r="H192" s="333" t="s">
        <v>1661</v>
      </c>
      <c r="I192" s="333"/>
      <c r="J192" s="333"/>
      <c r="K192" s="308"/>
    </row>
    <row r="193" spans="2:11" ht="15" customHeight="1">
      <c r="B193" s="42"/>
      <c r="C193" s="293"/>
      <c r="D193" s="19"/>
      <c r="E193" s="19"/>
      <c r="F193" s="287" t="s">
        <v>45</v>
      </c>
      <c r="G193" s="19"/>
      <c r="H193" s="333" t="s">
        <v>1662</v>
      </c>
      <c r="I193" s="333"/>
      <c r="J193" s="333"/>
      <c r="K193" s="308"/>
    </row>
    <row r="194" spans="2:11" ht="15" customHeight="1">
      <c r="B194" s="42"/>
      <c r="C194" s="19"/>
      <c r="D194" s="19"/>
      <c r="E194" s="19"/>
      <c r="F194" s="287" t="s">
        <v>43</v>
      </c>
      <c r="G194" s="19"/>
      <c r="H194" s="333" t="s">
        <v>1663</v>
      </c>
      <c r="I194" s="333"/>
      <c r="J194" s="333"/>
      <c r="K194" s="308"/>
    </row>
    <row r="195" spans="2:11" ht="15" customHeight="1">
      <c r="B195" s="42"/>
      <c r="C195" s="19"/>
      <c r="D195" s="19"/>
      <c r="E195" s="19"/>
      <c r="F195" s="287" t="s">
        <v>44</v>
      </c>
      <c r="G195" s="19"/>
      <c r="H195" s="333" t="s">
        <v>1664</v>
      </c>
      <c r="I195" s="333"/>
      <c r="J195" s="333"/>
      <c r="K195" s="308"/>
    </row>
    <row r="196" spans="2:11" ht="15" customHeight="1">
      <c r="B196" s="42"/>
      <c r="C196" s="19"/>
      <c r="D196" s="19"/>
      <c r="E196" s="19"/>
      <c r="F196" s="287"/>
      <c r="G196" s="19"/>
      <c r="H196" s="19"/>
      <c r="I196" s="19"/>
      <c r="J196" s="19"/>
      <c r="K196" s="308"/>
    </row>
    <row r="197" spans="2:11" ht="15" customHeight="1">
      <c r="B197" s="42"/>
      <c r="C197" s="19" t="s">
        <v>1623</v>
      </c>
      <c r="D197" s="19"/>
      <c r="E197" s="19"/>
      <c r="F197" s="287" t="s">
        <v>77</v>
      </c>
      <c r="G197" s="19"/>
      <c r="H197" s="333" t="s">
        <v>1665</v>
      </c>
      <c r="I197" s="333"/>
      <c r="J197" s="333"/>
      <c r="K197" s="308"/>
    </row>
    <row r="198" spans="2:11" ht="15" customHeight="1">
      <c r="B198" s="42"/>
      <c r="C198" s="293"/>
      <c r="D198" s="19"/>
      <c r="E198" s="19"/>
      <c r="F198" s="287" t="s">
        <v>1520</v>
      </c>
      <c r="G198" s="19"/>
      <c r="H198" s="333" t="s">
        <v>1521</v>
      </c>
      <c r="I198" s="333"/>
      <c r="J198" s="333"/>
      <c r="K198" s="308"/>
    </row>
    <row r="199" spans="2:11" ht="15" customHeight="1">
      <c r="B199" s="42"/>
      <c r="C199" s="19"/>
      <c r="D199" s="19"/>
      <c r="E199" s="19"/>
      <c r="F199" s="287" t="s">
        <v>1518</v>
      </c>
      <c r="G199" s="19"/>
      <c r="H199" s="333" t="s">
        <v>1666</v>
      </c>
      <c r="I199" s="333"/>
      <c r="J199" s="333"/>
      <c r="K199" s="308"/>
    </row>
    <row r="200" spans="2:11" ht="15" customHeight="1">
      <c r="B200" s="322"/>
      <c r="C200" s="293"/>
      <c r="D200" s="293"/>
      <c r="E200" s="293"/>
      <c r="F200" s="287" t="s">
        <v>1522</v>
      </c>
      <c r="G200" s="275"/>
      <c r="H200" s="354" t="s">
        <v>1523</v>
      </c>
      <c r="I200" s="354"/>
      <c r="J200" s="354"/>
      <c r="K200" s="323"/>
    </row>
    <row r="201" spans="2:11" ht="15" customHeight="1">
      <c r="B201" s="322"/>
      <c r="C201" s="293"/>
      <c r="D201" s="293"/>
      <c r="E201" s="293"/>
      <c r="F201" s="287" t="s">
        <v>1524</v>
      </c>
      <c r="G201" s="275"/>
      <c r="H201" s="354" t="s">
        <v>1667</v>
      </c>
      <c r="I201" s="354"/>
      <c r="J201" s="354"/>
      <c r="K201" s="323"/>
    </row>
    <row r="202" spans="2:11" ht="15" customHeight="1">
      <c r="B202" s="322"/>
      <c r="C202" s="293"/>
      <c r="D202" s="293"/>
      <c r="E202" s="293"/>
      <c r="F202" s="324"/>
      <c r="G202" s="275"/>
      <c r="H202" s="325"/>
      <c r="I202" s="325"/>
      <c r="J202" s="325"/>
      <c r="K202" s="323"/>
    </row>
    <row r="203" spans="2:11" ht="15" customHeight="1">
      <c r="B203" s="322"/>
      <c r="C203" s="19" t="s">
        <v>1647</v>
      </c>
      <c r="D203" s="293"/>
      <c r="E203" s="293"/>
      <c r="F203" s="287">
        <v>1</v>
      </c>
      <c r="G203" s="275"/>
      <c r="H203" s="354" t="s">
        <v>1668</v>
      </c>
      <c r="I203" s="354"/>
      <c r="J203" s="354"/>
      <c r="K203" s="323"/>
    </row>
    <row r="204" spans="2:11" ht="15" customHeight="1">
      <c r="B204" s="322"/>
      <c r="C204" s="293"/>
      <c r="D204" s="293"/>
      <c r="E204" s="293"/>
      <c r="F204" s="287">
        <v>2</v>
      </c>
      <c r="G204" s="275"/>
      <c r="H204" s="354" t="s">
        <v>1669</v>
      </c>
      <c r="I204" s="354"/>
      <c r="J204" s="354"/>
      <c r="K204" s="323"/>
    </row>
    <row r="205" spans="2:11" ht="15" customHeight="1">
      <c r="B205" s="322"/>
      <c r="C205" s="293"/>
      <c r="D205" s="293"/>
      <c r="E205" s="293"/>
      <c r="F205" s="287">
        <v>3</v>
      </c>
      <c r="G205" s="275"/>
      <c r="H205" s="354" t="s">
        <v>1670</v>
      </c>
      <c r="I205" s="354"/>
      <c r="J205" s="354"/>
      <c r="K205" s="323"/>
    </row>
    <row r="206" spans="2:11" ht="15" customHeight="1">
      <c r="B206" s="322"/>
      <c r="C206" s="293"/>
      <c r="D206" s="293"/>
      <c r="E206" s="293"/>
      <c r="F206" s="287">
        <v>4</v>
      </c>
      <c r="G206" s="275"/>
      <c r="H206" s="354" t="s">
        <v>1671</v>
      </c>
      <c r="I206" s="354"/>
      <c r="J206" s="354"/>
      <c r="K206" s="323"/>
    </row>
    <row r="207" spans="2:11" ht="12.75" customHeight="1">
      <c r="B207" s="326"/>
      <c r="C207" s="327"/>
      <c r="D207" s="327"/>
      <c r="E207" s="327"/>
      <c r="F207" s="327"/>
      <c r="G207" s="327"/>
      <c r="H207" s="327"/>
      <c r="I207" s="327"/>
      <c r="J207" s="327"/>
      <c r="K207" s="328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Pelantová</cp:lastModifiedBy>
  <dcterms:created xsi:type="dcterms:W3CDTF">2017-04-28T06:59:15Z</dcterms:created>
  <dcterms:modified xsi:type="dcterms:W3CDTF">2017-05-04T06:11:46Z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