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1"/>
  </bookViews>
  <sheets>
    <sheet name="Rekapitulace stavby" sheetId="1" r:id="rId1"/>
    <sheet name="SO 101 - Komunikace" sheetId="2" r:id="rId2"/>
  </sheets>
  <definedNames>
    <definedName name="_xlnm.Print_Titles" localSheetId="0">'Rekapitulace stavby'!$85:$85</definedName>
    <definedName name="_xlnm.Print_Titles" localSheetId="1">'SO 101 - Komunikace'!$122:$122</definedName>
    <definedName name="_xlnm.Print_Area" localSheetId="0">'Rekapitulace stavby'!$C$4:$AP$70,'Rekapitulace stavby'!$C$76:$AP$92</definedName>
    <definedName name="_xlnm.Print_Area" localSheetId="1">'SO 101 - Komunikace'!$C$4:$Q$70,'SO 101 - Komunikace'!$C$76:$Q$106,'SO 101 - Komunikace'!$C$112:$Q$470</definedName>
  </definedNames>
  <calcPr fullCalcOnLoad="1"/>
</workbook>
</file>

<file path=xl/sharedStrings.xml><?xml version="1.0" encoding="utf-8"?>
<sst xmlns="http://schemas.openxmlformats.org/spreadsheetml/2006/main" count="3805" uniqueCount="795">
  <si>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</si>
  <si>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</si>
  <si>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</si>
  <si>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</si>
  <si>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</si>
  <si>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</si>
  <si>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</si>
  <si>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</si>
  <si>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</si>
  <si>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</si>
  <si>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</si>
  <si>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</si>
  <si>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</si>
  <si>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</si>
  <si>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16009</t>
  </si>
  <si>
    <t>Stavba:</t>
  </si>
  <si>
    <t>II/184 průtah Všeruby,2.etapa-přeložka II/190</t>
  </si>
  <si>
    <t>0,1</t>
  </si>
  <si>
    <t>JKSO:</t>
  </si>
  <si>
    <t>CC-CZ:</t>
  </si>
  <si>
    <t>1</t>
  </si>
  <si>
    <t>Místo:</t>
  </si>
  <si>
    <t xml:space="preserve"> </t>
  </si>
  <si>
    <t>Datum:</t>
  </si>
  <si>
    <t>11.7.2016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</si>
  <si>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</si>
  <si>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</si>
  <si>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</si>
  <si>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</si>
  <si>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</si>
  <si>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</si>
  <si>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</si>
  <si>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</si>
  <si>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</si>
  <si>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</si>
  <si>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</si>
  <si>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</si>
  <si>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</si>
  <si>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</si>
  <si>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</si>
  <si>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</si>
  <si>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</si>
  <si>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</si>
  <si>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</si>
  <si>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</si>
  <si>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</si>
  <si>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</si>
  <si>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</si>
  <si>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</si>
  <si>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</si>
  <si>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</si>
  <si>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</si>
  <si>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</si>
  <si>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</si>
  <si>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</si>
  <si>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</si>
  <si>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</si>
  <si>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</si>
  <si>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</si>
  <si>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</si>
  <si>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</si>
  <si>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</si>
  <si>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</si>
  <si>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</si>
  <si>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</si>
  <si>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</si>
  <si>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</si>
  <si>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</si>
  <si>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</si>
  <si>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</si>
  <si>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</si>
  <si>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</si>
  <si>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</si>
  <si>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</si>
  <si>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</si>
  <si>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</si>
  <si>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</si>
  <si>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{bd321c05-fd4b-4737-bea3-c138358b991d}</t>
  </si>
  <si>
    <t>{00000000-0000-0000-0000-000000000000}</t>
  </si>
  <si>
    <t>SO 101</t>
  </si>
  <si>
    <t>Komunikace</t>
  </si>
  <si>
    <t>{120b204e-1a77-4f5b-9b3e-eb180bfa42e2}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</si>
  <si>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</si>
  <si>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</si>
  <si>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</si>
  <si>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</si>
  <si>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</si>
  <si>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</si>
  <si>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</si>
  <si>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</si>
  <si>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101 - Komunikace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</si>
  <si>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</si>
  <si>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</si>
  <si>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</si>
  <si>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</si>
  <si>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</si>
  <si>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</si>
  <si>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</si>
  <si>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</si>
  <si>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</si>
  <si>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</si>
  <si>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</si>
  <si>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</si>
  <si>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</si>
  <si>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</si>
  <si>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</si>
  <si>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</si>
  <si>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</si>
  <si>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</si>
  <si>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</si>
  <si>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</si>
  <si>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</si>
  <si>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</si>
  <si>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</si>
  <si>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</si>
  <si>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</si>
  <si>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</si>
  <si>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</si>
  <si>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</si>
  <si>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</si>
  <si>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</si>
  <si>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</si>
  <si>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</si>
  <si>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</si>
  <si>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</si>
  <si>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</si>
  <si>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</si>
  <si>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</si>
  <si>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</si>
  <si>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112101102</t>
  </si>
  <si>
    <t>Kácení stromů listnatých D kmene do 500 mm</t>
  </si>
  <si>
    <t>kus</t>
  </si>
  <si>
    <t>4</t>
  </si>
  <si>
    <t>2013926840</t>
  </si>
  <si>
    <t>8</t>
  </si>
  <si>
    <t>VV</t>
  </si>
  <si>
    <t>112201102</t>
  </si>
  <si>
    <t>Odstranění pařezů D do 500 mm</t>
  </si>
  <si>
    <t>1170054708</t>
  </si>
  <si>
    <t>3</t>
  </si>
  <si>
    <t>113106241</t>
  </si>
  <si>
    <t>Rozebrání vozovek ze silničních dílců</t>
  </si>
  <si>
    <t>m2</t>
  </si>
  <si>
    <t>1971032216</t>
  </si>
  <si>
    <t>28</t>
  </si>
  <si>
    <t>113107112</t>
  </si>
  <si>
    <t>Odstranění podkladu pl do 50 m2 z kameniva těženého tl 200 mm</t>
  </si>
  <si>
    <t>-787768539</t>
  </si>
  <si>
    <t>"podklad pod panely" 28</t>
  </si>
  <si>
    <t>5</t>
  </si>
  <si>
    <t>113107212</t>
  </si>
  <si>
    <t>Odstranění podkladu pl přes 200 m2 z kameniva těženého tl 200 mm</t>
  </si>
  <si>
    <t>1776099588</t>
  </si>
  <si>
    <t>2214</t>
  </si>
  <si>
    <t>6</t>
  </si>
  <si>
    <t>113107222</t>
  </si>
  <si>
    <t>Odstranění podkladu pl přes 200 m2 z kameniva drceného tl 200 mm</t>
  </si>
  <si>
    <t>663767824</t>
  </si>
  <si>
    <t>7</t>
  </si>
  <si>
    <t>113154234</t>
  </si>
  <si>
    <t>Frézování živičného krytu tl 100 mm pruh š 2 m pl do 1000 m2 bez překážek v trase</t>
  </si>
  <si>
    <t>642124070</t>
  </si>
  <si>
    <t>113202111</t>
  </si>
  <si>
    <t>Vytrhání obrub krajníků obrubníků stojatých</t>
  </si>
  <si>
    <t>m</t>
  </si>
  <si>
    <t>-1962859098</t>
  </si>
  <si>
    <t>555</t>
  </si>
  <si>
    <t>9</t>
  </si>
  <si>
    <t>122302203</t>
  </si>
  <si>
    <t>Odkopávky a prokopávky nezapažené pro silnice objemu do 5000 m3 v hornině tř. 4</t>
  </si>
  <si>
    <t>m3</t>
  </si>
  <si>
    <t>-1078742023</t>
  </si>
  <si>
    <t>2219*0,50</t>
  </si>
  <si>
    <t>122302209</t>
  </si>
  <si>
    <t>Příplatek k odkopávkám a prokopávkám pro silnice v hornině tř. 4 za lepivost</t>
  </si>
  <si>
    <t>1836150089</t>
  </si>
  <si>
    <t>1109,50*0,30</t>
  </si>
  <si>
    <t>11</t>
  </si>
  <si>
    <t>132301101</t>
  </si>
  <si>
    <t>Hloubení rýh š do 600 mm v hornině tř. 4 objemu do 100 m3</t>
  </si>
  <si>
    <t>1338811568</t>
  </si>
  <si>
    <t>"pro trativody" 0,50*0,40*332</t>
  </si>
  <si>
    <t>12</t>
  </si>
  <si>
    <t>132301109</t>
  </si>
  <si>
    <t>Příplatek za lepivost k hloubení rýh š do 600 mm v hornině tř. 4</t>
  </si>
  <si>
    <t>-1616970835</t>
  </si>
  <si>
    <t>66,40</t>
  </si>
  <si>
    <t>13</t>
  </si>
  <si>
    <t>132301201</t>
  </si>
  <si>
    <t>Hloubení rýh š do 2000 mm v hornině tř. 4 objemu do 100 m3</t>
  </si>
  <si>
    <t>-78337004</t>
  </si>
  <si>
    <t>"přípojky UV" 0,70*4,20*12</t>
  </si>
  <si>
    <t>14</t>
  </si>
  <si>
    <t>132301209</t>
  </si>
  <si>
    <t>Příplatek za lepivost k hloubení rýh š do 2000 mm v hornině tř. 4</t>
  </si>
  <si>
    <t>1289588008</t>
  </si>
  <si>
    <t>35,28</t>
  </si>
  <si>
    <t>151101103</t>
  </si>
  <si>
    <t>Zřízení příložného pažení a rozepření stěn rýh hl do 8 m</t>
  </si>
  <si>
    <t>-2001198544</t>
  </si>
  <si>
    <t>"přípojky UV" 4,20*12*2</t>
  </si>
  <si>
    <t>16</t>
  </si>
  <si>
    <t>151101113</t>
  </si>
  <si>
    <t>Odstranění příložného pažení a rozepření stěn rýh hl do 8 m</t>
  </si>
  <si>
    <t>1538897610</t>
  </si>
  <si>
    <t>17</t>
  </si>
  <si>
    <t>161101103</t>
  </si>
  <si>
    <t>Svislé přemístění výkopku z horniny tř. 1 až 4 hl výkopu do 6 m</t>
  </si>
  <si>
    <t>-2056051623</t>
  </si>
  <si>
    <t>18</t>
  </si>
  <si>
    <t>162301402</t>
  </si>
  <si>
    <t>Vodorovné přemístění větví stromů listnatých do 5 km D kmene do 500 mm</t>
  </si>
  <si>
    <t>728340094</t>
  </si>
  <si>
    <t>19</t>
  </si>
  <si>
    <t>162301412</t>
  </si>
  <si>
    <t>Vodorovné přemístění kmenů stromů listnatých do 5 km D kmene do 500 mm</t>
  </si>
  <si>
    <t>648681925</t>
  </si>
  <si>
    <t>20</t>
  </si>
  <si>
    <t>162301422</t>
  </si>
  <si>
    <t>Vodorovné přemístění pařezů do 5 km D do 500 mm</t>
  </si>
  <si>
    <t>-165620916</t>
  </si>
  <si>
    <t>162301902</t>
  </si>
  <si>
    <t>Příplatek k vodorovnému přemístění větví stromů listnatých D kmene do 500 mm ZKD 5 km</t>
  </si>
  <si>
    <t>1699915528</t>
  </si>
  <si>
    <t>22</t>
  </si>
  <si>
    <t>162301912</t>
  </si>
  <si>
    <t>Příplatek k vodorovnému přemístění kmenů stromů listnatých D kmene do 500 mm ZKD 5 km</t>
  </si>
  <si>
    <t>778191427</t>
  </si>
  <si>
    <t>23</t>
  </si>
  <si>
    <t>162301922</t>
  </si>
  <si>
    <t>Příplatek k vodorovnému přemístění pařezů D 500 mm ZKD 5 km</t>
  </si>
  <si>
    <t>1301686844</t>
  </si>
  <si>
    <t>24</t>
  </si>
  <si>
    <t>162701105</t>
  </si>
  <si>
    <t>Vodorovné přemístění do 10000 m výkopku/sypaniny z horniny tř. 1 až 4</t>
  </si>
  <si>
    <t>-1044319103</t>
  </si>
  <si>
    <t>"odvoz přebytečných výkopů"</t>
  </si>
  <si>
    <t>" kanalizační přípojky- vytlačená kubaturaí" 0,84+4,32</t>
  </si>
  <si>
    <t>"výkop pro vozovku"2219*0,50</t>
  </si>
  <si>
    <t>Součet</t>
  </si>
  <si>
    <t>25</t>
  </si>
  <si>
    <t>171101103</t>
  </si>
  <si>
    <t>Uložení sypaniny z hornin soudržných do násypů zhutněných do 100 % PS</t>
  </si>
  <si>
    <t>2025337207</t>
  </si>
  <si>
    <t>" sanace aktivní zony, násyp vhodného materiálu" 1627,50*0,50</t>
  </si>
  <si>
    <t>26</t>
  </si>
  <si>
    <t>M</t>
  </si>
  <si>
    <t>583336981</t>
  </si>
  <si>
    <t>Nákup a doprava - štěrkodrť fr.0-32</t>
  </si>
  <si>
    <t>t</t>
  </si>
  <si>
    <t>-1592753005</t>
  </si>
  <si>
    <t>813,75*1,80*1,20*1,01</t>
  </si>
  <si>
    <t>27</t>
  </si>
  <si>
    <t>171201211</t>
  </si>
  <si>
    <t>Poplatek za uložení odpadu ze sypaniny na skládce (skládkovné)</t>
  </si>
  <si>
    <t>191762408</t>
  </si>
  <si>
    <t>1181,06*1,80</t>
  </si>
  <si>
    <t>174101101</t>
  </si>
  <si>
    <t>Zásyp jam, šachet rýh nebo kolem objektů sypaninou se zhutněním</t>
  </si>
  <si>
    <t>101021725</t>
  </si>
  <si>
    <t xml:space="preserve">"přípojky UV" </t>
  </si>
  <si>
    <t>"výkop " 35,28</t>
  </si>
  <si>
    <t>"odečítá se deska a obetonování" -0,84-4,32</t>
  </si>
  <si>
    <t>29</t>
  </si>
  <si>
    <t>181301102</t>
  </si>
  <si>
    <t>Rozprostření ornice tl vrstvy do 150 mm pl do 500 m2 v rovině nebo ve svahu do 1:5</t>
  </si>
  <si>
    <t>-1236897778</t>
  </si>
  <si>
    <t>1020</t>
  </si>
  <si>
    <t>30</t>
  </si>
  <si>
    <t>59100001</t>
  </si>
  <si>
    <t>Nákup a doprava ornice</t>
  </si>
  <si>
    <t>1091940718</t>
  </si>
  <si>
    <t>" pro  ohumusování "  1020*0,15*1,20*1,01</t>
  </si>
  <si>
    <t>31</t>
  </si>
  <si>
    <t>181411131</t>
  </si>
  <si>
    <t>Založení parkového trávníku výsevem plochy do 1000 m2 v rovině a ve svahu do 1:5</t>
  </si>
  <si>
    <t>103903432</t>
  </si>
  <si>
    <t>32</t>
  </si>
  <si>
    <t>005724100</t>
  </si>
  <si>
    <t>osivo směs travní parková</t>
  </si>
  <si>
    <t>kg</t>
  </si>
  <si>
    <t>844821055</t>
  </si>
  <si>
    <t>"30g/m2"</t>
  </si>
  <si>
    <t>1020*0,03*1,03</t>
  </si>
  <si>
    <t>33</t>
  </si>
  <si>
    <t>181951102</t>
  </si>
  <si>
    <t>Úprava pláně v hornině tř. 1 až 4 se zhutněním</t>
  </si>
  <si>
    <t>487787027</t>
  </si>
  <si>
    <t>"vozovka+rozšíření" 3255</t>
  </si>
  <si>
    <t>"chodník" 20</t>
  </si>
  <si>
    <t>34</t>
  </si>
  <si>
    <t>182101101</t>
  </si>
  <si>
    <t>Svahování v zářezech v hornině tř. 1 až 4</t>
  </si>
  <si>
    <t>703847850</t>
  </si>
  <si>
    <t>481</t>
  </si>
  <si>
    <t>35</t>
  </si>
  <si>
    <t>211531112</t>
  </si>
  <si>
    <t>Výplň odvodňovacích žeber nebo trativodů kamenivem hrubým drceným frakce 16 až 32 mm</t>
  </si>
  <si>
    <t>855323931</t>
  </si>
  <si>
    <t>0,40*0,45*332</t>
  </si>
  <si>
    <t>36</t>
  </si>
  <si>
    <t>211971121</t>
  </si>
  <si>
    <t>Zřízení opláštění žeber nebo trativodů geotextilií v rýze nebo zářezu sklonu přes 1:2 š do 2,5 m</t>
  </si>
  <si>
    <t>-599118473</t>
  </si>
  <si>
    <t>332*1,90</t>
  </si>
  <si>
    <t>37</t>
  </si>
  <si>
    <t>693660530</t>
  </si>
  <si>
    <t>geotextilie separační a filtrační</t>
  </si>
  <si>
    <t>-275849797</t>
  </si>
  <si>
    <t>630,80*1,10 "pro trativody"</t>
  </si>
  <si>
    <t>38</t>
  </si>
  <si>
    <t>212532111</t>
  </si>
  <si>
    <t>Lože pro trativody z kameniva hrubého drceného frakce 16 až 32 mm</t>
  </si>
  <si>
    <t>606570489</t>
  </si>
  <si>
    <t>0,40*0,05*332</t>
  </si>
  <si>
    <t>39</t>
  </si>
  <si>
    <t>212752312</t>
  </si>
  <si>
    <t>Trativod z drenážních trubek plastových tuhých DN 150 mm včetně lože otevřený výkop</t>
  </si>
  <si>
    <t>-769400759</t>
  </si>
  <si>
    <t>332</t>
  </si>
  <si>
    <t>40</t>
  </si>
  <si>
    <t>232331121</t>
  </si>
  <si>
    <t>Vytažení dřevěných kůlů svislých D nad 120 mm l do 3 m</t>
  </si>
  <si>
    <t>992567545</t>
  </si>
  <si>
    <t>"dřevěné kůly- předpoklad 0,50m v zemi, 15ks" 0,50*15</t>
  </si>
  <si>
    <t>41</t>
  </si>
  <si>
    <t>451573111</t>
  </si>
  <si>
    <t>Lože pod potrubí otevřený výkop ze štěrkopísku</t>
  </si>
  <si>
    <t>1021647161</t>
  </si>
  <si>
    <t>"zatrubnění příkopů" 1,50</t>
  </si>
  <si>
    <t>42</t>
  </si>
  <si>
    <t>452311131</t>
  </si>
  <si>
    <t>Podkladní desky z betonu prostého tř. C 12/15 otevřený výkop</t>
  </si>
  <si>
    <t>-534875488</t>
  </si>
  <si>
    <t>"kanalizační přípojky" 0,70*0,10*12</t>
  </si>
  <si>
    <t>43</t>
  </si>
  <si>
    <t>452311161</t>
  </si>
  <si>
    <t>Podkladní desky z betonu prostého tř. C 25/30 otevřený výkop</t>
  </si>
  <si>
    <t>1025410120</t>
  </si>
  <si>
    <t>"zatrubnění příkopů" 1,80</t>
  </si>
  <si>
    <t>44</t>
  </si>
  <si>
    <t>564851111</t>
  </si>
  <si>
    <t>Podklad ze štěrkodrtě ŠD tl 150 mm</t>
  </si>
  <si>
    <t>1171698275</t>
  </si>
  <si>
    <t>"chodník " 20</t>
  </si>
  <si>
    <t>45</t>
  </si>
  <si>
    <t>564861113</t>
  </si>
  <si>
    <t>Podklad ze štěrkodrtě ŠD tl 220 mm</t>
  </si>
  <si>
    <t>198050386</t>
  </si>
  <si>
    <t>" vozovka" 2805</t>
  </si>
  <si>
    <t>"rozšíření" 450</t>
  </si>
  <si>
    <t>46</t>
  </si>
  <si>
    <t>565135121</t>
  </si>
  <si>
    <t>Asfaltový beton vrstva podkladní ACP 16 (obalované kamenivo OKS) tl 50 mm š přes 3 m</t>
  </si>
  <si>
    <t>-662393636</t>
  </si>
  <si>
    <t>"vozovka" 2805</t>
  </si>
  <si>
    <t>47</t>
  </si>
  <si>
    <t>567122112</t>
  </si>
  <si>
    <t>Podklad ze směsi stmelené cementem SC C 8/10 (KSC I) tl 130 mm</t>
  </si>
  <si>
    <t>1001503174</t>
  </si>
  <si>
    <t>48</t>
  </si>
  <si>
    <t>569951133</t>
  </si>
  <si>
    <t>Zpevnění krajnic asfaltovým recyklátem tl 150 mm</t>
  </si>
  <si>
    <t>1527324121</t>
  </si>
  <si>
    <t>490</t>
  </si>
  <si>
    <t>49</t>
  </si>
  <si>
    <t>573111112</t>
  </si>
  <si>
    <t>Postřik živičný infiltrační s posypem z asfaltu množství 0,80kg/m2</t>
  </si>
  <si>
    <t>-767156949</t>
  </si>
  <si>
    <t>50</t>
  </si>
  <si>
    <t>573231112</t>
  </si>
  <si>
    <t>Postřik živičný spojovací ze silniční emulze v množství do 0,25 kg/m2</t>
  </si>
  <si>
    <t>308547452</t>
  </si>
  <si>
    <t>"vozovka" 2805*2</t>
  </si>
  <si>
    <t>51</t>
  </si>
  <si>
    <t>577134221</t>
  </si>
  <si>
    <t>Asfaltový beton vrstva obrusná ACO 11 (ABS) tř. II tl 40 mm š přes 3 m z nemodifikovaného asfaltu</t>
  </si>
  <si>
    <t>-1429004665</t>
  </si>
  <si>
    <t>52</t>
  </si>
  <si>
    <t>577155122</t>
  </si>
  <si>
    <t>Asfaltový beton vrstva ložní ACL 16 (ABH) tl 60 mm š přes 3 m z nemodifikovaného asfaltu</t>
  </si>
  <si>
    <t>-178938878</t>
  </si>
  <si>
    <t>53</t>
  </si>
  <si>
    <t>596211110</t>
  </si>
  <si>
    <t>Kladení zámkové dlažby komunikací pro pěší tl 60 mm skupiny A pl do 50 m2</t>
  </si>
  <si>
    <t>-2119779659</t>
  </si>
  <si>
    <t>54</t>
  </si>
  <si>
    <t>592453081</t>
  </si>
  <si>
    <t>dlažba betonová  tl.60mm, barva přírodní</t>
  </si>
  <si>
    <t>282909876</t>
  </si>
  <si>
    <t xml:space="preserve"> 16,50*1,02</t>
  </si>
  <si>
    <t>55</t>
  </si>
  <si>
    <t>592452670</t>
  </si>
  <si>
    <t>dlažba betonová tl.60mm , pro nevidomé  barevná</t>
  </si>
  <si>
    <t>1503213813</t>
  </si>
  <si>
    <t>3,50*1,02</t>
  </si>
  <si>
    <t>56</t>
  </si>
  <si>
    <t>812372121</t>
  </si>
  <si>
    <t>Montáž potrubí z trub TBP těsněných pryžovými kroužky otevřený výkop sklon do 20 % DN 300</t>
  </si>
  <si>
    <t>-2062259899</t>
  </si>
  <si>
    <t>"</t>
  </si>
  <si>
    <t>"zatrubnění příkopů" 18*2</t>
  </si>
  <si>
    <t>57</t>
  </si>
  <si>
    <t>592215960</t>
  </si>
  <si>
    <t>trouba betonová přímá DN 300mm</t>
  </si>
  <si>
    <t>72245795</t>
  </si>
  <si>
    <t>36*1,01</t>
  </si>
  <si>
    <t>58</t>
  </si>
  <si>
    <t>831262191</t>
  </si>
  <si>
    <t>Příplatek za práce na potrubí z trub kameninových s integrovaným těsněním sklon nad 20 % DN do 300</t>
  </si>
  <si>
    <t>2112704622</t>
  </si>
  <si>
    <t>59</t>
  </si>
  <si>
    <t>831352121</t>
  </si>
  <si>
    <t>Montáž potrubí z trub kameninových hrdlových s integrovaným těsněním výkop sklon do 20 % DN 200</t>
  </si>
  <si>
    <t>-350955862</t>
  </si>
  <si>
    <t>60</t>
  </si>
  <si>
    <t>597107040</t>
  </si>
  <si>
    <t>trouba kameninová glazovaná pouze uvnitř DN200mm L2,50m spojovací systém C Třída 240</t>
  </si>
  <si>
    <t>583143462</t>
  </si>
  <si>
    <t>12*1,015</t>
  </si>
  <si>
    <t>61</t>
  </si>
  <si>
    <t>837352221</t>
  </si>
  <si>
    <t>Montáž kameninových tvarovek jednoosých s integrovaným těsněním otevřený výkop DN 200</t>
  </si>
  <si>
    <t>-1996698554</t>
  </si>
  <si>
    <t>62</t>
  </si>
  <si>
    <t>597109470</t>
  </si>
  <si>
    <t>koleno kameninové glazované DN200mm 15° spojovací systém F tř. 240</t>
  </si>
  <si>
    <t>636143736</t>
  </si>
  <si>
    <t>2*1,015</t>
  </si>
  <si>
    <t>63</t>
  </si>
  <si>
    <t>597110260</t>
  </si>
  <si>
    <t>koleno kameninové glazované DN200mm 90° spojovací systém F tř. 240</t>
  </si>
  <si>
    <t>464633601</t>
  </si>
  <si>
    <t>4*1,015</t>
  </si>
  <si>
    <t>64</t>
  </si>
  <si>
    <t>597118710</t>
  </si>
  <si>
    <t>vložka kameninová glazovaná šachtová GM DN200mm spojovací systém F, tř.160</t>
  </si>
  <si>
    <t>1779372426</t>
  </si>
  <si>
    <t>65</t>
  </si>
  <si>
    <t>837365121</t>
  </si>
  <si>
    <t>Výsek a montáž kameninové odbočné tvarovky DN 250</t>
  </si>
  <si>
    <t>-1190795426</t>
  </si>
  <si>
    <t>66</t>
  </si>
  <si>
    <t>597115640</t>
  </si>
  <si>
    <t>odbočka kameninová glazovaná jednoduchá šikmá DN250/200 L60cm spojovací systém C/F tř.240/160</t>
  </si>
  <si>
    <t>-1950289845</t>
  </si>
  <si>
    <t>67</t>
  </si>
  <si>
    <t>597107050</t>
  </si>
  <si>
    <t>trouba kameninová glazovaná pouze uvnitř DN250mm L2,50m spojovací systém C Třída 240</t>
  </si>
  <si>
    <t>-1319206601</t>
  </si>
  <si>
    <t>68</t>
  </si>
  <si>
    <t>892000001</t>
  </si>
  <si>
    <t>Zkouška vodotěsnosti potrubí DN 200mm</t>
  </si>
  <si>
    <t>-1922476899</t>
  </si>
  <si>
    <t>69</t>
  </si>
  <si>
    <t>894950001</t>
  </si>
  <si>
    <t>Uliční vpusť, prefabrikovaná , kompletní provedení ,včetně mříže a zemních prací</t>
  </si>
  <si>
    <t>-1105257610</t>
  </si>
  <si>
    <t>70</t>
  </si>
  <si>
    <t>894950002</t>
  </si>
  <si>
    <t>Uliční vpusť, prefabrikovaná -oprava včetně pročištění přípojky</t>
  </si>
  <si>
    <t>176365803</t>
  </si>
  <si>
    <t>71</t>
  </si>
  <si>
    <t>899103111</t>
  </si>
  <si>
    <t>Osazení poklopů litinových nebo ocelových včetně rámů hmotnosti nad 100 do 150 kg</t>
  </si>
  <si>
    <t>-504600996</t>
  </si>
  <si>
    <t>72</t>
  </si>
  <si>
    <t>552414060</t>
  </si>
  <si>
    <t>poklop šachtový s rámem DN600 třída D 400</t>
  </si>
  <si>
    <t>-2117355934</t>
  </si>
  <si>
    <t>73</t>
  </si>
  <si>
    <t>899623141</t>
  </si>
  <si>
    <t>Obetonování potrubí nebo zdiva stok betonem prostým tř. C 12/15 otevřený výkop</t>
  </si>
  <si>
    <t>-101002275</t>
  </si>
  <si>
    <t>"kanalizační přípojky" 0,36*12</t>
  </si>
  <si>
    <t>74</t>
  </si>
  <si>
    <t>899643111</t>
  </si>
  <si>
    <t>Bednění pro obetonování potrubí otevřený výkop</t>
  </si>
  <si>
    <t>-2013799889</t>
  </si>
  <si>
    <t>"pro svislé potrubí" 0,60*4*2,80</t>
  </si>
  <si>
    <t>75</t>
  </si>
  <si>
    <t>911381215</t>
  </si>
  <si>
    <t>Městská ochranná zábrana betonová průběžná délky 2 m výšky 0,5 m</t>
  </si>
  <si>
    <t>387640851</t>
  </si>
  <si>
    <t>"CITY bloc" 8*2,00</t>
  </si>
  <si>
    <t>76</t>
  </si>
  <si>
    <t>911381222</t>
  </si>
  <si>
    <t>Městská ochranná zábrana betonová koncová délky 2 m výšky 0,5 m</t>
  </si>
  <si>
    <t>139569869</t>
  </si>
  <si>
    <t>"city bloc" 2,00*2</t>
  </si>
  <si>
    <t>77</t>
  </si>
  <si>
    <t>912211111</t>
  </si>
  <si>
    <t>Montáž směrového sloupku silničního plastového prosté uložení bez betonového základu</t>
  </si>
  <si>
    <t>-2131519369</t>
  </si>
  <si>
    <t>78</t>
  </si>
  <si>
    <t>404451500</t>
  </si>
  <si>
    <t>sloupek silniční plastový s retroreflexní fólií směrový 1200 mm</t>
  </si>
  <si>
    <t>384018864</t>
  </si>
  <si>
    <t>79</t>
  </si>
  <si>
    <t>913111111</t>
  </si>
  <si>
    <t>Montáž a demontáž plastového podstavce dočasné dopravní značky</t>
  </si>
  <si>
    <t>576130489</t>
  </si>
  <si>
    <t>"etapa 1" 27</t>
  </si>
  <si>
    <t>"etapa 2" 23</t>
  </si>
  <si>
    <t>80</t>
  </si>
  <si>
    <t>913111115</t>
  </si>
  <si>
    <t>Montáž a demontáž dočasné dopravní značky samostatné základní</t>
  </si>
  <si>
    <t>325329869</t>
  </si>
  <si>
    <t>"etapa 1" 26</t>
  </si>
  <si>
    <t>"etapa 2" 27</t>
  </si>
  <si>
    <t>81</t>
  </si>
  <si>
    <t>913111211</t>
  </si>
  <si>
    <t>Příplatek k dočasnému podstavci plastovému za první a ZKD den použití</t>
  </si>
  <si>
    <t>-1102198108</t>
  </si>
  <si>
    <t>"etapa 1" 27*120</t>
  </si>
  <si>
    <t>"etapa 2" 23*60</t>
  </si>
  <si>
    <t>82</t>
  </si>
  <si>
    <t>913111215</t>
  </si>
  <si>
    <t>Příplatek k dočasné dopravní značce samostatné základní za první a ZKD den použití</t>
  </si>
  <si>
    <t>1696433206</t>
  </si>
  <si>
    <t>"etapa 1" 26*120</t>
  </si>
  <si>
    <t>"etapa 2" 27*60</t>
  </si>
  <si>
    <t>83</t>
  </si>
  <si>
    <t>913121112</t>
  </si>
  <si>
    <t>Montáž a demontáž dočasné dopravní značky kompletní zvětšené</t>
  </si>
  <si>
    <t>-615071710</t>
  </si>
  <si>
    <t>"etapa 2" 1</t>
  </si>
  <si>
    <t>84</t>
  </si>
  <si>
    <t>913121212</t>
  </si>
  <si>
    <t>Příplatek k dočasné dopravní značce kompletní zvětšené za první a ZKD den použití</t>
  </si>
  <si>
    <t>-598623873</t>
  </si>
  <si>
    <t>"etapa 2" 1*60</t>
  </si>
  <si>
    <t>85</t>
  </si>
  <si>
    <t>913211112</t>
  </si>
  <si>
    <t>Montáž a demontáž dočasné dopravní zábrany Z2 reflexní šířky 2,5 m</t>
  </si>
  <si>
    <t>1778000667</t>
  </si>
  <si>
    <t>"etapa 1" 2</t>
  </si>
  <si>
    <t>"etapa 2" 3</t>
  </si>
  <si>
    <t>86</t>
  </si>
  <si>
    <t>913211212</t>
  </si>
  <si>
    <t>Příplatek k dočasné dopravní zábraně Z2 reflexní 2,5 m za první a ZKD den použití</t>
  </si>
  <si>
    <t>2106317129</t>
  </si>
  <si>
    <t>"etapa 1" 2*120</t>
  </si>
  <si>
    <t>"etapa 2" 3*60</t>
  </si>
  <si>
    <t>87</t>
  </si>
  <si>
    <t>913321111</t>
  </si>
  <si>
    <t>Montáž a demontáž dočasné dopravní směrové desky základní Z4</t>
  </si>
  <si>
    <t>829902422</t>
  </si>
  <si>
    <t>"etapa 1" 6</t>
  </si>
  <si>
    <t>"etapa 2" 4</t>
  </si>
  <si>
    <t>88</t>
  </si>
  <si>
    <t>913321211</t>
  </si>
  <si>
    <t>Příplatek k dočasné směrové desce základní Z4 za první a ZKD den použití</t>
  </si>
  <si>
    <t>2129179715</t>
  </si>
  <si>
    <t>"etapa 1" 6*120</t>
  </si>
  <si>
    <t>"etapa 2" 4*60</t>
  </si>
  <si>
    <t>89</t>
  </si>
  <si>
    <t>914111111</t>
  </si>
  <si>
    <t>Montáž svislé dopravní značky do velikosti 1 m2 objímkami na sloupek nebo konzolu</t>
  </si>
  <si>
    <t>1718302890</t>
  </si>
  <si>
    <t>90</t>
  </si>
  <si>
    <t>404440040</t>
  </si>
  <si>
    <t>značka dopravní svislá reflexní výstražná AL 3M A1 - A30, P1,P4 700 mm</t>
  </si>
  <si>
    <t>-2111461195</t>
  </si>
  <si>
    <t>"A6a"  1</t>
  </si>
  <si>
    <t>"P1"    3</t>
  </si>
  <si>
    <t>"P4"    2</t>
  </si>
  <si>
    <t>91</t>
  </si>
  <si>
    <t>404441120</t>
  </si>
  <si>
    <t>značka svislá reflexní zákazová B AL- NK 700 mm</t>
  </si>
  <si>
    <t>-11246347</t>
  </si>
  <si>
    <t>"B13" 1</t>
  </si>
  <si>
    <t>92</t>
  </si>
  <si>
    <t>404442810</t>
  </si>
  <si>
    <t>značka svislá reflexní AL- NK 1100 (1350) x 330 mm</t>
  </si>
  <si>
    <t>202365139</t>
  </si>
  <si>
    <t>"IS3a" 2</t>
  </si>
  <si>
    <t>"IS3c" 3</t>
  </si>
  <si>
    <t>"IS3d" 1</t>
  </si>
  <si>
    <t>93</t>
  </si>
  <si>
    <t>404443170</t>
  </si>
  <si>
    <t>značka svislá reflexní AL- NK 500 X 300 mm</t>
  </si>
  <si>
    <t>-149181277</t>
  </si>
  <si>
    <t>"IS16d"  1</t>
  </si>
  <si>
    <t>"IS20"    1</t>
  </si>
  <si>
    <t>94</t>
  </si>
  <si>
    <t>404443240</t>
  </si>
  <si>
    <t>značka svislá reflexní AL- NK 300 x 200 mm</t>
  </si>
  <si>
    <t>1881844859</t>
  </si>
  <si>
    <t>"IS21a" 1</t>
  </si>
  <si>
    <t>"IS21d" 2</t>
  </si>
  <si>
    <t>95</t>
  </si>
  <si>
    <t>404442310</t>
  </si>
  <si>
    <t>značka svislá reflexní AL- NK 500 x 500 mm</t>
  </si>
  <si>
    <t>1272440320</t>
  </si>
  <si>
    <t>"IP10a" 1</t>
  </si>
  <si>
    <t>"P3"      1</t>
  </si>
  <si>
    <t>"E2B"    2</t>
  </si>
  <si>
    <t>"E13"    1</t>
  </si>
  <si>
    <t>96</t>
  </si>
  <si>
    <t>404442311</t>
  </si>
  <si>
    <t>značka svislá reflexní AL- NK IS19b</t>
  </si>
  <si>
    <t>2092867207</t>
  </si>
  <si>
    <t>"IS19b" 2</t>
  </si>
  <si>
    <t>97</t>
  </si>
  <si>
    <t>404442312</t>
  </si>
  <si>
    <t>značka svislá reflexní AL- NK IS19d</t>
  </si>
  <si>
    <t>2101768086</t>
  </si>
  <si>
    <t>"IS19d" 7</t>
  </si>
  <si>
    <t>98</t>
  </si>
  <si>
    <t>914211111</t>
  </si>
  <si>
    <t>Montáž svislé dopravní značky velkoplošné velikosti do 6 m2</t>
  </si>
  <si>
    <t>810092941</t>
  </si>
  <si>
    <t>99</t>
  </si>
  <si>
    <t>404442710</t>
  </si>
  <si>
    <t>značka svislá reflexní AL- NK 1000 x 1500 mm</t>
  </si>
  <si>
    <t>1616151718</t>
  </si>
  <si>
    <t>"IS9c" 2</t>
  </si>
  <si>
    <t>914511111</t>
  </si>
  <si>
    <t>Montáž sloupku dopravních značek délky do 3,5 m s betonovým základem</t>
  </si>
  <si>
    <t>-2037613357</t>
  </si>
  <si>
    <t>"nové značky "18</t>
  </si>
  <si>
    <t>"posunované značky" 7</t>
  </si>
  <si>
    <t>101</t>
  </si>
  <si>
    <t>404452300</t>
  </si>
  <si>
    <t>sloupek Zn 70 - 350</t>
  </si>
  <si>
    <t>-659168751</t>
  </si>
  <si>
    <t>102</t>
  </si>
  <si>
    <t>915111111</t>
  </si>
  <si>
    <t>Vodorovné dopravní značení šířky 125 mm bílou barvou dělící čáry souvislé</t>
  </si>
  <si>
    <t>2013635005</t>
  </si>
  <si>
    <t>"V4" 627</t>
  </si>
  <si>
    <t>103</t>
  </si>
  <si>
    <t>915121111</t>
  </si>
  <si>
    <t>Vodorovné dopravní značení šířky 250 mm bílou barvou vodící čáry</t>
  </si>
  <si>
    <t>-2123858609</t>
  </si>
  <si>
    <t>"V2b" 59*0,50</t>
  </si>
  <si>
    <t>104</t>
  </si>
  <si>
    <t>915211111</t>
  </si>
  <si>
    <t>Vodorovné dopravní značení bílým plastem dělící čáry souvislé šířky 125 mm</t>
  </si>
  <si>
    <t>-744251</t>
  </si>
  <si>
    <t>105</t>
  </si>
  <si>
    <t>915221111</t>
  </si>
  <si>
    <t>Vodorovné dopravní značení bílým plastem vodící čáry šířky 250 mm</t>
  </si>
  <si>
    <t>2031176235</t>
  </si>
  <si>
    <t>106</t>
  </si>
  <si>
    <t>915611111</t>
  </si>
  <si>
    <t>Předznačení vodorovného liniového značení</t>
  </si>
  <si>
    <t>-581356423</t>
  </si>
  <si>
    <t>"V2b" 59</t>
  </si>
  <si>
    <t>107</t>
  </si>
  <si>
    <t>919721102</t>
  </si>
  <si>
    <t>Geomříž pro stabilizaci podkladu tkaná z polyesteru podélná pevnost v tahu do 80 kN/m</t>
  </si>
  <si>
    <t>937825383</t>
  </si>
  <si>
    <t>1627,50</t>
  </si>
  <si>
    <t>108</t>
  </si>
  <si>
    <t>935112211</t>
  </si>
  <si>
    <t xml:space="preserve">Osazení příkopového žlabu do betonu tl 100 mm z betonových tvárnic š 800 mm </t>
  </si>
  <si>
    <t>1084568989</t>
  </si>
  <si>
    <t>" včetně betonového lože 0,10m3/m " 333</t>
  </si>
  <si>
    <t>109</t>
  </si>
  <si>
    <t>592275900</t>
  </si>
  <si>
    <t>žlabovka betonová TBM-Q 100-600 50 x 68 x 6 cm</t>
  </si>
  <si>
    <t>1682647772</t>
  </si>
  <si>
    <t>333*2*1,01</t>
  </si>
  <si>
    <t>110</t>
  </si>
  <si>
    <t>966000001</t>
  </si>
  <si>
    <t>Vybourání uliční vpusti - komplet</t>
  </si>
  <si>
    <t>1163840750</t>
  </si>
  <si>
    <t>111</t>
  </si>
  <si>
    <t>966006132</t>
  </si>
  <si>
    <t>Odstranění značek dopravních nebo orientačních se sloupky s betonovými patkami</t>
  </si>
  <si>
    <t>1416098746</t>
  </si>
  <si>
    <t>"úplná likvidace" 13</t>
  </si>
  <si>
    <t>"posun značky" 7</t>
  </si>
  <si>
    <t>112</t>
  </si>
  <si>
    <t>966006211</t>
  </si>
  <si>
    <t>Odstranění svislých dopravních značek ze sloupů, sloupků nebo konzol</t>
  </si>
  <si>
    <t>-844446679</t>
  </si>
  <si>
    <t>113</t>
  </si>
  <si>
    <t>966008212</t>
  </si>
  <si>
    <t>Bourání odvodňovacího žlabu z betonových příkopových tvárnic š do 800 mm</t>
  </si>
  <si>
    <t>384869590</t>
  </si>
  <si>
    <t>114</t>
  </si>
  <si>
    <t>976085511</t>
  </si>
  <si>
    <t>Vybourání kanalizačních rámů včetně poklopů nebo mříží pl do 0,6 m2</t>
  </si>
  <si>
    <t>-1618912059</t>
  </si>
  <si>
    <t>115</t>
  </si>
  <si>
    <t>997221551</t>
  </si>
  <si>
    <t>Vodorovná doprava suti ze sypkých materiálů do 1 km</t>
  </si>
  <si>
    <t>1172567072</t>
  </si>
  <si>
    <t>"kamenivo" 28*0,24+2214*(0,24+0,235)</t>
  </si>
  <si>
    <t>"živice" 2214*0,256</t>
  </si>
  <si>
    <t>116</t>
  </si>
  <si>
    <t>997221559</t>
  </si>
  <si>
    <t>Příplatek ZKD 1 km u vodorovné dopravy suti ze sypkých materiálů</t>
  </si>
  <si>
    <t>1718495792</t>
  </si>
  <si>
    <t>"kamenivo" 28*0,24+2214*(0,24+0,235)*9</t>
  </si>
  <si>
    <t>"živice" 2214*0,256*9</t>
  </si>
  <si>
    <t>117</t>
  </si>
  <si>
    <t>997221561</t>
  </si>
  <si>
    <t>Vodorovná doprava suti z kusových materiálů do 1 km</t>
  </si>
  <si>
    <t>-1546151976</t>
  </si>
  <si>
    <t>"DZ samostatné bez poplatku" 0,004*27</t>
  </si>
  <si>
    <t>"poklopy bez poplatku" 6*0,101</t>
  </si>
  <si>
    <t>"panely" 28*0,408</t>
  </si>
  <si>
    <t>118</t>
  </si>
  <si>
    <t>997221569</t>
  </si>
  <si>
    <t>Příplatek ZKD 1 km u vodorovné dopravy suti z kusových materiálů</t>
  </si>
  <si>
    <t>-61741712</t>
  </si>
  <si>
    <t>"DZ samostatné bez poplatku" 0,004*27*9</t>
  </si>
  <si>
    <t>"poklopy bez poplatku" 6*0,101*9</t>
  </si>
  <si>
    <t>"panely" 28*0,408*9</t>
  </si>
  <si>
    <t>119</t>
  </si>
  <si>
    <t>997221571</t>
  </si>
  <si>
    <t>Vodorovná doprava vybouraných hmot do 1 km</t>
  </si>
  <si>
    <t>1282881574</t>
  </si>
  <si>
    <t>"DZ komplet bez poplatku " 0,082*20</t>
  </si>
  <si>
    <t>"vpusť" 1,50</t>
  </si>
  <si>
    <t>"obruby" 555*0,205</t>
  </si>
  <si>
    <t>"příkopový žlab" 4*0,35</t>
  </si>
  <si>
    <t>120</t>
  </si>
  <si>
    <t>997221579</t>
  </si>
  <si>
    <t>Příplatek ZKD 1 km u vodorovné dopravy vybouraných hmot</t>
  </si>
  <si>
    <t>1799773125</t>
  </si>
  <si>
    <t>"DZ komplet bez poplatku " 0,082*20*9</t>
  </si>
  <si>
    <t>"vpusť" 1,50*9</t>
  </si>
  <si>
    <t>"obruby" 555*0,205*9</t>
  </si>
  <si>
    <t>"příkopový žlab" 4*0,35*9</t>
  </si>
  <si>
    <t>121</t>
  </si>
  <si>
    <t>997221815</t>
  </si>
  <si>
    <t>Poplatek za uložení betonového odpadu na skládce (skládkovné)</t>
  </si>
  <si>
    <t>-1341227582</t>
  </si>
  <si>
    <t>"vpusť- část" 1,0</t>
  </si>
  <si>
    <t>122</t>
  </si>
  <si>
    <t>997221845</t>
  </si>
  <si>
    <t>Poplatek za uložení odpadu z asfaltových povrchů na skládce (skládkovné)</t>
  </si>
  <si>
    <t>-1048348980</t>
  </si>
  <si>
    <t>123</t>
  </si>
  <si>
    <t>997221855</t>
  </si>
  <si>
    <t>Poplatek za uložení odpadu z kameniva na skládce (skládkovné)</t>
  </si>
  <si>
    <t>-54823682</t>
  </si>
  <si>
    <t>124</t>
  </si>
  <si>
    <t>998225111</t>
  </si>
  <si>
    <t>Přesun hmot pro pozemní komunikace s krytem z kamene, monolitickým betonovým nebo živičným</t>
  </si>
  <si>
    <t>-362691594</t>
  </si>
  <si>
    <t>125</t>
  </si>
  <si>
    <t>230205001</t>
  </si>
  <si>
    <t>Montáž a dodávka půlené chráničky PE 110mm</t>
  </si>
  <si>
    <t>-1081204147</t>
  </si>
  <si>
    <t>126</t>
  </si>
  <si>
    <t>012103000</t>
  </si>
  <si>
    <t>Geodetické práce před výstavbou</t>
  </si>
  <si>
    <t>…</t>
  </si>
  <si>
    <t>1024</t>
  </si>
  <si>
    <t>-941369489</t>
  </si>
  <si>
    <t>127</t>
  </si>
  <si>
    <t>012303000</t>
  </si>
  <si>
    <t>Geodetické práce po výstavbě</t>
  </si>
  <si>
    <t>914771501</t>
  </si>
  <si>
    <t>"geodetické zaměření skutečného provedení stavby" 1</t>
  </si>
  <si>
    <t>128</t>
  </si>
  <si>
    <t>012403000</t>
  </si>
  <si>
    <t>Kartografické práce</t>
  </si>
  <si>
    <t>-1923711429</t>
  </si>
  <si>
    <t>"geometrický plán" 1</t>
  </si>
  <si>
    <t>129</t>
  </si>
  <si>
    <t>013254000</t>
  </si>
  <si>
    <t>Dokumentace skutečného provedení stavby</t>
  </si>
  <si>
    <t>1800980221</t>
  </si>
  <si>
    <t>"vypracování dokumentace skutečného provedení stavby(DSPS)-na základě geodetického zaměření" 1</t>
  </si>
  <si>
    <t>130</t>
  </si>
  <si>
    <t>032103000</t>
  </si>
  <si>
    <t>Náklady na stavební buňky+WC</t>
  </si>
  <si>
    <t>Kč</t>
  </si>
  <si>
    <t>-341446982</t>
  </si>
  <si>
    <t>131</t>
  </si>
  <si>
    <t>032903000</t>
  </si>
  <si>
    <t>Náklady na provoz a údržbu vybavení staveniště</t>
  </si>
  <si>
    <t>2111258728</t>
  </si>
  <si>
    <t>132</t>
  </si>
  <si>
    <t>034503000</t>
  </si>
  <si>
    <t>Informační tabule na staveništi</t>
  </si>
  <si>
    <t>-1370344181</t>
  </si>
  <si>
    <t>133</t>
  </si>
  <si>
    <t>039103000</t>
  </si>
  <si>
    <t>Rozebrání, bourání a odvoz zařízení staveniště</t>
  </si>
  <si>
    <t>289246073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</si>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</sst>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8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74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8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5" fillId="0" borderId="20" xfId="0" applyNumberFormat="1" applyFont="1" applyBorder="1" applyAlignment="1">
      <alignment/>
    </xf>
    <xf numFmtId="174" fontId="95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9" fillId="0" borderId="14" xfId="0" applyFont="1" applyBorder="1" applyAlignment="1">
      <alignment/>
    </xf>
    <xf numFmtId="0" fontId="79" fillId="0" borderId="22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3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6" fillId="0" borderId="33" xfId="0" applyFont="1" applyBorder="1" applyAlignment="1">
      <alignment horizontal="left" vertical="center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5" fontId="80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75" fontId="96" fillId="0" borderId="33" xfId="0" applyNumberFormat="1" applyFont="1" applyBorder="1" applyAlignment="1" applyProtection="1">
      <alignment vertical="center"/>
      <protection locked="0"/>
    </xf>
    <xf numFmtId="0" fontId="80" fillId="0" borderId="24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80" fillId="0" borderId="26" xfId="0" applyFont="1" applyBorder="1" applyAlignment="1">
      <alignment vertical="center"/>
    </xf>
    <xf numFmtId="0" fontId="97" fillId="0" borderId="0" xfId="36" applyFont="1" applyAlignment="1">
      <alignment horizontal="center"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8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vertical="center"/>
    </xf>
    <xf numFmtId="4" fontId="89" fillId="0" borderId="0" xfId="0" applyNumberFormat="1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4" fontId="89" fillId="35" borderId="0" xfId="0" applyNumberFormat="1" applyFont="1" applyFill="1" applyBorder="1" applyAlignment="1">
      <alignment vertical="center"/>
    </xf>
    <xf numFmtId="0" fontId="84" fillId="36" borderId="0" xfId="0" applyFont="1" applyFill="1" applyAlignment="1">
      <alignment horizontal="center" vertical="center"/>
    </xf>
    <xf numFmtId="4" fontId="92" fillId="0" borderId="0" xfId="0" applyNumberFormat="1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96" fillId="0" borderId="33" xfId="0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vertical="center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4" fontId="78" fillId="0" borderId="25" xfId="0" applyNumberFormat="1" applyFont="1" applyBorder="1" applyAlignment="1">
      <alignment/>
    </xf>
    <xf numFmtId="4" fontId="78" fillId="0" borderId="25" xfId="0" applyNumberFormat="1" applyFont="1" applyBorder="1" applyAlignment="1">
      <alignment vertical="center"/>
    </xf>
    <xf numFmtId="4" fontId="78" fillId="0" borderId="31" xfId="0" applyNumberFormat="1" applyFont="1" applyBorder="1" applyAlignment="1">
      <alignment/>
    </xf>
    <xf numFmtId="4" fontId="78" fillId="0" borderId="31" xfId="0" applyNumberFormat="1" applyFont="1" applyBorder="1" applyAlignment="1">
      <alignment vertical="center"/>
    </xf>
    <xf numFmtId="0" fontId="99" fillId="33" borderId="0" xfId="36" applyFont="1" applyFill="1" applyAlignment="1" applyProtection="1">
      <alignment horizontal="center" vertical="center"/>
      <protection/>
    </xf>
    <xf numFmtId="4" fontId="89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/>
    </xf>
    <xf numFmtId="4" fontId="77" fillId="0" borderId="20" xfId="0" applyNumberFormat="1" applyFont="1" applyBorder="1" applyAlignment="1">
      <alignment/>
    </xf>
    <xf numFmtId="4" fontId="77" fillId="0" borderId="2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D0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C1E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F6D0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AC1E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3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72" t="s">
        <v>0</v>
      </c>
      <c r="B1" s="173"/>
      <c r="C1" s="173"/>
      <c r="D1" s="174" t="s">
        <v>1</v>
      </c>
      <c r="E1" s="173"/>
      <c r="F1" s="173"/>
      <c r="G1" s="173"/>
      <c r="H1" s="173"/>
      <c r="I1" s="173"/>
      <c r="J1" s="173"/>
      <c r="K1" s="175" t="s">
        <v>788</v>
      </c>
      <c r="L1" s="175"/>
      <c r="M1" s="175"/>
      <c r="N1" s="175"/>
      <c r="O1" s="175"/>
      <c r="P1" s="175"/>
      <c r="Q1" s="175"/>
      <c r="R1" s="175"/>
      <c r="S1" s="175"/>
      <c r="T1" s="173"/>
      <c r="U1" s="173"/>
      <c r="V1" s="173"/>
      <c r="W1" s="175" t="s">
        <v>789</v>
      </c>
      <c r="X1" s="175"/>
      <c r="Y1" s="175"/>
      <c r="Z1" s="175"/>
      <c r="AA1" s="175"/>
      <c r="AB1" s="175"/>
      <c r="AC1" s="175"/>
      <c r="AD1" s="175"/>
      <c r="AE1" s="175"/>
      <c r="AF1" s="175"/>
      <c r="AG1" s="173"/>
      <c r="AH1" s="173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177" t="s">
        <v>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206" t="s">
        <v>6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2"/>
      <c r="AS4" s="23" t="s">
        <v>11</v>
      </c>
      <c r="BS4" s="16" t="s">
        <v>12</v>
      </c>
    </row>
    <row r="5" spans="2:71" ht="14.25" customHeight="1">
      <c r="B5" s="20"/>
      <c r="C5" s="21"/>
      <c r="D5" s="24" t="s">
        <v>13</v>
      </c>
      <c r="E5" s="21"/>
      <c r="F5" s="21"/>
      <c r="G5" s="21"/>
      <c r="H5" s="21"/>
      <c r="I5" s="21"/>
      <c r="J5" s="21"/>
      <c r="K5" s="181" t="s">
        <v>14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1"/>
      <c r="AQ5" s="22"/>
      <c r="BS5" s="16" t="s">
        <v>7</v>
      </c>
    </row>
    <row r="6" spans="2:71" ht="36.75" customHeight="1">
      <c r="B6" s="20"/>
      <c r="C6" s="21"/>
      <c r="D6" s="26" t="s">
        <v>15</v>
      </c>
      <c r="E6" s="21"/>
      <c r="F6" s="21"/>
      <c r="G6" s="21"/>
      <c r="H6" s="21"/>
      <c r="I6" s="21"/>
      <c r="J6" s="21"/>
      <c r="K6" s="182" t="s">
        <v>16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1"/>
      <c r="AQ6" s="22"/>
      <c r="BS6" s="16" t="s">
        <v>17</v>
      </c>
    </row>
    <row r="7" spans="2:71" ht="14.25" customHeight="1">
      <c r="B7" s="20"/>
      <c r="C7" s="21"/>
      <c r="D7" s="27" t="s">
        <v>18</v>
      </c>
      <c r="E7" s="21"/>
      <c r="F7" s="21"/>
      <c r="G7" s="21"/>
      <c r="H7" s="21"/>
      <c r="I7" s="21"/>
      <c r="J7" s="21"/>
      <c r="K7" s="25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19</v>
      </c>
      <c r="AL7" s="21"/>
      <c r="AM7" s="21"/>
      <c r="AN7" s="25" t="s">
        <v>3</v>
      </c>
      <c r="AO7" s="21"/>
      <c r="AP7" s="21"/>
      <c r="AQ7" s="22"/>
      <c r="BS7" s="16" t="s">
        <v>20</v>
      </c>
    </row>
    <row r="8" spans="2:71" ht="14.25" customHeight="1">
      <c r="B8" s="20"/>
      <c r="C8" s="21"/>
      <c r="D8" s="27" t="s">
        <v>21</v>
      </c>
      <c r="E8" s="21"/>
      <c r="F8" s="21"/>
      <c r="G8" s="21"/>
      <c r="H8" s="21"/>
      <c r="I8" s="21"/>
      <c r="J8" s="21"/>
      <c r="K8" s="25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23</v>
      </c>
      <c r="AL8" s="21"/>
      <c r="AM8" s="21"/>
      <c r="AN8" s="25" t="s">
        <v>24</v>
      </c>
      <c r="AO8" s="21"/>
      <c r="AP8" s="21"/>
      <c r="AQ8" s="22"/>
      <c r="BS8" s="16" t="s">
        <v>25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26</v>
      </c>
    </row>
    <row r="10" spans="2:71" ht="14.25" customHeight="1">
      <c r="B10" s="20"/>
      <c r="C10" s="21"/>
      <c r="D10" s="27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28</v>
      </c>
      <c r="AL10" s="21"/>
      <c r="AM10" s="21"/>
      <c r="AN10" s="25" t="s">
        <v>3</v>
      </c>
      <c r="AO10" s="21"/>
      <c r="AP10" s="21"/>
      <c r="AQ10" s="22"/>
      <c r="BS10" s="16" t="s">
        <v>17</v>
      </c>
    </row>
    <row r="11" spans="2:71" ht="18" customHeight="1">
      <c r="B11" s="20"/>
      <c r="C11" s="21"/>
      <c r="D11" s="21"/>
      <c r="E11" s="25" t="s">
        <v>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29</v>
      </c>
      <c r="AL11" s="21"/>
      <c r="AM11" s="21"/>
      <c r="AN11" s="25" t="s">
        <v>3</v>
      </c>
      <c r="AO11" s="21"/>
      <c r="AP11" s="21"/>
      <c r="AQ11" s="22"/>
      <c r="BS11" s="16" t="s">
        <v>17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17</v>
      </c>
    </row>
    <row r="13" spans="2:71" ht="14.25" customHeight="1">
      <c r="B13" s="20"/>
      <c r="C13" s="21"/>
      <c r="D13" s="27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28</v>
      </c>
      <c r="AL13" s="21"/>
      <c r="AM13" s="21"/>
      <c r="AN13" s="25" t="s">
        <v>3</v>
      </c>
      <c r="AO13" s="21"/>
      <c r="AP13" s="21"/>
      <c r="AQ13" s="22"/>
      <c r="BS13" s="16" t="s">
        <v>17</v>
      </c>
    </row>
    <row r="14" spans="2:71" ht="15">
      <c r="B14" s="20"/>
      <c r="C14" s="21"/>
      <c r="D14" s="21"/>
      <c r="E14" s="25" t="s">
        <v>22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29</v>
      </c>
      <c r="AL14" s="21"/>
      <c r="AM14" s="21"/>
      <c r="AN14" s="25" t="s">
        <v>3</v>
      </c>
      <c r="AO14" s="21"/>
      <c r="AP14" s="21"/>
      <c r="AQ14" s="22"/>
      <c r="BS14" s="16" t="s">
        <v>17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2:71" ht="14.25" customHeight="1">
      <c r="B16" s="20"/>
      <c r="C16" s="21"/>
      <c r="D16" s="27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28</v>
      </c>
      <c r="AL16" s="21"/>
      <c r="AM16" s="21"/>
      <c r="AN16" s="25" t="s">
        <v>3</v>
      </c>
      <c r="AO16" s="21"/>
      <c r="AP16" s="21"/>
      <c r="AQ16" s="22"/>
      <c r="BS16" s="16" t="s">
        <v>4</v>
      </c>
    </row>
    <row r="17" spans="2:71" ht="18" customHeight="1">
      <c r="B17" s="20"/>
      <c r="C17" s="21"/>
      <c r="D17" s="21"/>
      <c r="E17" s="25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29</v>
      </c>
      <c r="AL17" s="21"/>
      <c r="AM17" s="21"/>
      <c r="AN17" s="25" t="s">
        <v>3</v>
      </c>
      <c r="AO17" s="21"/>
      <c r="AP17" s="21"/>
      <c r="AQ17" s="22"/>
      <c r="BS17" s="16" t="s">
        <v>32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7</v>
      </c>
    </row>
    <row r="19" spans="2:71" ht="14.25" customHeight="1">
      <c r="B19" s="20"/>
      <c r="C19" s="21"/>
      <c r="D19" s="27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28</v>
      </c>
      <c r="AL19" s="21"/>
      <c r="AM19" s="21"/>
      <c r="AN19" s="25" t="s">
        <v>3</v>
      </c>
      <c r="AO19" s="21"/>
      <c r="AP19" s="21"/>
      <c r="AQ19" s="22"/>
      <c r="BS19" s="16" t="s">
        <v>7</v>
      </c>
    </row>
    <row r="20" spans="2:43" ht="18" customHeight="1">
      <c r="B20" s="20"/>
      <c r="C20" s="21"/>
      <c r="D20" s="21"/>
      <c r="E20" s="25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29</v>
      </c>
      <c r="AL20" s="21"/>
      <c r="AM20" s="21"/>
      <c r="AN20" s="25" t="s">
        <v>3</v>
      </c>
      <c r="AO20" s="21"/>
      <c r="AP20" s="21"/>
      <c r="AQ20" s="22"/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43" ht="15">
      <c r="B22" s="20"/>
      <c r="C22" s="21"/>
      <c r="D22" s="27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43" ht="22.5" customHeight="1">
      <c r="B23" s="20"/>
      <c r="C23" s="21"/>
      <c r="D23" s="21"/>
      <c r="E23" s="183" t="s">
        <v>3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21"/>
      <c r="AP23" s="21"/>
      <c r="AQ23" s="22"/>
    </row>
    <row r="24" spans="2:43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43" ht="6.75" customHeight="1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43" ht="14.25" customHeight="1">
      <c r="B26" s="20"/>
      <c r="C26" s="21"/>
      <c r="D26" s="29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84">
        <f>ROUND(AG87,2)</f>
        <v>0</v>
      </c>
      <c r="AL26" s="180"/>
      <c r="AM26" s="180"/>
      <c r="AN26" s="180"/>
      <c r="AO26" s="180"/>
      <c r="AP26" s="21"/>
      <c r="AQ26" s="22"/>
    </row>
    <row r="27" spans="2:43" ht="14.25" customHeight="1">
      <c r="B27" s="20"/>
      <c r="C27" s="21"/>
      <c r="D27" s="29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84">
        <f>ROUND(AG90,2)</f>
        <v>0</v>
      </c>
      <c r="AL27" s="180"/>
      <c r="AM27" s="180"/>
      <c r="AN27" s="180"/>
      <c r="AO27" s="180"/>
      <c r="AP27" s="21"/>
      <c r="AQ27" s="22"/>
    </row>
    <row r="28" spans="2:43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1" customFormat="1" ht="25.5" customHeight="1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5">
        <f>ROUND(AK26+AK27,2)</f>
        <v>0</v>
      </c>
      <c r="AL29" s="186"/>
      <c r="AM29" s="186"/>
      <c r="AN29" s="186"/>
      <c r="AO29" s="186"/>
      <c r="AP29" s="31"/>
      <c r="AQ29" s="32"/>
    </row>
    <row r="30" spans="2:43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2" customFormat="1" ht="14.25" customHeight="1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187">
        <v>0.21</v>
      </c>
      <c r="M31" s="188"/>
      <c r="N31" s="188"/>
      <c r="O31" s="188"/>
      <c r="P31" s="36"/>
      <c r="Q31" s="36"/>
      <c r="R31" s="36"/>
      <c r="S31" s="36"/>
      <c r="T31" s="39" t="s">
        <v>40</v>
      </c>
      <c r="U31" s="36"/>
      <c r="V31" s="36"/>
      <c r="W31" s="189">
        <f>ROUND(AZ87+SUM(CD91:CD91),2)</f>
        <v>0</v>
      </c>
      <c r="X31" s="188"/>
      <c r="Y31" s="188"/>
      <c r="Z31" s="188"/>
      <c r="AA31" s="188"/>
      <c r="AB31" s="188"/>
      <c r="AC31" s="188"/>
      <c r="AD31" s="188"/>
      <c r="AE31" s="188"/>
      <c r="AF31" s="36"/>
      <c r="AG31" s="36"/>
      <c r="AH31" s="36"/>
      <c r="AI31" s="36"/>
      <c r="AJ31" s="36"/>
      <c r="AK31" s="189">
        <f>ROUND(AV87+SUM(BY91:BY91),2)</f>
        <v>0</v>
      </c>
      <c r="AL31" s="188"/>
      <c r="AM31" s="188"/>
      <c r="AN31" s="188"/>
      <c r="AO31" s="188"/>
      <c r="AP31" s="36"/>
      <c r="AQ31" s="40"/>
    </row>
    <row r="32" spans="2:43" s="2" customFormat="1" ht="14.25" customHeight="1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187">
        <v>0.15</v>
      </c>
      <c r="M32" s="188"/>
      <c r="N32" s="188"/>
      <c r="O32" s="188"/>
      <c r="P32" s="36"/>
      <c r="Q32" s="36"/>
      <c r="R32" s="36"/>
      <c r="S32" s="36"/>
      <c r="T32" s="39" t="s">
        <v>40</v>
      </c>
      <c r="U32" s="36"/>
      <c r="V32" s="36"/>
      <c r="W32" s="189">
        <f>ROUND(BA87+SUM(CE91:CE91),2)</f>
        <v>0</v>
      </c>
      <c r="X32" s="188"/>
      <c r="Y32" s="188"/>
      <c r="Z32" s="188"/>
      <c r="AA32" s="188"/>
      <c r="AB32" s="188"/>
      <c r="AC32" s="188"/>
      <c r="AD32" s="188"/>
      <c r="AE32" s="188"/>
      <c r="AF32" s="36"/>
      <c r="AG32" s="36"/>
      <c r="AH32" s="36"/>
      <c r="AI32" s="36"/>
      <c r="AJ32" s="36"/>
      <c r="AK32" s="189">
        <f>ROUND(AW87+SUM(BZ91:BZ91),2)</f>
        <v>0</v>
      </c>
      <c r="AL32" s="188"/>
      <c r="AM32" s="188"/>
      <c r="AN32" s="188"/>
      <c r="AO32" s="188"/>
      <c r="AP32" s="36"/>
      <c r="AQ32" s="40"/>
    </row>
    <row r="33" spans="2:43" s="2" customFormat="1" ht="14.25" customHeight="1" hidden="1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187">
        <v>0.21</v>
      </c>
      <c r="M33" s="188"/>
      <c r="N33" s="188"/>
      <c r="O33" s="188"/>
      <c r="P33" s="36"/>
      <c r="Q33" s="36"/>
      <c r="R33" s="36"/>
      <c r="S33" s="36"/>
      <c r="T33" s="39" t="s">
        <v>40</v>
      </c>
      <c r="U33" s="36"/>
      <c r="V33" s="36"/>
      <c r="W33" s="189">
        <f>ROUND(BB87+SUM(CF91:CF91),2)</f>
        <v>0</v>
      </c>
      <c r="X33" s="188"/>
      <c r="Y33" s="188"/>
      <c r="Z33" s="188"/>
      <c r="AA33" s="188"/>
      <c r="AB33" s="188"/>
      <c r="AC33" s="188"/>
      <c r="AD33" s="188"/>
      <c r="AE33" s="188"/>
      <c r="AF33" s="36"/>
      <c r="AG33" s="36"/>
      <c r="AH33" s="36"/>
      <c r="AI33" s="36"/>
      <c r="AJ33" s="36"/>
      <c r="AK33" s="189">
        <v>0</v>
      </c>
      <c r="AL33" s="188"/>
      <c r="AM33" s="188"/>
      <c r="AN33" s="188"/>
      <c r="AO33" s="188"/>
      <c r="AP33" s="36"/>
      <c r="AQ33" s="40"/>
    </row>
    <row r="34" spans="2:43" s="2" customFormat="1" ht="14.25" customHeight="1" hidden="1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187">
        <v>0.15</v>
      </c>
      <c r="M34" s="188"/>
      <c r="N34" s="188"/>
      <c r="O34" s="188"/>
      <c r="P34" s="36"/>
      <c r="Q34" s="36"/>
      <c r="R34" s="36"/>
      <c r="S34" s="36"/>
      <c r="T34" s="39" t="s">
        <v>40</v>
      </c>
      <c r="U34" s="36"/>
      <c r="V34" s="36"/>
      <c r="W34" s="189">
        <f>ROUND(BC87+SUM(CG91:CG91),2)</f>
        <v>0</v>
      </c>
      <c r="X34" s="188"/>
      <c r="Y34" s="188"/>
      <c r="Z34" s="188"/>
      <c r="AA34" s="188"/>
      <c r="AB34" s="188"/>
      <c r="AC34" s="188"/>
      <c r="AD34" s="188"/>
      <c r="AE34" s="188"/>
      <c r="AF34" s="36"/>
      <c r="AG34" s="36"/>
      <c r="AH34" s="36"/>
      <c r="AI34" s="36"/>
      <c r="AJ34" s="36"/>
      <c r="AK34" s="189">
        <v>0</v>
      </c>
      <c r="AL34" s="188"/>
      <c r="AM34" s="188"/>
      <c r="AN34" s="188"/>
      <c r="AO34" s="188"/>
      <c r="AP34" s="36"/>
      <c r="AQ34" s="40"/>
    </row>
    <row r="35" spans="2:43" s="2" customFormat="1" ht="14.25" customHeight="1" hidden="1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187">
        <v>0</v>
      </c>
      <c r="M35" s="188"/>
      <c r="N35" s="188"/>
      <c r="O35" s="188"/>
      <c r="P35" s="36"/>
      <c r="Q35" s="36"/>
      <c r="R35" s="36"/>
      <c r="S35" s="36"/>
      <c r="T35" s="39" t="s">
        <v>40</v>
      </c>
      <c r="U35" s="36"/>
      <c r="V35" s="36"/>
      <c r="W35" s="189">
        <f>ROUND(BD87+SUM(CH91:CH91),2)</f>
        <v>0</v>
      </c>
      <c r="X35" s="188"/>
      <c r="Y35" s="188"/>
      <c r="Z35" s="188"/>
      <c r="AA35" s="188"/>
      <c r="AB35" s="188"/>
      <c r="AC35" s="188"/>
      <c r="AD35" s="188"/>
      <c r="AE35" s="188"/>
      <c r="AF35" s="36"/>
      <c r="AG35" s="36"/>
      <c r="AH35" s="36"/>
      <c r="AI35" s="36"/>
      <c r="AJ35" s="36"/>
      <c r="AK35" s="189">
        <v>0</v>
      </c>
      <c r="AL35" s="188"/>
      <c r="AM35" s="188"/>
      <c r="AN35" s="188"/>
      <c r="AO35" s="188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190" t="s">
        <v>47</v>
      </c>
      <c r="Y37" s="191"/>
      <c r="Z37" s="191"/>
      <c r="AA37" s="191"/>
      <c r="AB37" s="191"/>
      <c r="AC37" s="43"/>
      <c r="AD37" s="43"/>
      <c r="AE37" s="43"/>
      <c r="AF37" s="43"/>
      <c r="AG37" s="43"/>
      <c r="AH37" s="43"/>
      <c r="AI37" s="43"/>
      <c r="AJ37" s="43"/>
      <c r="AK37" s="192">
        <f>SUM(AK29:AK35)</f>
        <v>0</v>
      </c>
      <c r="AL37" s="191"/>
      <c r="AM37" s="191"/>
      <c r="AN37" s="191"/>
      <c r="AO37" s="193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ht="13.5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ht="13.5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ht="13.5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ht="13.5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ht="13.5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ht="13.5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ht="13.5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5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ht="13.5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ht="13.5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ht="13.5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ht="13.5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ht="13.5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ht="13.5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ht="13.5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5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79" t="s">
        <v>54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2"/>
    </row>
    <row r="77" spans="2:43" s="3" customFormat="1" ht="14.25" customHeight="1">
      <c r="B77" s="60"/>
      <c r="C77" s="27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16009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9" t="str">
        <f>K6</f>
        <v>II/184 průtah Všeruby,2.etapa-přeložka II/190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7" t="s">
        <v>21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23</v>
      </c>
      <c r="AJ80" s="31"/>
      <c r="AK80" s="31"/>
      <c r="AL80" s="31"/>
      <c r="AM80" s="68" t="str">
        <f>IF(AN8="","",AN8)</f>
        <v>11.7.2016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7" t="s">
        <v>27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31</v>
      </c>
      <c r="AJ82" s="31"/>
      <c r="AK82" s="31"/>
      <c r="AL82" s="31"/>
      <c r="AM82" s="201" t="str">
        <f>IF(E17="","",E17)</f>
        <v> </v>
      </c>
      <c r="AN82" s="194"/>
      <c r="AO82" s="194"/>
      <c r="AP82" s="194"/>
      <c r="AQ82" s="32"/>
      <c r="AS82" s="208" t="s">
        <v>55</v>
      </c>
      <c r="AT82" s="209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7" t="s">
        <v>30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33</v>
      </c>
      <c r="AJ83" s="31"/>
      <c r="AK83" s="31"/>
      <c r="AL83" s="31"/>
      <c r="AM83" s="201" t="str">
        <f>IF(E20="","",E20)</f>
        <v> </v>
      </c>
      <c r="AN83" s="194"/>
      <c r="AO83" s="194"/>
      <c r="AP83" s="194"/>
      <c r="AQ83" s="32"/>
      <c r="AS83" s="210"/>
      <c r="AT83" s="194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10"/>
      <c r="AT84" s="194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202" t="s">
        <v>56</v>
      </c>
      <c r="D85" s="203"/>
      <c r="E85" s="203"/>
      <c r="F85" s="203"/>
      <c r="G85" s="203"/>
      <c r="H85" s="70"/>
      <c r="I85" s="204" t="s">
        <v>57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58</v>
      </c>
      <c r="AH85" s="203"/>
      <c r="AI85" s="203"/>
      <c r="AJ85" s="203"/>
      <c r="AK85" s="203"/>
      <c r="AL85" s="203"/>
      <c r="AM85" s="203"/>
      <c r="AN85" s="204" t="s">
        <v>59</v>
      </c>
      <c r="AO85" s="203"/>
      <c r="AP85" s="211"/>
      <c r="AQ85" s="32"/>
      <c r="AS85" s="71" t="s">
        <v>60</v>
      </c>
      <c r="AT85" s="72" t="s">
        <v>61</v>
      </c>
      <c r="AU85" s="72" t="s">
        <v>62</v>
      </c>
      <c r="AV85" s="72" t="s">
        <v>63</v>
      </c>
      <c r="AW85" s="72" t="s">
        <v>64</v>
      </c>
      <c r="AX85" s="72" t="s">
        <v>65</v>
      </c>
      <c r="AY85" s="72" t="s">
        <v>66</v>
      </c>
      <c r="AZ85" s="72" t="s">
        <v>67</v>
      </c>
      <c r="BA85" s="72" t="s">
        <v>68</v>
      </c>
      <c r="BB85" s="72" t="s">
        <v>69</v>
      </c>
      <c r="BC85" s="72" t="s">
        <v>70</v>
      </c>
      <c r="BD85" s="73" t="s">
        <v>71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72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97">
        <f>ROUND(AG88,2)</f>
        <v>0</v>
      </c>
      <c r="AH87" s="197"/>
      <c r="AI87" s="197"/>
      <c r="AJ87" s="197"/>
      <c r="AK87" s="197"/>
      <c r="AL87" s="197"/>
      <c r="AM87" s="197"/>
      <c r="AN87" s="198">
        <f>SUM(AG87,AT87)</f>
        <v>0</v>
      </c>
      <c r="AO87" s="198"/>
      <c r="AP87" s="198"/>
      <c r="AQ87" s="66"/>
      <c r="AS87" s="77">
        <f>ROUND(AS88,2)</f>
        <v>0</v>
      </c>
      <c r="AT87" s="78">
        <f>ROUND(SUM(AV87:AW87),2)</f>
        <v>0</v>
      </c>
      <c r="AU87" s="79">
        <f>ROUND(AU88,5)</f>
        <v>3130.78023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73</v>
      </c>
      <c r="BT87" s="81" t="s">
        <v>74</v>
      </c>
      <c r="BU87" s="82" t="s">
        <v>75</v>
      </c>
      <c r="BV87" s="81" t="s">
        <v>76</v>
      </c>
      <c r="BW87" s="81" t="s">
        <v>77</v>
      </c>
      <c r="BX87" s="81" t="s">
        <v>78</v>
      </c>
    </row>
    <row r="88" spans="1:76" s="5" customFormat="1" ht="27" customHeight="1">
      <c r="A88" s="171" t="s">
        <v>790</v>
      </c>
      <c r="B88" s="83"/>
      <c r="C88" s="84"/>
      <c r="D88" s="195" t="s">
        <v>79</v>
      </c>
      <c r="E88" s="196"/>
      <c r="F88" s="196"/>
      <c r="G88" s="196"/>
      <c r="H88" s="196"/>
      <c r="I88" s="85"/>
      <c r="J88" s="195" t="s">
        <v>80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207">
        <f>'SO 101 - Komunikace'!M30</f>
        <v>0</v>
      </c>
      <c r="AH88" s="196"/>
      <c r="AI88" s="196"/>
      <c r="AJ88" s="196"/>
      <c r="AK88" s="196"/>
      <c r="AL88" s="196"/>
      <c r="AM88" s="196"/>
      <c r="AN88" s="207">
        <f>SUM(AG88,AT88)</f>
        <v>0</v>
      </c>
      <c r="AO88" s="196"/>
      <c r="AP88" s="196"/>
      <c r="AQ88" s="86"/>
      <c r="AS88" s="87">
        <f>'SO 101 - Komunikace'!M28</f>
        <v>0</v>
      </c>
      <c r="AT88" s="88">
        <f>ROUND(SUM(AV88:AW88),2)</f>
        <v>0</v>
      </c>
      <c r="AU88" s="89">
        <f>'SO 101 - Komunikace'!W123</f>
        <v>3130.7802309999997</v>
      </c>
      <c r="AV88" s="88">
        <f>'SO 101 - Komunikace'!M32</f>
        <v>0</v>
      </c>
      <c r="AW88" s="88">
        <f>'SO 101 - Komunikace'!M33</f>
        <v>0</v>
      </c>
      <c r="AX88" s="88">
        <f>'SO 101 - Komunikace'!M34</f>
        <v>0</v>
      </c>
      <c r="AY88" s="88">
        <f>'SO 101 - Komunikace'!M35</f>
        <v>0</v>
      </c>
      <c r="AZ88" s="88">
        <f>'SO 101 - Komunikace'!H32</f>
        <v>0</v>
      </c>
      <c r="BA88" s="88">
        <f>'SO 101 - Komunikace'!H33</f>
        <v>0</v>
      </c>
      <c r="BB88" s="88">
        <f>'SO 101 - Komunikace'!H34</f>
        <v>0</v>
      </c>
      <c r="BC88" s="88">
        <f>'SO 101 - Komunikace'!H35</f>
        <v>0</v>
      </c>
      <c r="BD88" s="90">
        <f>'SO 101 - Komunikace'!H36</f>
        <v>0</v>
      </c>
      <c r="BT88" s="91" t="s">
        <v>20</v>
      </c>
      <c r="BV88" s="91" t="s">
        <v>76</v>
      </c>
      <c r="BW88" s="91" t="s">
        <v>81</v>
      </c>
      <c r="BX88" s="91" t="s">
        <v>77</v>
      </c>
    </row>
    <row r="89" spans="2:43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0"/>
      <c r="C90" s="75" t="s">
        <v>82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98">
        <v>0</v>
      </c>
      <c r="AH90" s="194"/>
      <c r="AI90" s="194"/>
      <c r="AJ90" s="194"/>
      <c r="AK90" s="194"/>
      <c r="AL90" s="194"/>
      <c r="AM90" s="194"/>
      <c r="AN90" s="198">
        <v>0</v>
      </c>
      <c r="AO90" s="194"/>
      <c r="AP90" s="194"/>
      <c r="AQ90" s="32"/>
      <c r="AS90" s="71" t="s">
        <v>83</v>
      </c>
      <c r="AT90" s="72" t="s">
        <v>84</v>
      </c>
      <c r="AU90" s="72" t="s">
        <v>38</v>
      </c>
      <c r="AV90" s="73" t="s">
        <v>61</v>
      </c>
    </row>
    <row r="91" spans="2:48" s="1" customFormat="1" ht="10.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2"/>
      <c r="AS91" s="92"/>
      <c r="AT91" s="51"/>
      <c r="AU91" s="51"/>
      <c r="AV91" s="53"/>
    </row>
    <row r="92" spans="2:43" s="1" customFormat="1" ht="30" customHeight="1">
      <c r="B92" s="30"/>
      <c r="C92" s="93" t="s">
        <v>85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205">
        <f>ROUND(AG87+AG90,2)</f>
        <v>0</v>
      </c>
      <c r="AH92" s="205"/>
      <c r="AI92" s="205"/>
      <c r="AJ92" s="205"/>
      <c r="AK92" s="205"/>
      <c r="AL92" s="205"/>
      <c r="AM92" s="205"/>
      <c r="AN92" s="205">
        <f>AN87+AN90</f>
        <v>0</v>
      </c>
      <c r="AO92" s="205"/>
      <c r="AP92" s="205"/>
      <c r="AQ92" s="32"/>
    </row>
    <row r="93" spans="2:43" s="1" customFormat="1" ht="6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6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101 - Komunikace'!C2" tooltip="SO 101 - Komunikace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71"/>
  <sheetViews>
    <sheetView showGridLines="0" tabSelected="1" zoomScalePageLayoutView="0" workbookViewId="0" topLeftCell="A1">
      <pane ySplit="1" topLeftCell="A307" activePane="bottomLeft" state="frozen"/>
      <selection pane="topLeft" activeCell="A1" sqref="A1"/>
      <selection pane="bottomLeft" activeCell="AE423" sqref="AE4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6"/>
      <c r="B1" s="173"/>
      <c r="C1" s="173"/>
      <c r="D1" s="174" t="s">
        <v>1</v>
      </c>
      <c r="E1" s="173"/>
      <c r="F1" s="175" t="s">
        <v>791</v>
      </c>
      <c r="G1" s="175"/>
      <c r="H1" s="245" t="s">
        <v>792</v>
      </c>
      <c r="I1" s="245"/>
      <c r="J1" s="245"/>
      <c r="K1" s="245"/>
      <c r="L1" s="175" t="s">
        <v>793</v>
      </c>
      <c r="M1" s="173"/>
      <c r="N1" s="173"/>
      <c r="O1" s="174" t="s">
        <v>86</v>
      </c>
      <c r="P1" s="173"/>
      <c r="Q1" s="173"/>
      <c r="R1" s="173"/>
      <c r="S1" s="175" t="s">
        <v>794</v>
      </c>
      <c r="T1" s="175"/>
      <c r="U1" s="176"/>
      <c r="V1" s="17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77" t="s">
        <v>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06" t="s">
        <v>6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T2" s="16" t="s">
        <v>81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87</v>
      </c>
    </row>
    <row r="4" spans="2:46" ht="36.75" customHeight="1">
      <c r="B4" s="20"/>
      <c r="C4" s="179" t="s">
        <v>88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12" t="str">
        <f>'Rekapitulace stavby'!K6</f>
        <v>II/184 průtah Všeruby,2.etapa-přeložka II/190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21"/>
      <c r="R6" s="22"/>
    </row>
    <row r="7" spans="2:18" s="1" customFormat="1" ht="32.25" customHeight="1">
      <c r="B7" s="30"/>
      <c r="C7" s="31"/>
      <c r="D7" s="26" t="s">
        <v>89</v>
      </c>
      <c r="E7" s="31"/>
      <c r="F7" s="182" t="s">
        <v>90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3</v>
      </c>
      <c r="P8" s="31"/>
      <c r="Q8" s="31"/>
      <c r="R8" s="32"/>
    </row>
    <row r="9" spans="2:18" s="1" customFormat="1" ht="14.25" customHeight="1">
      <c r="B9" s="30"/>
      <c r="C9" s="31"/>
      <c r="D9" s="27" t="s">
        <v>21</v>
      </c>
      <c r="E9" s="31"/>
      <c r="F9" s="25" t="s">
        <v>22</v>
      </c>
      <c r="G9" s="31"/>
      <c r="H9" s="31"/>
      <c r="I9" s="31"/>
      <c r="J9" s="31"/>
      <c r="K9" s="31"/>
      <c r="L9" s="31"/>
      <c r="M9" s="27" t="s">
        <v>23</v>
      </c>
      <c r="N9" s="31"/>
      <c r="O9" s="213" t="str">
        <f>'Rekapitulace stavby'!AN8</f>
        <v>11.7.2016</v>
      </c>
      <c r="P9" s="194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27</v>
      </c>
      <c r="E11" s="31"/>
      <c r="F11" s="31"/>
      <c r="G11" s="31"/>
      <c r="H11" s="31"/>
      <c r="I11" s="31"/>
      <c r="J11" s="31"/>
      <c r="K11" s="31"/>
      <c r="L11" s="31"/>
      <c r="M11" s="27" t="s">
        <v>28</v>
      </c>
      <c r="N11" s="31"/>
      <c r="O11" s="181">
        <f>IF('Rekapitulace stavby'!AN10="","",'Rekapitulace stavby'!AN10)</f>
      </c>
      <c r="P11" s="194"/>
      <c r="Q11" s="31"/>
      <c r="R11" s="32"/>
    </row>
    <row r="12" spans="2:18" s="1" customFormat="1" ht="18" customHeight="1">
      <c r="B12" s="30"/>
      <c r="C12" s="31"/>
      <c r="D12" s="31"/>
      <c r="E12" s="25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7" t="s">
        <v>29</v>
      </c>
      <c r="N12" s="31"/>
      <c r="O12" s="181">
        <f>IF('Rekapitulace stavby'!AN11="","",'Rekapitulace stavby'!AN11)</f>
      </c>
      <c r="P12" s="194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30</v>
      </c>
      <c r="E14" s="31"/>
      <c r="F14" s="31"/>
      <c r="G14" s="31"/>
      <c r="H14" s="31"/>
      <c r="I14" s="31"/>
      <c r="J14" s="31"/>
      <c r="K14" s="31"/>
      <c r="L14" s="31"/>
      <c r="M14" s="27" t="s">
        <v>28</v>
      </c>
      <c r="N14" s="31"/>
      <c r="O14" s="181">
        <f>IF('Rekapitulace stavby'!AN13="","",'Rekapitulace stavby'!AN13)</f>
      </c>
      <c r="P14" s="194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29</v>
      </c>
      <c r="N15" s="31"/>
      <c r="O15" s="181">
        <f>IF('Rekapitulace stavby'!AN14="","",'Rekapitulace stavby'!AN14)</f>
      </c>
      <c r="P15" s="194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31</v>
      </c>
      <c r="E17" s="31"/>
      <c r="F17" s="31"/>
      <c r="G17" s="31"/>
      <c r="H17" s="31"/>
      <c r="I17" s="31"/>
      <c r="J17" s="31"/>
      <c r="K17" s="31"/>
      <c r="L17" s="31"/>
      <c r="M17" s="27" t="s">
        <v>28</v>
      </c>
      <c r="N17" s="31"/>
      <c r="O17" s="181">
        <f>IF('Rekapitulace stavby'!AN16="","",'Rekapitulace stavby'!AN16)</f>
      </c>
      <c r="P17" s="194"/>
      <c r="Q17" s="31"/>
      <c r="R17" s="32"/>
    </row>
    <row r="18" spans="2:18" s="1" customFormat="1" ht="18" customHeight="1">
      <c r="B18" s="30"/>
      <c r="C18" s="31"/>
      <c r="D18" s="31"/>
      <c r="E18" s="25" t="str">
        <f>IF('Rekapitulace stavby'!E17="","",'Rekapitulace stavby'!E17)</f>
        <v> </v>
      </c>
      <c r="F18" s="31"/>
      <c r="G18" s="31"/>
      <c r="H18" s="31"/>
      <c r="I18" s="31"/>
      <c r="J18" s="31"/>
      <c r="K18" s="31"/>
      <c r="L18" s="31"/>
      <c r="M18" s="27" t="s">
        <v>29</v>
      </c>
      <c r="N18" s="31"/>
      <c r="O18" s="181">
        <f>IF('Rekapitulace stavby'!AN17="","",'Rekapitulace stavby'!AN17)</f>
      </c>
      <c r="P18" s="194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33</v>
      </c>
      <c r="E20" s="31"/>
      <c r="F20" s="31"/>
      <c r="G20" s="31"/>
      <c r="H20" s="31"/>
      <c r="I20" s="31"/>
      <c r="J20" s="31"/>
      <c r="K20" s="31"/>
      <c r="L20" s="31"/>
      <c r="M20" s="27" t="s">
        <v>28</v>
      </c>
      <c r="N20" s="31"/>
      <c r="O20" s="181">
        <f>IF('Rekapitulace stavby'!AN19="","",'Rekapitulace stavby'!AN19)</f>
      </c>
      <c r="P20" s="194"/>
      <c r="Q20" s="31"/>
      <c r="R20" s="32"/>
    </row>
    <row r="21" spans="2:18" s="1" customFormat="1" ht="18" customHeight="1">
      <c r="B21" s="30"/>
      <c r="C21" s="31"/>
      <c r="D21" s="31"/>
      <c r="E21" s="25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7" t="s">
        <v>29</v>
      </c>
      <c r="N21" s="31"/>
      <c r="O21" s="181">
        <f>IF('Rekapitulace stavby'!AN20="","",'Rekapitulace stavby'!AN20)</f>
      </c>
      <c r="P21" s="194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3" t="s">
        <v>3</v>
      </c>
      <c r="F24" s="194"/>
      <c r="G24" s="194"/>
      <c r="H24" s="194"/>
      <c r="I24" s="194"/>
      <c r="J24" s="194"/>
      <c r="K24" s="194"/>
      <c r="L24" s="194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5" t="s">
        <v>91</v>
      </c>
      <c r="E27" s="31"/>
      <c r="F27" s="31"/>
      <c r="G27" s="31"/>
      <c r="H27" s="31"/>
      <c r="I27" s="31"/>
      <c r="J27" s="31"/>
      <c r="K27" s="31"/>
      <c r="L27" s="31"/>
      <c r="M27" s="184">
        <f>N88</f>
        <v>0</v>
      </c>
      <c r="N27" s="194"/>
      <c r="O27" s="194"/>
      <c r="P27" s="194"/>
      <c r="Q27" s="31"/>
      <c r="R27" s="32"/>
    </row>
    <row r="28" spans="2:18" s="1" customFormat="1" ht="14.25" customHeight="1">
      <c r="B28" s="30"/>
      <c r="C28" s="31"/>
      <c r="D28" s="29" t="s">
        <v>92</v>
      </c>
      <c r="E28" s="31"/>
      <c r="F28" s="31"/>
      <c r="G28" s="31"/>
      <c r="H28" s="31"/>
      <c r="I28" s="31"/>
      <c r="J28" s="31"/>
      <c r="K28" s="31"/>
      <c r="L28" s="31"/>
      <c r="M28" s="184">
        <f>N104</f>
        <v>0</v>
      </c>
      <c r="N28" s="194"/>
      <c r="O28" s="194"/>
      <c r="P28" s="194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96" t="s">
        <v>37</v>
      </c>
      <c r="E30" s="31"/>
      <c r="F30" s="31"/>
      <c r="G30" s="31"/>
      <c r="H30" s="31"/>
      <c r="I30" s="31"/>
      <c r="J30" s="31"/>
      <c r="K30" s="31"/>
      <c r="L30" s="31"/>
      <c r="M30" s="214">
        <f>ROUND(M27+M28,2)</f>
        <v>0</v>
      </c>
      <c r="N30" s="194"/>
      <c r="O30" s="194"/>
      <c r="P30" s="194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38</v>
      </c>
      <c r="E32" s="37" t="s">
        <v>39</v>
      </c>
      <c r="F32" s="38">
        <v>0.21</v>
      </c>
      <c r="G32" s="97" t="s">
        <v>40</v>
      </c>
      <c r="H32" s="215">
        <f>ROUND((SUM(BE104:BE105)+SUM(BE123:BE470)),2)</f>
        <v>0</v>
      </c>
      <c r="I32" s="194"/>
      <c r="J32" s="194"/>
      <c r="K32" s="31"/>
      <c r="L32" s="31"/>
      <c r="M32" s="215">
        <f>ROUND(ROUND((SUM(BE104:BE105)+SUM(BE123:BE470)),2)*F32,2)</f>
        <v>0</v>
      </c>
      <c r="N32" s="194"/>
      <c r="O32" s="194"/>
      <c r="P32" s="194"/>
      <c r="Q32" s="31"/>
      <c r="R32" s="32"/>
    </row>
    <row r="33" spans="2:18" s="1" customFormat="1" ht="14.25" customHeight="1">
      <c r="B33" s="30"/>
      <c r="C33" s="31"/>
      <c r="D33" s="31"/>
      <c r="E33" s="37" t="s">
        <v>41</v>
      </c>
      <c r="F33" s="38">
        <v>0.15</v>
      </c>
      <c r="G33" s="97" t="s">
        <v>40</v>
      </c>
      <c r="H33" s="215">
        <f>ROUND((SUM(BF104:BF105)+SUM(BF123:BF470)),2)</f>
        <v>0</v>
      </c>
      <c r="I33" s="194"/>
      <c r="J33" s="194"/>
      <c r="K33" s="31"/>
      <c r="L33" s="31"/>
      <c r="M33" s="215">
        <f>ROUND(ROUND((SUM(BF104:BF105)+SUM(BF123:BF470)),2)*F33,2)</f>
        <v>0</v>
      </c>
      <c r="N33" s="194"/>
      <c r="O33" s="194"/>
      <c r="P33" s="194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42</v>
      </c>
      <c r="F34" s="38">
        <v>0.21</v>
      </c>
      <c r="G34" s="97" t="s">
        <v>40</v>
      </c>
      <c r="H34" s="215">
        <f>ROUND((SUM(BG104:BG105)+SUM(BG123:BG470)),2)</f>
        <v>0</v>
      </c>
      <c r="I34" s="194"/>
      <c r="J34" s="194"/>
      <c r="K34" s="31"/>
      <c r="L34" s="31"/>
      <c r="M34" s="215">
        <v>0</v>
      </c>
      <c r="N34" s="194"/>
      <c r="O34" s="194"/>
      <c r="P34" s="194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43</v>
      </c>
      <c r="F35" s="38">
        <v>0.15</v>
      </c>
      <c r="G35" s="97" t="s">
        <v>40</v>
      </c>
      <c r="H35" s="215">
        <f>ROUND((SUM(BH104:BH105)+SUM(BH123:BH470)),2)</f>
        <v>0</v>
      </c>
      <c r="I35" s="194"/>
      <c r="J35" s="194"/>
      <c r="K35" s="31"/>
      <c r="L35" s="31"/>
      <c r="M35" s="215">
        <v>0</v>
      </c>
      <c r="N35" s="194"/>
      <c r="O35" s="194"/>
      <c r="P35" s="194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44</v>
      </c>
      <c r="F36" s="38">
        <v>0</v>
      </c>
      <c r="G36" s="97" t="s">
        <v>40</v>
      </c>
      <c r="H36" s="215">
        <f>ROUND((SUM(BI104:BI105)+SUM(BI123:BI470)),2)</f>
        <v>0</v>
      </c>
      <c r="I36" s="194"/>
      <c r="J36" s="194"/>
      <c r="K36" s="31"/>
      <c r="L36" s="31"/>
      <c r="M36" s="215">
        <v>0</v>
      </c>
      <c r="N36" s="194"/>
      <c r="O36" s="194"/>
      <c r="P36" s="194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4"/>
      <c r="D38" s="98" t="s">
        <v>45</v>
      </c>
      <c r="E38" s="70"/>
      <c r="F38" s="70"/>
      <c r="G38" s="99" t="s">
        <v>46</v>
      </c>
      <c r="H38" s="100" t="s">
        <v>47</v>
      </c>
      <c r="I38" s="70"/>
      <c r="J38" s="70"/>
      <c r="K38" s="70"/>
      <c r="L38" s="216">
        <f>SUM(M30:M36)</f>
        <v>0</v>
      </c>
      <c r="M38" s="203"/>
      <c r="N38" s="203"/>
      <c r="O38" s="203"/>
      <c r="P38" s="211"/>
      <c r="Q38" s="94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3.5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3.5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3.5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3.5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3.5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3.5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3.5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3.5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3.5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3.5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3.5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3.5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3.5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3.5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9" t="s">
        <v>93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12" t="str">
        <f>F6</f>
        <v>II/184 průtah Všeruby,2.etapa-přeložka II/190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1"/>
      <c r="R78" s="32"/>
    </row>
    <row r="79" spans="2:18" s="1" customFormat="1" ht="36.75" customHeight="1">
      <c r="B79" s="30"/>
      <c r="C79" s="64" t="s">
        <v>89</v>
      </c>
      <c r="D79" s="31"/>
      <c r="E79" s="31"/>
      <c r="F79" s="199" t="str">
        <f>F7</f>
        <v>SO 101 - Komunikace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21</v>
      </c>
      <c r="D81" s="31"/>
      <c r="E81" s="31"/>
      <c r="F81" s="25" t="str">
        <f>F9</f>
        <v> </v>
      </c>
      <c r="G81" s="31"/>
      <c r="H81" s="31"/>
      <c r="I81" s="31"/>
      <c r="J81" s="31"/>
      <c r="K81" s="27" t="s">
        <v>23</v>
      </c>
      <c r="L81" s="31"/>
      <c r="M81" s="213" t="str">
        <f>IF(O9="","",O9)</f>
        <v>11.7.2016</v>
      </c>
      <c r="N81" s="194"/>
      <c r="O81" s="194"/>
      <c r="P81" s="194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7" t="s">
        <v>27</v>
      </c>
      <c r="D83" s="31"/>
      <c r="E83" s="31"/>
      <c r="F83" s="25" t="str">
        <f>E12</f>
        <v> </v>
      </c>
      <c r="G83" s="31"/>
      <c r="H83" s="31"/>
      <c r="I83" s="31"/>
      <c r="J83" s="31"/>
      <c r="K83" s="27" t="s">
        <v>31</v>
      </c>
      <c r="L83" s="31"/>
      <c r="M83" s="181" t="str">
        <f>E18</f>
        <v> </v>
      </c>
      <c r="N83" s="194"/>
      <c r="O83" s="194"/>
      <c r="P83" s="194"/>
      <c r="Q83" s="194"/>
      <c r="R83" s="32"/>
    </row>
    <row r="84" spans="2:18" s="1" customFormat="1" ht="14.25" customHeight="1">
      <c r="B84" s="30"/>
      <c r="C84" s="27" t="s">
        <v>30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33</v>
      </c>
      <c r="L84" s="31"/>
      <c r="M84" s="181" t="str">
        <f>E21</f>
        <v> </v>
      </c>
      <c r="N84" s="194"/>
      <c r="O84" s="194"/>
      <c r="P84" s="194"/>
      <c r="Q84" s="194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17" t="s">
        <v>94</v>
      </c>
      <c r="D86" s="218"/>
      <c r="E86" s="218"/>
      <c r="F86" s="218"/>
      <c r="G86" s="218"/>
      <c r="H86" s="94"/>
      <c r="I86" s="94"/>
      <c r="J86" s="94"/>
      <c r="K86" s="94"/>
      <c r="L86" s="94"/>
      <c r="M86" s="94"/>
      <c r="N86" s="217" t="s">
        <v>95</v>
      </c>
      <c r="O86" s="194"/>
      <c r="P86" s="194"/>
      <c r="Q86" s="194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1" t="s">
        <v>96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N123</f>
        <v>0</v>
      </c>
      <c r="O88" s="194"/>
      <c r="P88" s="194"/>
      <c r="Q88" s="194"/>
      <c r="R88" s="32"/>
      <c r="AU88" s="16" t="s">
        <v>97</v>
      </c>
    </row>
    <row r="89" spans="2:18" s="6" customFormat="1" ht="24.75" customHeight="1">
      <c r="B89" s="102"/>
      <c r="C89" s="103"/>
      <c r="D89" s="104" t="s">
        <v>98</v>
      </c>
      <c r="E89" s="103"/>
      <c r="F89" s="103"/>
      <c r="G89" s="103"/>
      <c r="H89" s="103"/>
      <c r="I89" s="103"/>
      <c r="J89" s="103"/>
      <c r="K89" s="103"/>
      <c r="L89" s="103"/>
      <c r="M89" s="103"/>
      <c r="N89" s="219">
        <f>N124</f>
        <v>0</v>
      </c>
      <c r="O89" s="220"/>
      <c r="P89" s="220"/>
      <c r="Q89" s="220"/>
      <c r="R89" s="105"/>
    </row>
    <row r="90" spans="2:18" s="7" customFormat="1" ht="19.5" customHeight="1">
      <c r="B90" s="106"/>
      <c r="C90" s="107"/>
      <c r="D90" s="108" t="s">
        <v>99</v>
      </c>
      <c r="E90" s="107"/>
      <c r="F90" s="107"/>
      <c r="G90" s="107"/>
      <c r="H90" s="107"/>
      <c r="I90" s="107"/>
      <c r="J90" s="107"/>
      <c r="K90" s="107"/>
      <c r="L90" s="107"/>
      <c r="M90" s="107"/>
      <c r="N90" s="221">
        <f>N125</f>
        <v>0</v>
      </c>
      <c r="O90" s="222"/>
      <c r="P90" s="222"/>
      <c r="Q90" s="222"/>
      <c r="R90" s="109"/>
    </row>
    <row r="91" spans="2:18" s="7" customFormat="1" ht="19.5" customHeight="1">
      <c r="B91" s="106"/>
      <c r="C91" s="107"/>
      <c r="D91" s="108" t="s">
        <v>100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221">
        <f>N204</f>
        <v>0</v>
      </c>
      <c r="O91" s="222"/>
      <c r="P91" s="222"/>
      <c r="Q91" s="222"/>
      <c r="R91" s="109"/>
    </row>
    <row r="92" spans="2:18" s="7" customFormat="1" ht="19.5" customHeight="1">
      <c r="B92" s="106"/>
      <c r="C92" s="107"/>
      <c r="D92" s="108" t="s">
        <v>101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21">
        <f>N217</f>
        <v>0</v>
      </c>
      <c r="O92" s="222"/>
      <c r="P92" s="222"/>
      <c r="Q92" s="222"/>
      <c r="R92" s="109"/>
    </row>
    <row r="93" spans="2:18" s="7" customFormat="1" ht="19.5" customHeight="1">
      <c r="B93" s="106"/>
      <c r="C93" s="107"/>
      <c r="D93" s="108" t="s">
        <v>102</v>
      </c>
      <c r="E93" s="107"/>
      <c r="F93" s="107"/>
      <c r="G93" s="107"/>
      <c r="H93" s="107"/>
      <c r="I93" s="107"/>
      <c r="J93" s="107"/>
      <c r="K93" s="107"/>
      <c r="L93" s="107"/>
      <c r="M93" s="107"/>
      <c r="N93" s="221">
        <f>N224</f>
        <v>0</v>
      </c>
      <c r="O93" s="222"/>
      <c r="P93" s="222"/>
      <c r="Q93" s="222"/>
      <c r="R93" s="109"/>
    </row>
    <row r="94" spans="2:18" s="7" customFormat="1" ht="19.5" customHeight="1">
      <c r="B94" s="106"/>
      <c r="C94" s="107"/>
      <c r="D94" s="108" t="s">
        <v>103</v>
      </c>
      <c r="E94" s="107"/>
      <c r="F94" s="107"/>
      <c r="G94" s="107"/>
      <c r="H94" s="107"/>
      <c r="I94" s="107"/>
      <c r="J94" s="107"/>
      <c r="K94" s="107"/>
      <c r="L94" s="107"/>
      <c r="M94" s="107"/>
      <c r="N94" s="221">
        <f>N251</f>
        <v>0</v>
      </c>
      <c r="O94" s="222"/>
      <c r="P94" s="222"/>
      <c r="Q94" s="222"/>
      <c r="R94" s="109"/>
    </row>
    <row r="95" spans="2:18" s="7" customFormat="1" ht="19.5" customHeight="1">
      <c r="B95" s="106"/>
      <c r="C95" s="107"/>
      <c r="D95" s="108" t="s">
        <v>104</v>
      </c>
      <c r="E95" s="107"/>
      <c r="F95" s="107"/>
      <c r="G95" s="107"/>
      <c r="H95" s="107"/>
      <c r="I95" s="107"/>
      <c r="J95" s="107"/>
      <c r="K95" s="107"/>
      <c r="L95" s="107"/>
      <c r="M95" s="107"/>
      <c r="N95" s="221">
        <f>N291</f>
        <v>0</v>
      </c>
      <c r="O95" s="222"/>
      <c r="P95" s="222"/>
      <c r="Q95" s="222"/>
      <c r="R95" s="109"/>
    </row>
    <row r="96" spans="2:18" s="7" customFormat="1" ht="19.5" customHeight="1">
      <c r="B96" s="106"/>
      <c r="C96" s="107"/>
      <c r="D96" s="108" t="s">
        <v>105</v>
      </c>
      <c r="E96" s="107"/>
      <c r="F96" s="107"/>
      <c r="G96" s="107"/>
      <c r="H96" s="107"/>
      <c r="I96" s="107"/>
      <c r="J96" s="107"/>
      <c r="K96" s="107"/>
      <c r="L96" s="107"/>
      <c r="M96" s="107"/>
      <c r="N96" s="221">
        <f>N407</f>
        <v>0</v>
      </c>
      <c r="O96" s="222"/>
      <c r="P96" s="222"/>
      <c r="Q96" s="222"/>
      <c r="R96" s="109"/>
    </row>
    <row r="97" spans="2:18" s="7" customFormat="1" ht="19.5" customHeight="1">
      <c r="B97" s="106"/>
      <c r="C97" s="107"/>
      <c r="D97" s="108" t="s">
        <v>106</v>
      </c>
      <c r="E97" s="107"/>
      <c r="F97" s="107"/>
      <c r="G97" s="107"/>
      <c r="H97" s="107"/>
      <c r="I97" s="107"/>
      <c r="J97" s="107"/>
      <c r="K97" s="107"/>
      <c r="L97" s="107"/>
      <c r="M97" s="107"/>
      <c r="N97" s="221">
        <f>N448</f>
        <v>0</v>
      </c>
      <c r="O97" s="222"/>
      <c r="P97" s="222"/>
      <c r="Q97" s="222"/>
      <c r="R97" s="109"/>
    </row>
    <row r="98" spans="2:18" s="6" customFormat="1" ht="24.75" customHeight="1">
      <c r="B98" s="102"/>
      <c r="C98" s="103"/>
      <c r="D98" s="104" t="s">
        <v>107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19">
        <f>N450</f>
        <v>0</v>
      </c>
      <c r="O98" s="220"/>
      <c r="P98" s="220"/>
      <c r="Q98" s="220"/>
      <c r="R98" s="105"/>
    </row>
    <row r="99" spans="2:18" s="7" customFormat="1" ht="19.5" customHeight="1">
      <c r="B99" s="106"/>
      <c r="C99" s="107"/>
      <c r="D99" s="108" t="s">
        <v>108</v>
      </c>
      <c r="E99" s="107"/>
      <c r="F99" s="107"/>
      <c r="G99" s="107"/>
      <c r="H99" s="107"/>
      <c r="I99" s="107"/>
      <c r="J99" s="107"/>
      <c r="K99" s="107"/>
      <c r="L99" s="107"/>
      <c r="M99" s="107"/>
      <c r="N99" s="221">
        <f>N451</f>
        <v>0</v>
      </c>
      <c r="O99" s="222"/>
      <c r="P99" s="222"/>
      <c r="Q99" s="222"/>
      <c r="R99" s="109"/>
    </row>
    <row r="100" spans="2:18" s="6" customFormat="1" ht="24.75" customHeight="1">
      <c r="B100" s="102"/>
      <c r="C100" s="103"/>
      <c r="D100" s="104" t="s">
        <v>109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19">
        <f>N454</f>
        <v>0</v>
      </c>
      <c r="O100" s="220"/>
      <c r="P100" s="220"/>
      <c r="Q100" s="220"/>
      <c r="R100" s="105"/>
    </row>
    <row r="101" spans="2:18" s="7" customFormat="1" ht="19.5" customHeight="1">
      <c r="B101" s="106"/>
      <c r="C101" s="107"/>
      <c r="D101" s="108" t="s">
        <v>110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221">
        <f>N455</f>
        <v>0</v>
      </c>
      <c r="O101" s="222"/>
      <c r="P101" s="222"/>
      <c r="Q101" s="222"/>
      <c r="R101" s="109"/>
    </row>
    <row r="102" spans="2:18" s="7" customFormat="1" ht="19.5" customHeight="1">
      <c r="B102" s="106"/>
      <c r="C102" s="107"/>
      <c r="D102" s="108" t="s">
        <v>111</v>
      </c>
      <c r="E102" s="107"/>
      <c r="F102" s="107"/>
      <c r="G102" s="107"/>
      <c r="H102" s="107"/>
      <c r="I102" s="107"/>
      <c r="J102" s="107"/>
      <c r="K102" s="107"/>
      <c r="L102" s="107"/>
      <c r="M102" s="107"/>
      <c r="N102" s="221">
        <f>N463</f>
        <v>0</v>
      </c>
      <c r="O102" s="222"/>
      <c r="P102" s="222"/>
      <c r="Q102" s="222"/>
      <c r="R102" s="109"/>
    </row>
    <row r="103" spans="2:18" s="1" customFormat="1" ht="21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21" s="1" customFormat="1" ht="29.25" customHeight="1">
      <c r="B104" s="30"/>
      <c r="C104" s="101" t="s">
        <v>112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223">
        <v>0</v>
      </c>
      <c r="O104" s="194"/>
      <c r="P104" s="194"/>
      <c r="Q104" s="194"/>
      <c r="R104" s="32"/>
      <c r="T104" s="110"/>
      <c r="U104" s="111" t="s">
        <v>38</v>
      </c>
    </row>
    <row r="105" spans="2:18" s="1" customFormat="1" ht="18" customHeigh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18" s="1" customFormat="1" ht="29.25" customHeight="1">
      <c r="B106" s="30"/>
      <c r="C106" s="93" t="s">
        <v>85</v>
      </c>
      <c r="D106" s="94"/>
      <c r="E106" s="94"/>
      <c r="F106" s="94"/>
      <c r="G106" s="94"/>
      <c r="H106" s="94"/>
      <c r="I106" s="94"/>
      <c r="J106" s="94"/>
      <c r="K106" s="94"/>
      <c r="L106" s="205">
        <f>ROUND(SUM(N88+N104),2)</f>
        <v>0</v>
      </c>
      <c r="M106" s="218"/>
      <c r="N106" s="218"/>
      <c r="O106" s="218"/>
      <c r="P106" s="218"/>
      <c r="Q106" s="218"/>
      <c r="R106" s="32"/>
    </row>
    <row r="107" spans="2:18" s="1" customFormat="1" ht="6.75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11" spans="2:18" s="1" customFormat="1" ht="6.7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18" s="1" customFormat="1" ht="36.75" customHeight="1">
      <c r="B112" s="30"/>
      <c r="C112" s="179" t="s">
        <v>113</v>
      </c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30" customHeight="1">
      <c r="B114" s="30"/>
      <c r="C114" s="27" t="s">
        <v>15</v>
      </c>
      <c r="D114" s="31"/>
      <c r="E114" s="31"/>
      <c r="F114" s="212" t="str">
        <f>F6</f>
        <v>II/184 průtah Všeruby,2.etapa-přeložka II/190</v>
      </c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31"/>
      <c r="R114" s="32"/>
    </row>
    <row r="115" spans="2:18" s="1" customFormat="1" ht="36.75" customHeight="1">
      <c r="B115" s="30"/>
      <c r="C115" s="64" t="s">
        <v>89</v>
      </c>
      <c r="D115" s="31"/>
      <c r="E115" s="31"/>
      <c r="F115" s="199" t="str">
        <f>F7</f>
        <v>SO 101 - Komunikace</v>
      </c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8" customHeight="1">
      <c r="B117" s="30"/>
      <c r="C117" s="27" t="s">
        <v>21</v>
      </c>
      <c r="D117" s="31"/>
      <c r="E117" s="31"/>
      <c r="F117" s="25" t="str">
        <f>F9</f>
        <v> </v>
      </c>
      <c r="G117" s="31"/>
      <c r="H117" s="31"/>
      <c r="I117" s="31"/>
      <c r="J117" s="31"/>
      <c r="K117" s="27" t="s">
        <v>23</v>
      </c>
      <c r="L117" s="31"/>
      <c r="M117" s="213" t="str">
        <f>IF(O9="","",O9)</f>
        <v>11.7.2016</v>
      </c>
      <c r="N117" s="194"/>
      <c r="O117" s="194"/>
      <c r="P117" s="194"/>
      <c r="Q117" s="31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5">
      <c r="B119" s="30"/>
      <c r="C119" s="27" t="s">
        <v>27</v>
      </c>
      <c r="D119" s="31"/>
      <c r="E119" s="31"/>
      <c r="F119" s="25" t="str">
        <f>E12</f>
        <v> </v>
      </c>
      <c r="G119" s="31"/>
      <c r="H119" s="31"/>
      <c r="I119" s="31"/>
      <c r="J119" s="31"/>
      <c r="K119" s="27" t="s">
        <v>31</v>
      </c>
      <c r="L119" s="31"/>
      <c r="M119" s="181" t="str">
        <f>E18</f>
        <v> </v>
      </c>
      <c r="N119" s="194"/>
      <c r="O119" s="194"/>
      <c r="P119" s="194"/>
      <c r="Q119" s="194"/>
      <c r="R119" s="32"/>
    </row>
    <row r="120" spans="2:18" s="1" customFormat="1" ht="14.25" customHeight="1">
      <c r="B120" s="30"/>
      <c r="C120" s="27" t="s">
        <v>30</v>
      </c>
      <c r="D120" s="31"/>
      <c r="E120" s="31"/>
      <c r="F120" s="25" t="str">
        <f>IF(E15="","",E15)</f>
        <v> </v>
      </c>
      <c r="G120" s="31"/>
      <c r="H120" s="31"/>
      <c r="I120" s="31"/>
      <c r="J120" s="31"/>
      <c r="K120" s="27" t="s">
        <v>33</v>
      </c>
      <c r="L120" s="31"/>
      <c r="M120" s="181" t="str">
        <f>E21</f>
        <v> </v>
      </c>
      <c r="N120" s="194"/>
      <c r="O120" s="194"/>
      <c r="P120" s="194"/>
      <c r="Q120" s="194"/>
      <c r="R120" s="32"/>
    </row>
    <row r="121" spans="2:18" s="1" customFormat="1" ht="9.7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27" s="8" customFormat="1" ht="29.25" customHeight="1">
      <c r="B122" s="112"/>
      <c r="C122" s="113" t="s">
        <v>114</v>
      </c>
      <c r="D122" s="114" t="s">
        <v>115</v>
      </c>
      <c r="E122" s="114" t="s">
        <v>56</v>
      </c>
      <c r="F122" s="224" t="s">
        <v>116</v>
      </c>
      <c r="G122" s="225"/>
      <c r="H122" s="225"/>
      <c r="I122" s="225"/>
      <c r="J122" s="114" t="s">
        <v>117</v>
      </c>
      <c r="K122" s="114" t="s">
        <v>118</v>
      </c>
      <c r="L122" s="226" t="s">
        <v>119</v>
      </c>
      <c r="M122" s="225"/>
      <c r="N122" s="224" t="s">
        <v>95</v>
      </c>
      <c r="O122" s="225"/>
      <c r="P122" s="225"/>
      <c r="Q122" s="227"/>
      <c r="R122" s="115"/>
      <c r="T122" s="71" t="s">
        <v>120</v>
      </c>
      <c r="U122" s="72" t="s">
        <v>38</v>
      </c>
      <c r="V122" s="72" t="s">
        <v>121</v>
      </c>
      <c r="W122" s="72" t="s">
        <v>122</v>
      </c>
      <c r="X122" s="72" t="s">
        <v>123</v>
      </c>
      <c r="Y122" s="72" t="s">
        <v>124</v>
      </c>
      <c r="Z122" s="72" t="s">
        <v>125</v>
      </c>
      <c r="AA122" s="73" t="s">
        <v>126</v>
      </c>
    </row>
    <row r="123" spans="2:63" s="1" customFormat="1" ht="29.25" customHeight="1">
      <c r="B123" s="30"/>
      <c r="C123" s="75" t="s">
        <v>91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46">
        <f>BK123</f>
        <v>0</v>
      </c>
      <c r="O123" s="247"/>
      <c r="P123" s="247"/>
      <c r="Q123" s="247"/>
      <c r="R123" s="32"/>
      <c r="T123" s="74"/>
      <c r="U123" s="46"/>
      <c r="V123" s="46"/>
      <c r="W123" s="116">
        <f>W124+W450+W454</f>
        <v>3130.7802309999997</v>
      </c>
      <c r="X123" s="46"/>
      <c r="Y123" s="116">
        <f>Y124+Y450+Y454</f>
        <v>2136.37723666</v>
      </c>
      <c r="Z123" s="46"/>
      <c r="AA123" s="117">
        <f>AA124+AA450+AA454</f>
        <v>1755.601</v>
      </c>
      <c r="AT123" s="16" t="s">
        <v>73</v>
      </c>
      <c r="AU123" s="16" t="s">
        <v>97</v>
      </c>
      <c r="BK123" s="118">
        <f>BK124+BK450+BK454</f>
        <v>0</v>
      </c>
    </row>
    <row r="124" spans="2:63" s="9" customFormat="1" ht="36.75" customHeight="1">
      <c r="B124" s="119"/>
      <c r="C124" s="120"/>
      <c r="D124" s="121" t="s">
        <v>98</v>
      </c>
      <c r="E124" s="121"/>
      <c r="F124" s="121"/>
      <c r="G124" s="121"/>
      <c r="H124" s="121"/>
      <c r="I124" s="121"/>
      <c r="J124" s="121"/>
      <c r="K124" s="121"/>
      <c r="L124" s="121"/>
      <c r="M124" s="121"/>
      <c r="N124" s="248">
        <f>BK124</f>
        <v>0</v>
      </c>
      <c r="O124" s="219"/>
      <c r="P124" s="219"/>
      <c r="Q124" s="219"/>
      <c r="R124" s="122"/>
      <c r="T124" s="123"/>
      <c r="U124" s="120"/>
      <c r="V124" s="120"/>
      <c r="W124" s="124">
        <f>W125+W204+W217+W224+W251+W291+W407+W448</f>
        <v>3129.5102309999997</v>
      </c>
      <c r="X124" s="120"/>
      <c r="Y124" s="124">
        <f>Y125+Y204+Y217+Y224+Y251+Y291+Y407+Y448</f>
        <v>2136.37723666</v>
      </c>
      <c r="Z124" s="120"/>
      <c r="AA124" s="125">
        <f>AA125+AA204+AA217+AA224+AA251+AA291+AA407+AA448</f>
        <v>1755.601</v>
      </c>
      <c r="AR124" s="126" t="s">
        <v>20</v>
      </c>
      <c r="AT124" s="127" t="s">
        <v>73</v>
      </c>
      <c r="AU124" s="127" t="s">
        <v>74</v>
      </c>
      <c r="AY124" s="126" t="s">
        <v>127</v>
      </c>
      <c r="BK124" s="128">
        <f>BK125+BK204+BK217+BK224+BK251+BK291+BK407+BK448</f>
        <v>0</v>
      </c>
    </row>
    <row r="125" spans="2:63" s="9" customFormat="1" ht="19.5" customHeight="1">
      <c r="B125" s="119"/>
      <c r="C125" s="120"/>
      <c r="D125" s="129" t="s">
        <v>99</v>
      </c>
      <c r="E125" s="129"/>
      <c r="F125" s="129"/>
      <c r="G125" s="129"/>
      <c r="H125" s="129"/>
      <c r="I125" s="129"/>
      <c r="J125" s="129"/>
      <c r="K125" s="129"/>
      <c r="L125" s="129"/>
      <c r="M125" s="129"/>
      <c r="N125" s="241">
        <f>BK125</f>
        <v>0</v>
      </c>
      <c r="O125" s="242"/>
      <c r="P125" s="242"/>
      <c r="Q125" s="242"/>
      <c r="R125" s="122"/>
      <c r="T125" s="123"/>
      <c r="U125" s="120"/>
      <c r="V125" s="120"/>
      <c r="W125" s="124">
        <f>SUM(W126:W203)</f>
        <v>1769.6297699999998</v>
      </c>
      <c r="X125" s="120"/>
      <c r="Y125" s="124">
        <f>SUM(Y126:Y203)</f>
        <v>1775.71693</v>
      </c>
      <c r="Z125" s="120"/>
      <c r="AA125" s="125">
        <f>SUM(AA126:AA203)</f>
        <v>1750.353</v>
      </c>
      <c r="AR125" s="126" t="s">
        <v>20</v>
      </c>
      <c r="AT125" s="127" t="s">
        <v>73</v>
      </c>
      <c r="AU125" s="127" t="s">
        <v>20</v>
      </c>
      <c r="AY125" s="126" t="s">
        <v>127</v>
      </c>
      <c r="BK125" s="128">
        <f>SUM(BK126:BK203)</f>
        <v>0</v>
      </c>
    </row>
    <row r="126" spans="2:65" s="1" customFormat="1" ht="22.5" customHeight="1">
      <c r="B126" s="130"/>
      <c r="C126" s="131" t="s">
        <v>20</v>
      </c>
      <c r="D126" s="131" t="s">
        <v>128</v>
      </c>
      <c r="E126" s="132" t="s">
        <v>129</v>
      </c>
      <c r="F126" s="228" t="s">
        <v>130</v>
      </c>
      <c r="G126" s="229"/>
      <c r="H126" s="229"/>
      <c r="I126" s="229"/>
      <c r="J126" s="133" t="s">
        <v>131</v>
      </c>
      <c r="K126" s="134">
        <v>8</v>
      </c>
      <c r="L126" s="230"/>
      <c r="M126" s="229"/>
      <c r="N126" s="230">
        <f>ROUND(L126*K126,2)</f>
        <v>0</v>
      </c>
      <c r="O126" s="229"/>
      <c r="P126" s="229"/>
      <c r="Q126" s="229"/>
      <c r="R126" s="135"/>
      <c r="T126" s="136" t="s">
        <v>3</v>
      </c>
      <c r="U126" s="39" t="s">
        <v>39</v>
      </c>
      <c r="V126" s="137">
        <v>0.88</v>
      </c>
      <c r="W126" s="137">
        <f>V126*K126</f>
        <v>7.04</v>
      </c>
      <c r="X126" s="137">
        <v>0</v>
      </c>
      <c r="Y126" s="137">
        <f>X126*K126</f>
        <v>0</v>
      </c>
      <c r="Z126" s="137">
        <v>0</v>
      </c>
      <c r="AA126" s="138">
        <f>Z126*K126</f>
        <v>0</v>
      </c>
      <c r="AR126" s="16" t="s">
        <v>132</v>
      </c>
      <c r="AT126" s="16" t="s">
        <v>128</v>
      </c>
      <c r="AU126" s="16" t="s">
        <v>87</v>
      </c>
      <c r="AY126" s="16" t="s">
        <v>127</v>
      </c>
      <c r="BE126" s="139">
        <f>IF(U126="základní",N126,0)</f>
        <v>0</v>
      </c>
      <c r="BF126" s="139">
        <f>IF(U126="snížená",N126,0)</f>
        <v>0</v>
      </c>
      <c r="BG126" s="139">
        <f>IF(U126="zákl. přenesená",N126,0)</f>
        <v>0</v>
      </c>
      <c r="BH126" s="139">
        <f>IF(U126="sníž. přenesená",N126,0)</f>
        <v>0</v>
      </c>
      <c r="BI126" s="139">
        <f>IF(U126="nulová",N126,0)</f>
        <v>0</v>
      </c>
      <c r="BJ126" s="16" t="s">
        <v>20</v>
      </c>
      <c r="BK126" s="139">
        <f>ROUND(L126*K126,2)</f>
        <v>0</v>
      </c>
      <c r="BL126" s="16" t="s">
        <v>132</v>
      </c>
      <c r="BM126" s="16" t="s">
        <v>133</v>
      </c>
    </row>
    <row r="127" spans="2:51" s="10" customFormat="1" ht="22.5" customHeight="1">
      <c r="B127" s="140"/>
      <c r="C127" s="141"/>
      <c r="D127" s="141"/>
      <c r="E127" s="142" t="s">
        <v>3</v>
      </c>
      <c r="F127" s="231" t="s">
        <v>134</v>
      </c>
      <c r="G127" s="232"/>
      <c r="H127" s="232"/>
      <c r="I127" s="232"/>
      <c r="J127" s="141"/>
      <c r="K127" s="143">
        <v>8</v>
      </c>
      <c r="L127" s="141"/>
      <c r="M127" s="141"/>
      <c r="N127" s="141"/>
      <c r="O127" s="141"/>
      <c r="P127" s="141"/>
      <c r="Q127" s="141"/>
      <c r="R127" s="144"/>
      <c r="T127" s="145"/>
      <c r="U127" s="141"/>
      <c r="V127" s="141"/>
      <c r="W127" s="141"/>
      <c r="X127" s="141"/>
      <c r="Y127" s="141"/>
      <c r="Z127" s="141"/>
      <c r="AA127" s="146"/>
      <c r="AT127" s="147" t="s">
        <v>135</v>
      </c>
      <c r="AU127" s="147" t="s">
        <v>87</v>
      </c>
      <c r="AV127" s="10" t="s">
        <v>87</v>
      </c>
      <c r="AW127" s="10" t="s">
        <v>32</v>
      </c>
      <c r="AX127" s="10" t="s">
        <v>20</v>
      </c>
      <c r="AY127" s="147" t="s">
        <v>127</v>
      </c>
    </row>
    <row r="128" spans="2:65" s="1" customFormat="1" ht="22.5" customHeight="1">
      <c r="B128" s="130"/>
      <c r="C128" s="131" t="s">
        <v>87</v>
      </c>
      <c r="D128" s="131" t="s">
        <v>128</v>
      </c>
      <c r="E128" s="132" t="s">
        <v>136</v>
      </c>
      <c r="F128" s="228" t="s">
        <v>137</v>
      </c>
      <c r="G128" s="229"/>
      <c r="H128" s="229"/>
      <c r="I128" s="229"/>
      <c r="J128" s="133" t="s">
        <v>131</v>
      </c>
      <c r="K128" s="134">
        <v>8</v>
      </c>
      <c r="L128" s="230"/>
      <c r="M128" s="229"/>
      <c r="N128" s="230">
        <f>ROUND(L128*K128,2)</f>
        <v>0</v>
      </c>
      <c r="O128" s="229"/>
      <c r="P128" s="229"/>
      <c r="Q128" s="229"/>
      <c r="R128" s="135"/>
      <c r="T128" s="136" t="s">
        <v>3</v>
      </c>
      <c r="U128" s="39" t="s">
        <v>39</v>
      </c>
      <c r="V128" s="137">
        <v>1.655</v>
      </c>
      <c r="W128" s="137">
        <f>V128*K128</f>
        <v>13.24</v>
      </c>
      <c r="X128" s="137">
        <v>8E-05</v>
      </c>
      <c r="Y128" s="137">
        <f>X128*K128</f>
        <v>0.00064</v>
      </c>
      <c r="Z128" s="137">
        <v>0</v>
      </c>
      <c r="AA128" s="138">
        <f>Z128*K128</f>
        <v>0</v>
      </c>
      <c r="AR128" s="16" t="s">
        <v>132</v>
      </c>
      <c r="AT128" s="16" t="s">
        <v>128</v>
      </c>
      <c r="AU128" s="16" t="s">
        <v>87</v>
      </c>
      <c r="AY128" s="16" t="s">
        <v>127</v>
      </c>
      <c r="BE128" s="139">
        <f>IF(U128="základní",N128,0)</f>
        <v>0</v>
      </c>
      <c r="BF128" s="139">
        <f>IF(U128="snížená",N128,0)</f>
        <v>0</v>
      </c>
      <c r="BG128" s="139">
        <f>IF(U128="zákl. přenesená",N128,0)</f>
        <v>0</v>
      </c>
      <c r="BH128" s="139">
        <f>IF(U128="sníž. přenesená",N128,0)</f>
        <v>0</v>
      </c>
      <c r="BI128" s="139">
        <f>IF(U128="nulová",N128,0)</f>
        <v>0</v>
      </c>
      <c r="BJ128" s="16" t="s">
        <v>20</v>
      </c>
      <c r="BK128" s="139">
        <f>ROUND(L128*K128,2)</f>
        <v>0</v>
      </c>
      <c r="BL128" s="16" t="s">
        <v>132</v>
      </c>
      <c r="BM128" s="16" t="s">
        <v>138</v>
      </c>
    </row>
    <row r="129" spans="2:51" s="10" customFormat="1" ht="22.5" customHeight="1">
      <c r="B129" s="140"/>
      <c r="C129" s="141"/>
      <c r="D129" s="141"/>
      <c r="E129" s="142" t="s">
        <v>3</v>
      </c>
      <c r="F129" s="231" t="s">
        <v>134</v>
      </c>
      <c r="G129" s="232"/>
      <c r="H129" s="232"/>
      <c r="I129" s="232"/>
      <c r="J129" s="141"/>
      <c r="K129" s="143">
        <v>8</v>
      </c>
      <c r="L129" s="141"/>
      <c r="M129" s="141"/>
      <c r="N129" s="141"/>
      <c r="O129" s="141"/>
      <c r="P129" s="141"/>
      <c r="Q129" s="141"/>
      <c r="R129" s="144"/>
      <c r="T129" s="145"/>
      <c r="U129" s="141"/>
      <c r="V129" s="141"/>
      <c r="W129" s="141"/>
      <c r="X129" s="141"/>
      <c r="Y129" s="141"/>
      <c r="Z129" s="141"/>
      <c r="AA129" s="146"/>
      <c r="AT129" s="147" t="s">
        <v>135</v>
      </c>
      <c r="AU129" s="147" t="s">
        <v>87</v>
      </c>
      <c r="AV129" s="10" t="s">
        <v>87</v>
      </c>
      <c r="AW129" s="10" t="s">
        <v>32</v>
      </c>
      <c r="AX129" s="10" t="s">
        <v>20</v>
      </c>
      <c r="AY129" s="147" t="s">
        <v>127</v>
      </c>
    </row>
    <row r="130" spans="2:65" s="1" customFormat="1" ht="22.5" customHeight="1">
      <c r="B130" s="130"/>
      <c r="C130" s="131" t="s">
        <v>139</v>
      </c>
      <c r="D130" s="131" t="s">
        <v>128</v>
      </c>
      <c r="E130" s="132" t="s">
        <v>140</v>
      </c>
      <c r="F130" s="228" t="s">
        <v>141</v>
      </c>
      <c r="G130" s="229"/>
      <c r="H130" s="229"/>
      <c r="I130" s="229"/>
      <c r="J130" s="133" t="s">
        <v>142</v>
      </c>
      <c r="K130" s="134">
        <v>28</v>
      </c>
      <c r="L130" s="230"/>
      <c r="M130" s="229"/>
      <c r="N130" s="230">
        <f>ROUND(L130*K130,2)</f>
        <v>0</v>
      </c>
      <c r="O130" s="229"/>
      <c r="P130" s="229"/>
      <c r="Q130" s="229"/>
      <c r="R130" s="135"/>
      <c r="T130" s="136" t="s">
        <v>3</v>
      </c>
      <c r="U130" s="39" t="s">
        <v>39</v>
      </c>
      <c r="V130" s="137">
        <v>0.062</v>
      </c>
      <c r="W130" s="137">
        <f>V130*K130</f>
        <v>1.736</v>
      </c>
      <c r="X130" s="137">
        <v>0</v>
      </c>
      <c r="Y130" s="137">
        <f>X130*K130</f>
        <v>0</v>
      </c>
      <c r="Z130" s="137">
        <v>0.408</v>
      </c>
      <c r="AA130" s="138">
        <f>Z130*K130</f>
        <v>11.424</v>
      </c>
      <c r="AR130" s="16" t="s">
        <v>132</v>
      </c>
      <c r="AT130" s="16" t="s">
        <v>128</v>
      </c>
      <c r="AU130" s="16" t="s">
        <v>87</v>
      </c>
      <c r="AY130" s="16" t="s">
        <v>127</v>
      </c>
      <c r="BE130" s="139">
        <f>IF(U130="základní",N130,0)</f>
        <v>0</v>
      </c>
      <c r="BF130" s="139">
        <f>IF(U130="snížená",N130,0)</f>
        <v>0</v>
      </c>
      <c r="BG130" s="139">
        <f>IF(U130="zákl. přenesená",N130,0)</f>
        <v>0</v>
      </c>
      <c r="BH130" s="139">
        <f>IF(U130="sníž. přenesená",N130,0)</f>
        <v>0</v>
      </c>
      <c r="BI130" s="139">
        <f>IF(U130="nulová",N130,0)</f>
        <v>0</v>
      </c>
      <c r="BJ130" s="16" t="s">
        <v>20</v>
      </c>
      <c r="BK130" s="139">
        <f>ROUND(L130*K130,2)</f>
        <v>0</v>
      </c>
      <c r="BL130" s="16" t="s">
        <v>132</v>
      </c>
      <c r="BM130" s="16" t="s">
        <v>143</v>
      </c>
    </row>
    <row r="131" spans="2:51" s="10" customFormat="1" ht="22.5" customHeight="1">
      <c r="B131" s="140"/>
      <c r="C131" s="141"/>
      <c r="D131" s="141"/>
      <c r="E131" s="142" t="s">
        <v>3</v>
      </c>
      <c r="F131" s="231" t="s">
        <v>144</v>
      </c>
      <c r="G131" s="232"/>
      <c r="H131" s="232"/>
      <c r="I131" s="232"/>
      <c r="J131" s="141"/>
      <c r="K131" s="143">
        <v>28</v>
      </c>
      <c r="L131" s="141"/>
      <c r="M131" s="141"/>
      <c r="N131" s="141"/>
      <c r="O131" s="141"/>
      <c r="P131" s="141"/>
      <c r="Q131" s="141"/>
      <c r="R131" s="144"/>
      <c r="T131" s="145"/>
      <c r="U131" s="141"/>
      <c r="V131" s="141"/>
      <c r="W131" s="141"/>
      <c r="X131" s="141"/>
      <c r="Y131" s="141"/>
      <c r="Z131" s="141"/>
      <c r="AA131" s="146"/>
      <c r="AT131" s="147" t="s">
        <v>135</v>
      </c>
      <c r="AU131" s="147" t="s">
        <v>87</v>
      </c>
      <c r="AV131" s="10" t="s">
        <v>87</v>
      </c>
      <c r="AW131" s="10" t="s">
        <v>32</v>
      </c>
      <c r="AX131" s="10" t="s">
        <v>20</v>
      </c>
      <c r="AY131" s="147" t="s">
        <v>127</v>
      </c>
    </row>
    <row r="132" spans="2:65" s="1" customFormat="1" ht="31.5" customHeight="1">
      <c r="B132" s="130"/>
      <c r="C132" s="131" t="s">
        <v>132</v>
      </c>
      <c r="D132" s="131" t="s">
        <v>128</v>
      </c>
      <c r="E132" s="132" t="s">
        <v>145</v>
      </c>
      <c r="F132" s="228" t="s">
        <v>146</v>
      </c>
      <c r="G132" s="229"/>
      <c r="H132" s="229"/>
      <c r="I132" s="229"/>
      <c r="J132" s="133" t="s">
        <v>142</v>
      </c>
      <c r="K132" s="134">
        <v>28</v>
      </c>
      <c r="L132" s="230"/>
      <c r="M132" s="229"/>
      <c r="N132" s="230">
        <f>ROUND(L132*K132,2)</f>
        <v>0</v>
      </c>
      <c r="O132" s="229"/>
      <c r="P132" s="229"/>
      <c r="Q132" s="229"/>
      <c r="R132" s="135"/>
      <c r="T132" s="136" t="s">
        <v>3</v>
      </c>
      <c r="U132" s="39" t="s">
        <v>39</v>
      </c>
      <c r="V132" s="137">
        <v>0.46</v>
      </c>
      <c r="W132" s="137">
        <f>V132*K132</f>
        <v>12.88</v>
      </c>
      <c r="X132" s="137">
        <v>0</v>
      </c>
      <c r="Y132" s="137">
        <f>X132*K132</f>
        <v>0</v>
      </c>
      <c r="Z132" s="137">
        <v>0.24</v>
      </c>
      <c r="AA132" s="138">
        <f>Z132*K132</f>
        <v>6.72</v>
      </c>
      <c r="AR132" s="16" t="s">
        <v>132</v>
      </c>
      <c r="AT132" s="16" t="s">
        <v>128</v>
      </c>
      <c r="AU132" s="16" t="s">
        <v>87</v>
      </c>
      <c r="AY132" s="16" t="s">
        <v>127</v>
      </c>
      <c r="BE132" s="139">
        <f>IF(U132="základní",N132,0)</f>
        <v>0</v>
      </c>
      <c r="BF132" s="139">
        <f>IF(U132="snížená",N132,0)</f>
        <v>0</v>
      </c>
      <c r="BG132" s="139">
        <f>IF(U132="zákl. přenesená",N132,0)</f>
        <v>0</v>
      </c>
      <c r="BH132" s="139">
        <f>IF(U132="sníž. přenesená",N132,0)</f>
        <v>0</v>
      </c>
      <c r="BI132" s="139">
        <f>IF(U132="nulová",N132,0)</f>
        <v>0</v>
      </c>
      <c r="BJ132" s="16" t="s">
        <v>20</v>
      </c>
      <c r="BK132" s="139">
        <f>ROUND(L132*K132,2)</f>
        <v>0</v>
      </c>
      <c r="BL132" s="16" t="s">
        <v>132</v>
      </c>
      <c r="BM132" s="16" t="s">
        <v>147</v>
      </c>
    </row>
    <row r="133" spans="2:51" s="10" customFormat="1" ht="22.5" customHeight="1">
      <c r="B133" s="140"/>
      <c r="C133" s="141"/>
      <c r="D133" s="141"/>
      <c r="E133" s="142" t="s">
        <v>3</v>
      </c>
      <c r="F133" s="231" t="s">
        <v>148</v>
      </c>
      <c r="G133" s="232"/>
      <c r="H133" s="232"/>
      <c r="I133" s="232"/>
      <c r="J133" s="141"/>
      <c r="K133" s="143">
        <v>28</v>
      </c>
      <c r="L133" s="141"/>
      <c r="M133" s="141"/>
      <c r="N133" s="141"/>
      <c r="O133" s="141"/>
      <c r="P133" s="141"/>
      <c r="Q133" s="141"/>
      <c r="R133" s="144"/>
      <c r="T133" s="145"/>
      <c r="U133" s="141"/>
      <c r="V133" s="141"/>
      <c r="W133" s="141"/>
      <c r="X133" s="141"/>
      <c r="Y133" s="141"/>
      <c r="Z133" s="141"/>
      <c r="AA133" s="146"/>
      <c r="AT133" s="147" t="s">
        <v>135</v>
      </c>
      <c r="AU133" s="147" t="s">
        <v>87</v>
      </c>
      <c r="AV133" s="10" t="s">
        <v>87</v>
      </c>
      <c r="AW133" s="10" t="s">
        <v>32</v>
      </c>
      <c r="AX133" s="10" t="s">
        <v>20</v>
      </c>
      <c r="AY133" s="147" t="s">
        <v>127</v>
      </c>
    </row>
    <row r="134" spans="2:65" s="1" customFormat="1" ht="31.5" customHeight="1">
      <c r="B134" s="130"/>
      <c r="C134" s="131" t="s">
        <v>149</v>
      </c>
      <c r="D134" s="131" t="s">
        <v>128</v>
      </c>
      <c r="E134" s="132" t="s">
        <v>150</v>
      </c>
      <c r="F134" s="228" t="s">
        <v>151</v>
      </c>
      <c r="G134" s="229"/>
      <c r="H134" s="229"/>
      <c r="I134" s="229"/>
      <c r="J134" s="133" t="s">
        <v>142</v>
      </c>
      <c r="K134" s="134">
        <v>2214</v>
      </c>
      <c r="L134" s="230"/>
      <c r="M134" s="229"/>
      <c r="N134" s="230">
        <f>ROUND(L134*K134,2)</f>
        <v>0</v>
      </c>
      <c r="O134" s="229"/>
      <c r="P134" s="229"/>
      <c r="Q134" s="229"/>
      <c r="R134" s="135"/>
      <c r="T134" s="136" t="s">
        <v>3</v>
      </c>
      <c r="U134" s="39" t="s">
        <v>39</v>
      </c>
      <c r="V134" s="137">
        <v>0.048</v>
      </c>
      <c r="W134" s="137">
        <f>V134*K134</f>
        <v>106.272</v>
      </c>
      <c r="X134" s="137">
        <v>0</v>
      </c>
      <c r="Y134" s="137">
        <f>X134*K134</f>
        <v>0</v>
      </c>
      <c r="Z134" s="137">
        <v>0.24</v>
      </c>
      <c r="AA134" s="138">
        <f>Z134*K134</f>
        <v>531.36</v>
      </c>
      <c r="AR134" s="16" t="s">
        <v>132</v>
      </c>
      <c r="AT134" s="16" t="s">
        <v>128</v>
      </c>
      <c r="AU134" s="16" t="s">
        <v>87</v>
      </c>
      <c r="AY134" s="16" t="s">
        <v>127</v>
      </c>
      <c r="BE134" s="139">
        <f>IF(U134="základní",N134,0)</f>
        <v>0</v>
      </c>
      <c r="BF134" s="139">
        <f>IF(U134="snížená",N134,0)</f>
        <v>0</v>
      </c>
      <c r="BG134" s="139">
        <f>IF(U134="zákl. přenesená",N134,0)</f>
        <v>0</v>
      </c>
      <c r="BH134" s="139">
        <f>IF(U134="sníž. přenesená",N134,0)</f>
        <v>0</v>
      </c>
      <c r="BI134" s="139">
        <f>IF(U134="nulová",N134,0)</f>
        <v>0</v>
      </c>
      <c r="BJ134" s="16" t="s">
        <v>20</v>
      </c>
      <c r="BK134" s="139">
        <f>ROUND(L134*K134,2)</f>
        <v>0</v>
      </c>
      <c r="BL134" s="16" t="s">
        <v>132</v>
      </c>
      <c r="BM134" s="16" t="s">
        <v>152</v>
      </c>
    </row>
    <row r="135" spans="2:51" s="10" customFormat="1" ht="22.5" customHeight="1">
      <c r="B135" s="140"/>
      <c r="C135" s="141"/>
      <c r="D135" s="141"/>
      <c r="E135" s="142" t="s">
        <v>3</v>
      </c>
      <c r="F135" s="231" t="s">
        <v>153</v>
      </c>
      <c r="G135" s="232"/>
      <c r="H135" s="232"/>
      <c r="I135" s="232"/>
      <c r="J135" s="141"/>
      <c r="K135" s="143">
        <v>2214</v>
      </c>
      <c r="L135" s="141"/>
      <c r="M135" s="141"/>
      <c r="N135" s="141"/>
      <c r="O135" s="141"/>
      <c r="P135" s="141"/>
      <c r="Q135" s="141"/>
      <c r="R135" s="144"/>
      <c r="T135" s="145"/>
      <c r="U135" s="141"/>
      <c r="V135" s="141"/>
      <c r="W135" s="141"/>
      <c r="X135" s="141"/>
      <c r="Y135" s="141"/>
      <c r="Z135" s="141"/>
      <c r="AA135" s="146"/>
      <c r="AT135" s="147" t="s">
        <v>135</v>
      </c>
      <c r="AU135" s="147" t="s">
        <v>87</v>
      </c>
      <c r="AV135" s="10" t="s">
        <v>87</v>
      </c>
      <c r="AW135" s="10" t="s">
        <v>32</v>
      </c>
      <c r="AX135" s="10" t="s">
        <v>20</v>
      </c>
      <c r="AY135" s="147" t="s">
        <v>127</v>
      </c>
    </row>
    <row r="136" spans="2:65" s="1" customFormat="1" ht="31.5" customHeight="1">
      <c r="B136" s="130"/>
      <c r="C136" s="131" t="s">
        <v>154</v>
      </c>
      <c r="D136" s="131" t="s">
        <v>128</v>
      </c>
      <c r="E136" s="132" t="s">
        <v>155</v>
      </c>
      <c r="F136" s="228" t="s">
        <v>156</v>
      </c>
      <c r="G136" s="229"/>
      <c r="H136" s="229"/>
      <c r="I136" s="229"/>
      <c r="J136" s="133" t="s">
        <v>142</v>
      </c>
      <c r="K136" s="134">
        <v>2214</v>
      </c>
      <c r="L136" s="230"/>
      <c r="M136" s="229"/>
      <c r="N136" s="230">
        <f>ROUND(L136*K136,2)</f>
        <v>0</v>
      </c>
      <c r="O136" s="229"/>
      <c r="P136" s="229"/>
      <c r="Q136" s="229"/>
      <c r="R136" s="135"/>
      <c r="T136" s="136" t="s">
        <v>3</v>
      </c>
      <c r="U136" s="39" t="s">
        <v>39</v>
      </c>
      <c r="V136" s="137">
        <v>0.073</v>
      </c>
      <c r="W136" s="137">
        <f>V136*K136</f>
        <v>161.62199999999999</v>
      </c>
      <c r="X136" s="137">
        <v>0</v>
      </c>
      <c r="Y136" s="137">
        <f>X136*K136</f>
        <v>0</v>
      </c>
      <c r="Z136" s="137">
        <v>0.235</v>
      </c>
      <c r="AA136" s="138">
        <f>Z136*K136</f>
        <v>520.29</v>
      </c>
      <c r="AR136" s="16" t="s">
        <v>132</v>
      </c>
      <c r="AT136" s="16" t="s">
        <v>128</v>
      </c>
      <c r="AU136" s="16" t="s">
        <v>87</v>
      </c>
      <c r="AY136" s="16" t="s">
        <v>127</v>
      </c>
      <c r="BE136" s="139">
        <f>IF(U136="základní",N136,0)</f>
        <v>0</v>
      </c>
      <c r="BF136" s="139">
        <f>IF(U136="snížená",N136,0)</f>
        <v>0</v>
      </c>
      <c r="BG136" s="139">
        <f>IF(U136="zákl. přenesená",N136,0)</f>
        <v>0</v>
      </c>
      <c r="BH136" s="139">
        <f>IF(U136="sníž. přenesená",N136,0)</f>
        <v>0</v>
      </c>
      <c r="BI136" s="139">
        <f>IF(U136="nulová",N136,0)</f>
        <v>0</v>
      </c>
      <c r="BJ136" s="16" t="s">
        <v>20</v>
      </c>
      <c r="BK136" s="139">
        <f>ROUND(L136*K136,2)</f>
        <v>0</v>
      </c>
      <c r="BL136" s="16" t="s">
        <v>132</v>
      </c>
      <c r="BM136" s="16" t="s">
        <v>157</v>
      </c>
    </row>
    <row r="137" spans="2:51" s="10" customFormat="1" ht="22.5" customHeight="1">
      <c r="B137" s="140"/>
      <c r="C137" s="141"/>
      <c r="D137" s="141"/>
      <c r="E137" s="142" t="s">
        <v>3</v>
      </c>
      <c r="F137" s="231" t="s">
        <v>153</v>
      </c>
      <c r="G137" s="232"/>
      <c r="H137" s="232"/>
      <c r="I137" s="232"/>
      <c r="J137" s="141"/>
      <c r="K137" s="143">
        <v>2214</v>
      </c>
      <c r="L137" s="141"/>
      <c r="M137" s="141"/>
      <c r="N137" s="141"/>
      <c r="O137" s="141"/>
      <c r="P137" s="141"/>
      <c r="Q137" s="141"/>
      <c r="R137" s="144"/>
      <c r="T137" s="145"/>
      <c r="U137" s="141"/>
      <c r="V137" s="141"/>
      <c r="W137" s="141"/>
      <c r="X137" s="141"/>
      <c r="Y137" s="141"/>
      <c r="Z137" s="141"/>
      <c r="AA137" s="146"/>
      <c r="AT137" s="147" t="s">
        <v>135</v>
      </c>
      <c r="AU137" s="147" t="s">
        <v>87</v>
      </c>
      <c r="AV137" s="10" t="s">
        <v>87</v>
      </c>
      <c r="AW137" s="10" t="s">
        <v>32</v>
      </c>
      <c r="AX137" s="10" t="s">
        <v>20</v>
      </c>
      <c r="AY137" s="147" t="s">
        <v>127</v>
      </c>
    </row>
    <row r="138" spans="2:65" s="1" customFormat="1" ht="31.5" customHeight="1">
      <c r="B138" s="130"/>
      <c r="C138" s="131" t="s">
        <v>158</v>
      </c>
      <c r="D138" s="131" t="s">
        <v>128</v>
      </c>
      <c r="E138" s="132" t="s">
        <v>159</v>
      </c>
      <c r="F138" s="228" t="s">
        <v>160</v>
      </c>
      <c r="G138" s="229"/>
      <c r="H138" s="229"/>
      <c r="I138" s="229"/>
      <c r="J138" s="133" t="s">
        <v>142</v>
      </c>
      <c r="K138" s="134">
        <v>2214</v>
      </c>
      <c r="L138" s="230"/>
      <c r="M138" s="229"/>
      <c r="N138" s="230">
        <f>ROUND(L138*K138,2)</f>
        <v>0</v>
      </c>
      <c r="O138" s="229"/>
      <c r="P138" s="229"/>
      <c r="Q138" s="229"/>
      <c r="R138" s="135"/>
      <c r="T138" s="136" t="s">
        <v>3</v>
      </c>
      <c r="U138" s="39" t="s">
        <v>39</v>
      </c>
      <c r="V138" s="137">
        <v>0.015</v>
      </c>
      <c r="W138" s="137">
        <f>V138*K138</f>
        <v>33.21</v>
      </c>
      <c r="X138" s="137">
        <v>0.00013</v>
      </c>
      <c r="Y138" s="137">
        <f>X138*K138</f>
        <v>0.28781999999999996</v>
      </c>
      <c r="Z138" s="137">
        <v>0.256</v>
      </c>
      <c r="AA138" s="138">
        <f>Z138*K138</f>
        <v>566.784</v>
      </c>
      <c r="AR138" s="16" t="s">
        <v>132</v>
      </c>
      <c r="AT138" s="16" t="s">
        <v>128</v>
      </c>
      <c r="AU138" s="16" t="s">
        <v>87</v>
      </c>
      <c r="AY138" s="16" t="s">
        <v>127</v>
      </c>
      <c r="BE138" s="139">
        <f>IF(U138="základní",N138,0)</f>
        <v>0</v>
      </c>
      <c r="BF138" s="139">
        <f>IF(U138="snížená",N138,0)</f>
        <v>0</v>
      </c>
      <c r="BG138" s="139">
        <f>IF(U138="zákl. přenesená",N138,0)</f>
        <v>0</v>
      </c>
      <c r="BH138" s="139">
        <f>IF(U138="sníž. přenesená",N138,0)</f>
        <v>0</v>
      </c>
      <c r="BI138" s="139">
        <f>IF(U138="nulová",N138,0)</f>
        <v>0</v>
      </c>
      <c r="BJ138" s="16" t="s">
        <v>20</v>
      </c>
      <c r="BK138" s="139">
        <f>ROUND(L138*K138,2)</f>
        <v>0</v>
      </c>
      <c r="BL138" s="16" t="s">
        <v>132</v>
      </c>
      <c r="BM138" s="16" t="s">
        <v>161</v>
      </c>
    </row>
    <row r="139" spans="2:51" s="10" customFormat="1" ht="22.5" customHeight="1">
      <c r="B139" s="140"/>
      <c r="C139" s="141"/>
      <c r="D139" s="141"/>
      <c r="E139" s="142" t="s">
        <v>3</v>
      </c>
      <c r="F139" s="231" t="s">
        <v>153</v>
      </c>
      <c r="G139" s="232"/>
      <c r="H139" s="232"/>
      <c r="I139" s="232"/>
      <c r="J139" s="141"/>
      <c r="K139" s="143">
        <v>2214</v>
      </c>
      <c r="L139" s="141"/>
      <c r="M139" s="141"/>
      <c r="N139" s="141"/>
      <c r="O139" s="141"/>
      <c r="P139" s="141"/>
      <c r="Q139" s="141"/>
      <c r="R139" s="144"/>
      <c r="T139" s="145"/>
      <c r="U139" s="141"/>
      <c r="V139" s="141"/>
      <c r="W139" s="141"/>
      <c r="X139" s="141"/>
      <c r="Y139" s="141"/>
      <c r="Z139" s="141"/>
      <c r="AA139" s="146"/>
      <c r="AT139" s="147" t="s">
        <v>135</v>
      </c>
      <c r="AU139" s="147" t="s">
        <v>87</v>
      </c>
      <c r="AV139" s="10" t="s">
        <v>87</v>
      </c>
      <c r="AW139" s="10" t="s">
        <v>32</v>
      </c>
      <c r="AX139" s="10" t="s">
        <v>20</v>
      </c>
      <c r="AY139" s="147" t="s">
        <v>127</v>
      </c>
    </row>
    <row r="140" spans="2:65" s="1" customFormat="1" ht="22.5" customHeight="1">
      <c r="B140" s="130"/>
      <c r="C140" s="131" t="s">
        <v>134</v>
      </c>
      <c r="D140" s="131" t="s">
        <v>128</v>
      </c>
      <c r="E140" s="132" t="s">
        <v>162</v>
      </c>
      <c r="F140" s="228" t="s">
        <v>163</v>
      </c>
      <c r="G140" s="229"/>
      <c r="H140" s="229"/>
      <c r="I140" s="229"/>
      <c r="J140" s="133" t="s">
        <v>164</v>
      </c>
      <c r="K140" s="134">
        <v>555</v>
      </c>
      <c r="L140" s="230"/>
      <c r="M140" s="229"/>
      <c r="N140" s="230">
        <f>ROUND(L140*K140,2)</f>
        <v>0</v>
      </c>
      <c r="O140" s="229"/>
      <c r="P140" s="229"/>
      <c r="Q140" s="229"/>
      <c r="R140" s="135"/>
      <c r="T140" s="136" t="s">
        <v>3</v>
      </c>
      <c r="U140" s="39" t="s">
        <v>39</v>
      </c>
      <c r="V140" s="137">
        <v>0.133</v>
      </c>
      <c r="W140" s="137">
        <f>V140*K140</f>
        <v>73.815</v>
      </c>
      <c r="X140" s="137">
        <v>0</v>
      </c>
      <c r="Y140" s="137">
        <f>X140*K140</f>
        <v>0</v>
      </c>
      <c r="Z140" s="137">
        <v>0.205</v>
      </c>
      <c r="AA140" s="138">
        <f>Z140*K140</f>
        <v>113.77499999999999</v>
      </c>
      <c r="AR140" s="16" t="s">
        <v>132</v>
      </c>
      <c r="AT140" s="16" t="s">
        <v>128</v>
      </c>
      <c r="AU140" s="16" t="s">
        <v>87</v>
      </c>
      <c r="AY140" s="16" t="s">
        <v>127</v>
      </c>
      <c r="BE140" s="139">
        <f>IF(U140="základní",N140,0)</f>
        <v>0</v>
      </c>
      <c r="BF140" s="139">
        <f>IF(U140="snížená",N140,0)</f>
        <v>0</v>
      </c>
      <c r="BG140" s="139">
        <f>IF(U140="zákl. přenesená",N140,0)</f>
        <v>0</v>
      </c>
      <c r="BH140" s="139">
        <f>IF(U140="sníž. přenesená",N140,0)</f>
        <v>0</v>
      </c>
      <c r="BI140" s="139">
        <f>IF(U140="nulová",N140,0)</f>
        <v>0</v>
      </c>
      <c r="BJ140" s="16" t="s">
        <v>20</v>
      </c>
      <c r="BK140" s="139">
        <f>ROUND(L140*K140,2)</f>
        <v>0</v>
      </c>
      <c r="BL140" s="16" t="s">
        <v>132</v>
      </c>
      <c r="BM140" s="16" t="s">
        <v>165</v>
      </c>
    </row>
    <row r="141" spans="2:51" s="10" customFormat="1" ht="22.5" customHeight="1">
      <c r="B141" s="140"/>
      <c r="C141" s="141"/>
      <c r="D141" s="141"/>
      <c r="E141" s="142" t="s">
        <v>3</v>
      </c>
      <c r="F141" s="231" t="s">
        <v>166</v>
      </c>
      <c r="G141" s="232"/>
      <c r="H141" s="232"/>
      <c r="I141" s="232"/>
      <c r="J141" s="141"/>
      <c r="K141" s="143">
        <v>555</v>
      </c>
      <c r="L141" s="141"/>
      <c r="M141" s="141"/>
      <c r="N141" s="141"/>
      <c r="O141" s="141"/>
      <c r="P141" s="141"/>
      <c r="Q141" s="141"/>
      <c r="R141" s="144"/>
      <c r="T141" s="145"/>
      <c r="U141" s="141"/>
      <c r="V141" s="141"/>
      <c r="W141" s="141"/>
      <c r="X141" s="141"/>
      <c r="Y141" s="141"/>
      <c r="Z141" s="141"/>
      <c r="AA141" s="146"/>
      <c r="AT141" s="147" t="s">
        <v>135</v>
      </c>
      <c r="AU141" s="147" t="s">
        <v>87</v>
      </c>
      <c r="AV141" s="10" t="s">
        <v>87</v>
      </c>
      <c r="AW141" s="10" t="s">
        <v>32</v>
      </c>
      <c r="AX141" s="10" t="s">
        <v>20</v>
      </c>
      <c r="AY141" s="147" t="s">
        <v>127</v>
      </c>
    </row>
    <row r="142" spans="2:65" s="1" customFormat="1" ht="31.5" customHeight="1">
      <c r="B142" s="130"/>
      <c r="C142" s="131" t="s">
        <v>167</v>
      </c>
      <c r="D142" s="131" t="s">
        <v>128</v>
      </c>
      <c r="E142" s="132" t="s">
        <v>168</v>
      </c>
      <c r="F142" s="228" t="s">
        <v>169</v>
      </c>
      <c r="G142" s="229"/>
      <c r="H142" s="229"/>
      <c r="I142" s="229"/>
      <c r="J142" s="133" t="s">
        <v>170</v>
      </c>
      <c r="K142" s="134">
        <v>1109.5</v>
      </c>
      <c r="L142" s="230"/>
      <c r="M142" s="229"/>
      <c r="N142" s="230">
        <f>ROUND(L142*K142,2)</f>
        <v>0</v>
      </c>
      <c r="O142" s="229"/>
      <c r="P142" s="229"/>
      <c r="Q142" s="229"/>
      <c r="R142" s="135"/>
      <c r="T142" s="136" t="s">
        <v>3</v>
      </c>
      <c r="U142" s="39" t="s">
        <v>39</v>
      </c>
      <c r="V142" s="137">
        <v>0.229</v>
      </c>
      <c r="W142" s="137">
        <f>V142*K142</f>
        <v>254.0755</v>
      </c>
      <c r="X142" s="137">
        <v>0</v>
      </c>
      <c r="Y142" s="137">
        <f>X142*K142</f>
        <v>0</v>
      </c>
      <c r="Z142" s="137">
        <v>0</v>
      </c>
      <c r="AA142" s="138">
        <f>Z142*K142</f>
        <v>0</v>
      </c>
      <c r="AR142" s="16" t="s">
        <v>132</v>
      </c>
      <c r="AT142" s="16" t="s">
        <v>128</v>
      </c>
      <c r="AU142" s="16" t="s">
        <v>87</v>
      </c>
      <c r="AY142" s="16" t="s">
        <v>127</v>
      </c>
      <c r="BE142" s="139">
        <f>IF(U142="základní",N142,0)</f>
        <v>0</v>
      </c>
      <c r="BF142" s="139">
        <f>IF(U142="snížená",N142,0)</f>
        <v>0</v>
      </c>
      <c r="BG142" s="139">
        <f>IF(U142="zákl. přenesená",N142,0)</f>
        <v>0</v>
      </c>
      <c r="BH142" s="139">
        <f>IF(U142="sníž. přenesená",N142,0)</f>
        <v>0</v>
      </c>
      <c r="BI142" s="139">
        <f>IF(U142="nulová",N142,0)</f>
        <v>0</v>
      </c>
      <c r="BJ142" s="16" t="s">
        <v>20</v>
      </c>
      <c r="BK142" s="139">
        <f>ROUND(L142*K142,2)</f>
        <v>0</v>
      </c>
      <c r="BL142" s="16" t="s">
        <v>132</v>
      </c>
      <c r="BM142" s="16" t="s">
        <v>171</v>
      </c>
    </row>
    <row r="143" spans="2:51" s="10" customFormat="1" ht="22.5" customHeight="1">
      <c r="B143" s="140"/>
      <c r="C143" s="141"/>
      <c r="D143" s="141"/>
      <c r="E143" s="142" t="s">
        <v>3</v>
      </c>
      <c r="F143" s="231" t="s">
        <v>172</v>
      </c>
      <c r="G143" s="232"/>
      <c r="H143" s="232"/>
      <c r="I143" s="232"/>
      <c r="J143" s="141"/>
      <c r="K143" s="143">
        <v>1109.5</v>
      </c>
      <c r="L143" s="141"/>
      <c r="M143" s="141"/>
      <c r="N143" s="141"/>
      <c r="O143" s="141"/>
      <c r="P143" s="141"/>
      <c r="Q143" s="141"/>
      <c r="R143" s="144"/>
      <c r="T143" s="145"/>
      <c r="U143" s="141"/>
      <c r="V143" s="141"/>
      <c r="W143" s="141"/>
      <c r="X143" s="141"/>
      <c r="Y143" s="141"/>
      <c r="Z143" s="141"/>
      <c r="AA143" s="146"/>
      <c r="AT143" s="147" t="s">
        <v>135</v>
      </c>
      <c r="AU143" s="147" t="s">
        <v>87</v>
      </c>
      <c r="AV143" s="10" t="s">
        <v>87</v>
      </c>
      <c r="AW143" s="10" t="s">
        <v>32</v>
      </c>
      <c r="AX143" s="10" t="s">
        <v>20</v>
      </c>
      <c r="AY143" s="147" t="s">
        <v>127</v>
      </c>
    </row>
    <row r="144" spans="2:65" s="1" customFormat="1" ht="31.5" customHeight="1">
      <c r="B144" s="130"/>
      <c r="C144" s="131" t="s">
        <v>25</v>
      </c>
      <c r="D144" s="131" t="s">
        <v>128</v>
      </c>
      <c r="E144" s="132" t="s">
        <v>173</v>
      </c>
      <c r="F144" s="228" t="s">
        <v>174</v>
      </c>
      <c r="G144" s="229"/>
      <c r="H144" s="229"/>
      <c r="I144" s="229"/>
      <c r="J144" s="133" t="s">
        <v>170</v>
      </c>
      <c r="K144" s="134">
        <v>332.85</v>
      </c>
      <c r="L144" s="230"/>
      <c r="M144" s="229"/>
      <c r="N144" s="230">
        <f>ROUND(L144*K144,2)</f>
        <v>0</v>
      </c>
      <c r="O144" s="229"/>
      <c r="P144" s="229"/>
      <c r="Q144" s="229"/>
      <c r="R144" s="135"/>
      <c r="T144" s="136" t="s">
        <v>3</v>
      </c>
      <c r="U144" s="39" t="s">
        <v>39</v>
      </c>
      <c r="V144" s="137">
        <v>0.119</v>
      </c>
      <c r="W144" s="137">
        <f>V144*K144</f>
        <v>39.60915</v>
      </c>
      <c r="X144" s="137">
        <v>0</v>
      </c>
      <c r="Y144" s="137">
        <f>X144*K144</f>
        <v>0</v>
      </c>
      <c r="Z144" s="137">
        <v>0</v>
      </c>
      <c r="AA144" s="138">
        <f>Z144*K144</f>
        <v>0</v>
      </c>
      <c r="AR144" s="16" t="s">
        <v>132</v>
      </c>
      <c r="AT144" s="16" t="s">
        <v>128</v>
      </c>
      <c r="AU144" s="16" t="s">
        <v>87</v>
      </c>
      <c r="AY144" s="16" t="s">
        <v>127</v>
      </c>
      <c r="BE144" s="139">
        <f>IF(U144="základní",N144,0)</f>
        <v>0</v>
      </c>
      <c r="BF144" s="139">
        <f>IF(U144="snížená",N144,0)</f>
        <v>0</v>
      </c>
      <c r="BG144" s="139">
        <f>IF(U144="zákl. přenesená",N144,0)</f>
        <v>0</v>
      </c>
      <c r="BH144" s="139">
        <f>IF(U144="sníž. přenesená",N144,0)</f>
        <v>0</v>
      </c>
      <c r="BI144" s="139">
        <f>IF(U144="nulová",N144,0)</f>
        <v>0</v>
      </c>
      <c r="BJ144" s="16" t="s">
        <v>20</v>
      </c>
      <c r="BK144" s="139">
        <f>ROUND(L144*K144,2)</f>
        <v>0</v>
      </c>
      <c r="BL144" s="16" t="s">
        <v>132</v>
      </c>
      <c r="BM144" s="16" t="s">
        <v>175</v>
      </c>
    </row>
    <row r="145" spans="2:51" s="10" customFormat="1" ht="22.5" customHeight="1">
      <c r="B145" s="140"/>
      <c r="C145" s="141"/>
      <c r="D145" s="141"/>
      <c r="E145" s="142" t="s">
        <v>3</v>
      </c>
      <c r="F145" s="231" t="s">
        <v>176</v>
      </c>
      <c r="G145" s="232"/>
      <c r="H145" s="232"/>
      <c r="I145" s="232"/>
      <c r="J145" s="141"/>
      <c r="K145" s="143">
        <v>332.85</v>
      </c>
      <c r="L145" s="141"/>
      <c r="M145" s="141"/>
      <c r="N145" s="141"/>
      <c r="O145" s="141"/>
      <c r="P145" s="141"/>
      <c r="Q145" s="141"/>
      <c r="R145" s="144"/>
      <c r="T145" s="145"/>
      <c r="U145" s="141"/>
      <c r="V145" s="141"/>
      <c r="W145" s="141"/>
      <c r="X145" s="141"/>
      <c r="Y145" s="141"/>
      <c r="Z145" s="141"/>
      <c r="AA145" s="146"/>
      <c r="AT145" s="147" t="s">
        <v>135</v>
      </c>
      <c r="AU145" s="147" t="s">
        <v>87</v>
      </c>
      <c r="AV145" s="10" t="s">
        <v>87</v>
      </c>
      <c r="AW145" s="10" t="s">
        <v>32</v>
      </c>
      <c r="AX145" s="10" t="s">
        <v>20</v>
      </c>
      <c r="AY145" s="147" t="s">
        <v>127</v>
      </c>
    </row>
    <row r="146" spans="2:65" s="1" customFormat="1" ht="31.5" customHeight="1">
      <c r="B146" s="130"/>
      <c r="C146" s="131" t="s">
        <v>177</v>
      </c>
      <c r="D146" s="131" t="s">
        <v>128</v>
      </c>
      <c r="E146" s="132" t="s">
        <v>178</v>
      </c>
      <c r="F146" s="228" t="s">
        <v>179</v>
      </c>
      <c r="G146" s="229"/>
      <c r="H146" s="229"/>
      <c r="I146" s="229"/>
      <c r="J146" s="133" t="s">
        <v>170</v>
      </c>
      <c r="K146" s="134">
        <v>66.4</v>
      </c>
      <c r="L146" s="230"/>
      <c r="M146" s="229"/>
      <c r="N146" s="230">
        <f>ROUND(L146*K146,2)</f>
        <v>0</v>
      </c>
      <c r="O146" s="229"/>
      <c r="P146" s="229"/>
      <c r="Q146" s="229"/>
      <c r="R146" s="135"/>
      <c r="T146" s="136" t="s">
        <v>3</v>
      </c>
      <c r="U146" s="39" t="s">
        <v>39</v>
      </c>
      <c r="V146" s="137">
        <v>3.937</v>
      </c>
      <c r="W146" s="137">
        <f>V146*K146</f>
        <v>261.4168</v>
      </c>
      <c r="X146" s="137">
        <v>0</v>
      </c>
      <c r="Y146" s="137">
        <f>X146*K146</f>
        <v>0</v>
      </c>
      <c r="Z146" s="137">
        <v>0</v>
      </c>
      <c r="AA146" s="138">
        <f>Z146*K146</f>
        <v>0</v>
      </c>
      <c r="AR146" s="16" t="s">
        <v>132</v>
      </c>
      <c r="AT146" s="16" t="s">
        <v>128</v>
      </c>
      <c r="AU146" s="16" t="s">
        <v>87</v>
      </c>
      <c r="AY146" s="16" t="s">
        <v>127</v>
      </c>
      <c r="BE146" s="139">
        <f>IF(U146="základní",N146,0)</f>
        <v>0</v>
      </c>
      <c r="BF146" s="139">
        <f>IF(U146="snížená",N146,0)</f>
        <v>0</v>
      </c>
      <c r="BG146" s="139">
        <f>IF(U146="zákl. přenesená",N146,0)</f>
        <v>0</v>
      </c>
      <c r="BH146" s="139">
        <f>IF(U146="sníž. přenesená",N146,0)</f>
        <v>0</v>
      </c>
      <c r="BI146" s="139">
        <f>IF(U146="nulová",N146,0)</f>
        <v>0</v>
      </c>
      <c r="BJ146" s="16" t="s">
        <v>20</v>
      </c>
      <c r="BK146" s="139">
        <f>ROUND(L146*K146,2)</f>
        <v>0</v>
      </c>
      <c r="BL146" s="16" t="s">
        <v>132</v>
      </c>
      <c r="BM146" s="16" t="s">
        <v>180</v>
      </c>
    </row>
    <row r="147" spans="2:51" s="10" customFormat="1" ht="22.5" customHeight="1">
      <c r="B147" s="140"/>
      <c r="C147" s="141"/>
      <c r="D147" s="141"/>
      <c r="E147" s="142" t="s">
        <v>3</v>
      </c>
      <c r="F147" s="231" t="s">
        <v>181</v>
      </c>
      <c r="G147" s="232"/>
      <c r="H147" s="232"/>
      <c r="I147" s="232"/>
      <c r="J147" s="141"/>
      <c r="K147" s="143">
        <v>66.4</v>
      </c>
      <c r="L147" s="141"/>
      <c r="M147" s="141"/>
      <c r="N147" s="141"/>
      <c r="O147" s="141"/>
      <c r="P147" s="141"/>
      <c r="Q147" s="141"/>
      <c r="R147" s="144"/>
      <c r="T147" s="145"/>
      <c r="U147" s="141"/>
      <c r="V147" s="141"/>
      <c r="W147" s="141"/>
      <c r="X147" s="141"/>
      <c r="Y147" s="141"/>
      <c r="Z147" s="141"/>
      <c r="AA147" s="146"/>
      <c r="AT147" s="147" t="s">
        <v>135</v>
      </c>
      <c r="AU147" s="147" t="s">
        <v>87</v>
      </c>
      <c r="AV147" s="10" t="s">
        <v>87</v>
      </c>
      <c r="AW147" s="10" t="s">
        <v>32</v>
      </c>
      <c r="AX147" s="10" t="s">
        <v>20</v>
      </c>
      <c r="AY147" s="147" t="s">
        <v>127</v>
      </c>
    </row>
    <row r="148" spans="2:65" s="1" customFormat="1" ht="31.5" customHeight="1">
      <c r="B148" s="130"/>
      <c r="C148" s="131" t="s">
        <v>182</v>
      </c>
      <c r="D148" s="131" t="s">
        <v>128</v>
      </c>
      <c r="E148" s="132" t="s">
        <v>183</v>
      </c>
      <c r="F148" s="228" t="s">
        <v>184</v>
      </c>
      <c r="G148" s="229"/>
      <c r="H148" s="229"/>
      <c r="I148" s="229"/>
      <c r="J148" s="133" t="s">
        <v>170</v>
      </c>
      <c r="K148" s="134">
        <v>66.4</v>
      </c>
      <c r="L148" s="230"/>
      <c r="M148" s="229"/>
      <c r="N148" s="230">
        <f>ROUND(L148*K148,2)</f>
        <v>0</v>
      </c>
      <c r="O148" s="229"/>
      <c r="P148" s="229"/>
      <c r="Q148" s="229"/>
      <c r="R148" s="135"/>
      <c r="T148" s="136" t="s">
        <v>3</v>
      </c>
      <c r="U148" s="39" t="s">
        <v>39</v>
      </c>
      <c r="V148" s="137">
        <v>1.011</v>
      </c>
      <c r="W148" s="137">
        <f>V148*K148</f>
        <v>67.1304</v>
      </c>
      <c r="X148" s="137">
        <v>0</v>
      </c>
      <c r="Y148" s="137">
        <f>X148*K148</f>
        <v>0</v>
      </c>
      <c r="Z148" s="137">
        <v>0</v>
      </c>
      <c r="AA148" s="138">
        <f>Z148*K148</f>
        <v>0</v>
      </c>
      <c r="AR148" s="16" t="s">
        <v>132</v>
      </c>
      <c r="AT148" s="16" t="s">
        <v>128</v>
      </c>
      <c r="AU148" s="16" t="s">
        <v>87</v>
      </c>
      <c r="AY148" s="16" t="s">
        <v>127</v>
      </c>
      <c r="BE148" s="139">
        <f>IF(U148="základní",N148,0)</f>
        <v>0</v>
      </c>
      <c r="BF148" s="139">
        <f>IF(U148="snížená",N148,0)</f>
        <v>0</v>
      </c>
      <c r="BG148" s="139">
        <f>IF(U148="zákl. přenesená",N148,0)</f>
        <v>0</v>
      </c>
      <c r="BH148" s="139">
        <f>IF(U148="sníž. přenesená",N148,0)</f>
        <v>0</v>
      </c>
      <c r="BI148" s="139">
        <f>IF(U148="nulová",N148,0)</f>
        <v>0</v>
      </c>
      <c r="BJ148" s="16" t="s">
        <v>20</v>
      </c>
      <c r="BK148" s="139">
        <f>ROUND(L148*K148,2)</f>
        <v>0</v>
      </c>
      <c r="BL148" s="16" t="s">
        <v>132</v>
      </c>
      <c r="BM148" s="16" t="s">
        <v>185</v>
      </c>
    </row>
    <row r="149" spans="2:51" s="10" customFormat="1" ht="22.5" customHeight="1">
      <c r="B149" s="140"/>
      <c r="C149" s="141"/>
      <c r="D149" s="141"/>
      <c r="E149" s="142" t="s">
        <v>3</v>
      </c>
      <c r="F149" s="231" t="s">
        <v>186</v>
      </c>
      <c r="G149" s="232"/>
      <c r="H149" s="232"/>
      <c r="I149" s="232"/>
      <c r="J149" s="141"/>
      <c r="K149" s="143">
        <v>66.4</v>
      </c>
      <c r="L149" s="141"/>
      <c r="M149" s="141"/>
      <c r="N149" s="141"/>
      <c r="O149" s="141"/>
      <c r="P149" s="141"/>
      <c r="Q149" s="141"/>
      <c r="R149" s="144"/>
      <c r="T149" s="145"/>
      <c r="U149" s="141"/>
      <c r="V149" s="141"/>
      <c r="W149" s="141"/>
      <c r="X149" s="141"/>
      <c r="Y149" s="141"/>
      <c r="Z149" s="141"/>
      <c r="AA149" s="146"/>
      <c r="AT149" s="147" t="s">
        <v>135</v>
      </c>
      <c r="AU149" s="147" t="s">
        <v>87</v>
      </c>
      <c r="AV149" s="10" t="s">
        <v>87</v>
      </c>
      <c r="AW149" s="10" t="s">
        <v>32</v>
      </c>
      <c r="AX149" s="10" t="s">
        <v>20</v>
      </c>
      <c r="AY149" s="147" t="s">
        <v>127</v>
      </c>
    </row>
    <row r="150" spans="2:65" s="1" customFormat="1" ht="31.5" customHeight="1">
      <c r="B150" s="130"/>
      <c r="C150" s="131" t="s">
        <v>187</v>
      </c>
      <c r="D150" s="131" t="s">
        <v>128</v>
      </c>
      <c r="E150" s="132" t="s">
        <v>188</v>
      </c>
      <c r="F150" s="228" t="s">
        <v>189</v>
      </c>
      <c r="G150" s="229"/>
      <c r="H150" s="229"/>
      <c r="I150" s="229"/>
      <c r="J150" s="133" t="s">
        <v>170</v>
      </c>
      <c r="K150" s="134">
        <v>35.28</v>
      </c>
      <c r="L150" s="230"/>
      <c r="M150" s="229"/>
      <c r="N150" s="230">
        <f>ROUND(L150*K150,2)</f>
        <v>0</v>
      </c>
      <c r="O150" s="229"/>
      <c r="P150" s="229"/>
      <c r="Q150" s="229"/>
      <c r="R150" s="135"/>
      <c r="T150" s="136" t="s">
        <v>3</v>
      </c>
      <c r="U150" s="39" t="s">
        <v>39</v>
      </c>
      <c r="V150" s="137">
        <v>2.133</v>
      </c>
      <c r="W150" s="137">
        <f>V150*K150</f>
        <v>75.25224</v>
      </c>
      <c r="X150" s="137">
        <v>0</v>
      </c>
      <c r="Y150" s="137">
        <f>X150*K150</f>
        <v>0</v>
      </c>
      <c r="Z150" s="137">
        <v>0</v>
      </c>
      <c r="AA150" s="138">
        <f>Z150*K150</f>
        <v>0</v>
      </c>
      <c r="AR150" s="16" t="s">
        <v>132</v>
      </c>
      <c r="AT150" s="16" t="s">
        <v>128</v>
      </c>
      <c r="AU150" s="16" t="s">
        <v>87</v>
      </c>
      <c r="AY150" s="16" t="s">
        <v>127</v>
      </c>
      <c r="BE150" s="139">
        <f>IF(U150="základní",N150,0)</f>
        <v>0</v>
      </c>
      <c r="BF150" s="139">
        <f>IF(U150="snížená",N150,0)</f>
        <v>0</v>
      </c>
      <c r="BG150" s="139">
        <f>IF(U150="zákl. přenesená",N150,0)</f>
        <v>0</v>
      </c>
      <c r="BH150" s="139">
        <f>IF(U150="sníž. přenesená",N150,0)</f>
        <v>0</v>
      </c>
      <c r="BI150" s="139">
        <f>IF(U150="nulová",N150,0)</f>
        <v>0</v>
      </c>
      <c r="BJ150" s="16" t="s">
        <v>20</v>
      </c>
      <c r="BK150" s="139">
        <f>ROUND(L150*K150,2)</f>
        <v>0</v>
      </c>
      <c r="BL150" s="16" t="s">
        <v>132</v>
      </c>
      <c r="BM150" s="16" t="s">
        <v>190</v>
      </c>
    </row>
    <row r="151" spans="2:51" s="10" customFormat="1" ht="22.5" customHeight="1">
      <c r="B151" s="140"/>
      <c r="C151" s="141"/>
      <c r="D151" s="141"/>
      <c r="E151" s="142" t="s">
        <v>3</v>
      </c>
      <c r="F151" s="231" t="s">
        <v>191</v>
      </c>
      <c r="G151" s="232"/>
      <c r="H151" s="232"/>
      <c r="I151" s="232"/>
      <c r="J151" s="141"/>
      <c r="K151" s="143">
        <v>35.28</v>
      </c>
      <c r="L151" s="141"/>
      <c r="M151" s="141"/>
      <c r="N151" s="141"/>
      <c r="O151" s="141"/>
      <c r="P151" s="141"/>
      <c r="Q151" s="141"/>
      <c r="R151" s="144"/>
      <c r="T151" s="145"/>
      <c r="U151" s="141"/>
      <c r="V151" s="141"/>
      <c r="W151" s="141"/>
      <c r="X151" s="141"/>
      <c r="Y151" s="141"/>
      <c r="Z151" s="141"/>
      <c r="AA151" s="146"/>
      <c r="AT151" s="147" t="s">
        <v>135</v>
      </c>
      <c r="AU151" s="147" t="s">
        <v>87</v>
      </c>
      <c r="AV151" s="10" t="s">
        <v>87</v>
      </c>
      <c r="AW151" s="10" t="s">
        <v>32</v>
      </c>
      <c r="AX151" s="10" t="s">
        <v>20</v>
      </c>
      <c r="AY151" s="147" t="s">
        <v>127</v>
      </c>
    </row>
    <row r="152" spans="2:65" s="1" customFormat="1" ht="31.5" customHeight="1">
      <c r="B152" s="130"/>
      <c r="C152" s="131" t="s">
        <v>192</v>
      </c>
      <c r="D152" s="131" t="s">
        <v>128</v>
      </c>
      <c r="E152" s="132" t="s">
        <v>193</v>
      </c>
      <c r="F152" s="228" t="s">
        <v>194</v>
      </c>
      <c r="G152" s="229"/>
      <c r="H152" s="229"/>
      <c r="I152" s="229"/>
      <c r="J152" s="133" t="s">
        <v>170</v>
      </c>
      <c r="K152" s="134">
        <v>35.28</v>
      </c>
      <c r="L152" s="230"/>
      <c r="M152" s="229"/>
      <c r="N152" s="230">
        <f>ROUND(L152*K152,2)</f>
        <v>0</v>
      </c>
      <c r="O152" s="229"/>
      <c r="P152" s="229"/>
      <c r="Q152" s="229"/>
      <c r="R152" s="135"/>
      <c r="T152" s="136" t="s">
        <v>3</v>
      </c>
      <c r="U152" s="39" t="s">
        <v>39</v>
      </c>
      <c r="V152" s="137">
        <v>0.198</v>
      </c>
      <c r="W152" s="137">
        <f>V152*K152</f>
        <v>6.9854400000000005</v>
      </c>
      <c r="X152" s="137">
        <v>0</v>
      </c>
      <c r="Y152" s="137">
        <f>X152*K152</f>
        <v>0</v>
      </c>
      <c r="Z152" s="137">
        <v>0</v>
      </c>
      <c r="AA152" s="138">
        <f>Z152*K152</f>
        <v>0</v>
      </c>
      <c r="AR152" s="16" t="s">
        <v>132</v>
      </c>
      <c r="AT152" s="16" t="s">
        <v>128</v>
      </c>
      <c r="AU152" s="16" t="s">
        <v>87</v>
      </c>
      <c r="AY152" s="16" t="s">
        <v>127</v>
      </c>
      <c r="BE152" s="139">
        <f>IF(U152="základní",N152,0)</f>
        <v>0</v>
      </c>
      <c r="BF152" s="139">
        <f>IF(U152="snížená",N152,0)</f>
        <v>0</v>
      </c>
      <c r="BG152" s="139">
        <f>IF(U152="zákl. přenesená",N152,0)</f>
        <v>0</v>
      </c>
      <c r="BH152" s="139">
        <f>IF(U152="sníž. přenesená",N152,0)</f>
        <v>0</v>
      </c>
      <c r="BI152" s="139">
        <f>IF(U152="nulová",N152,0)</f>
        <v>0</v>
      </c>
      <c r="BJ152" s="16" t="s">
        <v>20</v>
      </c>
      <c r="BK152" s="139">
        <f>ROUND(L152*K152,2)</f>
        <v>0</v>
      </c>
      <c r="BL152" s="16" t="s">
        <v>132</v>
      </c>
      <c r="BM152" s="16" t="s">
        <v>195</v>
      </c>
    </row>
    <row r="153" spans="2:51" s="10" customFormat="1" ht="22.5" customHeight="1">
      <c r="B153" s="140"/>
      <c r="C153" s="141"/>
      <c r="D153" s="141"/>
      <c r="E153" s="142" t="s">
        <v>3</v>
      </c>
      <c r="F153" s="231" t="s">
        <v>196</v>
      </c>
      <c r="G153" s="232"/>
      <c r="H153" s="232"/>
      <c r="I153" s="232"/>
      <c r="J153" s="141"/>
      <c r="K153" s="143">
        <v>35.28</v>
      </c>
      <c r="L153" s="141"/>
      <c r="M153" s="141"/>
      <c r="N153" s="141"/>
      <c r="O153" s="141"/>
      <c r="P153" s="141"/>
      <c r="Q153" s="141"/>
      <c r="R153" s="144"/>
      <c r="T153" s="145"/>
      <c r="U153" s="141"/>
      <c r="V153" s="141"/>
      <c r="W153" s="141"/>
      <c r="X153" s="141"/>
      <c r="Y153" s="141"/>
      <c r="Z153" s="141"/>
      <c r="AA153" s="146"/>
      <c r="AT153" s="147" t="s">
        <v>135</v>
      </c>
      <c r="AU153" s="147" t="s">
        <v>87</v>
      </c>
      <c r="AV153" s="10" t="s">
        <v>87</v>
      </c>
      <c r="AW153" s="10" t="s">
        <v>32</v>
      </c>
      <c r="AX153" s="10" t="s">
        <v>20</v>
      </c>
      <c r="AY153" s="147" t="s">
        <v>127</v>
      </c>
    </row>
    <row r="154" spans="2:65" s="1" customFormat="1" ht="31.5" customHeight="1">
      <c r="B154" s="130"/>
      <c r="C154" s="131" t="s">
        <v>9</v>
      </c>
      <c r="D154" s="131" t="s">
        <v>128</v>
      </c>
      <c r="E154" s="132" t="s">
        <v>197</v>
      </c>
      <c r="F154" s="228" t="s">
        <v>198</v>
      </c>
      <c r="G154" s="229"/>
      <c r="H154" s="229"/>
      <c r="I154" s="229"/>
      <c r="J154" s="133" t="s">
        <v>142</v>
      </c>
      <c r="K154" s="134">
        <v>100.8</v>
      </c>
      <c r="L154" s="230"/>
      <c r="M154" s="229"/>
      <c r="N154" s="230">
        <f>ROUND(L154*K154,2)</f>
        <v>0</v>
      </c>
      <c r="O154" s="229"/>
      <c r="P154" s="229"/>
      <c r="Q154" s="229"/>
      <c r="R154" s="135"/>
      <c r="T154" s="136" t="s">
        <v>3</v>
      </c>
      <c r="U154" s="39" t="s">
        <v>39</v>
      </c>
      <c r="V154" s="137">
        <v>0.637</v>
      </c>
      <c r="W154" s="137">
        <f>V154*K154</f>
        <v>64.2096</v>
      </c>
      <c r="X154" s="137">
        <v>0.00119</v>
      </c>
      <c r="Y154" s="137">
        <f>X154*K154</f>
        <v>0.119952</v>
      </c>
      <c r="Z154" s="137">
        <v>0</v>
      </c>
      <c r="AA154" s="138">
        <f>Z154*K154</f>
        <v>0</v>
      </c>
      <c r="AR154" s="16" t="s">
        <v>132</v>
      </c>
      <c r="AT154" s="16" t="s">
        <v>128</v>
      </c>
      <c r="AU154" s="16" t="s">
        <v>87</v>
      </c>
      <c r="AY154" s="16" t="s">
        <v>127</v>
      </c>
      <c r="BE154" s="139">
        <f>IF(U154="základní",N154,0)</f>
        <v>0</v>
      </c>
      <c r="BF154" s="139">
        <f>IF(U154="snížená",N154,0)</f>
        <v>0</v>
      </c>
      <c r="BG154" s="139">
        <f>IF(U154="zákl. přenesená",N154,0)</f>
        <v>0</v>
      </c>
      <c r="BH154" s="139">
        <f>IF(U154="sníž. přenesená",N154,0)</f>
        <v>0</v>
      </c>
      <c r="BI154" s="139">
        <f>IF(U154="nulová",N154,0)</f>
        <v>0</v>
      </c>
      <c r="BJ154" s="16" t="s">
        <v>20</v>
      </c>
      <c r="BK154" s="139">
        <f>ROUND(L154*K154,2)</f>
        <v>0</v>
      </c>
      <c r="BL154" s="16" t="s">
        <v>132</v>
      </c>
      <c r="BM154" s="16" t="s">
        <v>199</v>
      </c>
    </row>
    <row r="155" spans="2:51" s="10" customFormat="1" ht="22.5" customHeight="1">
      <c r="B155" s="140"/>
      <c r="C155" s="141"/>
      <c r="D155" s="141"/>
      <c r="E155" s="142" t="s">
        <v>3</v>
      </c>
      <c r="F155" s="231" t="s">
        <v>200</v>
      </c>
      <c r="G155" s="232"/>
      <c r="H155" s="232"/>
      <c r="I155" s="232"/>
      <c r="J155" s="141"/>
      <c r="K155" s="143">
        <v>100.8</v>
      </c>
      <c r="L155" s="141"/>
      <c r="M155" s="141"/>
      <c r="N155" s="141"/>
      <c r="O155" s="141"/>
      <c r="P155" s="141"/>
      <c r="Q155" s="141"/>
      <c r="R155" s="144"/>
      <c r="T155" s="145"/>
      <c r="U155" s="141"/>
      <c r="V155" s="141"/>
      <c r="W155" s="141"/>
      <c r="X155" s="141"/>
      <c r="Y155" s="141"/>
      <c r="Z155" s="141"/>
      <c r="AA155" s="146"/>
      <c r="AT155" s="147" t="s">
        <v>135</v>
      </c>
      <c r="AU155" s="147" t="s">
        <v>87</v>
      </c>
      <c r="AV155" s="10" t="s">
        <v>87</v>
      </c>
      <c r="AW155" s="10" t="s">
        <v>32</v>
      </c>
      <c r="AX155" s="10" t="s">
        <v>20</v>
      </c>
      <c r="AY155" s="147" t="s">
        <v>127</v>
      </c>
    </row>
    <row r="156" spans="2:65" s="1" customFormat="1" ht="31.5" customHeight="1">
      <c r="B156" s="130"/>
      <c r="C156" s="131" t="s">
        <v>201</v>
      </c>
      <c r="D156" s="131" t="s">
        <v>128</v>
      </c>
      <c r="E156" s="132" t="s">
        <v>202</v>
      </c>
      <c r="F156" s="228" t="s">
        <v>203</v>
      </c>
      <c r="G156" s="229"/>
      <c r="H156" s="229"/>
      <c r="I156" s="229"/>
      <c r="J156" s="133" t="s">
        <v>142</v>
      </c>
      <c r="K156" s="134">
        <v>100.8</v>
      </c>
      <c r="L156" s="230"/>
      <c r="M156" s="229"/>
      <c r="N156" s="230">
        <f>ROUND(L156*K156,2)</f>
        <v>0</v>
      </c>
      <c r="O156" s="229"/>
      <c r="P156" s="229"/>
      <c r="Q156" s="229"/>
      <c r="R156" s="135"/>
      <c r="T156" s="136" t="s">
        <v>3</v>
      </c>
      <c r="U156" s="39" t="s">
        <v>39</v>
      </c>
      <c r="V156" s="137">
        <v>0.41</v>
      </c>
      <c r="W156" s="137">
        <f>V156*K156</f>
        <v>41.327999999999996</v>
      </c>
      <c r="X156" s="137">
        <v>0</v>
      </c>
      <c r="Y156" s="137">
        <f>X156*K156</f>
        <v>0</v>
      </c>
      <c r="Z156" s="137">
        <v>0</v>
      </c>
      <c r="AA156" s="138">
        <f>Z156*K156</f>
        <v>0</v>
      </c>
      <c r="AR156" s="16" t="s">
        <v>132</v>
      </c>
      <c r="AT156" s="16" t="s">
        <v>128</v>
      </c>
      <c r="AU156" s="16" t="s">
        <v>87</v>
      </c>
      <c r="AY156" s="16" t="s">
        <v>127</v>
      </c>
      <c r="BE156" s="139">
        <f>IF(U156="základní",N156,0)</f>
        <v>0</v>
      </c>
      <c r="BF156" s="139">
        <f>IF(U156="snížená",N156,0)</f>
        <v>0</v>
      </c>
      <c r="BG156" s="139">
        <f>IF(U156="zákl. přenesená",N156,0)</f>
        <v>0</v>
      </c>
      <c r="BH156" s="139">
        <f>IF(U156="sníž. přenesená",N156,0)</f>
        <v>0</v>
      </c>
      <c r="BI156" s="139">
        <f>IF(U156="nulová",N156,0)</f>
        <v>0</v>
      </c>
      <c r="BJ156" s="16" t="s">
        <v>20</v>
      </c>
      <c r="BK156" s="139">
        <f>ROUND(L156*K156,2)</f>
        <v>0</v>
      </c>
      <c r="BL156" s="16" t="s">
        <v>132</v>
      </c>
      <c r="BM156" s="16" t="s">
        <v>204</v>
      </c>
    </row>
    <row r="157" spans="2:65" s="1" customFormat="1" ht="31.5" customHeight="1">
      <c r="B157" s="130"/>
      <c r="C157" s="131" t="s">
        <v>205</v>
      </c>
      <c r="D157" s="131" t="s">
        <v>128</v>
      </c>
      <c r="E157" s="132" t="s">
        <v>206</v>
      </c>
      <c r="F157" s="228" t="s">
        <v>207</v>
      </c>
      <c r="G157" s="229"/>
      <c r="H157" s="229"/>
      <c r="I157" s="229"/>
      <c r="J157" s="133" t="s">
        <v>170</v>
      </c>
      <c r="K157" s="134">
        <v>35.28</v>
      </c>
      <c r="L157" s="230"/>
      <c r="M157" s="229"/>
      <c r="N157" s="230">
        <f>ROUND(L157*K157,2)</f>
        <v>0</v>
      </c>
      <c r="O157" s="229"/>
      <c r="P157" s="229"/>
      <c r="Q157" s="229"/>
      <c r="R157" s="135"/>
      <c r="T157" s="136" t="s">
        <v>3</v>
      </c>
      <c r="U157" s="39" t="s">
        <v>39</v>
      </c>
      <c r="V157" s="137">
        <v>0.626</v>
      </c>
      <c r="W157" s="137">
        <f>V157*K157</f>
        <v>22.08528</v>
      </c>
      <c r="X157" s="137">
        <v>0</v>
      </c>
      <c r="Y157" s="137">
        <f>X157*K157</f>
        <v>0</v>
      </c>
      <c r="Z157" s="137">
        <v>0</v>
      </c>
      <c r="AA157" s="138">
        <f>Z157*K157</f>
        <v>0</v>
      </c>
      <c r="AR157" s="16" t="s">
        <v>132</v>
      </c>
      <c r="AT157" s="16" t="s">
        <v>128</v>
      </c>
      <c r="AU157" s="16" t="s">
        <v>87</v>
      </c>
      <c r="AY157" s="16" t="s">
        <v>127</v>
      </c>
      <c r="BE157" s="139">
        <f>IF(U157="základní",N157,0)</f>
        <v>0</v>
      </c>
      <c r="BF157" s="139">
        <f>IF(U157="snížená",N157,0)</f>
        <v>0</v>
      </c>
      <c r="BG157" s="139">
        <f>IF(U157="zákl. přenesená",N157,0)</f>
        <v>0</v>
      </c>
      <c r="BH157" s="139">
        <f>IF(U157="sníž. přenesená",N157,0)</f>
        <v>0</v>
      </c>
      <c r="BI157" s="139">
        <f>IF(U157="nulová",N157,0)</f>
        <v>0</v>
      </c>
      <c r="BJ157" s="16" t="s">
        <v>20</v>
      </c>
      <c r="BK157" s="139">
        <f>ROUND(L157*K157,2)</f>
        <v>0</v>
      </c>
      <c r="BL157" s="16" t="s">
        <v>132</v>
      </c>
      <c r="BM157" s="16" t="s">
        <v>208</v>
      </c>
    </row>
    <row r="158" spans="2:51" s="10" customFormat="1" ht="22.5" customHeight="1">
      <c r="B158" s="140"/>
      <c r="C158" s="141"/>
      <c r="D158" s="141"/>
      <c r="E158" s="142" t="s">
        <v>3</v>
      </c>
      <c r="F158" s="231" t="s">
        <v>191</v>
      </c>
      <c r="G158" s="232"/>
      <c r="H158" s="232"/>
      <c r="I158" s="232"/>
      <c r="J158" s="141"/>
      <c r="K158" s="143">
        <v>35.28</v>
      </c>
      <c r="L158" s="141"/>
      <c r="M158" s="141"/>
      <c r="N158" s="141"/>
      <c r="O158" s="141"/>
      <c r="P158" s="141"/>
      <c r="Q158" s="141"/>
      <c r="R158" s="144"/>
      <c r="T158" s="145"/>
      <c r="U158" s="141"/>
      <c r="V158" s="141"/>
      <c r="W158" s="141"/>
      <c r="X158" s="141"/>
      <c r="Y158" s="141"/>
      <c r="Z158" s="141"/>
      <c r="AA158" s="146"/>
      <c r="AT158" s="147" t="s">
        <v>135</v>
      </c>
      <c r="AU158" s="147" t="s">
        <v>87</v>
      </c>
      <c r="AV158" s="10" t="s">
        <v>87</v>
      </c>
      <c r="AW158" s="10" t="s">
        <v>32</v>
      </c>
      <c r="AX158" s="10" t="s">
        <v>20</v>
      </c>
      <c r="AY158" s="147" t="s">
        <v>127</v>
      </c>
    </row>
    <row r="159" spans="2:65" s="1" customFormat="1" ht="31.5" customHeight="1">
      <c r="B159" s="130"/>
      <c r="C159" s="131" t="s">
        <v>209</v>
      </c>
      <c r="D159" s="131" t="s">
        <v>128</v>
      </c>
      <c r="E159" s="132" t="s">
        <v>210</v>
      </c>
      <c r="F159" s="228" t="s">
        <v>211</v>
      </c>
      <c r="G159" s="229"/>
      <c r="H159" s="229"/>
      <c r="I159" s="229"/>
      <c r="J159" s="133" t="s">
        <v>131</v>
      </c>
      <c r="K159" s="134">
        <v>8</v>
      </c>
      <c r="L159" s="230"/>
      <c r="M159" s="229"/>
      <c r="N159" s="230">
        <f>ROUND(L159*K159,2)</f>
        <v>0</v>
      </c>
      <c r="O159" s="229"/>
      <c r="P159" s="229"/>
      <c r="Q159" s="229"/>
      <c r="R159" s="135"/>
      <c r="T159" s="136" t="s">
        <v>3</v>
      </c>
      <c r="U159" s="39" t="s">
        <v>39</v>
      </c>
      <c r="V159" s="137">
        <v>0.329</v>
      </c>
      <c r="W159" s="137">
        <f>V159*K159</f>
        <v>2.632</v>
      </c>
      <c r="X159" s="137">
        <v>0</v>
      </c>
      <c r="Y159" s="137">
        <f>X159*K159</f>
        <v>0</v>
      </c>
      <c r="Z159" s="137">
        <v>0</v>
      </c>
      <c r="AA159" s="138">
        <f>Z159*K159</f>
        <v>0</v>
      </c>
      <c r="AR159" s="16" t="s">
        <v>132</v>
      </c>
      <c r="AT159" s="16" t="s">
        <v>128</v>
      </c>
      <c r="AU159" s="16" t="s">
        <v>87</v>
      </c>
      <c r="AY159" s="16" t="s">
        <v>127</v>
      </c>
      <c r="BE159" s="139">
        <f>IF(U159="základní",N159,0)</f>
        <v>0</v>
      </c>
      <c r="BF159" s="139">
        <f>IF(U159="snížená",N159,0)</f>
        <v>0</v>
      </c>
      <c r="BG159" s="139">
        <f>IF(U159="zákl. přenesená",N159,0)</f>
        <v>0</v>
      </c>
      <c r="BH159" s="139">
        <f>IF(U159="sníž. přenesená",N159,0)</f>
        <v>0</v>
      </c>
      <c r="BI159" s="139">
        <f>IF(U159="nulová",N159,0)</f>
        <v>0</v>
      </c>
      <c r="BJ159" s="16" t="s">
        <v>20</v>
      </c>
      <c r="BK159" s="139">
        <f>ROUND(L159*K159,2)</f>
        <v>0</v>
      </c>
      <c r="BL159" s="16" t="s">
        <v>132</v>
      </c>
      <c r="BM159" s="16" t="s">
        <v>212</v>
      </c>
    </row>
    <row r="160" spans="2:51" s="10" customFormat="1" ht="22.5" customHeight="1">
      <c r="B160" s="140"/>
      <c r="C160" s="141"/>
      <c r="D160" s="141"/>
      <c r="E160" s="142" t="s">
        <v>3</v>
      </c>
      <c r="F160" s="231" t="s">
        <v>134</v>
      </c>
      <c r="G160" s="232"/>
      <c r="H160" s="232"/>
      <c r="I160" s="232"/>
      <c r="J160" s="141"/>
      <c r="K160" s="143">
        <v>8</v>
      </c>
      <c r="L160" s="141"/>
      <c r="M160" s="141"/>
      <c r="N160" s="141"/>
      <c r="O160" s="141"/>
      <c r="P160" s="141"/>
      <c r="Q160" s="141"/>
      <c r="R160" s="144"/>
      <c r="T160" s="145"/>
      <c r="U160" s="141"/>
      <c r="V160" s="141"/>
      <c r="W160" s="141"/>
      <c r="X160" s="141"/>
      <c r="Y160" s="141"/>
      <c r="Z160" s="141"/>
      <c r="AA160" s="146"/>
      <c r="AT160" s="147" t="s">
        <v>135</v>
      </c>
      <c r="AU160" s="147" t="s">
        <v>87</v>
      </c>
      <c r="AV160" s="10" t="s">
        <v>87</v>
      </c>
      <c r="AW160" s="10" t="s">
        <v>32</v>
      </c>
      <c r="AX160" s="10" t="s">
        <v>20</v>
      </c>
      <c r="AY160" s="147" t="s">
        <v>127</v>
      </c>
    </row>
    <row r="161" spans="2:65" s="1" customFormat="1" ht="31.5" customHeight="1">
      <c r="B161" s="130"/>
      <c r="C161" s="131" t="s">
        <v>213</v>
      </c>
      <c r="D161" s="131" t="s">
        <v>128</v>
      </c>
      <c r="E161" s="132" t="s">
        <v>214</v>
      </c>
      <c r="F161" s="228" t="s">
        <v>215</v>
      </c>
      <c r="G161" s="229"/>
      <c r="H161" s="229"/>
      <c r="I161" s="229"/>
      <c r="J161" s="133" t="s">
        <v>131</v>
      </c>
      <c r="K161" s="134">
        <v>8</v>
      </c>
      <c r="L161" s="230"/>
      <c r="M161" s="229"/>
      <c r="N161" s="230">
        <f>ROUND(L161*K161,2)</f>
        <v>0</v>
      </c>
      <c r="O161" s="229"/>
      <c r="P161" s="229"/>
      <c r="Q161" s="229"/>
      <c r="R161" s="135"/>
      <c r="T161" s="136" t="s">
        <v>3</v>
      </c>
      <c r="U161" s="39" t="s">
        <v>39</v>
      </c>
      <c r="V161" s="137">
        <v>1.243</v>
      </c>
      <c r="W161" s="137">
        <f>V161*K161</f>
        <v>9.944</v>
      </c>
      <c r="X161" s="137">
        <v>0</v>
      </c>
      <c r="Y161" s="137">
        <f>X161*K161</f>
        <v>0</v>
      </c>
      <c r="Z161" s="137">
        <v>0</v>
      </c>
      <c r="AA161" s="138">
        <f>Z161*K161</f>
        <v>0</v>
      </c>
      <c r="AR161" s="16" t="s">
        <v>132</v>
      </c>
      <c r="AT161" s="16" t="s">
        <v>128</v>
      </c>
      <c r="AU161" s="16" t="s">
        <v>87</v>
      </c>
      <c r="AY161" s="16" t="s">
        <v>127</v>
      </c>
      <c r="BE161" s="139">
        <f>IF(U161="základní",N161,0)</f>
        <v>0</v>
      </c>
      <c r="BF161" s="139">
        <f>IF(U161="snížená",N161,0)</f>
        <v>0</v>
      </c>
      <c r="BG161" s="139">
        <f>IF(U161="zákl. přenesená",N161,0)</f>
        <v>0</v>
      </c>
      <c r="BH161" s="139">
        <f>IF(U161="sníž. přenesená",N161,0)</f>
        <v>0</v>
      </c>
      <c r="BI161" s="139">
        <f>IF(U161="nulová",N161,0)</f>
        <v>0</v>
      </c>
      <c r="BJ161" s="16" t="s">
        <v>20</v>
      </c>
      <c r="BK161" s="139">
        <f>ROUND(L161*K161,2)</f>
        <v>0</v>
      </c>
      <c r="BL161" s="16" t="s">
        <v>132</v>
      </c>
      <c r="BM161" s="16" t="s">
        <v>216</v>
      </c>
    </row>
    <row r="162" spans="2:51" s="10" customFormat="1" ht="22.5" customHeight="1">
      <c r="B162" s="140"/>
      <c r="C162" s="141"/>
      <c r="D162" s="141"/>
      <c r="E162" s="142" t="s">
        <v>3</v>
      </c>
      <c r="F162" s="231" t="s">
        <v>134</v>
      </c>
      <c r="G162" s="232"/>
      <c r="H162" s="232"/>
      <c r="I162" s="232"/>
      <c r="J162" s="141"/>
      <c r="K162" s="143">
        <v>8</v>
      </c>
      <c r="L162" s="141"/>
      <c r="M162" s="141"/>
      <c r="N162" s="141"/>
      <c r="O162" s="141"/>
      <c r="P162" s="141"/>
      <c r="Q162" s="141"/>
      <c r="R162" s="144"/>
      <c r="T162" s="145"/>
      <c r="U162" s="141"/>
      <c r="V162" s="141"/>
      <c r="W162" s="141"/>
      <c r="X162" s="141"/>
      <c r="Y162" s="141"/>
      <c r="Z162" s="141"/>
      <c r="AA162" s="146"/>
      <c r="AT162" s="147" t="s">
        <v>135</v>
      </c>
      <c r="AU162" s="147" t="s">
        <v>87</v>
      </c>
      <c r="AV162" s="10" t="s">
        <v>87</v>
      </c>
      <c r="AW162" s="10" t="s">
        <v>32</v>
      </c>
      <c r="AX162" s="10" t="s">
        <v>20</v>
      </c>
      <c r="AY162" s="147" t="s">
        <v>127</v>
      </c>
    </row>
    <row r="163" spans="2:65" s="1" customFormat="1" ht="31.5" customHeight="1">
      <c r="B163" s="130"/>
      <c r="C163" s="131" t="s">
        <v>217</v>
      </c>
      <c r="D163" s="131" t="s">
        <v>128</v>
      </c>
      <c r="E163" s="132" t="s">
        <v>218</v>
      </c>
      <c r="F163" s="228" t="s">
        <v>219</v>
      </c>
      <c r="G163" s="229"/>
      <c r="H163" s="229"/>
      <c r="I163" s="229"/>
      <c r="J163" s="133" t="s">
        <v>131</v>
      </c>
      <c r="K163" s="134">
        <v>8</v>
      </c>
      <c r="L163" s="230"/>
      <c r="M163" s="229"/>
      <c r="N163" s="230">
        <f>ROUND(L163*K163,2)</f>
        <v>0</v>
      </c>
      <c r="O163" s="229"/>
      <c r="P163" s="229"/>
      <c r="Q163" s="229"/>
      <c r="R163" s="135"/>
      <c r="T163" s="136" t="s">
        <v>3</v>
      </c>
      <c r="U163" s="39" t="s">
        <v>39</v>
      </c>
      <c r="V163" s="137">
        <v>0.452</v>
      </c>
      <c r="W163" s="137">
        <f>V163*K163</f>
        <v>3.616</v>
      </c>
      <c r="X163" s="137">
        <v>0</v>
      </c>
      <c r="Y163" s="137">
        <f>X163*K163</f>
        <v>0</v>
      </c>
      <c r="Z163" s="137">
        <v>0</v>
      </c>
      <c r="AA163" s="138">
        <f>Z163*K163</f>
        <v>0</v>
      </c>
      <c r="AR163" s="16" t="s">
        <v>132</v>
      </c>
      <c r="AT163" s="16" t="s">
        <v>128</v>
      </c>
      <c r="AU163" s="16" t="s">
        <v>87</v>
      </c>
      <c r="AY163" s="16" t="s">
        <v>127</v>
      </c>
      <c r="BE163" s="139">
        <f>IF(U163="základní",N163,0)</f>
        <v>0</v>
      </c>
      <c r="BF163" s="139">
        <f>IF(U163="snížená",N163,0)</f>
        <v>0</v>
      </c>
      <c r="BG163" s="139">
        <f>IF(U163="zákl. přenesená",N163,0)</f>
        <v>0</v>
      </c>
      <c r="BH163" s="139">
        <f>IF(U163="sníž. přenesená",N163,0)</f>
        <v>0</v>
      </c>
      <c r="BI163" s="139">
        <f>IF(U163="nulová",N163,0)</f>
        <v>0</v>
      </c>
      <c r="BJ163" s="16" t="s">
        <v>20</v>
      </c>
      <c r="BK163" s="139">
        <f>ROUND(L163*K163,2)</f>
        <v>0</v>
      </c>
      <c r="BL163" s="16" t="s">
        <v>132</v>
      </c>
      <c r="BM163" s="16" t="s">
        <v>220</v>
      </c>
    </row>
    <row r="164" spans="2:51" s="10" customFormat="1" ht="22.5" customHeight="1">
      <c r="B164" s="140"/>
      <c r="C164" s="141"/>
      <c r="D164" s="141"/>
      <c r="E164" s="142" t="s">
        <v>3</v>
      </c>
      <c r="F164" s="231" t="s">
        <v>134</v>
      </c>
      <c r="G164" s="232"/>
      <c r="H164" s="232"/>
      <c r="I164" s="232"/>
      <c r="J164" s="141"/>
      <c r="K164" s="143">
        <v>8</v>
      </c>
      <c r="L164" s="141"/>
      <c r="M164" s="141"/>
      <c r="N164" s="141"/>
      <c r="O164" s="141"/>
      <c r="P164" s="141"/>
      <c r="Q164" s="141"/>
      <c r="R164" s="144"/>
      <c r="T164" s="145"/>
      <c r="U164" s="141"/>
      <c r="V164" s="141"/>
      <c r="W164" s="141"/>
      <c r="X164" s="141"/>
      <c r="Y164" s="141"/>
      <c r="Z164" s="141"/>
      <c r="AA164" s="146"/>
      <c r="AT164" s="147" t="s">
        <v>135</v>
      </c>
      <c r="AU164" s="147" t="s">
        <v>87</v>
      </c>
      <c r="AV164" s="10" t="s">
        <v>87</v>
      </c>
      <c r="AW164" s="10" t="s">
        <v>32</v>
      </c>
      <c r="AX164" s="10" t="s">
        <v>20</v>
      </c>
      <c r="AY164" s="147" t="s">
        <v>127</v>
      </c>
    </row>
    <row r="165" spans="2:65" s="1" customFormat="1" ht="31.5" customHeight="1">
      <c r="B165" s="130"/>
      <c r="C165" s="131" t="s">
        <v>8</v>
      </c>
      <c r="D165" s="131" t="s">
        <v>128</v>
      </c>
      <c r="E165" s="132" t="s">
        <v>221</v>
      </c>
      <c r="F165" s="228" t="s">
        <v>222</v>
      </c>
      <c r="G165" s="229"/>
      <c r="H165" s="229"/>
      <c r="I165" s="229"/>
      <c r="J165" s="133" t="s">
        <v>131</v>
      </c>
      <c r="K165" s="134">
        <v>8</v>
      </c>
      <c r="L165" s="230"/>
      <c r="M165" s="229"/>
      <c r="N165" s="230">
        <f>ROUND(L165*K165,2)</f>
        <v>0</v>
      </c>
      <c r="O165" s="229"/>
      <c r="P165" s="229"/>
      <c r="Q165" s="229"/>
      <c r="R165" s="135"/>
      <c r="T165" s="136" t="s">
        <v>3</v>
      </c>
      <c r="U165" s="39" t="s">
        <v>39</v>
      </c>
      <c r="V165" s="137">
        <v>0.017</v>
      </c>
      <c r="W165" s="137">
        <f>V165*K165</f>
        <v>0.136</v>
      </c>
      <c r="X165" s="137">
        <v>0</v>
      </c>
      <c r="Y165" s="137">
        <f>X165*K165</f>
        <v>0</v>
      </c>
      <c r="Z165" s="137">
        <v>0</v>
      </c>
      <c r="AA165" s="138">
        <f>Z165*K165</f>
        <v>0</v>
      </c>
      <c r="AR165" s="16" t="s">
        <v>132</v>
      </c>
      <c r="AT165" s="16" t="s">
        <v>128</v>
      </c>
      <c r="AU165" s="16" t="s">
        <v>87</v>
      </c>
      <c r="AY165" s="16" t="s">
        <v>127</v>
      </c>
      <c r="BE165" s="139">
        <f>IF(U165="základní",N165,0)</f>
        <v>0</v>
      </c>
      <c r="BF165" s="139">
        <f>IF(U165="snížená",N165,0)</f>
        <v>0</v>
      </c>
      <c r="BG165" s="139">
        <f>IF(U165="zákl. přenesená",N165,0)</f>
        <v>0</v>
      </c>
      <c r="BH165" s="139">
        <f>IF(U165="sníž. přenesená",N165,0)</f>
        <v>0</v>
      </c>
      <c r="BI165" s="139">
        <f>IF(U165="nulová",N165,0)</f>
        <v>0</v>
      </c>
      <c r="BJ165" s="16" t="s">
        <v>20</v>
      </c>
      <c r="BK165" s="139">
        <f>ROUND(L165*K165,2)</f>
        <v>0</v>
      </c>
      <c r="BL165" s="16" t="s">
        <v>132</v>
      </c>
      <c r="BM165" s="16" t="s">
        <v>223</v>
      </c>
    </row>
    <row r="166" spans="2:51" s="10" customFormat="1" ht="22.5" customHeight="1">
      <c r="B166" s="140"/>
      <c r="C166" s="141"/>
      <c r="D166" s="141"/>
      <c r="E166" s="142" t="s">
        <v>3</v>
      </c>
      <c r="F166" s="231" t="s">
        <v>134</v>
      </c>
      <c r="G166" s="232"/>
      <c r="H166" s="232"/>
      <c r="I166" s="232"/>
      <c r="J166" s="141"/>
      <c r="K166" s="143">
        <v>8</v>
      </c>
      <c r="L166" s="141"/>
      <c r="M166" s="141"/>
      <c r="N166" s="141"/>
      <c r="O166" s="141"/>
      <c r="P166" s="141"/>
      <c r="Q166" s="141"/>
      <c r="R166" s="144"/>
      <c r="T166" s="145"/>
      <c r="U166" s="141"/>
      <c r="V166" s="141"/>
      <c r="W166" s="141"/>
      <c r="X166" s="141"/>
      <c r="Y166" s="141"/>
      <c r="Z166" s="141"/>
      <c r="AA166" s="146"/>
      <c r="AT166" s="147" t="s">
        <v>135</v>
      </c>
      <c r="AU166" s="147" t="s">
        <v>87</v>
      </c>
      <c r="AV166" s="10" t="s">
        <v>87</v>
      </c>
      <c r="AW166" s="10" t="s">
        <v>32</v>
      </c>
      <c r="AX166" s="10" t="s">
        <v>20</v>
      </c>
      <c r="AY166" s="147" t="s">
        <v>127</v>
      </c>
    </row>
    <row r="167" spans="2:65" s="1" customFormat="1" ht="31.5" customHeight="1">
      <c r="B167" s="130"/>
      <c r="C167" s="131" t="s">
        <v>224</v>
      </c>
      <c r="D167" s="131" t="s">
        <v>128</v>
      </c>
      <c r="E167" s="132" t="s">
        <v>225</v>
      </c>
      <c r="F167" s="228" t="s">
        <v>226</v>
      </c>
      <c r="G167" s="229"/>
      <c r="H167" s="229"/>
      <c r="I167" s="229"/>
      <c r="J167" s="133" t="s">
        <v>131</v>
      </c>
      <c r="K167" s="134">
        <v>8</v>
      </c>
      <c r="L167" s="230"/>
      <c r="M167" s="229"/>
      <c r="N167" s="230">
        <f>ROUND(L167*K167,2)</f>
        <v>0</v>
      </c>
      <c r="O167" s="229"/>
      <c r="P167" s="229"/>
      <c r="Q167" s="229"/>
      <c r="R167" s="135"/>
      <c r="T167" s="136" t="s">
        <v>3</v>
      </c>
      <c r="U167" s="39" t="s">
        <v>39</v>
      </c>
      <c r="V167" s="137">
        <v>0.016</v>
      </c>
      <c r="W167" s="137">
        <f>V167*K167</f>
        <v>0.128</v>
      </c>
      <c r="X167" s="137">
        <v>0</v>
      </c>
      <c r="Y167" s="137">
        <f>X167*K167</f>
        <v>0</v>
      </c>
      <c r="Z167" s="137">
        <v>0</v>
      </c>
      <c r="AA167" s="138">
        <f>Z167*K167</f>
        <v>0</v>
      </c>
      <c r="AR167" s="16" t="s">
        <v>132</v>
      </c>
      <c r="AT167" s="16" t="s">
        <v>128</v>
      </c>
      <c r="AU167" s="16" t="s">
        <v>87</v>
      </c>
      <c r="AY167" s="16" t="s">
        <v>127</v>
      </c>
      <c r="BE167" s="139">
        <f>IF(U167="základní",N167,0)</f>
        <v>0</v>
      </c>
      <c r="BF167" s="139">
        <f>IF(U167="snížená",N167,0)</f>
        <v>0</v>
      </c>
      <c r="BG167" s="139">
        <f>IF(U167="zákl. přenesená",N167,0)</f>
        <v>0</v>
      </c>
      <c r="BH167" s="139">
        <f>IF(U167="sníž. přenesená",N167,0)</f>
        <v>0</v>
      </c>
      <c r="BI167" s="139">
        <f>IF(U167="nulová",N167,0)</f>
        <v>0</v>
      </c>
      <c r="BJ167" s="16" t="s">
        <v>20</v>
      </c>
      <c r="BK167" s="139">
        <f>ROUND(L167*K167,2)</f>
        <v>0</v>
      </c>
      <c r="BL167" s="16" t="s">
        <v>132</v>
      </c>
      <c r="BM167" s="16" t="s">
        <v>227</v>
      </c>
    </row>
    <row r="168" spans="2:51" s="10" customFormat="1" ht="22.5" customHeight="1">
      <c r="B168" s="140"/>
      <c r="C168" s="141"/>
      <c r="D168" s="141"/>
      <c r="E168" s="142" t="s">
        <v>3</v>
      </c>
      <c r="F168" s="231" t="s">
        <v>134</v>
      </c>
      <c r="G168" s="232"/>
      <c r="H168" s="232"/>
      <c r="I168" s="232"/>
      <c r="J168" s="141"/>
      <c r="K168" s="143">
        <v>8</v>
      </c>
      <c r="L168" s="141"/>
      <c r="M168" s="141"/>
      <c r="N168" s="141"/>
      <c r="O168" s="141"/>
      <c r="P168" s="141"/>
      <c r="Q168" s="141"/>
      <c r="R168" s="144"/>
      <c r="T168" s="145"/>
      <c r="U168" s="141"/>
      <c r="V168" s="141"/>
      <c r="W168" s="141"/>
      <c r="X168" s="141"/>
      <c r="Y168" s="141"/>
      <c r="Z168" s="141"/>
      <c r="AA168" s="146"/>
      <c r="AT168" s="147" t="s">
        <v>135</v>
      </c>
      <c r="AU168" s="147" t="s">
        <v>87</v>
      </c>
      <c r="AV168" s="10" t="s">
        <v>87</v>
      </c>
      <c r="AW168" s="10" t="s">
        <v>32</v>
      </c>
      <c r="AX168" s="10" t="s">
        <v>20</v>
      </c>
      <c r="AY168" s="147" t="s">
        <v>127</v>
      </c>
    </row>
    <row r="169" spans="2:65" s="1" customFormat="1" ht="31.5" customHeight="1">
      <c r="B169" s="130"/>
      <c r="C169" s="131" t="s">
        <v>228</v>
      </c>
      <c r="D169" s="131" t="s">
        <v>128</v>
      </c>
      <c r="E169" s="132" t="s">
        <v>229</v>
      </c>
      <c r="F169" s="228" t="s">
        <v>230</v>
      </c>
      <c r="G169" s="229"/>
      <c r="H169" s="229"/>
      <c r="I169" s="229"/>
      <c r="J169" s="133" t="s">
        <v>131</v>
      </c>
      <c r="K169" s="134">
        <v>8</v>
      </c>
      <c r="L169" s="230"/>
      <c r="M169" s="229"/>
      <c r="N169" s="230">
        <f>ROUND(L169*K169,2)</f>
        <v>0</v>
      </c>
      <c r="O169" s="229"/>
      <c r="P169" s="229"/>
      <c r="Q169" s="229"/>
      <c r="R169" s="135"/>
      <c r="T169" s="136" t="s">
        <v>3</v>
      </c>
      <c r="U169" s="39" t="s">
        <v>39</v>
      </c>
      <c r="V169" s="137">
        <v>0.009</v>
      </c>
      <c r="W169" s="137">
        <f>V169*K169</f>
        <v>0.072</v>
      </c>
      <c r="X169" s="137">
        <v>0</v>
      </c>
      <c r="Y169" s="137">
        <f>X169*K169</f>
        <v>0</v>
      </c>
      <c r="Z169" s="137">
        <v>0</v>
      </c>
      <c r="AA169" s="138">
        <f>Z169*K169</f>
        <v>0</v>
      </c>
      <c r="AR169" s="16" t="s">
        <v>132</v>
      </c>
      <c r="AT169" s="16" t="s">
        <v>128</v>
      </c>
      <c r="AU169" s="16" t="s">
        <v>87</v>
      </c>
      <c r="AY169" s="16" t="s">
        <v>127</v>
      </c>
      <c r="BE169" s="139">
        <f>IF(U169="základní",N169,0)</f>
        <v>0</v>
      </c>
      <c r="BF169" s="139">
        <f>IF(U169="snížená",N169,0)</f>
        <v>0</v>
      </c>
      <c r="BG169" s="139">
        <f>IF(U169="zákl. přenesená",N169,0)</f>
        <v>0</v>
      </c>
      <c r="BH169" s="139">
        <f>IF(U169="sníž. přenesená",N169,0)</f>
        <v>0</v>
      </c>
      <c r="BI169" s="139">
        <f>IF(U169="nulová",N169,0)</f>
        <v>0</v>
      </c>
      <c r="BJ169" s="16" t="s">
        <v>20</v>
      </c>
      <c r="BK169" s="139">
        <f>ROUND(L169*K169,2)</f>
        <v>0</v>
      </c>
      <c r="BL169" s="16" t="s">
        <v>132</v>
      </c>
      <c r="BM169" s="16" t="s">
        <v>231</v>
      </c>
    </row>
    <row r="170" spans="2:51" s="10" customFormat="1" ht="22.5" customHeight="1">
      <c r="B170" s="140"/>
      <c r="C170" s="141"/>
      <c r="D170" s="141"/>
      <c r="E170" s="142" t="s">
        <v>3</v>
      </c>
      <c r="F170" s="231" t="s">
        <v>134</v>
      </c>
      <c r="G170" s="232"/>
      <c r="H170" s="232"/>
      <c r="I170" s="232"/>
      <c r="J170" s="141"/>
      <c r="K170" s="143">
        <v>8</v>
      </c>
      <c r="L170" s="141"/>
      <c r="M170" s="141"/>
      <c r="N170" s="141"/>
      <c r="O170" s="141"/>
      <c r="P170" s="141"/>
      <c r="Q170" s="141"/>
      <c r="R170" s="144"/>
      <c r="T170" s="145"/>
      <c r="U170" s="141"/>
      <c r="V170" s="141"/>
      <c r="W170" s="141"/>
      <c r="X170" s="141"/>
      <c r="Y170" s="141"/>
      <c r="Z170" s="141"/>
      <c r="AA170" s="146"/>
      <c r="AT170" s="147" t="s">
        <v>135</v>
      </c>
      <c r="AU170" s="147" t="s">
        <v>87</v>
      </c>
      <c r="AV170" s="10" t="s">
        <v>87</v>
      </c>
      <c r="AW170" s="10" t="s">
        <v>32</v>
      </c>
      <c r="AX170" s="10" t="s">
        <v>20</v>
      </c>
      <c r="AY170" s="147" t="s">
        <v>127</v>
      </c>
    </row>
    <row r="171" spans="2:65" s="1" customFormat="1" ht="31.5" customHeight="1">
      <c r="B171" s="130"/>
      <c r="C171" s="131" t="s">
        <v>232</v>
      </c>
      <c r="D171" s="131" t="s">
        <v>128</v>
      </c>
      <c r="E171" s="132" t="s">
        <v>233</v>
      </c>
      <c r="F171" s="228" t="s">
        <v>234</v>
      </c>
      <c r="G171" s="229"/>
      <c r="H171" s="229"/>
      <c r="I171" s="229"/>
      <c r="J171" s="133" t="s">
        <v>170</v>
      </c>
      <c r="K171" s="134">
        <v>1181.06</v>
      </c>
      <c r="L171" s="230"/>
      <c r="M171" s="229"/>
      <c r="N171" s="230">
        <f>ROUND(L171*K171,2)</f>
        <v>0</v>
      </c>
      <c r="O171" s="229"/>
      <c r="P171" s="229"/>
      <c r="Q171" s="229"/>
      <c r="R171" s="135"/>
      <c r="T171" s="136" t="s">
        <v>3</v>
      </c>
      <c r="U171" s="39" t="s">
        <v>39</v>
      </c>
      <c r="V171" s="137">
        <v>0.083</v>
      </c>
      <c r="W171" s="137">
        <f>V171*K171</f>
        <v>98.02798</v>
      </c>
      <c r="X171" s="137">
        <v>0</v>
      </c>
      <c r="Y171" s="137">
        <f>X171*K171</f>
        <v>0</v>
      </c>
      <c r="Z171" s="137">
        <v>0</v>
      </c>
      <c r="AA171" s="138">
        <f>Z171*K171</f>
        <v>0</v>
      </c>
      <c r="AR171" s="16" t="s">
        <v>132</v>
      </c>
      <c r="AT171" s="16" t="s">
        <v>128</v>
      </c>
      <c r="AU171" s="16" t="s">
        <v>87</v>
      </c>
      <c r="AY171" s="16" t="s">
        <v>127</v>
      </c>
      <c r="BE171" s="139">
        <f>IF(U171="základní",N171,0)</f>
        <v>0</v>
      </c>
      <c r="BF171" s="139">
        <f>IF(U171="snížená",N171,0)</f>
        <v>0</v>
      </c>
      <c r="BG171" s="139">
        <f>IF(U171="zákl. přenesená",N171,0)</f>
        <v>0</v>
      </c>
      <c r="BH171" s="139">
        <f>IF(U171="sníž. přenesená",N171,0)</f>
        <v>0</v>
      </c>
      <c r="BI171" s="139">
        <f>IF(U171="nulová",N171,0)</f>
        <v>0</v>
      </c>
      <c r="BJ171" s="16" t="s">
        <v>20</v>
      </c>
      <c r="BK171" s="139">
        <f>ROUND(L171*K171,2)</f>
        <v>0</v>
      </c>
      <c r="BL171" s="16" t="s">
        <v>132</v>
      </c>
      <c r="BM171" s="16" t="s">
        <v>235</v>
      </c>
    </row>
    <row r="172" spans="2:51" s="11" customFormat="1" ht="22.5" customHeight="1">
      <c r="B172" s="148"/>
      <c r="C172" s="149"/>
      <c r="D172" s="149"/>
      <c r="E172" s="150" t="s">
        <v>3</v>
      </c>
      <c r="F172" s="233" t="s">
        <v>236</v>
      </c>
      <c r="G172" s="234"/>
      <c r="H172" s="234"/>
      <c r="I172" s="234"/>
      <c r="J172" s="149"/>
      <c r="K172" s="151" t="s">
        <v>3</v>
      </c>
      <c r="L172" s="149"/>
      <c r="M172" s="149"/>
      <c r="N172" s="149"/>
      <c r="O172" s="149"/>
      <c r="P172" s="149"/>
      <c r="Q172" s="149"/>
      <c r="R172" s="152"/>
      <c r="T172" s="153"/>
      <c r="U172" s="149"/>
      <c r="V172" s="149"/>
      <c r="W172" s="149"/>
      <c r="X172" s="149"/>
      <c r="Y172" s="149"/>
      <c r="Z172" s="149"/>
      <c r="AA172" s="154"/>
      <c r="AT172" s="155" t="s">
        <v>135</v>
      </c>
      <c r="AU172" s="155" t="s">
        <v>87</v>
      </c>
      <c r="AV172" s="11" t="s">
        <v>20</v>
      </c>
      <c r="AW172" s="11" t="s">
        <v>32</v>
      </c>
      <c r="AX172" s="11" t="s">
        <v>74</v>
      </c>
      <c r="AY172" s="155" t="s">
        <v>127</v>
      </c>
    </row>
    <row r="173" spans="2:51" s="10" customFormat="1" ht="31.5" customHeight="1">
      <c r="B173" s="140"/>
      <c r="C173" s="141"/>
      <c r="D173" s="141"/>
      <c r="E173" s="142" t="s">
        <v>3</v>
      </c>
      <c r="F173" s="235" t="s">
        <v>237</v>
      </c>
      <c r="G173" s="232"/>
      <c r="H173" s="232"/>
      <c r="I173" s="232"/>
      <c r="J173" s="141"/>
      <c r="K173" s="143">
        <v>5.16</v>
      </c>
      <c r="L173" s="141"/>
      <c r="M173" s="141"/>
      <c r="N173" s="141"/>
      <c r="O173" s="141"/>
      <c r="P173" s="141"/>
      <c r="Q173" s="141"/>
      <c r="R173" s="144"/>
      <c r="T173" s="145"/>
      <c r="U173" s="141"/>
      <c r="V173" s="141"/>
      <c r="W173" s="141"/>
      <c r="X173" s="141"/>
      <c r="Y173" s="141"/>
      <c r="Z173" s="141"/>
      <c r="AA173" s="146"/>
      <c r="AT173" s="147" t="s">
        <v>135</v>
      </c>
      <c r="AU173" s="147" t="s">
        <v>87</v>
      </c>
      <c r="AV173" s="10" t="s">
        <v>87</v>
      </c>
      <c r="AW173" s="10" t="s">
        <v>32</v>
      </c>
      <c r="AX173" s="10" t="s">
        <v>74</v>
      </c>
      <c r="AY173" s="147" t="s">
        <v>127</v>
      </c>
    </row>
    <row r="174" spans="2:51" s="10" customFormat="1" ht="22.5" customHeight="1">
      <c r="B174" s="140"/>
      <c r="C174" s="141"/>
      <c r="D174" s="141"/>
      <c r="E174" s="142" t="s">
        <v>3</v>
      </c>
      <c r="F174" s="235" t="s">
        <v>238</v>
      </c>
      <c r="G174" s="232"/>
      <c r="H174" s="232"/>
      <c r="I174" s="232"/>
      <c r="J174" s="141"/>
      <c r="K174" s="143">
        <v>1109.5</v>
      </c>
      <c r="L174" s="141"/>
      <c r="M174" s="141"/>
      <c r="N174" s="141"/>
      <c r="O174" s="141"/>
      <c r="P174" s="141"/>
      <c r="Q174" s="141"/>
      <c r="R174" s="144"/>
      <c r="T174" s="145"/>
      <c r="U174" s="141"/>
      <c r="V174" s="141"/>
      <c r="W174" s="141"/>
      <c r="X174" s="141"/>
      <c r="Y174" s="141"/>
      <c r="Z174" s="141"/>
      <c r="AA174" s="146"/>
      <c r="AT174" s="147" t="s">
        <v>135</v>
      </c>
      <c r="AU174" s="147" t="s">
        <v>87</v>
      </c>
      <c r="AV174" s="10" t="s">
        <v>87</v>
      </c>
      <c r="AW174" s="10" t="s">
        <v>32</v>
      </c>
      <c r="AX174" s="10" t="s">
        <v>74</v>
      </c>
      <c r="AY174" s="147" t="s">
        <v>127</v>
      </c>
    </row>
    <row r="175" spans="2:51" s="10" customFormat="1" ht="22.5" customHeight="1">
      <c r="B175" s="140"/>
      <c r="C175" s="141"/>
      <c r="D175" s="141"/>
      <c r="E175" s="142" t="s">
        <v>3</v>
      </c>
      <c r="F175" s="235" t="s">
        <v>181</v>
      </c>
      <c r="G175" s="232"/>
      <c r="H175" s="232"/>
      <c r="I175" s="232"/>
      <c r="J175" s="141"/>
      <c r="K175" s="143">
        <v>66.4</v>
      </c>
      <c r="L175" s="141"/>
      <c r="M175" s="141"/>
      <c r="N175" s="141"/>
      <c r="O175" s="141"/>
      <c r="P175" s="141"/>
      <c r="Q175" s="141"/>
      <c r="R175" s="144"/>
      <c r="T175" s="145"/>
      <c r="U175" s="141"/>
      <c r="V175" s="141"/>
      <c r="W175" s="141"/>
      <c r="X175" s="141"/>
      <c r="Y175" s="141"/>
      <c r="Z175" s="141"/>
      <c r="AA175" s="146"/>
      <c r="AT175" s="147" t="s">
        <v>135</v>
      </c>
      <c r="AU175" s="147" t="s">
        <v>87</v>
      </c>
      <c r="AV175" s="10" t="s">
        <v>87</v>
      </c>
      <c r="AW175" s="10" t="s">
        <v>32</v>
      </c>
      <c r="AX175" s="10" t="s">
        <v>74</v>
      </c>
      <c r="AY175" s="147" t="s">
        <v>127</v>
      </c>
    </row>
    <row r="176" spans="2:51" s="12" customFormat="1" ht="22.5" customHeight="1">
      <c r="B176" s="156"/>
      <c r="C176" s="157"/>
      <c r="D176" s="157"/>
      <c r="E176" s="158" t="s">
        <v>3</v>
      </c>
      <c r="F176" s="236" t="s">
        <v>239</v>
      </c>
      <c r="G176" s="237"/>
      <c r="H176" s="237"/>
      <c r="I176" s="237"/>
      <c r="J176" s="157"/>
      <c r="K176" s="159">
        <v>1181.06</v>
      </c>
      <c r="L176" s="157"/>
      <c r="M176" s="157"/>
      <c r="N176" s="157"/>
      <c r="O176" s="157"/>
      <c r="P176" s="157"/>
      <c r="Q176" s="157"/>
      <c r="R176" s="160"/>
      <c r="T176" s="161"/>
      <c r="U176" s="157"/>
      <c r="V176" s="157"/>
      <c r="W176" s="157"/>
      <c r="X176" s="157"/>
      <c r="Y176" s="157"/>
      <c r="Z176" s="157"/>
      <c r="AA176" s="162"/>
      <c r="AT176" s="163" t="s">
        <v>135</v>
      </c>
      <c r="AU176" s="163" t="s">
        <v>87</v>
      </c>
      <c r="AV176" s="12" t="s">
        <v>132</v>
      </c>
      <c r="AW176" s="12" t="s">
        <v>32</v>
      </c>
      <c r="AX176" s="12" t="s">
        <v>20</v>
      </c>
      <c r="AY176" s="163" t="s">
        <v>127</v>
      </c>
    </row>
    <row r="177" spans="2:65" s="1" customFormat="1" ht="31.5" customHeight="1">
      <c r="B177" s="130"/>
      <c r="C177" s="131" t="s">
        <v>240</v>
      </c>
      <c r="D177" s="131" t="s">
        <v>128</v>
      </c>
      <c r="E177" s="132" t="s">
        <v>241</v>
      </c>
      <c r="F177" s="228" t="s">
        <v>242</v>
      </c>
      <c r="G177" s="229"/>
      <c r="H177" s="229"/>
      <c r="I177" s="229"/>
      <c r="J177" s="133" t="s">
        <v>170</v>
      </c>
      <c r="K177" s="134">
        <v>813.75</v>
      </c>
      <c r="L177" s="230"/>
      <c r="M177" s="229"/>
      <c r="N177" s="230">
        <f>ROUND(L177*K177,2)</f>
        <v>0</v>
      </c>
      <c r="O177" s="229"/>
      <c r="P177" s="229"/>
      <c r="Q177" s="229"/>
      <c r="R177" s="135"/>
      <c r="T177" s="136" t="s">
        <v>3</v>
      </c>
      <c r="U177" s="39" t="s">
        <v>39</v>
      </c>
      <c r="V177" s="137">
        <v>0.054</v>
      </c>
      <c r="W177" s="137">
        <f>V177*K177</f>
        <v>43.9425</v>
      </c>
      <c r="X177" s="137">
        <v>0</v>
      </c>
      <c r="Y177" s="137">
        <f>X177*K177</f>
        <v>0</v>
      </c>
      <c r="Z177" s="137">
        <v>0</v>
      </c>
      <c r="AA177" s="138">
        <f>Z177*K177</f>
        <v>0</v>
      </c>
      <c r="AR177" s="16" t="s">
        <v>132</v>
      </c>
      <c r="AT177" s="16" t="s">
        <v>128</v>
      </c>
      <c r="AU177" s="16" t="s">
        <v>87</v>
      </c>
      <c r="AY177" s="16" t="s">
        <v>127</v>
      </c>
      <c r="BE177" s="139">
        <f>IF(U177="základní",N177,0)</f>
        <v>0</v>
      </c>
      <c r="BF177" s="139">
        <f>IF(U177="snížená",N177,0)</f>
        <v>0</v>
      </c>
      <c r="BG177" s="139">
        <f>IF(U177="zákl. přenesená",N177,0)</f>
        <v>0</v>
      </c>
      <c r="BH177" s="139">
        <f>IF(U177="sníž. přenesená",N177,0)</f>
        <v>0</v>
      </c>
      <c r="BI177" s="139">
        <f>IF(U177="nulová",N177,0)</f>
        <v>0</v>
      </c>
      <c r="BJ177" s="16" t="s">
        <v>20</v>
      </c>
      <c r="BK177" s="139">
        <f>ROUND(L177*K177,2)</f>
        <v>0</v>
      </c>
      <c r="BL177" s="16" t="s">
        <v>132</v>
      </c>
      <c r="BM177" s="16" t="s">
        <v>243</v>
      </c>
    </row>
    <row r="178" spans="2:51" s="10" customFormat="1" ht="31.5" customHeight="1">
      <c r="B178" s="140"/>
      <c r="C178" s="141"/>
      <c r="D178" s="141"/>
      <c r="E178" s="142" t="s">
        <v>3</v>
      </c>
      <c r="F178" s="231" t="s">
        <v>244</v>
      </c>
      <c r="G178" s="232"/>
      <c r="H178" s="232"/>
      <c r="I178" s="232"/>
      <c r="J178" s="141"/>
      <c r="K178" s="143">
        <v>813.75</v>
      </c>
      <c r="L178" s="141"/>
      <c r="M178" s="141"/>
      <c r="N178" s="141"/>
      <c r="O178" s="141"/>
      <c r="P178" s="141"/>
      <c r="Q178" s="141"/>
      <c r="R178" s="144"/>
      <c r="T178" s="145"/>
      <c r="U178" s="141"/>
      <c r="V178" s="141"/>
      <c r="W178" s="141"/>
      <c r="X178" s="141"/>
      <c r="Y178" s="141"/>
      <c r="Z178" s="141"/>
      <c r="AA178" s="146"/>
      <c r="AT178" s="147" t="s">
        <v>135</v>
      </c>
      <c r="AU178" s="147" t="s">
        <v>87</v>
      </c>
      <c r="AV178" s="10" t="s">
        <v>87</v>
      </c>
      <c r="AW178" s="10" t="s">
        <v>32</v>
      </c>
      <c r="AX178" s="10" t="s">
        <v>20</v>
      </c>
      <c r="AY178" s="147" t="s">
        <v>127</v>
      </c>
    </row>
    <row r="179" spans="2:65" s="1" customFormat="1" ht="22.5" customHeight="1">
      <c r="B179" s="130"/>
      <c r="C179" s="164" t="s">
        <v>245</v>
      </c>
      <c r="D179" s="164" t="s">
        <v>246</v>
      </c>
      <c r="E179" s="165" t="s">
        <v>247</v>
      </c>
      <c r="F179" s="238" t="s">
        <v>248</v>
      </c>
      <c r="G179" s="239"/>
      <c r="H179" s="239"/>
      <c r="I179" s="239"/>
      <c r="J179" s="166" t="s">
        <v>249</v>
      </c>
      <c r="K179" s="167">
        <v>1775.277</v>
      </c>
      <c r="L179" s="240"/>
      <c r="M179" s="239"/>
      <c r="N179" s="240">
        <f>ROUND(L179*K179,2)</f>
        <v>0</v>
      </c>
      <c r="O179" s="229"/>
      <c r="P179" s="229"/>
      <c r="Q179" s="229"/>
      <c r="R179" s="135"/>
      <c r="T179" s="136" t="s">
        <v>3</v>
      </c>
      <c r="U179" s="39" t="s">
        <v>39</v>
      </c>
      <c r="V179" s="137">
        <v>0</v>
      </c>
      <c r="W179" s="137">
        <f>V179*K179</f>
        <v>0</v>
      </c>
      <c r="X179" s="137">
        <v>1</v>
      </c>
      <c r="Y179" s="137">
        <f>X179*K179</f>
        <v>1775.277</v>
      </c>
      <c r="Z179" s="137">
        <v>0</v>
      </c>
      <c r="AA179" s="138">
        <f>Z179*K179</f>
        <v>0</v>
      </c>
      <c r="AR179" s="16" t="s">
        <v>134</v>
      </c>
      <c r="AT179" s="16" t="s">
        <v>246</v>
      </c>
      <c r="AU179" s="16" t="s">
        <v>87</v>
      </c>
      <c r="AY179" s="16" t="s">
        <v>127</v>
      </c>
      <c r="BE179" s="139">
        <f>IF(U179="základní",N179,0)</f>
        <v>0</v>
      </c>
      <c r="BF179" s="139">
        <f>IF(U179="snížená",N179,0)</f>
        <v>0</v>
      </c>
      <c r="BG179" s="139">
        <f>IF(U179="zákl. přenesená",N179,0)</f>
        <v>0</v>
      </c>
      <c r="BH179" s="139">
        <f>IF(U179="sníž. přenesená",N179,0)</f>
        <v>0</v>
      </c>
      <c r="BI179" s="139">
        <f>IF(U179="nulová",N179,0)</f>
        <v>0</v>
      </c>
      <c r="BJ179" s="16" t="s">
        <v>20</v>
      </c>
      <c r="BK179" s="139">
        <f>ROUND(L179*K179,2)</f>
        <v>0</v>
      </c>
      <c r="BL179" s="16" t="s">
        <v>132</v>
      </c>
      <c r="BM179" s="16" t="s">
        <v>250</v>
      </c>
    </row>
    <row r="180" spans="2:51" s="10" customFormat="1" ht="22.5" customHeight="1">
      <c r="B180" s="140"/>
      <c r="C180" s="141"/>
      <c r="D180" s="141"/>
      <c r="E180" s="142" t="s">
        <v>3</v>
      </c>
      <c r="F180" s="231" t="s">
        <v>251</v>
      </c>
      <c r="G180" s="232"/>
      <c r="H180" s="232"/>
      <c r="I180" s="232"/>
      <c r="J180" s="141"/>
      <c r="K180" s="143">
        <v>1775.277</v>
      </c>
      <c r="L180" s="141"/>
      <c r="M180" s="141"/>
      <c r="N180" s="141"/>
      <c r="O180" s="141"/>
      <c r="P180" s="141"/>
      <c r="Q180" s="141"/>
      <c r="R180" s="144"/>
      <c r="T180" s="145"/>
      <c r="U180" s="141"/>
      <c r="V180" s="141"/>
      <c r="W180" s="141"/>
      <c r="X180" s="141"/>
      <c r="Y180" s="141"/>
      <c r="Z180" s="141"/>
      <c r="AA180" s="146"/>
      <c r="AT180" s="147" t="s">
        <v>135</v>
      </c>
      <c r="AU180" s="147" t="s">
        <v>87</v>
      </c>
      <c r="AV180" s="10" t="s">
        <v>87</v>
      </c>
      <c r="AW180" s="10" t="s">
        <v>32</v>
      </c>
      <c r="AX180" s="10" t="s">
        <v>20</v>
      </c>
      <c r="AY180" s="147" t="s">
        <v>127</v>
      </c>
    </row>
    <row r="181" spans="2:65" s="1" customFormat="1" ht="31.5" customHeight="1">
      <c r="B181" s="130"/>
      <c r="C181" s="131" t="s">
        <v>252</v>
      </c>
      <c r="D181" s="131" t="s">
        <v>128</v>
      </c>
      <c r="E181" s="132" t="s">
        <v>253</v>
      </c>
      <c r="F181" s="228" t="s">
        <v>254</v>
      </c>
      <c r="G181" s="229"/>
      <c r="H181" s="229"/>
      <c r="I181" s="229"/>
      <c r="J181" s="133" t="s">
        <v>249</v>
      </c>
      <c r="K181" s="134">
        <v>2125.908</v>
      </c>
      <c r="L181" s="230"/>
      <c r="M181" s="229"/>
      <c r="N181" s="230">
        <f>ROUND(L181*K181,2)</f>
        <v>0</v>
      </c>
      <c r="O181" s="229"/>
      <c r="P181" s="229"/>
      <c r="Q181" s="229"/>
      <c r="R181" s="135"/>
      <c r="T181" s="136" t="s">
        <v>3</v>
      </c>
      <c r="U181" s="39" t="s">
        <v>39</v>
      </c>
      <c r="V181" s="137">
        <v>0</v>
      </c>
      <c r="W181" s="137">
        <f>V181*K181</f>
        <v>0</v>
      </c>
      <c r="X181" s="137">
        <v>0</v>
      </c>
      <c r="Y181" s="137">
        <f>X181*K181</f>
        <v>0</v>
      </c>
      <c r="Z181" s="137">
        <v>0</v>
      </c>
      <c r="AA181" s="138">
        <f>Z181*K181</f>
        <v>0</v>
      </c>
      <c r="AR181" s="16" t="s">
        <v>132</v>
      </c>
      <c r="AT181" s="16" t="s">
        <v>128</v>
      </c>
      <c r="AU181" s="16" t="s">
        <v>87</v>
      </c>
      <c r="AY181" s="16" t="s">
        <v>127</v>
      </c>
      <c r="BE181" s="139">
        <f>IF(U181="základní",N181,0)</f>
        <v>0</v>
      </c>
      <c r="BF181" s="139">
        <f>IF(U181="snížená",N181,0)</f>
        <v>0</v>
      </c>
      <c r="BG181" s="139">
        <f>IF(U181="zákl. přenesená",N181,0)</f>
        <v>0</v>
      </c>
      <c r="BH181" s="139">
        <f>IF(U181="sníž. přenesená",N181,0)</f>
        <v>0</v>
      </c>
      <c r="BI181" s="139">
        <f>IF(U181="nulová",N181,0)</f>
        <v>0</v>
      </c>
      <c r="BJ181" s="16" t="s">
        <v>20</v>
      </c>
      <c r="BK181" s="139">
        <f>ROUND(L181*K181,2)</f>
        <v>0</v>
      </c>
      <c r="BL181" s="16" t="s">
        <v>132</v>
      </c>
      <c r="BM181" s="16" t="s">
        <v>255</v>
      </c>
    </row>
    <row r="182" spans="2:51" s="10" customFormat="1" ht="22.5" customHeight="1">
      <c r="B182" s="140"/>
      <c r="C182" s="141"/>
      <c r="D182" s="141"/>
      <c r="E182" s="142" t="s">
        <v>3</v>
      </c>
      <c r="F182" s="231" t="s">
        <v>256</v>
      </c>
      <c r="G182" s="232"/>
      <c r="H182" s="232"/>
      <c r="I182" s="232"/>
      <c r="J182" s="141"/>
      <c r="K182" s="143">
        <v>2125.908</v>
      </c>
      <c r="L182" s="141"/>
      <c r="M182" s="141"/>
      <c r="N182" s="141"/>
      <c r="O182" s="141"/>
      <c r="P182" s="141"/>
      <c r="Q182" s="141"/>
      <c r="R182" s="144"/>
      <c r="T182" s="145"/>
      <c r="U182" s="141"/>
      <c r="V182" s="141"/>
      <c r="W182" s="141"/>
      <c r="X182" s="141"/>
      <c r="Y182" s="141"/>
      <c r="Z182" s="141"/>
      <c r="AA182" s="146"/>
      <c r="AT182" s="147" t="s">
        <v>135</v>
      </c>
      <c r="AU182" s="147" t="s">
        <v>87</v>
      </c>
      <c r="AV182" s="10" t="s">
        <v>87</v>
      </c>
      <c r="AW182" s="10" t="s">
        <v>32</v>
      </c>
      <c r="AX182" s="10" t="s">
        <v>20</v>
      </c>
      <c r="AY182" s="147" t="s">
        <v>127</v>
      </c>
    </row>
    <row r="183" spans="2:65" s="1" customFormat="1" ht="31.5" customHeight="1">
      <c r="B183" s="130"/>
      <c r="C183" s="131" t="s">
        <v>144</v>
      </c>
      <c r="D183" s="131" t="s">
        <v>128</v>
      </c>
      <c r="E183" s="132" t="s">
        <v>257</v>
      </c>
      <c r="F183" s="228" t="s">
        <v>258</v>
      </c>
      <c r="G183" s="229"/>
      <c r="H183" s="229"/>
      <c r="I183" s="229"/>
      <c r="J183" s="133" t="s">
        <v>170</v>
      </c>
      <c r="K183" s="134">
        <v>30.12</v>
      </c>
      <c r="L183" s="230"/>
      <c r="M183" s="229"/>
      <c r="N183" s="230">
        <f>ROUND(L183*K183,2)</f>
        <v>0</v>
      </c>
      <c r="O183" s="229"/>
      <c r="P183" s="229"/>
      <c r="Q183" s="229"/>
      <c r="R183" s="135"/>
      <c r="T183" s="136" t="s">
        <v>3</v>
      </c>
      <c r="U183" s="39" t="s">
        <v>39</v>
      </c>
      <c r="V183" s="137">
        <v>0.299</v>
      </c>
      <c r="W183" s="137">
        <f>V183*K183</f>
        <v>9.00588</v>
      </c>
      <c r="X183" s="137">
        <v>0</v>
      </c>
      <c r="Y183" s="137">
        <f>X183*K183</f>
        <v>0</v>
      </c>
      <c r="Z183" s="137">
        <v>0</v>
      </c>
      <c r="AA183" s="138">
        <f>Z183*K183</f>
        <v>0</v>
      </c>
      <c r="AR183" s="16" t="s">
        <v>132</v>
      </c>
      <c r="AT183" s="16" t="s">
        <v>128</v>
      </c>
      <c r="AU183" s="16" t="s">
        <v>87</v>
      </c>
      <c r="AY183" s="16" t="s">
        <v>127</v>
      </c>
      <c r="BE183" s="139">
        <f>IF(U183="základní",N183,0)</f>
        <v>0</v>
      </c>
      <c r="BF183" s="139">
        <f>IF(U183="snížená",N183,0)</f>
        <v>0</v>
      </c>
      <c r="BG183" s="139">
        <f>IF(U183="zákl. přenesená",N183,0)</f>
        <v>0</v>
      </c>
      <c r="BH183" s="139">
        <f>IF(U183="sníž. přenesená",N183,0)</f>
        <v>0</v>
      </c>
      <c r="BI183" s="139">
        <f>IF(U183="nulová",N183,0)</f>
        <v>0</v>
      </c>
      <c r="BJ183" s="16" t="s">
        <v>20</v>
      </c>
      <c r="BK183" s="139">
        <f>ROUND(L183*K183,2)</f>
        <v>0</v>
      </c>
      <c r="BL183" s="16" t="s">
        <v>132</v>
      </c>
      <c r="BM183" s="16" t="s">
        <v>259</v>
      </c>
    </row>
    <row r="184" spans="2:51" s="11" customFormat="1" ht="22.5" customHeight="1">
      <c r="B184" s="148"/>
      <c r="C184" s="149"/>
      <c r="D184" s="149"/>
      <c r="E184" s="150" t="s">
        <v>3</v>
      </c>
      <c r="F184" s="233" t="s">
        <v>260</v>
      </c>
      <c r="G184" s="234"/>
      <c r="H184" s="234"/>
      <c r="I184" s="234"/>
      <c r="J184" s="149"/>
      <c r="K184" s="151" t="s">
        <v>3</v>
      </c>
      <c r="L184" s="149"/>
      <c r="M184" s="149"/>
      <c r="N184" s="149"/>
      <c r="O184" s="149"/>
      <c r="P184" s="149"/>
      <c r="Q184" s="149"/>
      <c r="R184" s="152"/>
      <c r="T184" s="153"/>
      <c r="U184" s="149"/>
      <c r="V184" s="149"/>
      <c r="W184" s="149"/>
      <c r="X184" s="149"/>
      <c r="Y184" s="149"/>
      <c r="Z184" s="149"/>
      <c r="AA184" s="154"/>
      <c r="AT184" s="155" t="s">
        <v>135</v>
      </c>
      <c r="AU184" s="155" t="s">
        <v>87</v>
      </c>
      <c r="AV184" s="11" t="s">
        <v>20</v>
      </c>
      <c r="AW184" s="11" t="s">
        <v>32</v>
      </c>
      <c r="AX184" s="11" t="s">
        <v>74</v>
      </c>
      <c r="AY184" s="155" t="s">
        <v>127</v>
      </c>
    </row>
    <row r="185" spans="2:51" s="10" customFormat="1" ht="22.5" customHeight="1">
      <c r="B185" s="140"/>
      <c r="C185" s="141"/>
      <c r="D185" s="141"/>
      <c r="E185" s="142" t="s">
        <v>3</v>
      </c>
      <c r="F185" s="235" t="s">
        <v>261</v>
      </c>
      <c r="G185" s="232"/>
      <c r="H185" s="232"/>
      <c r="I185" s="232"/>
      <c r="J185" s="141"/>
      <c r="K185" s="143">
        <v>35.28</v>
      </c>
      <c r="L185" s="141"/>
      <c r="M185" s="141"/>
      <c r="N185" s="141"/>
      <c r="O185" s="141"/>
      <c r="P185" s="141"/>
      <c r="Q185" s="141"/>
      <c r="R185" s="144"/>
      <c r="T185" s="145"/>
      <c r="U185" s="141"/>
      <c r="V185" s="141"/>
      <c r="W185" s="141"/>
      <c r="X185" s="141"/>
      <c r="Y185" s="141"/>
      <c r="Z185" s="141"/>
      <c r="AA185" s="146"/>
      <c r="AT185" s="147" t="s">
        <v>135</v>
      </c>
      <c r="AU185" s="147" t="s">
        <v>87</v>
      </c>
      <c r="AV185" s="10" t="s">
        <v>87</v>
      </c>
      <c r="AW185" s="10" t="s">
        <v>32</v>
      </c>
      <c r="AX185" s="10" t="s">
        <v>74</v>
      </c>
      <c r="AY185" s="147" t="s">
        <v>127</v>
      </c>
    </row>
    <row r="186" spans="2:51" s="10" customFormat="1" ht="22.5" customHeight="1">
      <c r="B186" s="140"/>
      <c r="C186" s="141"/>
      <c r="D186" s="141"/>
      <c r="E186" s="142" t="s">
        <v>3</v>
      </c>
      <c r="F186" s="235" t="s">
        <v>262</v>
      </c>
      <c r="G186" s="232"/>
      <c r="H186" s="232"/>
      <c r="I186" s="232"/>
      <c r="J186" s="141"/>
      <c r="K186" s="143">
        <v>-5.16</v>
      </c>
      <c r="L186" s="141"/>
      <c r="M186" s="141"/>
      <c r="N186" s="141"/>
      <c r="O186" s="141"/>
      <c r="P186" s="141"/>
      <c r="Q186" s="141"/>
      <c r="R186" s="144"/>
      <c r="T186" s="145"/>
      <c r="U186" s="141"/>
      <c r="V186" s="141"/>
      <c r="W186" s="141"/>
      <c r="X186" s="141"/>
      <c r="Y186" s="141"/>
      <c r="Z186" s="141"/>
      <c r="AA186" s="146"/>
      <c r="AT186" s="147" t="s">
        <v>135</v>
      </c>
      <c r="AU186" s="147" t="s">
        <v>87</v>
      </c>
      <c r="AV186" s="10" t="s">
        <v>87</v>
      </c>
      <c r="AW186" s="10" t="s">
        <v>32</v>
      </c>
      <c r="AX186" s="10" t="s">
        <v>74</v>
      </c>
      <c r="AY186" s="147" t="s">
        <v>127</v>
      </c>
    </row>
    <row r="187" spans="2:51" s="12" customFormat="1" ht="22.5" customHeight="1">
      <c r="B187" s="156"/>
      <c r="C187" s="157"/>
      <c r="D187" s="157"/>
      <c r="E187" s="158" t="s">
        <v>3</v>
      </c>
      <c r="F187" s="236" t="s">
        <v>239</v>
      </c>
      <c r="G187" s="237"/>
      <c r="H187" s="237"/>
      <c r="I187" s="237"/>
      <c r="J187" s="157"/>
      <c r="K187" s="159">
        <v>30.12</v>
      </c>
      <c r="L187" s="157"/>
      <c r="M187" s="157"/>
      <c r="N187" s="157"/>
      <c r="O187" s="157"/>
      <c r="P187" s="157"/>
      <c r="Q187" s="157"/>
      <c r="R187" s="160"/>
      <c r="T187" s="161"/>
      <c r="U187" s="157"/>
      <c r="V187" s="157"/>
      <c r="W187" s="157"/>
      <c r="X187" s="157"/>
      <c r="Y187" s="157"/>
      <c r="Z187" s="157"/>
      <c r="AA187" s="162"/>
      <c r="AT187" s="163" t="s">
        <v>135</v>
      </c>
      <c r="AU187" s="163" t="s">
        <v>87</v>
      </c>
      <c r="AV187" s="12" t="s">
        <v>132</v>
      </c>
      <c r="AW187" s="12" t="s">
        <v>32</v>
      </c>
      <c r="AX187" s="12" t="s">
        <v>20</v>
      </c>
      <c r="AY187" s="163" t="s">
        <v>127</v>
      </c>
    </row>
    <row r="188" spans="2:65" s="1" customFormat="1" ht="31.5" customHeight="1">
      <c r="B188" s="130"/>
      <c r="C188" s="131" t="s">
        <v>263</v>
      </c>
      <c r="D188" s="131" t="s">
        <v>128</v>
      </c>
      <c r="E188" s="132" t="s">
        <v>264</v>
      </c>
      <c r="F188" s="228" t="s">
        <v>265</v>
      </c>
      <c r="G188" s="229"/>
      <c r="H188" s="229"/>
      <c r="I188" s="229"/>
      <c r="J188" s="133" t="s">
        <v>142</v>
      </c>
      <c r="K188" s="134">
        <v>1020</v>
      </c>
      <c r="L188" s="230"/>
      <c r="M188" s="229"/>
      <c r="N188" s="230">
        <f>ROUND(L188*K188,2)</f>
        <v>0</v>
      </c>
      <c r="O188" s="229"/>
      <c r="P188" s="229"/>
      <c r="Q188" s="229"/>
      <c r="R188" s="135"/>
      <c r="T188" s="136" t="s">
        <v>3</v>
      </c>
      <c r="U188" s="39" t="s">
        <v>39</v>
      </c>
      <c r="V188" s="137">
        <v>0.177</v>
      </c>
      <c r="W188" s="137">
        <f>V188*K188</f>
        <v>180.54</v>
      </c>
      <c r="X188" s="137">
        <v>0</v>
      </c>
      <c r="Y188" s="137">
        <f>X188*K188</f>
        <v>0</v>
      </c>
      <c r="Z188" s="137">
        <v>0</v>
      </c>
      <c r="AA188" s="138">
        <f>Z188*K188</f>
        <v>0</v>
      </c>
      <c r="AR188" s="16" t="s">
        <v>132</v>
      </c>
      <c r="AT188" s="16" t="s">
        <v>128</v>
      </c>
      <c r="AU188" s="16" t="s">
        <v>87</v>
      </c>
      <c r="AY188" s="16" t="s">
        <v>127</v>
      </c>
      <c r="BE188" s="139">
        <f>IF(U188="základní",N188,0)</f>
        <v>0</v>
      </c>
      <c r="BF188" s="139">
        <f>IF(U188="snížená",N188,0)</f>
        <v>0</v>
      </c>
      <c r="BG188" s="139">
        <f>IF(U188="zákl. přenesená",N188,0)</f>
        <v>0</v>
      </c>
      <c r="BH188" s="139">
        <f>IF(U188="sníž. přenesená",N188,0)</f>
        <v>0</v>
      </c>
      <c r="BI188" s="139">
        <f>IF(U188="nulová",N188,0)</f>
        <v>0</v>
      </c>
      <c r="BJ188" s="16" t="s">
        <v>20</v>
      </c>
      <c r="BK188" s="139">
        <f>ROUND(L188*K188,2)</f>
        <v>0</v>
      </c>
      <c r="BL188" s="16" t="s">
        <v>132</v>
      </c>
      <c r="BM188" s="16" t="s">
        <v>266</v>
      </c>
    </row>
    <row r="189" spans="2:51" s="10" customFormat="1" ht="22.5" customHeight="1">
      <c r="B189" s="140"/>
      <c r="C189" s="141"/>
      <c r="D189" s="141"/>
      <c r="E189" s="142" t="s">
        <v>3</v>
      </c>
      <c r="F189" s="231" t="s">
        <v>267</v>
      </c>
      <c r="G189" s="232"/>
      <c r="H189" s="232"/>
      <c r="I189" s="232"/>
      <c r="J189" s="141"/>
      <c r="K189" s="143">
        <v>1020</v>
      </c>
      <c r="L189" s="141"/>
      <c r="M189" s="141"/>
      <c r="N189" s="141"/>
      <c r="O189" s="141"/>
      <c r="P189" s="141"/>
      <c r="Q189" s="141"/>
      <c r="R189" s="144"/>
      <c r="T189" s="145"/>
      <c r="U189" s="141"/>
      <c r="V189" s="141"/>
      <c r="W189" s="141"/>
      <c r="X189" s="141"/>
      <c r="Y189" s="141"/>
      <c r="Z189" s="141"/>
      <c r="AA189" s="146"/>
      <c r="AT189" s="147" t="s">
        <v>135</v>
      </c>
      <c r="AU189" s="147" t="s">
        <v>87</v>
      </c>
      <c r="AV189" s="10" t="s">
        <v>87</v>
      </c>
      <c r="AW189" s="10" t="s">
        <v>32</v>
      </c>
      <c r="AX189" s="10" t="s">
        <v>20</v>
      </c>
      <c r="AY189" s="147" t="s">
        <v>127</v>
      </c>
    </row>
    <row r="190" spans="2:65" s="1" customFormat="1" ht="22.5" customHeight="1">
      <c r="B190" s="130"/>
      <c r="C190" s="164" t="s">
        <v>268</v>
      </c>
      <c r="D190" s="164" t="s">
        <v>246</v>
      </c>
      <c r="E190" s="165" t="s">
        <v>269</v>
      </c>
      <c r="F190" s="238" t="s">
        <v>270</v>
      </c>
      <c r="G190" s="239"/>
      <c r="H190" s="239"/>
      <c r="I190" s="239"/>
      <c r="J190" s="166" t="s">
        <v>3</v>
      </c>
      <c r="K190" s="167">
        <v>185.436</v>
      </c>
      <c r="L190" s="240"/>
      <c r="M190" s="239"/>
      <c r="N190" s="240">
        <f>ROUND(L190*K190,2)</f>
        <v>0</v>
      </c>
      <c r="O190" s="229"/>
      <c r="P190" s="229"/>
      <c r="Q190" s="229"/>
      <c r="R190" s="135"/>
      <c r="T190" s="136" t="s">
        <v>3</v>
      </c>
      <c r="U190" s="39" t="s">
        <v>39</v>
      </c>
      <c r="V190" s="137">
        <v>0</v>
      </c>
      <c r="W190" s="137">
        <f>V190*K190</f>
        <v>0</v>
      </c>
      <c r="X190" s="137">
        <v>0</v>
      </c>
      <c r="Y190" s="137">
        <f>X190*K190</f>
        <v>0</v>
      </c>
      <c r="Z190" s="137">
        <v>0</v>
      </c>
      <c r="AA190" s="138">
        <f>Z190*K190</f>
        <v>0</v>
      </c>
      <c r="AR190" s="16" t="s">
        <v>134</v>
      </c>
      <c r="AT190" s="16" t="s">
        <v>246</v>
      </c>
      <c r="AU190" s="16" t="s">
        <v>87</v>
      </c>
      <c r="AY190" s="16" t="s">
        <v>127</v>
      </c>
      <c r="BE190" s="139">
        <f>IF(U190="základní",N190,0)</f>
        <v>0</v>
      </c>
      <c r="BF190" s="139">
        <f>IF(U190="snížená",N190,0)</f>
        <v>0</v>
      </c>
      <c r="BG190" s="139">
        <f>IF(U190="zákl. přenesená",N190,0)</f>
        <v>0</v>
      </c>
      <c r="BH190" s="139">
        <f>IF(U190="sníž. přenesená",N190,0)</f>
        <v>0</v>
      </c>
      <c r="BI190" s="139">
        <f>IF(U190="nulová",N190,0)</f>
        <v>0</v>
      </c>
      <c r="BJ190" s="16" t="s">
        <v>20</v>
      </c>
      <c r="BK190" s="139">
        <f>ROUND(L190*K190,2)</f>
        <v>0</v>
      </c>
      <c r="BL190" s="16" t="s">
        <v>132</v>
      </c>
      <c r="BM190" s="16" t="s">
        <v>271</v>
      </c>
    </row>
    <row r="191" spans="2:51" s="10" customFormat="1" ht="22.5" customHeight="1">
      <c r="B191" s="140"/>
      <c r="C191" s="141"/>
      <c r="D191" s="141"/>
      <c r="E191" s="142" t="s">
        <v>3</v>
      </c>
      <c r="F191" s="231" t="s">
        <v>272</v>
      </c>
      <c r="G191" s="232"/>
      <c r="H191" s="232"/>
      <c r="I191" s="232"/>
      <c r="J191" s="141"/>
      <c r="K191" s="143">
        <v>185.436</v>
      </c>
      <c r="L191" s="141"/>
      <c r="M191" s="141"/>
      <c r="N191" s="141"/>
      <c r="O191" s="141"/>
      <c r="P191" s="141"/>
      <c r="Q191" s="141"/>
      <c r="R191" s="144"/>
      <c r="T191" s="145"/>
      <c r="U191" s="141"/>
      <c r="V191" s="141"/>
      <c r="W191" s="141"/>
      <c r="X191" s="141"/>
      <c r="Y191" s="141"/>
      <c r="Z191" s="141"/>
      <c r="AA191" s="146"/>
      <c r="AT191" s="147" t="s">
        <v>135</v>
      </c>
      <c r="AU191" s="147" t="s">
        <v>87</v>
      </c>
      <c r="AV191" s="10" t="s">
        <v>87</v>
      </c>
      <c r="AW191" s="10" t="s">
        <v>32</v>
      </c>
      <c r="AX191" s="10" t="s">
        <v>74</v>
      </c>
      <c r="AY191" s="147" t="s">
        <v>127</v>
      </c>
    </row>
    <row r="192" spans="2:51" s="12" customFormat="1" ht="22.5" customHeight="1">
      <c r="B192" s="156"/>
      <c r="C192" s="157"/>
      <c r="D192" s="157"/>
      <c r="E192" s="158" t="s">
        <v>3</v>
      </c>
      <c r="F192" s="236" t="s">
        <v>239</v>
      </c>
      <c r="G192" s="237"/>
      <c r="H192" s="237"/>
      <c r="I192" s="237"/>
      <c r="J192" s="157"/>
      <c r="K192" s="159">
        <v>185.436</v>
      </c>
      <c r="L192" s="157"/>
      <c r="M192" s="157"/>
      <c r="N192" s="157"/>
      <c r="O192" s="157"/>
      <c r="P192" s="157"/>
      <c r="Q192" s="157"/>
      <c r="R192" s="160"/>
      <c r="T192" s="161"/>
      <c r="U192" s="157"/>
      <c r="V192" s="157"/>
      <c r="W192" s="157"/>
      <c r="X192" s="157"/>
      <c r="Y192" s="157"/>
      <c r="Z192" s="157"/>
      <c r="AA192" s="162"/>
      <c r="AT192" s="163" t="s">
        <v>135</v>
      </c>
      <c r="AU192" s="163" t="s">
        <v>87</v>
      </c>
      <c r="AV192" s="12" t="s">
        <v>132</v>
      </c>
      <c r="AW192" s="12" t="s">
        <v>32</v>
      </c>
      <c r="AX192" s="12" t="s">
        <v>20</v>
      </c>
      <c r="AY192" s="163" t="s">
        <v>127</v>
      </c>
    </row>
    <row r="193" spans="2:65" s="1" customFormat="1" ht="31.5" customHeight="1">
      <c r="B193" s="130"/>
      <c r="C193" s="131" t="s">
        <v>273</v>
      </c>
      <c r="D193" s="131" t="s">
        <v>128</v>
      </c>
      <c r="E193" s="132" t="s">
        <v>274</v>
      </c>
      <c r="F193" s="228" t="s">
        <v>275</v>
      </c>
      <c r="G193" s="229"/>
      <c r="H193" s="229"/>
      <c r="I193" s="229"/>
      <c r="J193" s="133" t="s">
        <v>142</v>
      </c>
      <c r="K193" s="134">
        <v>1020</v>
      </c>
      <c r="L193" s="230"/>
      <c r="M193" s="229"/>
      <c r="N193" s="230">
        <f>ROUND(L193*K193,2)</f>
        <v>0</v>
      </c>
      <c r="O193" s="229"/>
      <c r="P193" s="229"/>
      <c r="Q193" s="229"/>
      <c r="R193" s="135"/>
      <c r="T193" s="136" t="s">
        <v>3</v>
      </c>
      <c r="U193" s="39" t="s">
        <v>39</v>
      </c>
      <c r="V193" s="137">
        <v>0.058</v>
      </c>
      <c r="W193" s="137">
        <f>V193*K193</f>
        <v>59.160000000000004</v>
      </c>
      <c r="X193" s="137">
        <v>0</v>
      </c>
      <c r="Y193" s="137">
        <f>X193*K193</f>
        <v>0</v>
      </c>
      <c r="Z193" s="137">
        <v>0</v>
      </c>
      <c r="AA193" s="138">
        <f>Z193*K193</f>
        <v>0</v>
      </c>
      <c r="AR193" s="16" t="s">
        <v>132</v>
      </c>
      <c r="AT193" s="16" t="s">
        <v>128</v>
      </c>
      <c r="AU193" s="16" t="s">
        <v>87</v>
      </c>
      <c r="AY193" s="16" t="s">
        <v>127</v>
      </c>
      <c r="BE193" s="139">
        <f>IF(U193="základní",N193,0)</f>
        <v>0</v>
      </c>
      <c r="BF193" s="139">
        <f>IF(U193="snížená",N193,0)</f>
        <v>0</v>
      </c>
      <c r="BG193" s="139">
        <f>IF(U193="zákl. přenesená",N193,0)</f>
        <v>0</v>
      </c>
      <c r="BH193" s="139">
        <f>IF(U193="sníž. přenesená",N193,0)</f>
        <v>0</v>
      </c>
      <c r="BI193" s="139">
        <f>IF(U193="nulová",N193,0)</f>
        <v>0</v>
      </c>
      <c r="BJ193" s="16" t="s">
        <v>20</v>
      </c>
      <c r="BK193" s="139">
        <f>ROUND(L193*K193,2)</f>
        <v>0</v>
      </c>
      <c r="BL193" s="16" t="s">
        <v>132</v>
      </c>
      <c r="BM193" s="16" t="s">
        <v>276</v>
      </c>
    </row>
    <row r="194" spans="2:51" s="10" customFormat="1" ht="22.5" customHeight="1">
      <c r="B194" s="140"/>
      <c r="C194" s="141"/>
      <c r="D194" s="141"/>
      <c r="E194" s="142" t="s">
        <v>3</v>
      </c>
      <c r="F194" s="231" t="s">
        <v>267</v>
      </c>
      <c r="G194" s="232"/>
      <c r="H194" s="232"/>
      <c r="I194" s="232"/>
      <c r="J194" s="141"/>
      <c r="K194" s="143">
        <v>1020</v>
      </c>
      <c r="L194" s="141"/>
      <c r="M194" s="141"/>
      <c r="N194" s="141"/>
      <c r="O194" s="141"/>
      <c r="P194" s="141"/>
      <c r="Q194" s="141"/>
      <c r="R194" s="144"/>
      <c r="T194" s="145"/>
      <c r="U194" s="141"/>
      <c r="V194" s="141"/>
      <c r="W194" s="141"/>
      <c r="X194" s="141"/>
      <c r="Y194" s="141"/>
      <c r="Z194" s="141"/>
      <c r="AA194" s="146"/>
      <c r="AT194" s="147" t="s">
        <v>135</v>
      </c>
      <c r="AU194" s="147" t="s">
        <v>87</v>
      </c>
      <c r="AV194" s="10" t="s">
        <v>87</v>
      </c>
      <c r="AW194" s="10" t="s">
        <v>32</v>
      </c>
      <c r="AX194" s="10" t="s">
        <v>20</v>
      </c>
      <c r="AY194" s="147" t="s">
        <v>127</v>
      </c>
    </row>
    <row r="195" spans="2:65" s="1" customFormat="1" ht="22.5" customHeight="1">
      <c r="B195" s="130"/>
      <c r="C195" s="164" t="s">
        <v>277</v>
      </c>
      <c r="D195" s="164" t="s">
        <v>246</v>
      </c>
      <c r="E195" s="165" t="s">
        <v>278</v>
      </c>
      <c r="F195" s="238" t="s">
        <v>279</v>
      </c>
      <c r="G195" s="239"/>
      <c r="H195" s="239"/>
      <c r="I195" s="239"/>
      <c r="J195" s="166" t="s">
        <v>280</v>
      </c>
      <c r="K195" s="167">
        <v>31.518</v>
      </c>
      <c r="L195" s="240"/>
      <c r="M195" s="239"/>
      <c r="N195" s="240">
        <f>ROUND(L195*K195,2)</f>
        <v>0</v>
      </c>
      <c r="O195" s="229"/>
      <c r="P195" s="229"/>
      <c r="Q195" s="229"/>
      <c r="R195" s="135"/>
      <c r="T195" s="136" t="s">
        <v>3</v>
      </c>
      <c r="U195" s="39" t="s">
        <v>39</v>
      </c>
      <c r="V195" s="137">
        <v>0</v>
      </c>
      <c r="W195" s="137">
        <f>V195*K195</f>
        <v>0</v>
      </c>
      <c r="X195" s="137">
        <v>0.001</v>
      </c>
      <c r="Y195" s="137">
        <f>X195*K195</f>
        <v>0.031518000000000004</v>
      </c>
      <c r="Z195" s="137">
        <v>0</v>
      </c>
      <c r="AA195" s="138">
        <f>Z195*K195</f>
        <v>0</v>
      </c>
      <c r="AR195" s="16" t="s">
        <v>134</v>
      </c>
      <c r="AT195" s="16" t="s">
        <v>246</v>
      </c>
      <c r="AU195" s="16" t="s">
        <v>87</v>
      </c>
      <c r="AY195" s="16" t="s">
        <v>127</v>
      </c>
      <c r="BE195" s="139">
        <f>IF(U195="základní",N195,0)</f>
        <v>0</v>
      </c>
      <c r="BF195" s="139">
        <f>IF(U195="snížená",N195,0)</f>
        <v>0</v>
      </c>
      <c r="BG195" s="139">
        <f>IF(U195="zákl. přenesená",N195,0)</f>
        <v>0</v>
      </c>
      <c r="BH195" s="139">
        <f>IF(U195="sníž. přenesená",N195,0)</f>
        <v>0</v>
      </c>
      <c r="BI195" s="139">
        <f>IF(U195="nulová",N195,0)</f>
        <v>0</v>
      </c>
      <c r="BJ195" s="16" t="s">
        <v>20</v>
      </c>
      <c r="BK195" s="139">
        <f>ROUND(L195*K195,2)</f>
        <v>0</v>
      </c>
      <c r="BL195" s="16" t="s">
        <v>132</v>
      </c>
      <c r="BM195" s="16" t="s">
        <v>281</v>
      </c>
    </row>
    <row r="196" spans="2:51" s="11" customFormat="1" ht="22.5" customHeight="1">
      <c r="B196" s="148"/>
      <c r="C196" s="149"/>
      <c r="D196" s="149"/>
      <c r="E196" s="150" t="s">
        <v>3</v>
      </c>
      <c r="F196" s="233" t="s">
        <v>282</v>
      </c>
      <c r="G196" s="234"/>
      <c r="H196" s="234"/>
      <c r="I196" s="234"/>
      <c r="J196" s="149"/>
      <c r="K196" s="151" t="s">
        <v>3</v>
      </c>
      <c r="L196" s="149"/>
      <c r="M196" s="149"/>
      <c r="N196" s="149"/>
      <c r="O196" s="149"/>
      <c r="P196" s="149"/>
      <c r="Q196" s="149"/>
      <c r="R196" s="152"/>
      <c r="T196" s="153"/>
      <c r="U196" s="149"/>
      <c r="V196" s="149"/>
      <c r="W196" s="149"/>
      <c r="X196" s="149"/>
      <c r="Y196" s="149"/>
      <c r="Z196" s="149"/>
      <c r="AA196" s="154"/>
      <c r="AT196" s="155" t="s">
        <v>135</v>
      </c>
      <c r="AU196" s="155" t="s">
        <v>87</v>
      </c>
      <c r="AV196" s="11" t="s">
        <v>20</v>
      </c>
      <c r="AW196" s="11" t="s">
        <v>32</v>
      </c>
      <c r="AX196" s="11" t="s">
        <v>74</v>
      </c>
      <c r="AY196" s="155" t="s">
        <v>127</v>
      </c>
    </row>
    <row r="197" spans="2:51" s="10" customFormat="1" ht="22.5" customHeight="1">
      <c r="B197" s="140"/>
      <c r="C197" s="141"/>
      <c r="D197" s="141"/>
      <c r="E197" s="142" t="s">
        <v>3</v>
      </c>
      <c r="F197" s="235" t="s">
        <v>283</v>
      </c>
      <c r="G197" s="232"/>
      <c r="H197" s="232"/>
      <c r="I197" s="232"/>
      <c r="J197" s="141"/>
      <c r="K197" s="143">
        <v>31.518</v>
      </c>
      <c r="L197" s="141"/>
      <c r="M197" s="141"/>
      <c r="N197" s="141"/>
      <c r="O197" s="141"/>
      <c r="P197" s="141"/>
      <c r="Q197" s="141"/>
      <c r="R197" s="144"/>
      <c r="T197" s="145"/>
      <c r="U197" s="141"/>
      <c r="V197" s="141"/>
      <c r="W197" s="141"/>
      <c r="X197" s="141"/>
      <c r="Y197" s="141"/>
      <c r="Z197" s="141"/>
      <c r="AA197" s="146"/>
      <c r="AT197" s="147" t="s">
        <v>135</v>
      </c>
      <c r="AU197" s="147" t="s">
        <v>87</v>
      </c>
      <c r="AV197" s="10" t="s">
        <v>87</v>
      </c>
      <c r="AW197" s="10" t="s">
        <v>32</v>
      </c>
      <c r="AX197" s="10" t="s">
        <v>20</v>
      </c>
      <c r="AY197" s="147" t="s">
        <v>127</v>
      </c>
    </row>
    <row r="198" spans="2:65" s="1" customFormat="1" ht="22.5" customHeight="1">
      <c r="B198" s="130"/>
      <c r="C198" s="131" t="s">
        <v>284</v>
      </c>
      <c r="D198" s="131" t="s">
        <v>128</v>
      </c>
      <c r="E198" s="132" t="s">
        <v>285</v>
      </c>
      <c r="F198" s="228" t="s">
        <v>286</v>
      </c>
      <c r="G198" s="229"/>
      <c r="H198" s="229"/>
      <c r="I198" s="229"/>
      <c r="J198" s="133" t="s">
        <v>142</v>
      </c>
      <c r="K198" s="134">
        <v>3275</v>
      </c>
      <c r="L198" s="230"/>
      <c r="M198" s="229"/>
      <c r="N198" s="230">
        <f>ROUND(L198*K198,2)</f>
        <v>0</v>
      </c>
      <c r="O198" s="229"/>
      <c r="P198" s="229"/>
      <c r="Q198" s="229"/>
      <c r="R198" s="135"/>
      <c r="T198" s="136" t="s">
        <v>3</v>
      </c>
      <c r="U198" s="39" t="s">
        <v>39</v>
      </c>
      <c r="V198" s="137">
        <v>0.018</v>
      </c>
      <c r="W198" s="137">
        <f>V198*K198</f>
        <v>58.949999999999996</v>
      </c>
      <c r="X198" s="137">
        <v>0</v>
      </c>
      <c r="Y198" s="137">
        <f>X198*K198</f>
        <v>0</v>
      </c>
      <c r="Z198" s="137">
        <v>0</v>
      </c>
      <c r="AA198" s="138">
        <f>Z198*K198</f>
        <v>0</v>
      </c>
      <c r="AR198" s="16" t="s">
        <v>132</v>
      </c>
      <c r="AT198" s="16" t="s">
        <v>128</v>
      </c>
      <c r="AU198" s="16" t="s">
        <v>87</v>
      </c>
      <c r="AY198" s="16" t="s">
        <v>127</v>
      </c>
      <c r="BE198" s="139">
        <f>IF(U198="základní",N198,0)</f>
        <v>0</v>
      </c>
      <c r="BF198" s="139">
        <f>IF(U198="snížená",N198,0)</f>
        <v>0</v>
      </c>
      <c r="BG198" s="139">
        <f>IF(U198="zákl. přenesená",N198,0)</f>
        <v>0</v>
      </c>
      <c r="BH198" s="139">
        <f>IF(U198="sníž. přenesená",N198,0)</f>
        <v>0</v>
      </c>
      <c r="BI198" s="139">
        <f>IF(U198="nulová",N198,0)</f>
        <v>0</v>
      </c>
      <c r="BJ198" s="16" t="s">
        <v>20</v>
      </c>
      <c r="BK198" s="139">
        <f>ROUND(L198*K198,2)</f>
        <v>0</v>
      </c>
      <c r="BL198" s="16" t="s">
        <v>132</v>
      </c>
      <c r="BM198" s="16" t="s">
        <v>287</v>
      </c>
    </row>
    <row r="199" spans="2:51" s="10" customFormat="1" ht="22.5" customHeight="1">
      <c r="B199" s="140"/>
      <c r="C199" s="141"/>
      <c r="D199" s="141"/>
      <c r="E199" s="142" t="s">
        <v>3</v>
      </c>
      <c r="F199" s="231" t="s">
        <v>288</v>
      </c>
      <c r="G199" s="232"/>
      <c r="H199" s="232"/>
      <c r="I199" s="232"/>
      <c r="J199" s="141"/>
      <c r="K199" s="143">
        <v>3255</v>
      </c>
      <c r="L199" s="141"/>
      <c r="M199" s="141"/>
      <c r="N199" s="141"/>
      <c r="O199" s="141"/>
      <c r="P199" s="141"/>
      <c r="Q199" s="141"/>
      <c r="R199" s="144"/>
      <c r="T199" s="145"/>
      <c r="U199" s="141"/>
      <c r="V199" s="141"/>
      <c r="W199" s="141"/>
      <c r="X199" s="141"/>
      <c r="Y199" s="141"/>
      <c r="Z199" s="141"/>
      <c r="AA199" s="146"/>
      <c r="AT199" s="147" t="s">
        <v>135</v>
      </c>
      <c r="AU199" s="147" t="s">
        <v>87</v>
      </c>
      <c r="AV199" s="10" t="s">
        <v>87</v>
      </c>
      <c r="AW199" s="10" t="s">
        <v>32</v>
      </c>
      <c r="AX199" s="10" t="s">
        <v>74</v>
      </c>
      <c r="AY199" s="147" t="s">
        <v>127</v>
      </c>
    </row>
    <row r="200" spans="2:51" s="10" customFormat="1" ht="22.5" customHeight="1">
      <c r="B200" s="140"/>
      <c r="C200" s="141"/>
      <c r="D200" s="141"/>
      <c r="E200" s="142" t="s">
        <v>3</v>
      </c>
      <c r="F200" s="235" t="s">
        <v>289</v>
      </c>
      <c r="G200" s="232"/>
      <c r="H200" s="232"/>
      <c r="I200" s="232"/>
      <c r="J200" s="141"/>
      <c r="K200" s="143">
        <v>20</v>
      </c>
      <c r="L200" s="141"/>
      <c r="M200" s="141"/>
      <c r="N200" s="141"/>
      <c r="O200" s="141"/>
      <c r="P200" s="141"/>
      <c r="Q200" s="141"/>
      <c r="R200" s="144"/>
      <c r="T200" s="145"/>
      <c r="U200" s="141"/>
      <c r="V200" s="141"/>
      <c r="W200" s="141"/>
      <c r="X200" s="141"/>
      <c r="Y200" s="141"/>
      <c r="Z200" s="141"/>
      <c r="AA200" s="146"/>
      <c r="AT200" s="147" t="s">
        <v>135</v>
      </c>
      <c r="AU200" s="147" t="s">
        <v>87</v>
      </c>
      <c r="AV200" s="10" t="s">
        <v>87</v>
      </c>
      <c r="AW200" s="10" t="s">
        <v>32</v>
      </c>
      <c r="AX200" s="10" t="s">
        <v>74</v>
      </c>
      <c r="AY200" s="147" t="s">
        <v>127</v>
      </c>
    </row>
    <row r="201" spans="2:51" s="12" customFormat="1" ht="22.5" customHeight="1">
      <c r="B201" s="156"/>
      <c r="C201" s="157"/>
      <c r="D201" s="157"/>
      <c r="E201" s="158" t="s">
        <v>3</v>
      </c>
      <c r="F201" s="236" t="s">
        <v>239</v>
      </c>
      <c r="G201" s="237"/>
      <c r="H201" s="237"/>
      <c r="I201" s="237"/>
      <c r="J201" s="157"/>
      <c r="K201" s="159">
        <v>3275</v>
      </c>
      <c r="L201" s="157"/>
      <c r="M201" s="157"/>
      <c r="N201" s="157"/>
      <c r="O201" s="157"/>
      <c r="P201" s="157"/>
      <c r="Q201" s="157"/>
      <c r="R201" s="160"/>
      <c r="T201" s="161"/>
      <c r="U201" s="157"/>
      <c r="V201" s="157"/>
      <c r="W201" s="157"/>
      <c r="X201" s="157"/>
      <c r="Y201" s="157"/>
      <c r="Z201" s="157"/>
      <c r="AA201" s="162"/>
      <c r="AT201" s="163" t="s">
        <v>135</v>
      </c>
      <c r="AU201" s="163" t="s">
        <v>87</v>
      </c>
      <c r="AV201" s="12" t="s">
        <v>132</v>
      </c>
      <c r="AW201" s="12" t="s">
        <v>32</v>
      </c>
      <c r="AX201" s="12" t="s">
        <v>20</v>
      </c>
      <c r="AY201" s="163" t="s">
        <v>127</v>
      </c>
    </row>
    <row r="202" spans="2:65" s="1" customFormat="1" ht="22.5" customHeight="1">
      <c r="B202" s="130"/>
      <c r="C202" s="131" t="s">
        <v>290</v>
      </c>
      <c r="D202" s="131" t="s">
        <v>128</v>
      </c>
      <c r="E202" s="132" t="s">
        <v>291</v>
      </c>
      <c r="F202" s="228" t="s">
        <v>292</v>
      </c>
      <c r="G202" s="229"/>
      <c r="H202" s="229"/>
      <c r="I202" s="229"/>
      <c r="J202" s="133" t="s">
        <v>142</v>
      </c>
      <c r="K202" s="134">
        <v>481</v>
      </c>
      <c r="L202" s="230"/>
      <c r="M202" s="229"/>
      <c r="N202" s="230">
        <f>ROUND(L202*K202,2)</f>
        <v>0</v>
      </c>
      <c r="O202" s="229"/>
      <c r="P202" s="229"/>
      <c r="Q202" s="229"/>
      <c r="R202" s="135"/>
      <c r="T202" s="136" t="s">
        <v>3</v>
      </c>
      <c r="U202" s="39" t="s">
        <v>39</v>
      </c>
      <c r="V202" s="137">
        <v>0.128</v>
      </c>
      <c r="W202" s="137">
        <f>V202*K202</f>
        <v>61.568</v>
      </c>
      <c r="X202" s="137">
        <v>0</v>
      </c>
      <c r="Y202" s="137">
        <f>X202*K202</f>
        <v>0</v>
      </c>
      <c r="Z202" s="137">
        <v>0</v>
      </c>
      <c r="AA202" s="138">
        <f>Z202*K202</f>
        <v>0</v>
      </c>
      <c r="AR202" s="16" t="s">
        <v>132</v>
      </c>
      <c r="AT202" s="16" t="s">
        <v>128</v>
      </c>
      <c r="AU202" s="16" t="s">
        <v>87</v>
      </c>
      <c r="AY202" s="16" t="s">
        <v>127</v>
      </c>
      <c r="BE202" s="139">
        <f>IF(U202="základní",N202,0)</f>
        <v>0</v>
      </c>
      <c r="BF202" s="139">
        <f>IF(U202="snížená",N202,0)</f>
        <v>0</v>
      </c>
      <c r="BG202" s="139">
        <f>IF(U202="zákl. přenesená",N202,0)</f>
        <v>0</v>
      </c>
      <c r="BH202" s="139">
        <f>IF(U202="sníž. přenesená",N202,0)</f>
        <v>0</v>
      </c>
      <c r="BI202" s="139">
        <f>IF(U202="nulová",N202,0)</f>
        <v>0</v>
      </c>
      <c r="BJ202" s="16" t="s">
        <v>20</v>
      </c>
      <c r="BK202" s="139">
        <f>ROUND(L202*K202,2)</f>
        <v>0</v>
      </c>
      <c r="BL202" s="16" t="s">
        <v>132</v>
      </c>
      <c r="BM202" s="16" t="s">
        <v>293</v>
      </c>
    </row>
    <row r="203" spans="2:51" s="10" customFormat="1" ht="22.5" customHeight="1">
      <c r="B203" s="140"/>
      <c r="C203" s="141"/>
      <c r="D203" s="141"/>
      <c r="E203" s="142" t="s">
        <v>3</v>
      </c>
      <c r="F203" s="231" t="s">
        <v>294</v>
      </c>
      <c r="G203" s="232"/>
      <c r="H203" s="232"/>
      <c r="I203" s="232"/>
      <c r="J203" s="141"/>
      <c r="K203" s="143">
        <v>481</v>
      </c>
      <c r="L203" s="141"/>
      <c r="M203" s="141"/>
      <c r="N203" s="141"/>
      <c r="O203" s="141"/>
      <c r="P203" s="141"/>
      <c r="Q203" s="141"/>
      <c r="R203" s="144"/>
      <c r="T203" s="145"/>
      <c r="U203" s="141"/>
      <c r="V203" s="141"/>
      <c r="W203" s="141"/>
      <c r="X203" s="141"/>
      <c r="Y203" s="141"/>
      <c r="Z203" s="141"/>
      <c r="AA203" s="146"/>
      <c r="AT203" s="147" t="s">
        <v>135</v>
      </c>
      <c r="AU203" s="147" t="s">
        <v>87</v>
      </c>
      <c r="AV203" s="10" t="s">
        <v>87</v>
      </c>
      <c r="AW203" s="10" t="s">
        <v>32</v>
      </c>
      <c r="AX203" s="10" t="s">
        <v>20</v>
      </c>
      <c r="AY203" s="147" t="s">
        <v>127</v>
      </c>
    </row>
    <row r="204" spans="2:63" s="9" customFormat="1" ht="29.25" customHeight="1">
      <c r="B204" s="119"/>
      <c r="C204" s="120"/>
      <c r="D204" s="129" t="s">
        <v>100</v>
      </c>
      <c r="E204" s="129"/>
      <c r="F204" s="129"/>
      <c r="G204" s="129"/>
      <c r="H204" s="129"/>
      <c r="I204" s="129"/>
      <c r="J204" s="129"/>
      <c r="K204" s="129"/>
      <c r="L204" s="129"/>
      <c r="M204" s="129"/>
      <c r="N204" s="241">
        <f>BK204</f>
        <v>0</v>
      </c>
      <c r="O204" s="242"/>
      <c r="P204" s="242"/>
      <c r="Q204" s="242"/>
      <c r="R204" s="122"/>
      <c r="T204" s="123"/>
      <c r="U204" s="120"/>
      <c r="V204" s="120"/>
      <c r="W204" s="124">
        <f>SUM(W205:W216)</f>
        <v>202.65166</v>
      </c>
      <c r="X204" s="120"/>
      <c r="Y204" s="124">
        <f>SUM(Y205:Y216)</f>
        <v>89.33225426</v>
      </c>
      <c r="Z204" s="120"/>
      <c r="AA204" s="125">
        <f>SUM(AA205:AA216)</f>
        <v>0</v>
      </c>
      <c r="AR204" s="126" t="s">
        <v>20</v>
      </c>
      <c r="AT204" s="127" t="s">
        <v>73</v>
      </c>
      <c r="AU204" s="127" t="s">
        <v>20</v>
      </c>
      <c r="AY204" s="126" t="s">
        <v>127</v>
      </c>
      <c r="BK204" s="128">
        <f>SUM(BK205:BK216)</f>
        <v>0</v>
      </c>
    </row>
    <row r="205" spans="2:65" s="1" customFormat="1" ht="31.5" customHeight="1">
      <c r="B205" s="130"/>
      <c r="C205" s="131" t="s">
        <v>295</v>
      </c>
      <c r="D205" s="131" t="s">
        <v>128</v>
      </c>
      <c r="E205" s="132" t="s">
        <v>296</v>
      </c>
      <c r="F205" s="228" t="s">
        <v>297</v>
      </c>
      <c r="G205" s="229"/>
      <c r="H205" s="229"/>
      <c r="I205" s="229"/>
      <c r="J205" s="133" t="s">
        <v>170</v>
      </c>
      <c r="K205" s="134">
        <v>59.76</v>
      </c>
      <c r="L205" s="230"/>
      <c r="M205" s="229"/>
      <c r="N205" s="230">
        <f>ROUND(L205*K205,2)</f>
        <v>0</v>
      </c>
      <c r="O205" s="229"/>
      <c r="P205" s="229"/>
      <c r="Q205" s="229"/>
      <c r="R205" s="135"/>
      <c r="T205" s="136" t="s">
        <v>3</v>
      </c>
      <c r="U205" s="39" t="s">
        <v>39</v>
      </c>
      <c r="V205" s="137">
        <v>0.92</v>
      </c>
      <c r="W205" s="137">
        <f>V205*K205</f>
        <v>54.9792</v>
      </c>
      <c r="X205" s="137">
        <v>0</v>
      </c>
      <c r="Y205" s="137">
        <f>X205*K205</f>
        <v>0</v>
      </c>
      <c r="Z205" s="137">
        <v>0</v>
      </c>
      <c r="AA205" s="138">
        <f>Z205*K205</f>
        <v>0</v>
      </c>
      <c r="AR205" s="16" t="s">
        <v>132</v>
      </c>
      <c r="AT205" s="16" t="s">
        <v>128</v>
      </c>
      <c r="AU205" s="16" t="s">
        <v>87</v>
      </c>
      <c r="AY205" s="16" t="s">
        <v>127</v>
      </c>
      <c r="BE205" s="139">
        <f>IF(U205="základní",N205,0)</f>
        <v>0</v>
      </c>
      <c r="BF205" s="139">
        <f>IF(U205="snížená",N205,0)</f>
        <v>0</v>
      </c>
      <c r="BG205" s="139">
        <f>IF(U205="zákl. přenesená",N205,0)</f>
        <v>0</v>
      </c>
      <c r="BH205" s="139">
        <f>IF(U205="sníž. přenesená",N205,0)</f>
        <v>0</v>
      </c>
      <c r="BI205" s="139">
        <f>IF(U205="nulová",N205,0)</f>
        <v>0</v>
      </c>
      <c r="BJ205" s="16" t="s">
        <v>20</v>
      </c>
      <c r="BK205" s="139">
        <f>ROUND(L205*K205,2)</f>
        <v>0</v>
      </c>
      <c r="BL205" s="16" t="s">
        <v>132</v>
      </c>
      <c r="BM205" s="16" t="s">
        <v>298</v>
      </c>
    </row>
    <row r="206" spans="2:51" s="10" customFormat="1" ht="22.5" customHeight="1">
      <c r="B206" s="140"/>
      <c r="C206" s="141"/>
      <c r="D206" s="141"/>
      <c r="E206" s="142" t="s">
        <v>3</v>
      </c>
      <c r="F206" s="231" t="s">
        <v>299</v>
      </c>
      <c r="G206" s="232"/>
      <c r="H206" s="232"/>
      <c r="I206" s="232"/>
      <c r="J206" s="141"/>
      <c r="K206" s="143">
        <v>59.76</v>
      </c>
      <c r="L206" s="141"/>
      <c r="M206" s="141"/>
      <c r="N206" s="141"/>
      <c r="O206" s="141"/>
      <c r="P206" s="141"/>
      <c r="Q206" s="141"/>
      <c r="R206" s="144"/>
      <c r="T206" s="145"/>
      <c r="U206" s="141"/>
      <c r="V206" s="141"/>
      <c r="W206" s="141"/>
      <c r="X206" s="141"/>
      <c r="Y206" s="141"/>
      <c r="Z206" s="141"/>
      <c r="AA206" s="146"/>
      <c r="AT206" s="147" t="s">
        <v>135</v>
      </c>
      <c r="AU206" s="147" t="s">
        <v>87</v>
      </c>
      <c r="AV206" s="10" t="s">
        <v>87</v>
      </c>
      <c r="AW206" s="10" t="s">
        <v>32</v>
      </c>
      <c r="AX206" s="10" t="s">
        <v>20</v>
      </c>
      <c r="AY206" s="147" t="s">
        <v>127</v>
      </c>
    </row>
    <row r="207" spans="2:65" s="1" customFormat="1" ht="44.25" customHeight="1">
      <c r="B207" s="130"/>
      <c r="C207" s="131" t="s">
        <v>300</v>
      </c>
      <c r="D207" s="131" t="s">
        <v>128</v>
      </c>
      <c r="E207" s="132" t="s">
        <v>301</v>
      </c>
      <c r="F207" s="228" t="s">
        <v>302</v>
      </c>
      <c r="G207" s="229"/>
      <c r="H207" s="229"/>
      <c r="I207" s="229"/>
      <c r="J207" s="133" t="s">
        <v>142</v>
      </c>
      <c r="K207" s="134">
        <v>630.8</v>
      </c>
      <c r="L207" s="230"/>
      <c r="M207" s="229"/>
      <c r="N207" s="230">
        <f>ROUND(L207*K207,2)</f>
        <v>0</v>
      </c>
      <c r="O207" s="229"/>
      <c r="P207" s="229"/>
      <c r="Q207" s="229"/>
      <c r="R207" s="135"/>
      <c r="T207" s="136" t="s">
        <v>3</v>
      </c>
      <c r="U207" s="39" t="s">
        <v>39</v>
      </c>
      <c r="V207" s="137">
        <v>0.089</v>
      </c>
      <c r="W207" s="137">
        <f>V207*K207</f>
        <v>56.14119999999999</v>
      </c>
      <c r="X207" s="137">
        <v>0.00030945</v>
      </c>
      <c r="Y207" s="137">
        <f>X207*K207</f>
        <v>0.19520105999999998</v>
      </c>
      <c r="Z207" s="137">
        <v>0</v>
      </c>
      <c r="AA207" s="138">
        <f>Z207*K207</f>
        <v>0</v>
      </c>
      <c r="AR207" s="16" t="s">
        <v>132</v>
      </c>
      <c r="AT207" s="16" t="s">
        <v>128</v>
      </c>
      <c r="AU207" s="16" t="s">
        <v>87</v>
      </c>
      <c r="AY207" s="16" t="s">
        <v>127</v>
      </c>
      <c r="BE207" s="139">
        <f>IF(U207="základní",N207,0)</f>
        <v>0</v>
      </c>
      <c r="BF207" s="139">
        <f>IF(U207="snížená",N207,0)</f>
        <v>0</v>
      </c>
      <c r="BG207" s="139">
        <f>IF(U207="zákl. přenesená",N207,0)</f>
        <v>0</v>
      </c>
      <c r="BH207" s="139">
        <f>IF(U207="sníž. přenesená",N207,0)</f>
        <v>0</v>
      </c>
      <c r="BI207" s="139">
        <f>IF(U207="nulová",N207,0)</f>
        <v>0</v>
      </c>
      <c r="BJ207" s="16" t="s">
        <v>20</v>
      </c>
      <c r="BK207" s="139">
        <f>ROUND(L207*K207,2)</f>
        <v>0</v>
      </c>
      <c r="BL207" s="16" t="s">
        <v>132</v>
      </c>
      <c r="BM207" s="16" t="s">
        <v>303</v>
      </c>
    </row>
    <row r="208" spans="2:51" s="10" customFormat="1" ht="22.5" customHeight="1">
      <c r="B208" s="140"/>
      <c r="C208" s="141"/>
      <c r="D208" s="141"/>
      <c r="E208" s="142" t="s">
        <v>3</v>
      </c>
      <c r="F208" s="231" t="s">
        <v>304</v>
      </c>
      <c r="G208" s="232"/>
      <c r="H208" s="232"/>
      <c r="I208" s="232"/>
      <c r="J208" s="141"/>
      <c r="K208" s="143">
        <v>630.8</v>
      </c>
      <c r="L208" s="141"/>
      <c r="M208" s="141"/>
      <c r="N208" s="141"/>
      <c r="O208" s="141"/>
      <c r="P208" s="141"/>
      <c r="Q208" s="141"/>
      <c r="R208" s="144"/>
      <c r="T208" s="145"/>
      <c r="U208" s="141"/>
      <c r="V208" s="141"/>
      <c r="W208" s="141"/>
      <c r="X208" s="141"/>
      <c r="Y208" s="141"/>
      <c r="Z208" s="141"/>
      <c r="AA208" s="146"/>
      <c r="AT208" s="147" t="s">
        <v>135</v>
      </c>
      <c r="AU208" s="147" t="s">
        <v>87</v>
      </c>
      <c r="AV208" s="10" t="s">
        <v>87</v>
      </c>
      <c r="AW208" s="10" t="s">
        <v>32</v>
      </c>
      <c r="AX208" s="10" t="s">
        <v>20</v>
      </c>
      <c r="AY208" s="147" t="s">
        <v>127</v>
      </c>
    </row>
    <row r="209" spans="2:65" s="1" customFormat="1" ht="22.5" customHeight="1">
      <c r="B209" s="130"/>
      <c r="C209" s="164" t="s">
        <v>305</v>
      </c>
      <c r="D209" s="164" t="s">
        <v>246</v>
      </c>
      <c r="E209" s="165" t="s">
        <v>306</v>
      </c>
      <c r="F209" s="238" t="s">
        <v>307</v>
      </c>
      <c r="G209" s="239"/>
      <c r="H209" s="239"/>
      <c r="I209" s="239"/>
      <c r="J209" s="166" t="s">
        <v>142</v>
      </c>
      <c r="K209" s="167">
        <v>693.88</v>
      </c>
      <c r="L209" s="240"/>
      <c r="M209" s="239"/>
      <c r="N209" s="240">
        <f>ROUND(L209*K209,2)</f>
        <v>0</v>
      </c>
      <c r="O209" s="229"/>
      <c r="P209" s="229"/>
      <c r="Q209" s="229"/>
      <c r="R209" s="135"/>
      <c r="T209" s="136" t="s">
        <v>3</v>
      </c>
      <c r="U209" s="39" t="s">
        <v>39</v>
      </c>
      <c r="V209" s="137">
        <v>0</v>
      </c>
      <c r="W209" s="137">
        <f>V209*K209</f>
        <v>0</v>
      </c>
      <c r="X209" s="137">
        <v>0.00025</v>
      </c>
      <c r="Y209" s="137">
        <f>X209*K209</f>
        <v>0.17347</v>
      </c>
      <c r="Z209" s="137">
        <v>0</v>
      </c>
      <c r="AA209" s="138">
        <f>Z209*K209</f>
        <v>0</v>
      </c>
      <c r="AR209" s="16" t="s">
        <v>134</v>
      </c>
      <c r="AT209" s="16" t="s">
        <v>246</v>
      </c>
      <c r="AU209" s="16" t="s">
        <v>87</v>
      </c>
      <c r="AY209" s="16" t="s">
        <v>127</v>
      </c>
      <c r="BE209" s="139">
        <f>IF(U209="základní",N209,0)</f>
        <v>0</v>
      </c>
      <c r="BF209" s="139">
        <f>IF(U209="snížená",N209,0)</f>
        <v>0</v>
      </c>
      <c r="BG209" s="139">
        <f>IF(U209="zákl. přenesená",N209,0)</f>
        <v>0</v>
      </c>
      <c r="BH209" s="139">
        <f>IF(U209="sníž. přenesená",N209,0)</f>
        <v>0</v>
      </c>
      <c r="BI209" s="139">
        <f>IF(U209="nulová",N209,0)</f>
        <v>0</v>
      </c>
      <c r="BJ209" s="16" t="s">
        <v>20</v>
      </c>
      <c r="BK209" s="139">
        <f>ROUND(L209*K209,2)</f>
        <v>0</v>
      </c>
      <c r="BL209" s="16" t="s">
        <v>132</v>
      </c>
      <c r="BM209" s="16" t="s">
        <v>308</v>
      </c>
    </row>
    <row r="210" spans="2:51" s="10" customFormat="1" ht="22.5" customHeight="1">
      <c r="B210" s="140"/>
      <c r="C210" s="141"/>
      <c r="D210" s="141"/>
      <c r="E210" s="142" t="s">
        <v>3</v>
      </c>
      <c r="F210" s="231" t="s">
        <v>309</v>
      </c>
      <c r="G210" s="232"/>
      <c r="H210" s="232"/>
      <c r="I210" s="232"/>
      <c r="J210" s="141"/>
      <c r="K210" s="143">
        <v>693.88</v>
      </c>
      <c r="L210" s="141"/>
      <c r="M210" s="141"/>
      <c r="N210" s="141"/>
      <c r="O210" s="141"/>
      <c r="P210" s="141"/>
      <c r="Q210" s="141"/>
      <c r="R210" s="144"/>
      <c r="T210" s="145"/>
      <c r="U210" s="141"/>
      <c r="V210" s="141"/>
      <c r="W210" s="141"/>
      <c r="X210" s="141"/>
      <c r="Y210" s="141"/>
      <c r="Z210" s="141"/>
      <c r="AA210" s="146"/>
      <c r="AT210" s="147" t="s">
        <v>135</v>
      </c>
      <c r="AU210" s="147" t="s">
        <v>87</v>
      </c>
      <c r="AV210" s="10" t="s">
        <v>87</v>
      </c>
      <c r="AW210" s="10" t="s">
        <v>32</v>
      </c>
      <c r="AX210" s="10" t="s">
        <v>20</v>
      </c>
      <c r="AY210" s="147" t="s">
        <v>127</v>
      </c>
    </row>
    <row r="211" spans="2:65" s="1" customFormat="1" ht="31.5" customHeight="1">
      <c r="B211" s="130"/>
      <c r="C211" s="131" t="s">
        <v>310</v>
      </c>
      <c r="D211" s="131" t="s">
        <v>128</v>
      </c>
      <c r="E211" s="132" t="s">
        <v>311</v>
      </c>
      <c r="F211" s="228" t="s">
        <v>312</v>
      </c>
      <c r="G211" s="229"/>
      <c r="H211" s="229"/>
      <c r="I211" s="229"/>
      <c r="J211" s="133" t="s">
        <v>170</v>
      </c>
      <c r="K211" s="134">
        <v>6.64</v>
      </c>
      <c r="L211" s="230"/>
      <c r="M211" s="229"/>
      <c r="N211" s="230">
        <f>ROUND(L211*K211,2)</f>
        <v>0</v>
      </c>
      <c r="O211" s="229"/>
      <c r="P211" s="229"/>
      <c r="Q211" s="229"/>
      <c r="R211" s="135"/>
      <c r="T211" s="136" t="s">
        <v>3</v>
      </c>
      <c r="U211" s="39" t="s">
        <v>39</v>
      </c>
      <c r="V211" s="137">
        <v>1.584</v>
      </c>
      <c r="W211" s="137">
        <f>V211*K211</f>
        <v>10.517759999999999</v>
      </c>
      <c r="X211" s="137">
        <v>0</v>
      </c>
      <c r="Y211" s="137">
        <f>X211*K211</f>
        <v>0</v>
      </c>
      <c r="Z211" s="137">
        <v>0</v>
      </c>
      <c r="AA211" s="138">
        <f>Z211*K211</f>
        <v>0</v>
      </c>
      <c r="AR211" s="16" t="s">
        <v>132</v>
      </c>
      <c r="AT211" s="16" t="s">
        <v>128</v>
      </c>
      <c r="AU211" s="16" t="s">
        <v>87</v>
      </c>
      <c r="AY211" s="16" t="s">
        <v>127</v>
      </c>
      <c r="BE211" s="139">
        <f>IF(U211="základní",N211,0)</f>
        <v>0</v>
      </c>
      <c r="BF211" s="139">
        <f>IF(U211="snížená",N211,0)</f>
        <v>0</v>
      </c>
      <c r="BG211" s="139">
        <f>IF(U211="zákl. přenesená",N211,0)</f>
        <v>0</v>
      </c>
      <c r="BH211" s="139">
        <f>IF(U211="sníž. přenesená",N211,0)</f>
        <v>0</v>
      </c>
      <c r="BI211" s="139">
        <f>IF(U211="nulová",N211,0)</f>
        <v>0</v>
      </c>
      <c r="BJ211" s="16" t="s">
        <v>20</v>
      </c>
      <c r="BK211" s="139">
        <f>ROUND(L211*K211,2)</f>
        <v>0</v>
      </c>
      <c r="BL211" s="16" t="s">
        <v>132</v>
      </c>
      <c r="BM211" s="16" t="s">
        <v>313</v>
      </c>
    </row>
    <row r="212" spans="2:51" s="10" customFormat="1" ht="22.5" customHeight="1">
      <c r="B212" s="140"/>
      <c r="C212" s="141"/>
      <c r="D212" s="141"/>
      <c r="E212" s="142" t="s">
        <v>3</v>
      </c>
      <c r="F212" s="231" t="s">
        <v>314</v>
      </c>
      <c r="G212" s="232"/>
      <c r="H212" s="232"/>
      <c r="I212" s="232"/>
      <c r="J212" s="141"/>
      <c r="K212" s="143">
        <v>6.64</v>
      </c>
      <c r="L212" s="141"/>
      <c r="M212" s="141"/>
      <c r="N212" s="141"/>
      <c r="O212" s="141"/>
      <c r="P212" s="141"/>
      <c r="Q212" s="141"/>
      <c r="R212" s="144"/>
      <c r="T212" s="145"/>
      <c r="U212" s="141"/>
      <c r="V212" s="141"/>
      <c r="W212" s="141"/>
      <c r="X212" s="141"/>
      <c r="Y212" s="141"/>
      <c r="Z212" s="141"/>
      <c r="AA212" s="146"/>
      <c r="AT212" s="147" t="s">
        <v>135</v>
      </c>
      <c r="AU212" s="147" t="s">
        <v>87</v>
      </c>
      <c r="AV212" s="10" t="s">
        <v>87</v>
      </c>
      <c r="AW212" s="10" t="s">
        <v>32</v>
      </c>
      <c r="AX212" s="10" t="s">
        <v>20</v>
      </c>
      <c r="AY212" s="147" t="s">
        <v>127</v>
      </c>
    </row>
    <row r="213" spans="2:65" s="1" customFormat="1" ht="31.5" customHeight="1">
      <c r="B213" s="130"/>
      <c r="C213" s="131" t="s">
        <v>315</v>
      </c>
      <c r="D213" s="131" t="s">
        <v>128</v>
      </c>
      <c r="E213" s="132" t="s">
        <v>316</v>
      </c>
      <c r="F213" s="228" t="s">
        <v>317</v>
      </c>
      <c r="G213" s="229"/>
      <c r="H213" s="229"/>
      <c r="I213" s="229"/>
      <c r="J213" s="133" t="s">
        <v>164</v>
      </c>
      <c r="K213" s="134">
        <v>332</v>
      </c>
      <c r="L213" s="230"/>
      <c r="M213" s="229"/>
      <c r="N213" s="230">
        <f>ROUND(L213*K213,2)</f>
        <v>0</v>
      </c>
      <c r="O213" s="229"/>
      <c r="P213" s="229"/>
      <c r="Q213" s="229"/>
      <c r="R213" s="135"/>
      <c r="T213" s="136" t="s">
        <v>3</v>
      </c>
      <c r="U213" s="39" t="s">
        <v>39</v>
      </c>
      <c r="V213" s="137">
        <v>0.228</v>
      </c>
      <c r="W213" s="137">
        <f>V213*K213</f>
        <v>75.696</v>
      </c>
      <c r="X213" s="137">
        <v>0.2679626</v>
      </c>
      <c r="Y213" s="137">
        <f>X213*K213</f>
        <v>88.9635832</v>
      </c>
      <c r="Z213" s="137">
        <v>0</v>
      </c>
      <c r="AA213" s="138">
        <f>Z213*K213</f>
        <v>0</v>
      </c>
      <c r="AR213" s="16" t="s">
        <v>132</v>
      </c>
      <c r="AT213" s="16" t="s">
        <v>128</v>
      </c>
      <c r="AU213" s="16" t="s">
        <v>87</v>
      </c>
      <c r="AY213" s="16" t="s">
        <v>127</v>
      </c>
      <c r="BE213" s="139">
        <f>IF(U213="základní",N213,0)</f>
        <v>0</v>
      </c>
      <c r="BF213" s="139">
        <f>IF(U213="snížená",N213,0)</f>
        <v>0</v>
      </c>
      <c r="BG213" s="139">
        <f>IF(U213="zákl. přenesená",N213,0)</f>
        <v>0</v>
      </c>
      <c r="BH213" s="139">
        <f>IF(U213="sníž. přenesená",N213,0)</f>
        <v>0</v>
      </c>
      <c r="BI213" s="139">
        <f>IF(U213="nulová",N213,0)</f>
        <v>0</v>
      </c>
      <c r="BJ213" s="16" t="s">
        <v>20</v>
      </c>
      <c r="BK213" s="139">
        <f>ROUND(L213*K213,2)</f>
        <v>0</v>
      </c>
      <c r="BL213" s="16" t="s">
        <v>132</v>
      </c>
      <c r="BM213" s="16" t="s">
        <v>318</v>
      </c>
    </row>
    <row r="214" spans="2:51" s="10" customFormat="1" ht="22.5" customHeight="1">
      <c r="B214" s="140"/>
      <c r="C214" s="141"/>
      <c r="D214" s="141"/>
      <c r="E214" s="142" t="s">
        <v>3</v>
      </c>
      <c r="F214" s="231" t="s">
        <v>319</v>
      </c>
      <c r="G214" s="232"/>
      <c r="H214" s="232"/>
      <c r="I214" s="232"/>
      <c r="J214" s="141"/>
      <c r="K214" s="143">
        <v>332</v>
      </c>
      <c r="L214" s="141"/>
      <c r="M214" s="141"/>
      <c r="N214" s="141"/>
      <c r="O214" s="141"/>
      <c r="P214" s="141"/>
      <c r="Q214" s="141"/>
      <c r="R214" s="144"/>
      <c r="T214" s="145"/>
      <c r="U214" s="141"/>
      <c r="V214" s="141"/>
      <c r="W214" s="141"/>
      <c r="X214" s="141"/>
      <c r="Y214" s="141"/>
      <c r="Z214" s="141"/>
      <c r="AA214" s="146"/>
      <c r="AT214" s="147" t="s">
        <v>135</v>
      </c>
      <c r="AU214" s="147" t="s">
        <v>87</v>
      </c>
      <c r="AV214" s="10" t="s">
        <v>87</v>
      </c>
      <c r="AW214" s="10" t="s">
        <v>32</v>
      </c>
      <c r="AX214" s="10" t="s">
        <v>20</v>
      </c>
      <c r="AY214" s="147" t="s">
        <v>127</v>
      </c>
    </row>
    <row r="215" spans="2:65" s="1" customFormat="1" ht="31.5" customHeight="1">
      <c r="B215" s="130"/>
      <c r="C215" s="131" t="s">
        <v>320</v>
      </c>
      <c r="D215" s="131" t="s">
        <v>128</v>
      </c>
      <c r="E215" s="132" t="s">
        <v>321</v>
      </c>
      <c r="F215" s="228" t="s">
        <v>322</v>
      </c>
      <c r="G215" s="229"/>
      <c r="H215" s="229"/>
      <c r="I215" s="229"/>
      <c r="J215" s="133" t="s">
        <v>164</v>
      </c>
      <c r="K215" s="134">
        <v>7.5</v>
      </c>
      <c r="L215" s="230"/>
      <c r="M215" s="229"/>
      <c r="N215" s="230">
        <f>ROUND(L215*K215,2)</f>
        <v>0</v>
      </c>
      <c r="O215" s="229"/>
      <c r="P215" s="229"/>
      <c r="Q215" s="229"/>
      <c r="R215" s="135"/>
      <c r="T215" s="136" t="s">
        <v>3</v>
      </c>
      <c r="U215" s="39" t="s">
        <v>39</v>
      </c>
      <c r="V215" s="137">
        <v>0.709</v>
      </c>
      <c r="W215" s="137">
        <f>V215*K215</f>
        <v>5.3175</v>
      </c>
      <c r="X215" s="137">
        <v>0</v>
      </c>
      <c r="Y215" s="137">
        <f>X215*K215</f>
        <v>0</v>
      </c>
      <c r="Z215" s="137">
        <v>0</v>
      </c>
      <c r="AA215" s="138">
        <f>Z215*K215</f>
        <v>0</v>
      </c>
      <c r="AR215" s="16" t="s">
        <v>132</v>
      </c>
      <c r="AT215" s="16" t="s">
        <v>128</v>
      </c>
      <c r="AU215" s="16" t="s">
        <v>87</v>
      </c>
      <c r="AY215" s="16" t="s">
        <v>127</v>
      </c>
      <c r="BE215" s="139">
        <f>IF(U215="základní",N215,0)</f>
        <v>0</v>
      </c>
      <c r="BF215" s="139">
        <f>IF(U215="snížená",N215,0)</f>
        <v>0</v>
      </c>
      <c r="BG215" s="139">
        <f>IF(U215="zákl. přenesená",N215,0)</f>
        <v>0</v>
      </c>
      <c r="BH215" s="139">
        <f>IF(U215="sníž. přenesená",N215,0)</f>
        <v>0</v>
      </c>
      <c r="BI215" s="139">
        <f>IF(U215="nulová",N215,0)</f>
        <v>0</v>
      </c>
      <c r="BJ215" s="16" t="s">
        <v>20</v>
      </c>
      <c r="BK215" s="139">
        <f>ROUND(L215*K215,2)</f>
        <v>0</v>
      </c>
      <c r="BL215" s="16" t="s">
        <v>132</v>
      </c>
      <c r="BM215" s="16" t="s">
        <v>323</v>
      </c>
    </row>
    <row r="216" spans="2:51" s="10" customFormat="1" ht="31.5" customHeight="1">
      <c r="B216" s="140"/>
      <c r="C216" s="141"/>
      <c r="D216" s="141"/>
      <c r="E216" s="142" t="s">
        <v>3</v>
      </c>
      <c r="F216" s="231" t="s">
        <v>324</v>
      </c>
      <c r="G216" s="232"/>
      <c r="H216" s="232"/>
      <c r="I216" s="232"/>
      <c r="J216" s="141"/>
      <c r="K216" s="143">
        <v>7.5</v>
      </c>
      <c r="L216" s="141"/>
      <c r="M216" s="141"/>
      <c r="N216" s="141"/>
      <c r="O216" s="141"/>
      <c r="P216" s="141"/>
      <c r="Q216" s="141"/>
      <c r="R216" s="144"/>
      <c r="T216" s="145"/>
      <c r="U216" s="141"/>
      <c r="V216" s="141"/>
      <c r="W216" s="141"/>
      <c r="X216" s="141"/>
      <c r="Y216" s="141"/>
      <c r="Z216" s="141"/>
      <c r="AA216" s="146"/>
      <c r="AT216" s="147" t="s">
        <v>135</v>
      </c>
      <c r="AU216" s="147" t="s">
        <v>87</v>
      </c>
      <c r="AV216" s="10" t="s">
        <v>87</v>
      </c>
      <c r="AW216" s="10" t="s">
        <v>32</v>
      </c>
      <c r="AX216" s="10" t="s">
        <v>20</v>
      </c>
      <c r="AY216" s="147" t="s">
        <v>127</v>
      </c>
    </row>
    <row r="217" spans="2:63" s="9" customFormat="1" ht="29.25" customHeight="1">
      <c r="B217" s="119"/>
      <c r="C217" s="120"/>
      <c r="D217" s="129" t="s">
        <v>101</v>
      </c>
      <c r="E217" s="129"/>
      <c r="F217" s="129"/>
      <c r="G217" s="129"/>
      <c r="H217" s="129"/>
      <c r="I217" s="129"/>
      <c r="J217" s="129"/>
      <c r="K217" s="129"/>
      <c r="L217" s="129"/>
      <c r="M217" s="129"/>
      <c r="N217" s="241">
        <f>BK217</f>
        <v>0</v>
      </c>
      <c r="O217" s="242"/>
      <c r="P217" s="242"/>
      <c r="Q217" s="242"/>
      <c r="R217" s="122"/>
      <c r="T217" s="123"/>
      <c r="U217" s="120"/>
      <c r="V217" s="120"/>
      <c r="W217" s="124">
        <f>SUM(W218:W223)</f>
        <v>5.8431</v>
      </c>
      <c r="X217" s="120"/>
      <c r="Y217" s="124">
        <f>SUM(Y218:Y223)</f>
        <v>0</v>
      </c>
      <c r="Z217" s="120"/>
      <c r="AA217" s="125">
        <f>SUM(AA218:AA223)</f>
        <v>0</v>
      </c>
      <c r="AR217" s="126" t="s">
        <v>20</v>
      </c>
      <c r="AT217" s="127" t="s">
        <v>73</v>
      </c>
      <c r="AU217" s="127" t="s">
        <v>20</v>
      </c>
      <c r="AY217" s="126" t="s">
        <v>127</v>
      </c>
      <c r="BK217" s="128">
        <f>SUM(BK218:BK223)</f>
        <v>0</v>
      </c>
    </row>
    <row r="218" spans="2:65" s="1" customFormat="1" ht="22.5" customHeight="1">
      <c r="B218" s="130"/>
      <c r="C218" s="131" t="s">
        <v>325</v>
      </c>
      <c r="D218" s="131" t="s">
        <v>128</v>
      </c>
      <c r="E218" s="132" t="s">
        <v>326</v>
      </c>
      <c r="F218" s="228" t="s">
        <v>327</v>
      </c>
      <c r="G218" s="229"/>
      <c r="H218" s="229"/>
      <c r="I218" s="229"/>
      <c r="J218" s="133" t="s">
        <v>170</v>
      </c>
      <c r="K218" s="134">
        <v>1.5</v>
      </c>
      <c r="L218" s="230"/>
      <c r="M218" s="229"/>
      <c r="N218" s="230">
        <f>ROUND(L218*K218,2)</f>
        <v>0</v>
      </c>
      <c r="O218" s="229"/>
      <c r="P218" s="229"/>
      <c r="Q218" s="229"/>
      <c r="R218" s="135"/>
      <c r="T218" s="136" t="s">
        <v>3</v>
      </c>
      <c r="U218" s="39" t="s">
        <v>39</v>
      </c>
      <c r="V218" s="137">
        <v>1.317</v>
      </c>
      <c r="W218" s="137">
        <f>V218*K218</f>
        <v>1.9754999999999998</v>
      </c>
      <c r="X218" s="137">
        <v>0</v>
      </c>
      <c r="Y218" s="137">
        <f>X218*K218</f>
        <v>0</v>
      </c>
      <c r="Z218" s="137">
        <v>0</v>
      </c>
      <c r="AA218" s="138">
        <f>Z218*K218</f>
        <v>0</v>
      </c>
      <c r="AR218" s="16" t="s">
        <v>132</v>
      </c>
      <c r="AT218" s="16" t="s">
        <v>128</v>
      </c>
      <c r="AU218" s="16" t="s">
        <v>87</v>
      </c>
      <c r="AY218" s="16" t="s">
        <v>127</v>
      </c>
      <c r="BE218" s="139">
        <f>IF(U218="základní",N218,0)</f>
        <v>0</v>
      </c>
      <c r="BF218" s="139">
        <f>IF(U218="snížená",N218,0)</f>
        <v>0</v>
      </c>
      <c r="BG218" s="139">
        <f>IF(U218="zákl. přenesená",N218,0)</f>
        <v>0</v>
      </c>
      <c r="BH218" s="139">
        <f>IF(U218="sníž. přenesená",N218,0)</f>
        <v>0</v>
      </c>
      <c r="BI218" s="139">
        <f>IF(U218="nulová",N218,0)</f>
        <v>0</v>
      </c>
      <c r="BJ218" s="16" t="s">
        <v>20</v>
      </c>
      <c r="BK218" s="139">
        <f>ROUND(L218*K218,2)</f>
        <v>0</v>
      </c>
      <c r="BL218" s="16" t="s">
        <v>132</v>
      </c>
      <c r="BM218" s="16" t="s">
        <v>328</v>
      </c>
    </row>
    <row r="219" spans="2:51" s="10" customFormat="1" ht="22.5" customHeight="1">
      <c r="B219" s="140"/>
      <c r="C219" s="141"/>
      <c r="D219" s="141"/>
      <c r="E219" s="142" t="s">
        <v>3</v>
      </c>
      <c r="F219" s="231" t="s">
        <v>329</v>
      </c>
      <c r="G219" s="232"/>
      <c r="H219" s="232"/>
      <c r="I219" s="232"/>
      <c r="J219" s="141"/>
      <c r="K219" s="143">
        <v>1.5</v>
      </c>
      <c r="L219" s="141"/>
      <c r="M219" s="141"/>
      <c r="N219" s="141"/>
      <c r="O219" s="141"/>
      <c r="P219" s="141"/>
      <c r="Q219" s="141"/>
      <c r="R219" s="144"/>
      <c r="T219" s="145"/>
      <c r="U219" s="141"/>
      <c r="V219" s="141"/>
      <c r="W219" s="141"/>
      <c r="X219" s="141"/>
      <c r="Y219" s="141"/>
      <c r="Z219" s="141"/>
      <c r="AA219" s="146"/>
      <c r="AT219" s="147" t="s">
        <v>135</v>
      </c>
      <c r="AU219" s="147" t="s">
        <v>87</v>
      </c>
      <c r="AV219" s="10" t="s">
        <v>87</v>
      </c>
      <c r="AW219" s="10" t="s">
        <v>32</v>
      </c>
      <c r="AX219" s="10" t="s">
        <v>20</v>
      </c>
      <c r="AY219" s="147" t="s">
        <v>127</v>
      </c>
    </row>
    <row r="220" spans="2:65" s="1" customFormat="1" ht="31.5" customHeight="1">
      <c r="B220" s="130"/>
      <c r="C220" s="131" t="s">
        <v>330</v>
      </c>
      <c r="D220" s="131" t="s">
        <v>128</v>
      </c>
      <c r="E220" s="132" t="s">
        <v>331</v>
      </c>
      <c r="F220" s="228" t="s">
        <v>332</v>
      </c>
      <c r="G220" s="229"/>
      <c r="H220" s="229"/>
      <c r="I220" s="229"/>
      <c r="J220" s="133" t="s">
        <v>170</v>
      </c>
      <c r="K220" s="134">
        <v>0.84</v>
      </c>
      <c r="L220" s="230"/>
      <c r="M220" s="229"/>
      <c r="N220" s="230">
        <f>ROUND(L220*K220,2)</f>
        <v>0</v>
      </c>
      <c r="O220" s="229"/>
      <c r="P220" s="229"/>
      <c r="Q220" s="229"/>
      <c r="R220" s="135"/>
      <c r="T220" s="136" t="s">
        <v>3</v>
      </c>
      <c r="U220" s="39" t="s">
        <v>39</v>
      </c>
      <c r="V220" s="137">
        <v>1.465</v>
      </c>
      <c r="W220" s="137">
        <f>V220*K220</f>
        <v>1.2306</v>
      </c>
      <c r="X220" s="137">
        <v>0</v>
      </c>
      <c r="Y220" s="137">
        <f>X220*K220</f>
        <v>0</v>
      </c>
      <c r="Z220" s="137">
        <v>0</v>
      </c>
      <c r="AA220" s="138">
        <f>Z220*K220</f>
        <v>0</v>
      </c>
      <c r="AR220" s="16" t="s">
        <v>132</v>
      </c>
      <c r="AT220" s="16" t="s">
        <v>128</v>
      </c>
      <c r="AU220" s="16" t="s">
        <v>87</v>
      </c>
      <c r="AY220" s="16" t="s">
        <v>127</v>
      </c>
      <c r="BE220" s="139">
        <f>IF(U220="základní",N220,0)</f>
        <v>0</v>
      </c>
      <c r="BF220" s="139">
        <f>IF(U220="snížená",N220,0)</f>
        <v>0</v>
      </c>
      <c r="BG220" s="139">
        <f>IF(U220="zákl. přenesená",N220,0)</f>
        <v>0</v>
      </c>
      <c r="BH220" s="139">
        <f>IF(U220="sníž. přenesená",N220,0)</f>
        <v>0</v>
      </c>
      <c r="BI220" s="139">
        <f>IF(U220="nulová",N220,0)</f>
        <v>0</v>
      </c>
      <c r="BJ220" s="16" t="s">
        <v>20</v>
      </c>
      <c r="BK220" s="139">
        <f>ROUND(L220*K220,2)</f>
        <v>0</v>
      </c>
      <c r="BL220" s="16" t="s">
        <v>132</v>
      </c>
      <c r="BM220" s="16" t="s">
        <v>333</v>
      </c>
    </row>
    <row r="221" spans="2:51" s="10" customFormat="1" ht="22.5" customHeight="1">
      <c r="B221" s="140"/>
      <c r="C221" s="141"/>
      <c r="D221" s="141"/>
      <c r="E221" s="142" t="s">
        <v>3</v>
      </c>
      <c r="F221" s="231" t="s">
        <v>334</v>
      </c>
      <c r="G221" s="232"/>
      <c r="H221" s="232"/>
      <c r="I221" s="232"/>
      <c r="J221" s="141"/>
      <c r="K221" s="143">
        <v>0.84</v>
      </c>
      <c r="L221" s="141"/>
      <c r="M221" s="141"/>
      <c r="N221" s="141"/>
      <c r="O221" s="141"/>
      <c r="P221" s="141"/>
      <c r="Q221" s="141"/>
      <c r="R221" s="144"/>
      <c r="T221" s="145"/>
      <c r="U221" s="141"/>
      <c r="V221" s="141"/>
      <c r="W221" s="141"/>
      <c r="X221" s="141"/>
      <c r="Y221" s="141"/>
      <c r="Z221" s="141"/>
      <c r="AA221" s="146"/>
      <c r="AT221" s="147" t="s">
        <v>135</v>
      </c>
      <c r="AU221" s="147" t="s">
        <v>87</v>
      </c>
      <c r="AV221" s="10" t="s">
        <v>87</v>
      </c>
      <c r="AW221" s="10" t="s">
        <v>32</v>
      </c>
      <c r="AX221" s="10" t="s">
        <v>20</v>
      </c>
      <c r="AY221" s="147" t="s">
        <v>127</v>
      </c>
    </row>
    <row r="222" spans="2:65" s="1" customFormat="1" ht="31.5" customHeight="1">
      <c r="B222" s="130"/>
      <c r="C222" s="131" t="s">
        <v>335</v>
      </c>
      <c r="D222" s="131" t="s">
        <v>128</v>
      </c>
      <c r="E222" s="132" t="s">
        <v>336</v>
      </c>
      <c r="F222" s="228" t="s">
        <v>337</v>
      </c>
      <c r="G222" s="229"/>
      <c r="H222" s="229"/>
      <c r="I222" s="229"/>
      <c r="J222" s="133" t="s">
        <v>170</v>
      </c>
      <c r="K222" s="134">
        <v>1.8</v>
      </c>
      <c r="L222" s="230"/>
      <c r="M222" s="229"/>
      <c r="N222" s="230">
        <f>ROUND(L222*K222,2)</f>
        <v>0</v>
      </c>
      <c r="O222" s="229"/>
      <c r="P222" s="229"/>
      <c r="Q222" s="229"/>
      <c r="R222" s="135"/>
      <c r="T222" s="136" t="s">
        <v>3</v>
      </c>
      <c r="U222" s="39" t="s">
        <v>39</v>
      </c>
      <c r="V222" s="137">
        <v>1.465</v>
      </c>
      <c r="W222" s="137">
        <f>V222*K222</f>
        <v>2.637</v>
      </c>
      <c r="X222" s="137">
        <v>0</v>
      </c>
      <c r="Y222" s="137">
        <f>X222*K222</f>
        <v>0</v>
      </c>
      <c r="Z222" s="137">
        <v>0</v>
      </c>
      <c r="AA222" s="138">
        <f>Z222*K222</f>
        <v>0</v>
      </c>
      <c r="AR222" s="16" t="s">
        <v>132</v>
      </c>
      <c r="AT222" s="16" t="s">
        <v>128</v>
      </c>
      <c r="AU222" s="16" t="s">
        <v>87</v>
      </c>
      <c r="AY222" s="16" t="s">
        <v>127</v>
      </c>
      <c r="BE222" s="139">
        <f>IF(U222="základní",N222,0)</f>
        <v>0</v>
      </c>
      <c r="BF222" s="139">
        <f>IF(U222="snížená",N222,0)</f>
        <v>0</v>
      </c>
      <c r="BG222" s="139">
        <f>IF(U222="zákl. přenesená",N222,0)</f>
        <v>0</v>
      </c>
      <c r="BH222" s="139">
        <f>IF(U222="sníž. přenesená",N222,0)</f>
        <v>0</v>
      </c>
      <c r="BI222" s="139">
        <f>IF(U222="nulová",N222,0)</f>
        <v>0</v>
      </c>
      <c r="BJ222" s="16" t="s">
        <v>20</v>
      </c>
      <c r="BK222" s="139">
        <f>ROUND(L222*K222,2)</f>
        <v>0</v>
      </c>
      <c r="BL222" s="16" t="s">
        <v>132</v>
      </c>
      <c r="BM222" s="16" t="s">
        <v>338</v>
      </c>
    </row>
    <row r="223" spans="2:51" s="10" customFormat="1" ht="22.5" customHeight="1">
      <c r="B223" s="140"/>
      <c r="C223" s="141"/>
      <c r="D223" s="141"/>
      <c r="E223" s="142" t="s">
        <v>3</v>
      </c>
      <c r="F223" s="231" t="s">
        <v>339</v>
      </c>
      <c r="G223" s="232"/>
      <c r="H223" s="232"/>
      <c r="I223" s="232"/>
      <c r="J223" s="141"/>
      <c r="K223" s="143">
        <v>1.8</v>
      </c>
      <c r="L223" s="141"/>
      <c r="M223" s="141"/>
      <c r="N223" s="141"/>
      <c r="O223" s="141"/>
      <c r="P223" s="141"/>
      <c r="Q223" s="141"/>
      <c r="R223" s="144"/>
      <c r="T223" s="145"/>
      <c r="U223" s="141"/>
      <c r="V223" s="141"/>
      <c r="W223" s="141"/>
      <c r="X223" s="141"/>
      <c r="Y223" s="141"/>
      <c r="Z223" s="141"/>
      <c r="AA223" s="146"/>
      <c r="AT223" s="147" t="s">
        <v>135</v>
      </c>
      <c r="AU223" s="147" t="s">
        <v>87</v>
      </c>
      <c r="AV223" s="10" t="s">
        <v>87</v>
      </c>
      <c r="AW223" s="10" t="s">
        <v>32</v>
      </c>
      <c r="AX223" s="10" t="s">
        <v>20</v>
      </c>
      <c r="AY223" s="147" t="s">
        <v>127</v>
      </c>
    </row>
    <row r="224" spans="2:63" s="9" customFormat="1" ht="29.25" customHeight="1">
      <c r="B224" s="119"/>
      <c r="C224" s="120"/>
      <c r="D224" s="129" t="s">
        <v>102</v>
      </c>
      <c r="E224" s="129"/>
      <c r="F224" s="129"/>
      <c r="G224" s="129"/>
      <c r="H224" s="129"/>
      <c r="I224" s="129"/>
      <c r="J224" s="129"/>
      <c r="K224" s="129"/>
      <c r="L224" s="129"/>
      <c r="M224" s="129"/>
      <c r="N224" s="241">
        <f>BK224</f>
        <v>0</v>
      </c>
      <c r="O224" s="242"/>
      <c r="P224" s="242"/>
      <c r="Q224" s="242"/>
      <c r="R224" s="122"/>
      <c r="T224" s="123"/>
      <c r="U224" s="120"/>
      <c r="V224" s="120"/>
      <c r="W224" s="124">
        <f>SUM(W225:W250)</f>
        <v>376.61</v>
      </c>
      <c r="X224" s="120"/>
      <c r="Y224" s="124">
        <f>SUM(Y225:Y250)</f>
        <v>122.21855000000001</v>
      </c>
      <c r="Z224" s="120"/>
      <c r="AA224" s="125">
        <f>SUM(AA225:AA250)</f>
        <v>0</v>
      </c>
      <c r="AR224" s="126" t="s">
        <v>20</v>
      </c>
      <c r="AT224" s="127" t="s">
        <v>73</v>
      </c>
      <c r="AU224" s="127" t="s">
        <v>20</v>
      </c>
      <c r="AY224" s="126" t="s">
        <v>127</v>
      </c>
      <c r="BK224" s="128">
        <f>SUM(BK225:BK250)</f>
        <v>0</v>
      </c>
    </row>
    <row r="225" spans="2:65" s="1" customFormat="1" ht="22.5" customHeight="1">
      <c r="B225" s="130"/>
      <c r="C225" s="131" t="s">
        <v>340</v>
      </c>
      <c r="D225" s="131" t="s">
        <v>128</v>
      </c>
      <c r="E225" s="132" t="s">
        <v>341</v>
      </c>
      <c r="F225" s="228" t="s">
        <v>342</v>
      </c>
      <c r="G225" s="229"/>
      <c r="H225" s="229"/>
      <c r="I225" s="229"/>
      <c r="J225" s="133" t="s">
        <v>142</v>
      </c>
      <c r="K225" s="134">
        <v>20</v>
      </c>
      <c r="L225" s="230"/>
      <c r="M225" s="229"/>
      <c r="N225" s="230">
        <f>ROUND(L225*K225,2)</f>
        <v>0</v>
      </c>
      <c r="O225" s="229"/>
      <c r="P225" s="229"/>
      <c r="Q225" s="229"/>
      <c r="R225" s="135"/>
      <c r="T225" s="136" t="s">
        <v>3</v>
      </c>
      <c r="U225" s="39" t="s">
        <v>39</v>
      </c>
      <c r="V225" s="137">
        <v>0.026</v>
      </c>
      <c r="W225" s="137">
        <f>V225*K225</f>
        <v>0.52</v>
      </c>
      <c r="X225" s="137">
        <v>0</v>
      </c>
      <c r="Y225" s="137">
        <f>X225*K225</f>
        <v>0</v>
      </c>
      <c r="Z225" s="137">
        <v>0</v>
      </c>
      <c r="AA225" s="138">
        <f>Z225*K225</f>
        <v>0</v>
      </c>
      <c r="AR225" s="16" t="s">
        <v>132</v>
      </c>
      <c r="AT225" s="16" t="s">
        <v>128</v>
      </c>
      <c r="AU225" s="16" t="s">
        <v>87</v>
      </c>
      <c r="AY225" s="16" t="s">
        <v>127</v>
      </c>
      <c r="BE225" s="139">
        <f>IF(U225="základní",N225,0)</f>
        <v>0</v>
      </c>
      <c r="BF225" s="139">
        <f>IF(U225="snížená",N225,0)</f>
        <v>0</v>
      </c>
      <c r="BG225" s="139">
        <f>IF(U225="zákl. přenesená",N225,0)</f>
        <v>0</v>
      </c>
      <c r="BH225" s="139">
        <f>IF(U225="sníž. přenesená",N225,0)</f>
        <v>0</v>
      </c>
      <c r="BI225" s="139">
        <f>IF(U225="nulová",N225,0)</f>
        <v>0</v>
      </c>
      <c r="BJ225" s="16" t="s">
        <v>20</v>
      </c>
      <c r="BK225" s="139">
        <f>ROUND(L225*K225,2)</f>
        <v>0</v>
      </c>
      <c r="BL225" s="16" t="s">
        <v>132</v>
      </c>
      <c r="BM225" s="16" t="s">
        <v>343</v>
      </c>
    </row>
    <row r="226" spans="2:51" s="10" customFormat="1" ht="22.5" customHeight="1">
      <c r="B226" s="140"/>
      <c r="C226" s="141"/>
      <c r="D226" s="141"/>
      <c r="E226" s="142" t="s">
        <v>3</v>
      </c>
      <c r="F226" s="231" t="s">
        <v>344</v>
      </c>
      <c r="G226" s="232"/>
      <c r="H226" s="232"/>
      <c r="I226" s="232"/>
      <c r="J226" s="141"/>
      <c r="K226" s="143">
        <v>20</v>
      </c>
      <c r="L226" s="141"/>
      <c r="M226" s="141"/>
      <c r="N226" s="141"/>
      <c r="O226" s="141"/>
      <c r="P226" s="141"/>
      <c r="Q226" s="141"/>
      <c r="R226" s="144"/>
      <c r="T226" s="145"/>
      <c r="U226" s="141"/>
      <c r="V226" s="141"/>
      <c r="W226" s="141"/>
      <c r="X226" s="141"/>
      <c r="Y226" s="141"/>
      <c r="Z226" s="141"/>
      <c r="AA226" s="146"/>
      <c r="AT226" s="147" t="s">
        <v>135</v>
      </c>
      <c r="AU226" s="147" t="s">
        <v>87</v>
      </c>
      <c r="AV226" s="10" t="s">
        <v>87</v>
      </c>
      <c r="AW226" s="10" t="s">
        <v>32</v>
      </c>
      <c r="AX226" s="10" t="s">
        <v>20</v>
      </c>
      <c r="AY226" s="147" t="s">
        <v>127</v>
      </c>
    </row>
    <row r="227" spans="2:65" s="1" customFormat="1" ht="22.5" customHeight="1">
      <c r="B227" s="130"/>
      <c r="C227" s="131" t="s">
        <v>345</v>
      </c>
      <c r="D227" s="131" t="s">
        <v>128</v>
      </c>
      <c r="E227" s="132" t="s">
        <v>346</v>
      </c>
      <c r="F227" s="228" t="s">
        <v>347</v>
      </c>
      <c r="G227" s="229"/>
      <c r="H227" s="229"/>
      <c r="I227" s="229"/>
      <c r="J227" s="133" t="s">
        <v>142</v>
      </c>
      <c r="K227" s="134">
        <v>3255</v>
      </c>
      <c r="L227" s="230"/>
      <c r="M227" s="229"/>
      <c r="N227" s="230">
        <f>ROUND(L227*K227,2)</f>
        <v>0</v>
      </c>
      <c r="O227" s="229"/>
      <c r="P227" s="229"/>
      <c r="Q227" s="229"/>
      <c r="R227" s="135"/>
      <c r="T227" s="136" t="s">
        <v>3</v>
      </c>
      <c r="U227" s="39" t="s">
        <v>39</v>
      </c>
      <c r="V227" s="137">
        <v>0.03</v>
      </c>
      <c r="W227" s="137">
        <f>V227*K227</f>
        <v>97.64999999999999</v>
      </c>
      <c r="X227" s="137">
        <v>0</v>
      </c>
      <c r="Y227" s="137">
        <f>X227*K227</f>
        <v>0</v>
      </c>
      <c r="Z227" s="137">
        <v>0</v>
      </c>
      <c r="AA227" s="138">
        <f>Z227*K227</f>
        <v>0</v>
      </c>
      <c r="AR227" s="16" t="s">
        <v>132</v>
      </c>
      <c r="AT227" s="16" t="s">
        <v>128</v>
      </c>
      <c r="AU227" s="16" t="s">
        <v>87</v>
      </c>
      <c r="AY227" s="16" t="s">
        <v>127</v>
      </c>
      <c r="BE227" s="139">
        <f>IF(U227="základní",N227,0)</f>
        <v>0</v>
      </c>
      <c r="BF227" s="139">
        <f>IF(U227="snížená",N227,0)</f>
        <v>0</v>
      </c>
      <c r="BG227" s="139">
        <f>IF(U227="zákl. přenesená",N227,0)</f>
        <v>0</v>
      </c>
      <c r="BH227" s="139">
        <f>IF(U227="sníž. přenesená",N227,0)</f>
        <v>0</v>
      </c>
      <c r="BI227" s="139">
        <f>IF(U227="nulová",N227,0)</f>
        <v>0</v>
      </c>
      <c r="BJ227" s="16" t="s">
        <v>20</v>
      </c>
      <c r="BK227" s="139">
        <f>ROUND(L227*K227,2)</f>
        <v>0</v>
      </c>
      <c r="BL227" s="16" t="s">
        <v>132</v>
      </c>
      <c r="BM227" s="16" t="s">
        <v>348</v>
      </c>
    </row>
    <row r="228" spans="2:51" s="10" customFormat="1" ht="22.5" customHeight="1">
      <c r="B228" s="140"/>
      <c r="C228" s="141"/>
      <c r="D228" s="141"/>
      <c r="E228" s="142" t="s">
        <v>3</v>
      </c>
      <c r="F228" s="231" t="s">
        <v>349</v>
      </c>
      <c r="G228" s="232"/>
      <c r="H228" s="232"/>
      <c r="I228" s="232"/>
      <c r="J228" s="141"/>
      <c r="K228" s="143">
        <v>2805</v>
      </c>
      <c r="L228" s="141"/>
      <c r="M228" s="141"/>
      <c r="N228" s="141"/>
      <c r="O228" s="141"/>
      <c r="P228" s="141"/>
      <c r="Q228" s="141"/>
      <c r="R228" s="144"/>
      <c r="T228" s="145"/>
      <c r="U228" s="141"/>
      <c r="V228" s="141"/>
      <c r="W228" s="141"/>
      <c r="X228" s="141"/>
      <c r="Y228" s="141"/>
      <c r="Z228" s="141"/>
      <c r="AA228" s="146"/>
      <c r="AT228" s="147" t="s">
        <v>135</v>
      </c>
      <c r="AU228" s="147" t="s">
        <v>87</v>
      </c>
      <c r="AV228" s="10" t="s">
        <v>87</v>
      </c>
      <c r="AW228" s="10" t="s">
        <v>32</v>
      </c>
      <c r="AX228" s="10" t="s">
        <v>74</v>
      </c>
      <c r="AY228" s="147" t="s">
        <v>127</v>
      </c>
    </row>
    <row r="229" spans="2:51" s="10" customFormat="1" ht="22.5" customHeight="1">
      <c r="B229" s="140"/>
      <c r="C229" s="141"/>
      <c r="D229" s="141"/>
      <c r="E229" s="142" t="s">
        <v>3</v>
      </c>
      <c r="F229" s="235" t="s">
        <v>350</v>
      </c>
      <c r="G229" s="232"/>
      <c r="H229" s="232"/>
      <c r="I229" s="232"/>
      <c r="J229" s="141"/>
      <c r="K229" s="143">
        <v>450</v>
      </c>
      <c r="L229" s="141"/>
      <c r="M229" s="141"/>
      <c r="N229" s="141"/>
      <c r="O229" s="141"/>
      <c r="P229" s="141"/>
      <c r="Q229" s="141"/>
      <c r="R229" s="144"/>
      <c r="T229" s="145"/>
      <c r="U229" s="141"/>
      <c r="V229" s="141"/>
      <c r="W229" s="141"/>
      <c r="X229" s="141"/>
      <c r="Y229" s="141"/>
      <c r="Z229" s="141"/>
      <c r="AA229" s="146"/>
      <c r="AT229" s="147" t="s">
        <v>135</v>
      </c>
      <c r="AU229" s="147" t="s">
        <v>87</v>
      </c>
      <c r="AV229" s="10" t="s">
        <v>87</v>
      </c>
      <c r="AW229" s="10" t="s">
        <v>32</v>
      </c>
      <c r="AX229" s="10" t="s">
        <v>74</v>
      </c>
      <c r="AY229" s="147" t="s">
        <v>127</v>
      </c>
    </row>
    <row r="230" spans="2:51" s="12" customFormat="1" ht="22.5" customHeight="1">
      <c r="B230" s="156"/>
      <c r="C230" s="157"/>
      <c r="D230" s="157"/>
      <c r="E230" s="158" t="s">
        <v>3</v>
      </c>
      <c r="F230" s="236" t="s">
        <v>239</v>
      </c>
      <c r="G230" s="237"/>
      <c r="H230" s="237"/>
      <c r="I230" s="237"/>
      <c r="J230" s="157"/>
      <c r="K230" s="159">
        <v>3255</v>
      </c>
      <c r="L230" s="157"/>
      <c r="M230" s="157"/>
      <c r="N230" s="157"/>
      <c r="O230" s="157"/>
      <c r="P230" s="157"/>
      <c r="Q230" s="157"/>
      <c r="R230" s="160"/>
      <c r="T230" s="161"/>
      <c r="U230" s="157"/>
      <c r="V230" s="157"/>
      <c r="W230" s="157"/>
      <c r="X230" s="157"/>
      <c r="Y230" s="157"/>
      <c r="Z230" s="157"/>
      <c r="AA230" s="162"/>
      <c r="AT230" s="163" t="s">
        <v>135</v>
      </c>
      <c r="AU230" s="163" t="s">
        <v>87</v>
      </c>
      <c r="AV230" s="12" t="s">
        <v>132</v>
      </c>
      <c r="AW230" s="12" t="s">
        <v>32</v>
      </c>
      <c r="AX230" s="12" t="s">
        <v>20</v>
      </c>
      <c r="AY230" s="163" t="s">
        <v>127</v>
      </c>
    </row>
    <row r="231" spans="2:65" s="1" customFormat="1" ht="31.5" customHeight="1">
      <c r="B231" s="130"/>
      <c r="C231" s="131" t="s">
        <v>351</v>
      </c>
      <c r="D231" s="131" t="s">
        <v>128</v>
      </c>
      <c r="E231" s="132" t="s">
        <v>352</v>
      </c>
      <c r="F231" s="228" t="s">
        <v>353</v>
      </c>
      <c r="G231" s="229"/>
      <c r="H231" s="229"/>
      <c r="I231" s="229"/>
      <c r="J231" s="133" t="s">
        <v>142</v>
      </c>
      <c r="K231" s="134">
        <v>2805</v>
      </c>
      <c r="L231" s="230"/>
      <c r="M231" s="229"/>
      <c r="N231" s="230">
        <f>ROUND(L231*K231,2)</f>
        <v>0</v>
      </c>
      <c r="O231" s="229"/>
      <c r="P231" s="229"/>
      <c r="Q231" s="229"/>
      <c r="R231" s="135"/>
      <c r="T231" s="136" t="s">
        <v>3</v>
      </c>
      <c r="U231" s="39" t="s">
        <v>39</v>
      </c>
      <c r="V231" s="137">
        <v>0.017</v>
      </c>
      <c r="W231" s="137">
        <f>V231*K231</f>
        <v>47.685</v>
      </c>
      <c r="X231" s="137">
        <v>0</v>
      </c>
      <c r="Y231" s="137">
        <f>X231*K231</f>
        <v>0</v>
      </c>
      <c r="Z231" s="137">
        <v>0</v>
      </c>
      <c r="AA231" s="138">
        <f>Z231*K231</f>
        <v>0</v>
      </c>
      <c r="AR231" s="16" t="s">
        <v>132</v>
      </c>
      <c r="AT231" s="16" t="s">
        <v>128</v>
      </c>
      <c r="AU231" s="16" t="s">
        <v>87</v>
      </c>
      <c r="AY231" s="16" t="s">
        <v>127</v>
      </c>
      <c r="BE231" s="139">
        <f>IF(U231="základní",N231,0)</f>
        <v>0</v>
      </c>
      <c r="BF231" s="139">
        <f>IF(U231="snížená",N231,0)</f>
        <v>0</v>
      </c>
      <c r="BG231" s="139">
        <f>IF(U231="zákl. přenesená",N231,0)</f>
        <v>0</v>
      </c>
      <c r="BH231" s="139">
        <f>IF(U231="sníž. přenesená",N231,0)</f>
        <v>0</v>
      </c>
      <c r="BI231" s="139">
        <f>IF(U231="nulová",N231,0)</f>
        <v>0</v>
      </c>
      <c r="BJ231" s="16" t="s">
        <v>20</v>
      </c>
      <c r="BK231" s="139">
        <f>ROUND(L231*K231,2)</f>
        <v>0</v>
      </c>
      <c r="BL231" s="16" t="s">
        <v>132</v>
      </c>
      <c r="BM231" s="16" t="s">
        <v>354</v>
      </c>
    </row>
    <row r="232" spans="2:51" s="10" customFormat="1" ht="22.5" customHeight="1">
      <c r="B232" s="140"/>
      <c r="C232" s="141"/>
      <c r="D232" s="141"/>
      <c r="E232" s="142" t="s">
        <v>3</v>
      </c>
      <c r="F232" s="231" t="s">
        <v>355</v>
      </c>
      <c r="G232" s="232"/>
      <c r="H232" s="232"/>
      <c r="I232" s="232"/>
      <c r="J232" s="141"/>
      <c r="K232" s="143">
        <v>2805</v>
      </c>
      <c r="L232" s="141"/>
      <c r="M232" s="141"/>
      <c r="N232" s="141"/>
      <c r="O232" s="141"/>
      <c r="P232" s="141"/>
      <c r="Q232" s="141"/>
      <c r="R232" s="144"/>
      <c r="T232" s="145"/>
      <c r="U232" s="141"/>
      <c r="V232" s="141"/>
      <c r="W232" s="141"/>
      <c r="X232" s="141"/>
      <c r="Y232" s="141"/>
      <c r="Z232" s="141"/>
      <c r="AA232" s="146"/>
      <c r="AT232" s="147" t="s">
        <v>135</v>
      </c>
      <c r="AU232" s="147" t="s">
        <v>87</v>
      </c>
      <c r="AV232" s="10" t="s">
        <v>87</v>
      </c>
      <c r="AW232" s="10" t="s">
        <v>32</v>
      </c>
      <c r="AX232" s="10" t="s">
        <v>20</v>
      </c>
      <c r="AY232" s="147" t="s">
        <v>127</v>
      </c>
    </row>
    <row r="233" spans="2:65" s="1" customFormat="1" ht="31.5" customHeight="1">
      <c r="B233" s="130"/>
      <c r="C233" s="131" t="s">
        <v>356</v>
      </c>
      <c r="D233" s="131" t="s">
        <v>128</v>
      </c>
      <c r="E233" s="132" t="s">
        <v>357</v>
      </c>
      <c r="F233" s="228" t="s">
        <v>358</v>
      </c>
      <c r="G233" s="229"/>
      <c r="H233" s="229"/>
      <c r="I233" s="229"/>
      <c r="J233" s="133" t="s">
        <v>142</v>
      </c>
      <c r="K233" s="134">
        <v>2805</v>
      </c>
      <c r="L233" s="230"/>
      <c r="M233" s="229"/>
      <c r="N233" s="230">
        <f>ROUND(L233*K233,2)</f>
        <v>0</v>
      </c>
      <c r="O233" s="229"/>
      <c r="P233" s="229"/>
      <c r="Q233" s="229"/>
      <c r="R233" s="135"/>
      <c r="T233" s="136" t="s">
        <v>3</v>
      </c>
      <c r="U233" s="39" t="s">
        <v>39</v>
      </c>
      <c r="V233" s="137">
        <v>0.027</v>
      </c>
      <c r="W233" s="137">
        <f>V233*K233</f>
        <v>75.735</v>
      </c>
      <c r="X233" s="137">
        <v>0</v>
      </c>
      <c r="Y233" s="137">
        <f>X233*K233</f>
        <v>0</v>
      </c>
      <c r="Z233" s="137">
        <v>0</v>
      </c>
      <c r="AA233" s="138">
        <f>Z233*K233</f>
        <v>0</v>
      </c>
      <c r="AR233" s="16" t="s">
        <v>132</v>
      </c>
      <c r="AT233" s="16" t="s">
        <v>128</v>
      </c>
      <c r="AU233" s="16" t="s">
        <v>87</v>
      </c>
      <c r="AY233" s="16" t="s">
        <v>127</v>
      </c>
      <c r="BE233" s="139">
        <f>IF(U233="základní",N233,0)</f>
        <v>0</v>
      </c>
      <c r="BF233" s="139">
        <f>IF(U233="snížená",N233,0)</f>
        <v>0</v>
      </c>
      <c r="BG233" s="139">
        <f>IF(U233="zákl. přenesená",N233,0)</f>
        <v>0</v>
      </c>
      <c r="BH233" s="139">
        <f>IF(U233="sníž. přenesená",N233,0)</f>
        <v>0</v>
      </c>
      <c r="BI233" s="139">
        <f>IF(U233="nulová",N233,0)</f>
        <v>0</v>
      </c>
      <c r="BJ233" s="16" t="s">
        <v>20</v>
      </c>
      <c r="BK233" s="139">
        <f>ROUND(L233*K233,2)</f>
        <v>0</v>
      </c>
      <c r="BL233" s="16" t="s">
        <v>132</v>
      </c>
      <c r="BM233" s="16" t="s">
        <v>359</v>
      </c>
    </row>
    <row r="234" spans="2:51" s="10" customFormat="1" ht="22.5" customHeight="1">
      <c r="B234" s="140"/>
      <c r="C234" s="141"/>
      <c r="D234" s="141"/>
      <c r="E234" s="142" t="s">
        <v>3</v>
      </c>
      <c r="F234" s="231" t="s">
        <v>355</v>
      </c>
      <c r="G234" s="232"/>
      <c r="H234" s="232"/>
      <c r="I234" s="232"/>
      <c r="J234" s="141"/>
      <c r="K234" s="143">
        <v>2805</v>
      </c>
      <c r="L234" s="141"/>
      <c r="M234" s="141"/>
      <c r="N234" s="141"/>
      <c r="O234" s="141"/>
      <c r="P234" s="141"/>
      <c r="Q234" s="141"/>
      <c r="R234" s="144"/>
      <c r="T234" s="145"/>
      <c r="U234" s="141"/>
      <c r="V234" s="141"/>
      <c r="W234" s="141"/>
      <c r="X234" s="141"/>
      <c r="Y234" s="141"/>
      <c r="Z234" s="141"/>
      <c r="AA234" s="146"/>
      <c r="AT234" s="147" t="s">
        <v>135</v>
      </c>
      <c r="AU234" s="147" t="s">
        <v>87</v>
      </c>
      <c r="AV234" s="10" t="s">
        <v>87</v>
      </c>
      <c r="AW234" s="10" t="s">
        <v>32</v>
      </c>
      <c r="AX234" s="10" t="s">
        <v>20</v>
      </c>
      <c r="AY234" s="147" t="s">
        <v>127</v>
      </c>
    </row>
    <row r="235" spans="2:65" s="1" customFormat="1" ht="31.5" customHeight="1">
      <c r="B235" s="130"/>
      <c r="C235" s="131" t="s">
        <v>360</v>
      </c>
      <c r="D235" s="131" t="s">
        <v>128</v>
      </c>
      <c r="E235" s="132" t="s">
        <v>361</v>
      </c>
      <c r="F235" s="228" t="s">
        <v>362</v>
      </c>
      <c r="G235" s="229"/>
      <c r="H235" s="229"/>
      <c r="I235" s="229"/>
      <c r="J235" s="133" t="s">
        <v>142</v>
      </c>
      <c r="K235" s="134">
        <v>490</v>
      </c>
      <c r="L235" s="230"/>
      <c r="M235" s="229"/>
      <c r="N235" s="230">
        <f>ROUND(L235*K235,2)</f>
        <v>0</v>
      </c>
      <c r="O235" s="229"/>
      <c r="P235" s="229"/>
      <c r="Q235" s="229"/>
      <c r="R235" s="135"/>
      <c r="T235" s="136" t="s">
        <v>3</v>
      </c>
      <c r="U235" s="39" t="s">
        <v>39</v>
      </c>
      <c r="V235" s="137">
        <v>0.058</v>
      </c>
      <c r="W235" s="137">
        <f>V235*K235</f>
        <v>28.42</v>
      </c>
      <c r="X235" s="137">
        <v>0.198</v>
      </c>
      <c r="Y235" s="137">
        <f>X235*K235</f>
        <v>97.02000000000001</v>
      </c>
      <c r="Z235" s="137">
        <v>0</v>
      </c>
      <c r="AA235" s="138">
        <f>Z235*K235</f>
        <v>0</v>
      </c>
      <c r="AR235" s="16" t="s">
        <v>132</v>
      </c>
      <c r="AT235" s="16" t="s">
        <v>128</v>
      </c>
      <c r="AU235" s="16" t="s">
        <v>87</v>
      </c>
      <c r="AY235" s="16" t="s">
        <v>127</v>
      </c>
      <c r="BE235" s="139">
        <f>IF(U235="základní",N235,0)</f>
        <v>0</v>
      </c>
      <c r="BF235" s="139">
        <f>IF(U235="snížená",N235,0)</f>
        <v>0</v>
      </c>
      <c r="BG235" s="139">
        <f>IF(U235="zákl. přenesená",N235,0)</f>
        <v>0</v>
      </c>
      <c r="BH235" s="139">
        <f>IF(U235="sníž. přenesená",N235,0)</f>
        <v>0</v>
      </c>
      <c r="BI235" s="139">
        <f>IF(U235="nulová",N235,0)</f>
        <v>0</v>
      </c>
      <c r="BJ235" s="16" t="s">
        <v>20</v>
      </c>
      <c r="BK235" s="139">
        <f>ROUND(L235*K235,2)</f>
        <v>0</v>
      </c>
      <c r="BL235" s="16" t="s">
        <v>132</v>
      </c>
      <c r="BM235" s="16" t="s">
        <v>363</v>
      </c>
    </row>
    <row r="236" spans="2:51" s="10" customFormat="1" ht="22.5" customHeight="1">
      <c r="B236" s="140"/>
      <c r="C236" s="141"/>
      <c r="D236" s="141"/>
      <c r="E236" s="142" t="s">
        <v>3</v>
      </c>
      <c r="F236" s="231" t="s">
        <v>364</v>
      </c>
      <c r="G236" s="232"/>
      <c r="H236" s="232"/>
      <c r="I236" s="232"/>
      <c r="J236" s="141"/>
      <c r="K236" s="143">
        <v>490</v>
      </c>
      <c r="L236" s="141"/>
      <c r="M236" s="141"/>
      <c r="N236" s="141"/>
      <c r="O236" s="141"/>
      <c r="P236" s="141"/>
      <c r="Q236" s="141"/>
      <c r="R236" s="144"/>
      <c r="T236" s="145"/>
      <c r="U236" s="141"/>
      <c r="V236" s="141"/>
      <c r="W236" s="141"/>
      <c r="X236" s="141"/>
      <c r="Y236" s="141"/>
      <c r="Z236" s="141"/>
      <c r="AA236" s="146"/>
      <c r="AT236" s="147" t="s">
        <v>135</v>
      </c>
      <c r="AU236" s="147" t="s">
        <v>87</v>
      </c>
      <c r="AV236" s="10" t="s">
        <v>87</v>
      </c>
      <c r="AW236" s="10" t="s">
        <v>32</v>
      </c>
      <c r="AX236" s="10" t="s">
        <v>20</v>
      </c>
      <c r="AY236" s="147" t="s">
        <v>127</v>
      </c>
    </row>
    <row r="237" spans="2:65" s="1" customFormat="1" ht="31.5" customHeight="1">
      <c r="B237" s="130"/>
      <c r="C237" s="131" t="s">
        <v>365</v>
      </c>
      <c r="D237" s="131" t="s">
        <v>128</v>
      </c>
      <c r="E237" s="132" t="s">
        <v>366</v>
      </c>
      <c r="F237" s="228" t="s">
        <v>367</v>
      </c>
      <c r="G237" s="229"/>
      <c r="H237" s="229"/>
      <c r="I237" s="229"/>
      <c r="J237" s="133" t="s">
        <v>142</v>
      </c>
      <c r="K237" s="134">
        <v>2805</v>
      </c>
      <c r="L237" s="230"/>
      <c r="M237" s="229"/>
      <c r="N237" s="230">
        <f>ROUND(L237*K237,2)</f>
        <v>0</v>
      </c>
      <c r="O237" s="229"/>
      <c r="P237" s="229"/>
      <c r="Q237" s="229"/>
      <c r="R237" s="135"/>
      <c r="T237" s="136" t="s">
        <v>3</v>
      </c>
      <c r="U237" s="39" t="s">
        <v>39</v>
      </c>
      <c r="V237" s="137">
        <v>0.004</v>
      </c>
      <c r="W237" s="137">
        <f>V237*K237</f>
        <v>11.22</v>
      </c>
      <c r="X237" s="137">
        <v>0.00601</v>
      </c>
      <c r="Y237" s="137">
        <f>X237*K237</f>
        <v>16.85805</v>
      </c>
      <c r="Z237" s="137">
        <v>0</v>
      </c>
      <c r="AA237" s="138">
        <f>Z237*K237</f>
        <v>0</v>
      </c>
      <c r="AR237" s="16" t="s">
        <v>132</v>
      </c>
      <c r="AT237" s="16" t="s">
        <v>128</v>
      </c>
      <c r="AU237" s="16" t="s">
        <v>87</v>
      </c>
      <c r="AY237" s="16" t="s">
        <v>127</v>
      </c>
      <c r="BE237" s="139">
        <f>IF(U237="základní",N237,0)</f>
        <v>0</v>
      </c>
      <c r="BF237" s="139">
        <f>IF(U237="snížená",N237,0)</f>
        <v>0</v>
      </c>
      <c r="BG237" s="139">
        <f>IF(U237="zákl. přenesená",N237,0)</f>
        <v>0</v>
      </c>
      <c r="BH237" s="139">
        <f>IF(U237="sníž. přenesená",N237,0)</f>
        <v>0</v>
      </c>
      <c r="BI237" s="139">
        <f>IF(U237="nulová",N237,0)</f>
        <v>0</v>
      </c>
      <c r="BJ237" s="16" t="s">
        <v>20</v>
      </c>
      <c r="BK237" s="139">
        <f>ROUND(L237*K237,2)</f>
        <v>0</v>
      </c>
      <c r="BL237" s="16" t="s">
        <v>132</v>
      </c>
      <c r="BM237" s="16" t="s">
        <v>368</v>
      </c>
    </row>
    <row r="238" spans="2:51" s="10" customFormat="1" ht="22.5" customHeight="1">
      <c r="B238" s="140"/>
      <c r="C238" s="141"/>
      <c r="D238" s="141"/>
      <c r="E238" s="142" t="s">
        <v>3</v>
      </c>
      <c r="F238" s="231" t="s">
        <v>355</v>
      </c>
      <c r="G238" s="232"/>
      <c r="H238" s="232"/>
      <c r="I238" s="232"/>
      <c r="J238" s="141"/>
      <c r="K238" s="143">
        <v>2805</v>
      </c>
      <c r="L238" s="141"/>
      <c r="M238" s="141"/>
      <c r="N238" s="141"/>
      <c r="O238" s="141"/>
      <c r="P238" s="141"/>
      <c r="Q238" s="141"/>
      <c r="R238" s="144"/>
      <c r="T238" s="145"/>
      <c r="U238" s="141"/>
      <c r="V238" s="141"/>
      <c r="W238" s="141"/>
      <c r="X238" s="141"/>
      <c r="Y238" s="141"/>
      <c r="Z238" s="141"/>
      <c r="AA238" s="146"/>
      <c r="AT238" s="147" t="s">
        <v>135</v>
      </c>
      <c r="AU238" s="147" t="s">
        <v>87</v>
      </c>
      <c r="AV238" s="10" t="s">
        <v>87</v>
      </c>
      <c r="AW238" s="10" t="s">
        <v>32</v>
      </c>
      <c r="AX238" s="10" t="s">
        <v>20</v>
      </c>
      <c r="AY238" s="147" t="s">
        <v>127</v>
      </c>
    </row>
    <row r="239" spans="2:65" s="1" customFormat="1" ht="31.5" customHeight="1">
      <c r="B239" s="130"/>
      <c r="C239" s="131" t="s">
        <v>369</v>
      </c>
      <c r="D239" s="131" t="s">
        <v>128</v>
      </c>
      <c r="E239" s="132" t="s">
        <v>370</v>
      </c>
      <c r="F239" s="228" t="s">
        <v>371</v>
      </c>
      <c r="G239" s="229"/>
      <c r="H239" s="229"/>
      <c r="I239" s="229"/>
      <c r="J239" s="133" t="s">
        <v>142</v>
      </c>
      <c r="K239" s="134">
        <v>5610</v>
      </c>
      <c r="L239" s="230"/>
      <c r="M239" s="229"/>
      <c r="N239" s="230">
        <f>ROUND(L239*K239,2)</f>
        <v>0</v>
      </c>
      <c r="O239" s="229"/>
      <c r="P239" s="229"/>
      <c r="Q239" s="229"/>
      <c r="R239" s="135"/>
      <c r="T239" s="136" t="s">
        <v>3</v>
      </c>
      <c r="U239" s="39" t="s">
        <v>39</v>
      </c>
      <c r="V239" s="137">
        <v>0.002</v>
      </c>
      <c r="W239" s="137">
        <f>V239*K239</f>
        <v>11.22</v>
      </c>
      <c r="X239" s="137">
        <v>0.00071</v>
      </c>
      <c r="Y239" s="137">
        <f>X239*K239</f>
        <v>3.9831000000000003</v>
      </c>
      <c r="Z239" s="137">
        <v>0</v>
      </c>
      <c r="AA239" s="138">
        <f>Z239*K239</f>
        <v>0</v>
      </c>
      <c r="AR239" s="16" t="s">
        <v>132</v>
      </c>
      <c r="AT239" s="16" t="s">
        <v>128</v>
      </c>
      <c r="AU239" s="16" t="s">
        <v>87</v>
      </c>
      <c r="AY239" s="16" t="s">
        <v>127</v>
      </c>
      <c r="BE239" s="139">
        <f>IF(U239="základní",N239,0)</f>
        <v>0</v>
      </c>
      <c r="BF239" s="139">
        <f>IF(U239="snížená",N239,0)</f>
        <v>0</v>
      </c>
      <c r="BG239" s="139">
        <f>IF(U239="zákl. přenesená",N239,0)</f>
        <v>0</v>
      </c>
      <c r="BH239" s="139">
        <f>IF(U239="sníž. přenesená",N239,0)</f>
        <v>0</v>
      </c>
      <c r="BI239" s="139">
        <f>IF(U239="nulová",N239,0)</f>
        <v>0</v>
      </c>
      <c r="BJ239" s="16" t="s">
        <v>20</v>
      </c>
      <c r="BK239" s="139">
        <f>ROUND(L239*K239,2)</f>
        <v>0</v>
      </c>
      <c r="BL239" s="16" t="s">
        <v>132</v>
      </c>
      <c r="BM239" s="16" t="s">
        <v>372</v>
      </c>
    </row>
    <row r="240" spans="2:51" s="10" customFormat="1" ht="22.5" customHeight="1">
      <c r="B240" s="140"/>
      <c r="C240" s="141"/>
      <c r="D240" s="141"/>
      <c r="E240" s="142" t="s">
        <v>3</v>
      </c>
      <c r="F240" s="231" t="s">
        <v>373</v>
      </c>
      <c r="G240" s="232"/>
      <c r="H240" s="232"/>
      <c r="I240" s="232"/>
      <c r="J240" s="141"/>
      <c r="K240" s="143">
        <v>5610</v>
      </c>
      <c r="L240" s="141"/>
      <c r="M240" s="141"/>
      <c r="N240" s="141"/>
      <c r="O240" s="141"/>
      <c r="P240" s="141"/>
      <c r="Q240" s="141"/>
      <c r="R240" s="144"/>
      <c r="T240" s="145"/>
      <c r="U240" s="141"/>
      <c r="V240" s="141"/>
      <c r="W240" s="141"/>
      <c r="X240" s="141"/>
      <c r="Y240" s="141"/>
      <c r="Z240" s="141"/>
      <c r="AA240" s="146"/>
      <c r="AT240" s="147" t="s">
        <v>135</v>
      </c>
      <c r="AU240" s="147" t="s">
        <v>87</v>
      </c>
      <c r="AV240" s="10" t="s">
        <v>87</v>
      </c>
      <c r="AW240" s="10" t="s">
        <v>32</v>
      </c>
      <c r="AX240" s="10" t="s">
        <v>20</v>
      </c>
      <c r="AY240" s="147" t="s">
        <v>127</v>
      </c>
    </row>
    <row r="241" spans="2:65" s="1" customFormat="1" ht="31.5" customHeight="1">
      <c r="B241" s="130"/>
      <c r="C241" s="131" t="s">
        <v>374</v>
      </c>
      <c r="D241" s="131" t="s">
        <v>128</v>
      </c>
      <c r="E241" s="132" t="s">
        <v>375</v>
      </c>
      <c r="F241" s="228" t="s">
        <v>376</v>
      </c>
      <c r="G241" s="229"/>
      <c r="H241" s="229"/>
      <c r="I241" s="229"/>
      <c r="J241" s="133" t="s">
        <v>142</v>
      </c>
      <c r="K241" s="134">
        <v>2805</v>
      </c>
      <c r="L241" s="230"/>
      <c r="M241" s="229"/>
      <c r="N241" s="230">
        <f>ROUND(L241*K241,2)</f>
        <v>0</v>
      </c>
      <c r="O241" s="229"/>
      <c r="P241" s="229"/>
      <c r="Q241" s="229"/>
      <c r="R241" s="135"/>
      <c r="T241" s="136" t="s">
        <v>3</v>
      </c>
      <c r="U241" s="39" t="s">
        <v>39</v>
      </c>
      <c r="V241" s="137">
        <v>0.013</v>
      </c>
      <c r="W241" s="137">
        <f>V241*K241</f>
        <v>36.464999999999996</v>
      </c>
      <c r="X241" s="137">
        <v>0</v>
      </c>
      <c r="Y241" s="137">
        <f>X241*K241</f>
        <v>0</v>
      </c>
      <c r="Z241" s="137">
        <v>0</v>
      </c>
      <c r="AA241" s="138">
        <f>Z241*K241</f>
        <v>0</v>
      </c>
      <c r="AR241" s="16" t="s">
        <v>132</v>
      </c>
      <c r="AT241" s="16" t="s">
        <v>128</v>
      </c>
      <c r="AU241" s="16" t="s">
        <v>87</v>
      </c>
      <c r="AY241" s="16" t="s">
        <v>127</v>
      </c>
      <c r="BE241" s="139">
        <f>IF(U241="základní",N241,0)</f>
        <v>0</v>
      </c>
      <c r="BF241" s="139">
        <f>IF(U241="snížená",N241,0)</f>
        <v>0</v>
      </c>
      <c r="BG241" s="139">
        <f>IF(U241="zákl. přenesená",N241,0)</f>
        <v>0</v>
      </c>
      <c r="BH241" s="139">
        <f>IF(U241="sníž. přenesená",N241,0)</f>
        <v>0</v>
      </c>
      <c r="BI241" s="139">
        <f>IF(U241="nulová",N241,0)</f>
        <v>0</v>
      </c>
      <c r="BJ241" s="16" t="s">
        <v>20</v>
      </c>
      <c r="BK241" s="139">
        <f>ROUND(L241*K241,2)</f>
        <v>0</v>
      </c>
      <c r="BL241" s="16" t="s">
        <v>132</v>
      </c>
      <c r="BM241" s="16" t="s">
        <v>377</v>
      </c>
    </row>
    <row r="242" spans="2:51" s="10" customFormat="1" ht="22.5" customHeight="1">
      <c r="B242" s="140"/>
      <c r="C242" s="141"/>
      <c r="D242" s="141"/>
      <c r="E242" s="142" t="s">
        <v>3</v>
      </c>
      <c r="F242" s="231" t="s">
        <v>355</v>
      </c>
      <c r="G242" s="232"/>
      <c r="H242" s="232"/>
      <c r="I242" s="232"/>
      <c r="J242" s="141"/>
      <c r="K242" s="143">
        <v>2805</v>
      </c>
      <c r="L242" s="141"/>
      <c r="M242" s="141"/>
      <c r="N242" s="141"/>
      <c r="O242" s="141"/>
      <c r="P242" s="141"/>
      <c r="Q242" s="141"/>
      <c r="R242" s="144"/>
      <c r="T242" s="145"/>
      <c r="U242" s="141"/>
      <c r="V242" s="141"/>
      <c r="W242" s="141"/>
      <c r="X242" s="141"/>
      <c r="Y242" s="141"/>
      <c r="Z242" s="141"/>
      <c r="AA242" s="146"/>
      <c r="AT242" s="147" t="s">
        <v>135</v>
      </c>
      <c r="AU242" s="147" t="s">
        <v>87</v>
      </c>
      <c r="AV242" s="10" t="s">
        <v>87</v>
      </c>
      <c r="AW242" s="10" t="s">
        <v>32</v>
      </c>
      <c r="AX242" s="10" t="s">
        <v>20</v>
      </c>
      <c r="AY242" s="147" t="s">
        <v>127</v>
      </c>
    </row>
    <row r="243" spans="2:65" s="1" customFormat="1" ht="31.5" customHeight="1">
      <c r="B243" s="130"/>
      <c r="C243" s="131" t="s">
        <v>378</v>
      </c>
      <c r="D243" s="131" t="s">
        <v>128</v>
      </c>
      <c r="E243" s="132" t="s">
        <v>379</v>
      </c>
      <c r="F243" s="228" t="s">
        <v>380</v>
      </c>
      <c r="G243" s="229"/>
      <c r="H243" s="229"/>
      <c r="I243" s="229"/>
      <c r="J243" s="133" t="s">
        <v>142</v>
      </c>
      <c r="K243" s="134">
        <v>2805</v>
      </c>
      <c r="L243" s="230"/>
      <c r="M243" s="229"/>
      <c r="N243" s="230">
        <f>ROUND(L243*K243,2)</f>
        <v>0</v>
      </c>
      <c r="O243" s="229"/>
      <c r="P243" s="229"/>
      <c r="Q243" s="229"/>
      <c r="R243" s="135"/>
      <c r="T243" s="136" t="s">
        <v>3</v>
      </c>
      <c r="U243" s="39" t="s">
        <v>39</v>
      </c>
      <c r="V243" s="137">
        <v>0.019</v>
      </c>
      <c r="W243" s="137">
        <f>V243*K243</f>
        <v>53.295</v>
      </c>
      <c r="X243" s="137">
        <v>0</v>
      </c>
      <c r="Y243" s="137">
        <f>X243*K243</f>
        <v>0</v>
      </c>
      <c r="Z243" s="137">
        <v>0</v>
      </c>
      <c r="AA243" s="138">
        <f>Z243*K243</f>
        <v>0</v>
      </c>
      <c r="AR243" s="16" t="s">
        <v>132</v>
      </c>
      <c r="AT243" s="16" t="s">
        <v>128</v>
      </c>
      <c r="AU243" s="16" t="s">
        <v>87</v>
      </c>
      <c r="AY243" s="16" t="s">
        <v>127</v>
      </c>
      <c r="BE243" s="139">
        <f>IF(U243="základní",N243,0)</f>
        <v>0</v>
      </c>
      <c r="BF243" s="139">
        <f>IF(U243="snížená",N243,0)</f>
        <v>0</v>
      </c>
      <c r="BG243" s="139">
        <f>IF(U243="zákl. přenesená",N243,0)</f>
        <v>0</v>
      </c>
      <c r="BH243" s="139">
        <f>IF(U243="sníž. přenesená",N243,0)</f>
        <v>0</v>
      </c>
      <c r="BI243" s="139">
        <f>IF(U243="nulová",N243,0)</f>
        <v>0</v>
      </c>
      <c r="BJ243" s="16" t="s">
        <v>20</v>
      </c>
      <c r="BK243" s="139">
        <f>ROUND(L243*K243,2)</f>
        <v>0</v>
      </c>
      <c r="BL243" s="16" t="s">
        <v>132</v>
      </c>
      <c r="BM243" s="16" t="s">
        <v>381</v>
      </c>
    </row>
    <row r="244" spans="2:51" s="10" customFormat="1" ht="22.5" customHeight="1">
      <c r="B244" s="140"/>
      <c r="C244" s="141"/>
      <c r="D244" s="141"/>
      <c r="E244" s="142" t="s">
        <v>3</v>
      </c>
      <c r="F244" s="231" t="s">
        <v>355</v>
      </c>
      <c r="G244" s="232"/>
      <c r="H244" s="232"/>
      <c r="I244" s="232"/>
      <c r="J244" s="141"/>
      <c r="K244" s="143">
        <v>2805</v>
      </c>
      <c r="L244" s="141"/>
      <c r="M244" s="141"/>
      <c r="N244" s="141"/>
      <c r="O244" s="141"/>
      <c r="P244" s="141"/>
      <c r="Q244" s="141"/>
      <c r="R244" s="144"/>
      <c r="T244" s="145"/>
      <c r="U244" s="141"/>
      <c r="V244" s="141"/>
      <c r="W244" s="141"/>
      <c r="X244" s="141"/>
      <c r="Y244" s="141"/>
      <c r="Z244" s="141"/>
      <c r="AA244" s="146"/>
      <c r="AT244" s="147" t="s">
        <v>135</v>
      </c>
      <c r="AU244" s="147" t="s">
        <v>87</v>
      </c>
      <c r="AV244" s="10" t="s">
        <v>87</v>
      </c>
      <c r="AW244" s="10" t="s">
        <v>32</v>
      </c>
      <c r="AX244" s="10" t="s">
        <v>20</v>
      </c>
      <c r="AY244" s="147" t="s">
        <v>127</v>
      </c>
    </row>
    <row r="245" spans="2:65" s="1" customFormat="1" ht="31.5" customHeight="1">
      <c r="B245" s="130"/>
      <c r="C245" s="131" t="s">
        <v>382</v>
      </c>
      <c r="D245" s="131" t="s">
        <v>128</v>
      </c>
      <c r="E245" s="132" t="s">
        <v>383</v>
      </c>
      <c r="F245" s="228" t="s">
        <v>384</v>
      </c>
      <c r="G245" s="229"/>
      <c r="H245" s="229"/>
      <c r="I245" s="229"/>
      <c r="J245" s="133" t="s">
        <v>142</v>
      </c>
      <c r="K245" s="134">
        <v>20</v>
      </c>
      <c r="L245" s="230"/>
      <c r="M245" s="229"/>
      <c r="N245" s="230">
        <f>ROUND(L245*K245,2)</f>
        <v>0</v>
      </c>
      <c r="O245" s="229"/>
      <c r="P245" s="229"/>
      <c r="Q245" s="229"/>
      <c r="R245" s="135"/>
      <c r="T245" s="136" t="s">
        <v>3</v>
      </c>
      <c r="U245" s="39" t="s">
        <v>39</v>
      </c>
      <c r="V245" s="137">
        <v>0.72</v>
      </c>
      <c r="W245" s="137">
        <f>V245*K245</f>
        <v>14.399999999999999</v>
      </c>
      <c r="X245" s="137">
        <v>0.08425</v>
      </c>
      <c r="Y245" s="137">
        <f>X245*K245</f>
        <v>1.685</v>
      </c>
      <c r="Z245" s="137">
        <v>0</v>
      </c>
      <c r="AA245" s="138">
        <f>Z245*K245</f>
        <v>0</v>
      </c>
      <c r="AR245" s="16" t="s">
        <v>132</v>
      </c>
      <c r="AT245" s="16" t="s">
        <v>128</v>
      </c>
      <c r="AU245" s="16" t="s">
        <v>87</v>
      </c>
      <c r="AY245" s="16" t="s">
        <v>127</v>
      </c>
      <c r="BE245" s="139">
        <f>IF(U245="základní",N245,0)</f>
        <v>0</v>
      </c>
      <c r="BF245" s="139">
        <f>IF(U245="snížená",N245,0)</f>
        <v>0</v>
      </c>
      <c r="BG245" s="139">
        <f>IF(U245="zákl. přenesená",N245,0)</f>
        <v>0</v>
      </c>
      <c r="BH245" s="139">
        <f>IF(U245="sníž. přenesená",N245,0)</f>
        <v>0</v>
      </c>
      <c r="BI245" s="139">
        <f>IF(U245="nulová",N245,0)</f>
        <v>0</v>
      </c>
      <c r="BJ245" s="16" t="s">
        <v>20</v>
      </c>
      <c r="BK245" s="139">
        <f>ROUND(L245*K245,2)</f>
        <v>0</v>
      </c>
      <c r="BL245" s="16" t="s">
        <v>132</v>
      </c>
      <c r="BM245" s="16" t="s">
        <v>385</v>
      </c>
    </row>
    <row r="246" spans="2:51" s="10" customFormat="1" ht="22.5" customHeight="1">
      <c r="B246" s="140"/>
      <c r="C246" s="141"/>
      <c r="D246" s="141"/>
      <c r="E246" s="142" t="s">
        <v>3</v>
      </c>
      <c r="F246" s="231" t="s">
        <v>289</v>
      </c>
      <c r="G246" s="232"/>
      <c r="H246" s="232"/>
      <c r="I246" s="232"/>
      <c r="J246" s="141"/>
      <c r="K246" s="143">
        <v>20</v>
      </c>
      <c r="L246" s="141"/>
      <c r="M246" s="141"/>
      <c r="N246" s="141"/>
      <c r="O246" s="141"/>
      <c r="P246" s="141"/>
      <c r="Q246" s="141"/>
      <c r="R246" s="144"/>
      <c r="T246" s="145"/>
      <c r="U246" s="141"/>
      <c r="V246" s="141"/>
      <c r="W246" s="141"/>
      <c r="X246" s="141"/>
      <c r="Y246" s="141"/>
      <c r="Z246" s="141"/>
      <c r="AA246" s="146"/>
      <c r="AT246" s="147" t="s">
        <v>135</v>
      </c>
      <c r="AU246" s="147" t="s">
        <v>87</v>
      </c>
      <c r="AV246" s="10" t="s">
        <v>87</v>
      </c>
      <c r="AW246" s="10" t="s">
        <v>32</v>
      </c>
      <c r="AX246" s="10" t="s">
        <v>20</v>
      </c>
      <c r="AY246" s="147" t="s">
        <v>127</v>
      </c>
    </row>
    <row r="247" spans="2:65" s="1" customFormat="1" ht="22.5" customHeight="1">
      <c r="B247" s="130"/>
      <c r="C247" s="164" t="s">
        <v>386</v>
      </c>
      <c r="D247" s="164" t="s">
        <v>246</v>
      </c>
      <c r="E247" s="165" t="s">
        <v>387</v>
      </c>
      <c r="F247" s="238" t="s">
        <v>388</v>
      </c>
      <c r="G247" s="239"/>
      <c r="H247" s="239"/>
      <c r="I247" s="239"/>
      <c r="J247" s="166" t="s">
        <v>142</v>
      </c>
      <c r="K247" s="167">
        <v>16.83</v>
      </c>
      <c r="L247" s="240"/>
      <c r="M247" s="239"/>
      <c r="N247" s="240">
        <f>ROUND(L247*K247,2)</f>
        <v>0</v>
      </c>
      <c r="O247" s="229"/>
      <c r="P247" s="229"/>
      <c r="Q247" s="229"/>
      <c r="R247" s="135"/>
      <c r="T247" s="136" t="s">
        <v>3</v>
      </c>
      <c r="U247" s="39" t="s">
        <v>39</v>
      </c>
      <c r="V247" s="137">
        <v>0</v>
      </c>
      <c r="W247" s="137">
        <f>V247*K247</f>
        <v>0</v>
      </c>
      <c r="X247" s="137">
        <v>0.131</v>
      </c>
      <c r="Y247" s="137">
        <f>X247*K247</f>
        <v>2.20473</v>
      </c>
      <c r="Z247" s="137">
        <v>0</v>
      </c>
      <c r="AA247" s="138">
        <f>Z247*K247</f>
        <v>0</v>
      </c>
      <c r="AR247" s="16" t="s">
        <v>134</v>
      </c>
      <c r="AT247" s="16" t="s">
        <v>246</v>
      </c>
      <c r="AU247" s="16" t="s">
        <v>87</v>
      </c>
      <c r="AY247" s="16" t="s">
        <v>127</v>
      </c>
      <c r="BE247" s="139">
        <f>IF(U247="základní",N247,0)</f>
        <v>0</v>
      </c>
      <c r="BF247" s="139">
        <f>IF(U247="snížená",N247,0)</f>
        <v>0</v>
      </c>
      <c r="BG247" s="139">
        <f>IF(U247="zákl. přenesená",N247,0)</f>
        <v>0</v>
      </c>
      <c r="BH247" s="139">
        <f>IF(U247="sníž. přenesená",N247,0)</f>
        <v>0</v>
      </c>
      <c r="BI247" s="139">
        <f>IF(U247="nulová",N247,0)</f>
        <v>0</v>
      </c>
      <c r="BJ247" s="16" t="s">
        <v>20</v>
      </c>
      <c r="BK247" s="139">
        <f>ROUND(L247*K247,2)</f>
        <v>0</v>
      </c>
      <c r="BL247" s="16" t="s">
        <v>132</v>
      </c>
      <c r="BM247" s="16" t="s">
        <v>389</v>
      </c>
    </row>
    <row r="248" spans="2:51" s="10" customFormat="1" ht="22.5" customHeight="1">
      <c r="B248" s="140"/>
      <c r="C248" s="141"/>
      <c r="D248" s="141"/>
      <c r="E248" s="142" t="s">
        <v>3</v>
      </c>
      <c r="F248" s="231" t="s">
        <v>390</v>
      </c>
      <c r="G248" s="232"/>
      <c r="H248" s="232"/>
      <c r="I248" s="232"/>
      <c r="J248" s="141"/>
      <c r="K248" s="143">
        <v>16.83</v>
      </c>
      <c r="L248" s="141"/>
      <c r="M248" s="141"/>
      <c r="N248" s="141"/>
      <c r="O248" s="141"/>
      <c r="P248" s="141"/>
      <c r="Q248" s="141"/>
      <c r="R248" s="144"/>
      <c r="T248" s="145"/>
      <c r="U248" s="141"/>
      <c r="V248" s="141"/>
      <c r="W248" s="141"/>
      <c r="X248" s="141"/>
      <c r="Y248" s="141"/>
      <c r="Z248" s="141"/>
      <c r="AA248" s="146"/>
      <c r="AT248" s="147" t="s">
        <v>135</v>
      </c>
      <c r="AU248" s="147" t="s">
        <v>87</v>
      </c>
      <c r="AV248" s="10" t="s">
        <v>87</v>
      </c>
      <c r="AW248" s="10" t="s">
        <v>32</v>
      </c>
      <c r="AX248" s="10" t="s">
        <v>20</v>
      </c>
      <c r="AY248" s="147" t="s">
        <v>127</v>
      </c>
    </row>
    <row r="249" spans="2:65" s="1" customFormat="1" ht="31.5" customHeight="1">
      <c r="B249" s="130"/>
      <c r="C249" s="164" t="s">
        <v>391</v>
      </c>
      <c r="D249" s="164" t="s">
        <v>246</v>
      </c>
      <c r="E249" s="165" t="s">
        <v>392</v>
      </c>
      <c r="F249" s="238" t="s">
        <v>393</v>
      </c>
      <c r="G249" s="239"/>
      <c r="H249" s="239"/>
      <c r="I249" s="239"/>
      <c r="J249" s="166" t="s">
        <v>142</v>
      </c>
      <c r="K249" s="167">
        <v>3.57</v>
      </c>
      <c r="L249" s="240"/>
      <c r="M249" s="239"/>
      <c r="N249" s="240">
        <f>ROUND(L249*K249,2)</f>
        <v>0</v>
      </c>
      <c r="O249" s="229"/>
      <c r="P249" s="229"/>
      <c r="Q249" s="229"/>
      <c r="R249" s="135"/>
      <c r="T249" s="136" t="s">
        <v>3</v>
      </c>
      <c r="U249" s="39" t="s">
        <v>39</v>
      </c>
      <c r="V249" s="137">
        <v>0</v>
      </c>
      <c r="W249" s="137">
        <f>V249*K249</f>
        <v>0</v>
      </c>
      <c r="X249" s="137">
        <v>0.131</v>
      </c>
      <c r="Y249" s="137">
        <f>X249*K249</f>
        <v>0.46767</v>
      </c>
      <c r="Z249" s="137">
        <v>0</v>
      </c>
      <c r="AA249" s="138">
        <f>Z249*K249</f>
        <v>0</v>
      </c>
      <c r="AR249" s="16" t="s">
        <v>134</v>
      </c>
      <c r="AT249" s="16" t="s">
        <v>246</v>
      </c>
      <c r="AU249" s="16" t="s">
        <v>87</v>
      </c>
      <c r="AY249" s="16" t="s">
        <v>127</v>
      </c>
      <c r="BE249" s="139">
        <f>IF(U249="základní",N249,0)</f>
        <v>0</v>
      </c>
      <c r="BF249" s="139">
        <f>IF(U249="snížená",N249,0)</f>
        <v>0</v>
      </c>
      <c r="BG249" s="139">
        <f>IF(U249="zákl. přenesená",N249,0)</f>
        <v>0</v>
      </c>
      <c r="BH249" s="139">
        <f>IF(U249="sníž. přenesená",N249,0)</f>
        <v>0</v>
      </c>
      <c r="BI249" s="139">
        <f>IF(U249="nulová",N249,0)</f>
        <v>0</v>
      </c>
      <c r="BJ249" s="16" t="s">
        <v>20</v>
      </c>
      <c r="BK249" s="139">
        <f>ROUND(L249*K249,2)</f>
        <v>0</v>
      </c>
      <c r="BL249" s="16" t="s">
        <v>132</v>
      </c>
      <c r="BM249" s="16" t="s">
        <v>394</v>
      </c>
    </row>
    <row r="250" spans="2:51" s="10" customFormat="1" ht="22.5" customHeight="1">
      <c r="B250" s="140"/>
      <c r="C250" s="141"/>
      <c r="D250" s="141"/>
      <c r="E250" s="142" t="s">
        <v>3</v>
      </c>
      <c r="F250" s="231" t="s">
        <v>395</v>
      </c>
      <c r="G250" s="232"/>
      <c r="H250" s="232"/>
      <c r="I250" s="232"/>
      <c r="J250" s="141"/>
      <c r="K250" s="143">
        <v>3.57</v>
      </c>
      <c r="L250" s="141"/>
      <c r="M250" s="141"/>
      <c r="N250" s="141"/>
      <c r="O250" s="141"/>
      <c r="P250" s="141"/>
      <c r="Q250" s="141"/>
      <c r="R250" s="144"/>
      <c r="T250" s="145"/>
      <c r="U250" s="141"/>
      <c r="V250" s="141"/>
      <c r="W250" s="141"/>
      <c r="X250" s="141"/>
      <c r="Y250" s="141"/>
      <c r="Z250" s="141"/>
      <c r="AA250" s="146"/>
      <c r="AT250" s="147" t="s">
        <v>135</v>
      </c>
      <c r="AU250" s="147" t="s">
        <v>87</v>
      </c>
      <c r="AV250" s="10" t="s">
        <v>87</v>
      </c>
      <c r="AW250" s="10" t="s">
        <v>32</v>
      </c>
      <c r="AX250" s="10" t="s">
        <v>20</v>
      </c>
      <c r="AY250" s="147" t="s">
        <v>127</v>
      </c>
    </row>
    <row r="251" spans="2:63" s="9" customFormat="1" ht="29.25" customHeight="1">
      <c r="B251" s="119"/>
      <c r="C251" s="120"/>
      <c r="D251" s="129" t="s">
        <v>103</v>
      </c>
      <c r="E251" s="129"/>
      <c r="F251" s="129"/>
      <c r="G251" s="129"/>
      <c r="H251" s="129"/>
      <c r="I251" s="129"/>
      <c r="J251" s="129"/>
      <c r="K251" s="129"/>
      <c r="L251" s="129"/>
      <c r="M251" s="129"/>
      <c r="N251" s="241">
        <f>BK251</f>
        <v>0</v>
      </c>
      <c r="O251" s="242"/>
      <c r="P251" s="242"/>
      <c r="Q251" s="242"/>
      <c r="R251" s="122"/>
      <c r="T251" s="123"/>
      <c r="U251" s="120"/>
      <c r="V251" s="120"/>
      <c r="W251" s="124">
        <f>SUM(W252:W290)</f>
        <v>100.04344000000002</v>
      </c>
      <c r="X251" s="120"/>
      <c r="Y251" s="124">
        <f>SUM(Y252:Y290)</f>
        <v>13.277804400000003</v>
      </c>
      <c r="Z251" s="120"/>
      <c r="AA251" s="125">
        <f>SUM(AA252:AA290)</f>
        <v>0</v>
      </c>
      <c r="AR251" s="126" t="s">
        <v>20</v>
      </c>
      <c r="AT251" s="127" t="s">
        <v>73</v>
      </c>
      <c r="AU251" s="127" t="s">
        <v>20</v>
      </c>
      <c r="AY251" s="126" t="s">
        <v>127</v>
      </c>
      <c r="BK251" s="128">
        <f>SUM(BK252:BK290)</f>
        <v>0</v>
      </c>
    </row>
    <row r="252" spans="2:65" s="1" customFormat="1" ht="31.5" customHeight="1">
      <c r="B252" s="130"/>
      <c r="C252" s="131" t="s">
        <v>396</v>
      </c>
      <c r="D252" s="131" t="s">
        <v>128</v>
      </c>
      <c r="E252" s="132" t="s">
        <v>397</v>
      </c>
      <c r="F252" s="228" t="s">
        <v>398</v>
      </c>
      <c r="G252" s="229"/>
      <c r="H252" s="229"/>
      <c r="I252" s="229"/>
      <c r="J252" s="133" t="s">
        <v>164</v>
      </c>
      <c r="K252" s="134">
        <v>36</v>
      </c>
      <c r="L252" s="230"/>
      <c r="M252" s="229"/>
      <c r="N252" s="230">
        <f>ROUND(L252*K252,2)</f>
        <v>0</v>
      </c>
      <c r="O252" s="229"/>
      <c r="P252" s="229"/>
      <c r="Q252" s="229"/>
      <c r="R252" s="135"/>
      <c r="T252" s="136" t="s">
        <v>3</v>
      </c>
      <c r="U252" s="39" t="s">
        <v>39</v>
      </c>
      <c r="V252" s="137">
        <v>0.974</v>
      </c>
      <c r="W252" s="137">
        <f>V252*K252</f>
        <v>35.064</v>
      </c>
      <c r="X252" s="137">
        <v>1E-05</v>
      </c>
      <c r="Y252" s="137">
        <f>X252*K252</f>
        <v>0.00036</v>
      </c>
      <c r="Z252" s="137">
        <v>0</v>
      </c>
      <c r="AA252" s="138">
        <f>Z252*K252</f>
        <v>0</v>
      </c>
      <c r="AR252" s="16" t="s">
        <v>132</v>
      </c>
      <c r="AT252" s="16" t="s">
        <v>128</v>
      </c>
      <c r="AU252" s="16" t="s">
        <v>87</v>
      </c>
      <c r="AY252" s="16" t="s">
        <v>127</v>
      </c>
      <c r="BE252" s="139">
        <f>IF(U252="základní",N252,0)</f>
        <v>0</v>
      </c>
      <c r="BF252" s="139">
        <f>IF(U252="snížená",N252,0)</f>
        <v>0</v>
      </c>
      <c r="BG252" s="139">
        <f>IF(U252="zákl. přenesená",N252,0)</f>
        <v>0</v>
      </c>
      <c r="BH252" s="139">
        <f>IF(U252="sníž. přenesená",N252,0)</f>
        <v>0</v>
      </c>
      <c r="BI252" s="139">
        <f>IF(U252="nulová",N252,0)</f>
        <v>0</v>
      </c>
      <c r="BJ252" s="16" t="s">
        <v>20</v>
      </c>
      <c r="BK252" s="139">
        <f>ROUND(L252*K252,2)</f>
        <v>0</v>
      </c>
      <c r="BL252" s="16" t="s">
        <v>132</v>
      </c>
      <c r="BM252" s="16" t="s">
        <v>399</v>
      </c>
    </row>
    <row r="253" spans="2:51" s="11" customFormat="1" ht="22.5" customHeight="1">
      <c r="B253" s="148"/>
      <c r="C253" s="149"/>
      <c r="D253" s="149"/>
      <c r="E253" s="150" t="s">
        <v>3</v>
      </c>
      <c r="F253" s="233" t="s">
        <v>400</v>
      </c>
      <c r="G253" s="234"/>
      <c r="H253" s="234"/>
      <c r="I253" s="234"/>
      <c r="J253" s="149"/>
      <c r="K253" s="151" t="s">
        <v>3</v>
      </c>
      <c r="L253" s="149"/>
      <c r="M253" s="149"/>
      <c r="N253" s="149"/>
      <c r="O253" s="149"/>
      <c r="P253" s="149"/>
      <c r="Q253" s="149"/>
      <c r="R253" s="152"/>
      <c r="T253" s="153"/>
      <c r="U253" s="149"/>
      <c r="V253" s="149"/>
      <c r="W253" s="149"/>
      <c r="X253" s="149"/>
      <c r="Y253" s="149"/>
      <c r="Z253" s="149"/>
      <c r="AA253" s="154"/>
      <c r="AT253" s="155" t="s">
        <v>135</v>
      </c>
      <c r="AU253" s="155" t="s">
        <v>87</v>
      </c>
      <c r="AV253" s="11" t="s">
        <v>20</v>
      </c>
      <c r="AW253" s="11" t="s">
        <v>32</v>
      </c>
      <c r="AX253" s="11" t="s">
        <v>74</v>
      </c>
      <c r="AY253" s="155" t="s">
        <v>127</v>
      </c>
    </row>
    <row r="254" spans="2:51" s="10" customFormat="1" ht="22.5" customHeight="1">
      <c r="B254" s="140"/>
      <c r="C254" s="141"/>
      <c r="D254" s="141"/>
      <c r="E254" s="142" t="s">
        <v>3</v>
      </c>
      <c r="F254" s="235" t="s">
        <v>401</v>
      </c>
      <c r="G254" s="232"/>
      <c r="H254" s="232"/>
      <c r="I254" s="232"/>
      <c r="J254" s="141"/>
      <c r="K254" s="143">
        <v>36</v>
      </c>
      <c r="L254" s="141"/>
      <c r="M254" s="141"/>
      <c r="N254" s="141"/>
      <c r="O254" s="141"/>
      <c r="P254" s="141"/>
      <c r="Q254" s="141"/>
      <c r="R254" s="144"/>
      <c r="T254" s="145"/>
      <c r="U254" s="141"/>
      <c r="V254" s="141"/>
      <c r="W254" s="141"/>
      <c r="X254" s="141"/>
      <c r="Y254" s="141"/>
      <c r="Z254" s="141"/>
      <c r="AA254" s="146"/>
      <c r="AT254" s="147" t="s">
        <v>135</v>
      </c>
      <c r="AU254" s="147" t="s">
        <v>87</v>
      </c>
      <c r="AV254" s="10" t="s">
        <v>87</v>
      </c>
      <c r="AW254" s="10" t="s">
        <v>32</v>
      </c>
      <c r="AX254" s="10" t="s">
        <v>20</v>
      </c>
      <c r="AY254" s="147" t="s">
        <v>127</v>
      </c>
    </row>
    <row r="255" spans="2:65" s="1" customFormat="1" ht="22.5" customHeight="1">
      <c r="B255" s="130"/>
      <c r="C255" s="164" t="s">
        <v>402</v>
      </c>
      <c r="D255" s="164" t="s">
        <v>246</v>
      </c>
      <c r="E255" s="165" t="s">
        <v>403</v>
      </c>
      <c r="F255" s="238" t="s">
        <v>404</v>
      </c>
      <c r="G255" s="239"/>
      <c r="H255" s="239"/>
      <c r="I255" s="239"/>
      <c r="J255" s="166" t="s">
        <v>164</v>
      </c>
      <c r="K255" s="167">
        <v>36.36</v>
      </c>
      <c r="L255" s="240"/>
      <c r="M255" s="239"/>
      <c r="N255" s="240">
        <f>ROUND(L255*K255,2)</f>
        <v>0</v>
      </c>
      <c r="O255" s="229"/>
      <c r="P255" s="229"/>
      <c r="Q255" s="229"/>
      <c r="R255" s="135"/>
      <c r="T255" s="136" t="s">
        <v>3</v>
      </c>
      <c r="U255" s="39" t="s">
        <v>39</v>
      </c>
      <c r="V255" s="137">
        <v>0</v>
      </c>
      <c r="W255" s="137">
        <f>V255*K255</f>
        <v>0</v>
      </c>
      <c r="X255" s="137">
        <v>0.14</v>
      </c>
      <c r="Y255" s="137">
        <f>X255*K255</f>
        <v>5.090400000000001</v>
      </c>
      <c r="Z255" s="137">
        <v>0</v>
      </c>
      <c r="AA255" s="138">
        <f>Z255*K255</f>
        <v>0</v>
      </c>
      <c r="AR255" s="16" t="s">
        <v>134</v>
      </c>
      <c r="AT255" s="16" t="s">
        <v>246</v>
      </c>
      <c r="AU255" s="16" t="s">
        <v>87</v>
      </c>
      <c r="AY255" s="16" t="s">
        <v>127</v>
      </c>
      <c r="BE255" s="139">
        <f>IF(U255="základní",N255,0)</f>
        <v>0</v>
      </c>
      <c r="BF255" s="139">
        <f>IF(U255="snížená",N255,0)</f>
        <v>0</v>
      </c>
      <c r="BG255" s="139">
        <f>IF(U255="zákl. přenesená",N255,0)</f>
        <v>0</v>
      </c>
      <c r="BH255" s="139">
        <f>IF(U255="sníž. přenesená",N255,0)</f>
        <v>0</v>
      </c>
      <c r="BI255" s="139">
        <f>IF(U255="nulová",N255,0)</f>
        <v>0</v>
      </c>
      <c r="BJ255" s="16" t="s">
        <v>20</v>
      </c>
      <c r="BK255" s="139">
        <f>ROUND(L255*K255,2)</f>
        <v>0</v>
      </c>
      <c r="BL255" s="16" t="s">
        <v>132</v>
      </c>
      <c r="BM255" s="16" t="s">
        <v>405</v>
      </c>
    </row>
    <row r="256" spans="2:51" s="10" customFormat="1" ht="22.5" customHeight="1">
      <c r="B256" s="140"/>
      <c r="C256" s="141"/>
      <c r="D256" s="141"/>
      <c r="E256" s="142" t="s">
        <v>3</v>
      </c>
      <c r="F256" s="231" t="s">
        <v>406</v>
      </c>
      <c r="G256" s="232"/>
      <c r="H256" s="232"/>
      <c r="I256" s="232"/>
      <c r="J256" s="141"/>
      <c r="K256" s="143">
        <v>36.36</v>
      </c>
      <c r="L256" s="141"/>
      <c r="M256" s="141"/>
      <c r="N256" s="141"/>
      <c r="O256" s="141"/>
      <c r="P256" s="141"/>
      <c r="Q256" s="141"/>
      <c r="R256" s="144"/>
      <c r="T256" s="145"/>
      <c r="U256" s="141"/>
      <c r="V256" s="141"/>
      <c r="W256" s="141"/>
      <c r="X256" s="141"/>
      <c r="Y256" s="141"/>
      <c r="Z256" s="141"/>
      <c r="AA256" s="146"/>
      <c r="AT256" s="147" t="s">
        <v>135</v>
      </c>
      <c r="AU256" s="147" t="s">
        <v>87</v>
      </c>
      <c r="AV256" s="10" t="s">
        <v>87</v>
      </c>
      <c r="AW256" s="10" t="s">
        <v>32</v>
      </c>
      <c r="AX256" s="10" t="s">
        <v>20</v>
      </c>
      <c r="AY256" s="147" t="s">
        <v>127</v>
      </c>
    </row>
    <row r="257" spans="2:65" s="1" customFormat="1" ht="44.25" customHeight="1">
      <c r="B257" s="130"/>
      <c r="C257" s="131" t="s">
        <v>407</v>
      </c>
      <c r="D257" s="131" t="s">
        <v>128</v>
      </c>
      <c r="E257" s="132" t="s">
        <v>408</v>
      </c>
      <c r="F257" s="228" t="s">
        <v>409</v>
      </c>
      <c r="G257" s="229"/>
      <c r="H257" s="229"/>
      <c r="I257" s="229"/>
      <c r="J257" s="133" t="s">
        <v>164</v>
      </c>
      <c r="K257" s="134">
        <v>2</v>
      </c>
      <c r="L257" s="230"/>
      <c r="M257" s="229"/>
      <c r="N257" s="230">
        <f>ROUND(L257*K257,2)</f>
        <v>0</v>
      </c>
      <c r="O257" s="229"/>
      <c r="P257" s="229"/>
      <c r="Q257" s="229"/>
      <c r="R257" s="135"/>
      <c r="T257" s="136" t="s">
        <v>3</v>
      </c>
      <c r="U257" s="39" t="s">
        <v>39</v>
      </c>
      <c r="V257" s="137">
        <v>0.009</v>
      </c>
      <c r="W257" s="137">
        <f>V257*K257</f>
        <v>0.018</v>
      </c>
      <c r="X257" s="137">
        <v>0</v>
      </c>
      <c r="Y257" s="137">
        <f>X257*K257</f>
        <v>0</v>
      </c>
      <c r="Z257" s="137">
        <v>0</v>
      </c>
      <c r="AA257" s="138">
        <f>Z257*K257</f>
        <v>0</v>
      </c>
      <c r="AR257" s="16" t="s">
        <v>132</v>
      </c>
      <c r="AT257" s="16" t="s">
        <v>128</v>
      </c>
      <c r="AU257" s="16" t="s">
        <v>87</v>
      </c>
      <c r="AY257" s="16" t="s">
        <v>127</v>
      </c>
      <c r="BE257" s="139">
        <f>IF(U257="základní",N257,0)</f>
        <v>0</v>
      </c>
      <c r="BF257" s="139">
        <f>IF(U257="snížená",N257,0)</f>
        <v>0</v>
      </c>
      <c r="BG257" s="139">
        <f>IF(U257="zákl. přenesená",N257,0)</f>
        <v>0</v>
      </c>
      <c r="BH257" s="139">
        <f>IF(U257="sníž. přenesená",N257,0)</f>
        <v>0</v>
      </c>
      <c r="BI257" s="139">
        <f>IF(U257="nulová",N257,0)</f>
        <v>0</v>
      </c>
      <c r="BJ257" s="16" t="s">
        <v>20</v>
      </c>
      <c r="BK257" s="139">
        <f>ROUND(L257*K257,2)</f>
        <v>0</v>
      </c>
      <c r="BL257" s="16" t="s">
        <v>132</v>
      </c>
      <c r="BM257" s="16" t="s">
        <v>410</v>
      </c>
    </row>
    <row r="258" spans="2:51" s="10" customFormat="1" ht="22.5" customHeight="1">
      <c r="B258" s="140"/>
      <c r="C258" s="141"/>
      <c r="D258" s="141"/>
      <c r="E258" s="142" t="s">
        <v>3</v>
      </c>
      <c r="F258" s="231" t="s">
        <v>87</v>
      </c>
      <c r="G258" s="232"/>
      <c r="H258" s="232"/>
      <c r="I258" s="232"/>
      <c r="J258" s="141"/>
      <c r="K258" s="143">
        <v>2</v>
      </c>
      <c r="L258" s="141"/>
      <c r="M258" s="141"/>
      <c r="N258" s="141"/>
      <c r="O258" s="141"/>
      <c r="P258" s="141"/>
      <c r="Q258" s="141"/>
      <c r="R258" s="144"/>
      <c r="T258" s="145"/>
      <c r="U258" s="141"/>
      <c r="V258" s="141"/>
      <c r="W258" s="141"/>
      <c r="X258" s="141"/>
      <c r="Y258" s="141"/>
      <c r="Z258" s="141"/>
      <c r="AA258" s="146"/>
      <c r="AT258" s="147" t="s">
        <v>135</v>
      </c>
      <c r="AU258" s="147" t="s">
        <v>87</v>
      </c>
      <c r="AV258" s="10" t="s">
        <v>87</v>
      </c>
      <c r="AW258" s="10" t="s">
        <v>32</v>
      </c>
      <c r="AX258" s="10" t="s">
        <v>20</v>
      </c>
      <c r="AY258" s="147" t="s">
        <v>127</v>
      </c>
    </row>
    <row r="259" spans="2:65" s="1" customFormat="1" ht="44.25" customHeight="1">
      <c r="B259" s="130"/>
      <c r="C259" s="131" t="s">
        <v>411</v>
      </c>
      <c r="D259" s="131" t="s">
        <v>128</v>
      </c>
      <c r="E259" s="132" t="s">
        <v>412</v>
      </c>
      <c r="F259" s="228" t="s">
        <v>413</v>
      </c>
      <c r="G259" s="229"/>
      <c r="H259" s="229"/>
      <c r="I259" s="229"/>
      <c r="J259" s="133" t="s">
        <v>164</v>
      </c>
      <c r="K259" s="134">
        <v>12</v>
      </c>
      <c r="L259" s="230"/>
      <c r="M259" s="229"/>
      <c r="N259" s="230">
        <f>ROUND(L259*K259,2)</f>
        <v>0</v>
      </c>
      <c r="O259" s="229"/>
      <c r="P259" s="229"/>
      <c r="Q259" s="229"/>
      <c r="R259" s="135"/>
      <c r="T259" s="136" t="s">
        <v>3</v>
      </c>
      <c r="U259" s="39" t="s">
        <v>39</v>
      </c>
      <c r="V259" s="137">
        <v>0.35</v>
      </c>
      <c r="W259" s="137">
        <f>V259*K259</f>
        <v>4.199999999999999</v>
      </c>
      <c r="X259" s="137">
        <v>4E-05</v>
      </c>
      <c r="Y259" s="137">
        <f>X259*K259</f>
        <v>0.00048000000000000007</v>
      </c>
      <c r="Z259" s="137">
        <v>0</v>
      </c>
      <c r="AA259" s="138">
        <f>Z259*K259</f>
        <v>0</v>
      </c>
      <c r="AR259" s="16" t="s">
        <v>132</v>
      </c>
      <c r="AT259" s="16" t="s">
        <v>128</v>
      </c>
      <c r="AU259" s="16" t="s">
        <v>87</v>
      </c>
      <c r="AY259" s="16" t="s">
        <v>127</v>
      </c>
      <c r="BE259" s="139">
        <f>IF(U259="základní",N259,0)</f>
        <v>0</v>
      </c>
      <c r="BF259" s="139">
        <f>IF(U259="snížená",N259,0)</f>
        <v>0</v>
      </c>
      <c r="BG259" s="139">
        <f>IF(U259="zákl. přenesená",N259,0)</f>
        <v>0</v>
      </c>
      <c r="BH259" s="139">
        <f>IF(U259="sníž. přenesená",N259,0)</f>
        <v>0</v>
      </c>
      <c r="BI259" s="139">
        <f>IF(U259="nulová",N259,0)</f>
        <v>0</v>
      </c>
      <c r="BJ259" s="16" t="s">
        <v>20</v>
      </c>
      <c r="BK259" s="139">
        <f>ROUND(L259*K259,2)</f>
        <v>0</v>
      </c>
      <c r="BL259" s="16" t="s">
        <v>132</v>
      </c>
      <c r="BM259" s="16" t="s">
        <v>414</v>
      </c>
    </row>
    <row r="260" spans="2:51" s="10" customFormat="1" ht="22.5" customHeight="1">
      <c r="B260" s="140"/>
      <c r="C260" s="141"/>
      <c r="D260" s="141"/>
      <c r="E260" s="142" t="s">
        <v>3</v>
      </c>
      <c r="F260" s="231" t="s">
        <v>182</v>
      </c>
      <c r="G260" s="232"/>
      <c r="H260" s="232"/>
      <c r="I260" s="232"/>
      <c r="J260" s="141"/>
      <c r="K260" s="143">
        <v>12</v>
      </c>
      <c r="L260" s="141"/>
      <c r="M260" s="141"/>
      <c r="N260" s="141"/>
      <c r="O260" s="141"/>
      <c r="P260" s="141"/>
      <c r="Q260" s="141"/>
      <c r="R260" s="144"/>
      <c r="T260" s="145"/>
      <c r="U260" s="141"/>
      <c r="V260" s="141"/>
      <c r="W260" s="141"/>
      <c r="X260" s="141"/>
      <c r="Y260" s="141"/>
      <c r="Z260" s="141"/>
      <c r="AA260" s="146"/>
      <c r="AT260" s="147" t="s">
        <v>135</v>
      </c>
      <c r="AU260" s="147" t="s">
        <v>87</v>
      </c>
      <c r="AV260" s="10" t="s">
        <v>87</v>
      </c>
      <c r="AW260" s="10" t="s">
        <v>32</v>
      </c>
      <c r="AX260" s="10" t="s">
        <v>20</v>
      </c>
      <c r="AY260" s="147" t="s">
        <v>127</v>
      </c>
    </row>
    <row r="261" spans="2:65" s="1" customFormat="1" ht="31.5" customHeight="1">
      <c r="B261" s="130"/>
      <c r="C261" s="164" t="s">
        <v>415</v>
      </c>
      <c r="D261" s="164" t="s">
        <v>246</v>
      </c>
      <c r="E261" s="165" t="s">
        <v>416</v>
      </c>
      <c r="F261" s="238" t="s">
        <v>417</v>
      </c>
      <c r="G261" s="239"/>
      <c r="H261" s="239"/>
      <c r="I261" s="239"/>
      <c r="J261" s="166" t="s">
        <v>164</v>
      </c>
      <c r="K261" s="167">
        <v>12.18</v>
      </c>
      <c r="L261" s="240"/>
      <c r="M261" s="239"/>
      <c r="N261" s="240">
        <f>ROUND(L261*K261,2)</f>
        <v>0</v>
      </c>
      <c r="O261" s="229"/>
      <c r="P261" s="229"/>
      <c r="Q261" s="229"/>
      <c r="R261" s="135"/>
      <c r="T261" s="136" t="s">
        <v>3</v>
      </c>
      <c r="U261" s="39" t="s">
        <v>39</v>
      </c>
      <c r="V261" s="137">
        <v>0</v>
      </c>
      <c r="W261" s="137">
        <f>V261*K261</f>
        <v>0</v>
      </c>
      <c r="X261" s="137">
        <v>0.043</v>
      </c>
      <c r="Y261" s="137">
        <f>X261*K261</f>
        <v>0.52374</v>
      </c>
      <c r="Z261" s="137">
        <v>0</v>
      </c>
      <c r="AA261" s="138">
        <f>Z261*K261</f>
        <v>0</v>
      </c>
      <c r="AR261" s="16" t="s">
        <v>134</v>
      </c>
      <c r="AT261" s="16" t="s">
        <v>246</v>
      </c>
      <c r="AU261" s="16" t="s">
        <v>87</v>
      </c>
      <c r="AY261" s="16" t="s">
        <v>127</v>
      </c>
      <c r="BE261" s="139">
        <f>IF(U261="základní",N261,0)</f>
        <v>0</v>
      </c>
      <c r="BF261" s="139">
        <f>IF(U261="snížená",N261,0)</f>
        <v>0</v>
      </c>
      <c r="BG261" s="139">
        <f>IF(U261="zákl. přenesená",N261,0)</f>
        <v>0</v>
      </c>
      <c r="BH261" s="139">
        <f>IF(U261="sníž. přenesená",N261,0)</f>
        <v>0</v>
      </c>
      <c r="BI261" s="139">
        <f>IF(U261="nulová",N261,0)</f>
        <v>0</v>
      </c>
      <c r="BJ261" s="16" t="s">
        <v>20</v>
      </c>
      <c r="BK261" s="139">
        <f>ROUND(L261*K261,2)</f>
        <v>0</v>
      </c>
      <c r="BL261" s="16" t="s">
        <v>132</v>
      </c>
      <c r="BM261" s="16" t="s">
        <v>418</v>
      </c>
    </row>
    <row r="262" spans="2:51" s="10" customFormat="1" ht="22.5" customHeight="1">
      <c r="B262" s="140"/>
      <c r="C262" s="141"/>
      <c r="D262" s="141"/>
      <c r="E262" s="142" t="s">
        <v>3</v>
      </c>
      <c r="F262" s="231" t="s">
        <v>419</v>
      </c>
      <c r="G262" s="232"/>
      <c r="H262" s="232"/>
      <c r="I262" s="232"/>
      <c r="J262" s="141"/>
      <c r="K262" s="143">
        <v>12.18</v>
      </c>
      <c r="L262" s="141"/>
      <c r="M262" s="141"/>
      <c r="N262" s="141"/>
      <c r="O262" s="141"/>
      <c r="P262" s="141"/>
      <c r="Q262" s="141"/>
      <c r="R262" s="144"/>
      <c r="T262" s="145"/>
      <c r="U262" s="141"/>
      <c r="V262" s="141"/>
      <c r="W262" s="141"/>
      <c r="X262" s="141"/>
      <c r="Y262" s="141"/>
      <c r="Z262" s="141"/>
      <c r="AA262" s="146"/>
      <c r="AT262" s="147" t="s">
        <v>135</v>
      </c>
      <c r="AU262" s="147" t="s">
        <v>87</v>
      </c>
      <c r="AV262" s="10" t="s">
        <v>87</v>
      </c>
      <c r="AW262" s="10" t="s">
        <v>32</v>
      </c>
      <c r="AX262" s="10" t="s">
        <v>20</v>
      </c>
      <c r="AY262" s="147" t="s">
        <v>127</v>
      </c>
    </row>
    <row r="263" spans="2:65" s="1" customFormat="1" ht="31.5" customHeight="1">
      <c r="B263" s="130"/>
      <c r="C263" s="131" t="s">
        <v>420</v>
      </c>
      <c r="D263" s="131" t="s">
        <v>128</v>
      </c>
      <c r="E263" s="132" t="s">
        <v>421</v>
      </c>
      <c r="F263" s="228" t="s">
        <v>422</v>
      </c>
      <c r="G263" s="229"/>
      <c r="H263" s="229"/>
      <c r="I263" s="229"/>
      <c r="J263" s="133" t="s">
        <v>131</v>
      </c>
      <c r="K263" s="134">
        <v>8</v>
      </c>
      <c r="L263" s="230"/>
      <c r="M263" s="229"/>
      <c r="N263" s="230">
        <f>ROUND(L263*K263,2)</f>
        <v>0</v>
      </c>
      <c r="O263" s="229"/>
      <c r="P263" s="229"/>
      <c r="Q263" s="229"/>
      <c r="R263" s="135"/>
      <c r="T263" s="136" t="s">
        <v>3</v>
      </c>
      <c r="U263" s="39" t="s">
        <v>39</v>
      </c>
      <c r="V263" s="137">
        <v>0.674</v>
      </c>
      <c r="W263" s="137">
        <f>V263*K263</f>
        <v>5.392</v>
      </c>
      <c r="X263" s="137">
        <v>7E-05</v>
      </c>
      <c r="Y263" s="137">
        <f>X263*K263</f>
        <v>0.00056</v>
      </c>
      <c r="Z263" s="137">
        <v>0</v>
      </c>
      <c r="AA263" s="138">
        <f>Z263*K263</f>
        <v>0</v>
      </c>
      <c r="AR263" s="16" t="s">
        <v>132</v>
      </c>
      <c r="AT263" s="16" t="s">
        <v>128</v>
      </c>
      <c r="AU263" s="16" t="s">
        <v>87</v>
      </c>
      <c r="AY263" s="16" t="s">
        <v>127</v>
      </c>
      <c r="BE263" s="139">
        <f>IF(U263="základní",N263,0)</f>
        <v>0</v>
      </c>
      <c r="BF263" s="139">
        <f>IF(U263="snížená",N263,0)</f>
        <v>0</v>
      </c>
      <c r="BG263" s="139">
        <f>IF(U263="zákl. přenesená",N263,0)</f>
        <v>0</v>
      </c>
      <c r="BH263" s="139">
        <f>IF(U263="sníž. přenesená",N263,0)</f>
        <v>0</v>
      </c>
      <c r="BI263" s="139">
        <f>IF(U263="nulová",N263,0)</f>
        <v>0</v>
      </c>
      <c r="BJ263" s="16" t="s">
        <v>20</v>
      </c>
      <c r="BK263" s="139">
        <f>ROUND(L263*K263,2)</f>
        <v>0</v>
      </c>
      <c r="BL263" s="16" t="s">
        <v>132</v>
      </c>
      <c r="BM263" s="16" t="s">
        <v>423</v>
      </c>
    </row>
    <row r="264" spans="2:51" s="10" customFormat="1" ht="22.5" customHeight="1">
      <c r="B264" s="140"/>
      <c r="C264" s="141"/>
      <c r="D264" s="141"/>
      <c r="E264" s="142" t="s">
        <v>3</v>
      </c>
      <c r="F264" s="231" t="s">
        <v>134</v>
      </c>
      <c r="G264" s="232"/>
      <c r="H264" s="232"/>
      <c r="I264" s="232"/>
      <c r="J264" s="141"/>
      <c r="K264" s="143">
        <v>8</v>
      </c>
      <c r="L264" s="141"/>
      <c r="M264" s="141"/>
      <c r="N264" s="141"/>
      <c r="O264" s="141"/>
      <c r="P264" s="141"/>
      <c r="Q264" s="141"/>
      <c r="R264" s="144"/>
      <c r="T264" s="145"/>
      <c r="U264" s="141"/>
      <c r="V264" s="141"/>
      <c r="W264" s="141"/>
      <c r="X264" s="141"/>
      <c r="Y264" s="141"/>
      <c r="Z264" s="141"/>
      <c r="AA264" s="146"/>
      <c r="AT264" s="147" t="s">
        <v>135</v>
      </c>
      <c r="AU264" s="147" t="s">
        <v>87</v>
      </c>
      <c r="AV264" s="10" t="s">
        <v>87</v>
      </c>
      <c r="AW264" s="10" t="s">
        <v>32</v>
      </c>
      <c r="AX264" s="10" t="s">
        <v>20</v>
      </c>
      <c r="AY264" s="147" t="s">
        <v>127</v>
      </c>
    </row>
    <row r="265" spans="2:65" s="1" customFormat="1" ht="31.5" customHeight="1">
      <c r="B265" s="130"/>
      <c r="C265" s="164" t="s">
        <v>424</v>
      </c>
      <c r="D265" s="164" t="s">
        <v>246</v>
      </c>
      <c r="E265" s="165" t="s">
        <v>425</v>
      </c>
      <c r="F265" s="238" t="s">
        <v>426</v>
      </c>
      <c r="G265" s="239"/>
      <c r="H265" s="239"/>
      <c r="I265" s="239"/>
      <c r="J265" s="166" t="s">
        <v>131</v>
      </c>
      <c r="K265" s="167">
        <v>2.03</v>
      </c>
      <c r="L265" s="240"/>
      <c r="M265" s="239"/>
      <c r="N265" s="240">
        <f>ROUND(L265*K265,2)</f>
        <v>0</v>
      </c>
      <c r="O265" s="229"/>
      <c r="P265" s="229"/>
      <c r="Q265" s="229"/>
      <c r="R265" s="135"/>
      <c r="T265" s="136" t="s">
        <v>3</v>
      </c>
      <c r="U265" s="39" t="s">
        <v>39</v>
      </c>
      <c r="V265" s="137">
        <v>0</v>
      </c>
      <c r="W265" s="137">
        <f>V265*K265</f>
        <v>0</v>
      </c>
      <c r="X265" s="137">
        <v>0.022</v>
      </c>
      <c r="Y265" s="137">
        <f>X265*K265</f>
        <v>0.04465999999999999</v>
      </c>
      <c r="Z265" s="137">
        <v>0</v>
      </c>
      <c r="AA265" s="138">
        <f>Z265*K265</f>
        <v>0</v>
      </c>
      <c r="AR265" s="16" t="s">
        <v>134</v>
      </c>
      <c r="AT265" s="16" t="s">
        <v>246</v>
      </c>
      <c r="AU265" s="16" t="s">
        <v>87</v>
      </c>
      <c r="AY265" s="16" t="s">
        <v>127</v>
      </c>
      <c r="BE265" s="139">
        <f>IF(U265="základní",N265,0)</f>
        <v>0</v>
      </c>
      <c r="BF265" s="139">
        <f>IF(U265="snížená",N265,0)</f>
        <v>0</v>
      </c>
      <c r="BG265" s="139">
        <f>IF(U265="zákl. přenesená",N265,0)</f>
        <v>0</v>
      </c>
      <c r="BH265" s="139">
        <f>IF(U265="sníž. přenesená",N265,0)</f>
        <v>0</v>
      </c>
      <c r="BI265" s="139">
        <f>IF(U265="nulová",N265,0)</f>
        <v>0</v>
      </c>
      <c r="BJ265" s="16" t="s">
        <v>20</v>
      </c>
      <c r="BK265" s="139">
        <f>ROUND(L265*K265,2)</f>
        <v>0</v>
      </c>
      <c r="BL265" s="16" t="s">
        <v>132</v>
      </c>
      <c r="BM265" s="16" t="s">
        <v>427</v>
      </c>
    </row>
    <row r="266" spans="2:51" s="10" customFormat="1" ht="22.5" customHeight="1">
      <c r="B266" s="140"/>
      <c r="C266" s="141"/>
      <c r="D266" s="141"/>
      <c r="E266" s="142" t="s">
        <v>3</v>
      </c>
      <c r="F266" s="231" t="s">
        <v>428</v>
      </c>
      <c r="G266" s="232"/>
      <c r="H266" s="232"/>
      <c r="I266" s="232"/>
      <c r="J266" s="141"/>
      <c r="K266" s="143">
        <v>2.03</v>
      </c>
      <c r="L266" s="141"/>
      <c r="M266" s="141"/>
      <c r="N266" s="141"/>
      <c r="O266" s="141"/>
      <c r="P266" s="141"/>
      <c r="Q266" s="141"/>
      <c r="R266" s="144"/>
      <c r="T266" s="145"/>
      <c r="U266" s="141"/>
      <c r="V266" s="141"/>
      <c r="W266" s="141"/>
      <c r="X266" s="141"/>
      <c r="Y266" s="141"/>
      <c r="Z266" s="141"/>
      <c r="AA266" s="146"/>
      <c r="AT266" s="147" t="s">
        <v>135</v>
      </c>
      <c r="AU266" s="147" t="s">
        <v>87</v>
      </c>
      <c r="AV266" s="10" t="s">
        <v>87</v>
      </c>
      <c r="AW266" s="10" t="s">
        <v>32</v>
      </c>
      <c r="AX266" s="10" t="s">
        <v>20</v>
      </c>
      <c r="AY266" s="147" t="s">
        <v>127</v>
      </c>
    </row>
    <row r="267" spans="2:65" s="1" customFormat="1" ht="31.5" customHeight="1">
      <c r="B267" s="130"/>
      <c r="C267" s="164" t="s">
        <v>429</v>
      </c>
      <c r="D267" s="164" t="s">
        <v>246</v>
      </c>
      <c r="E267" s="165" t="s">
        <v>430</v>
      </c>
      <c r="F267" s="238" t="s">
        <v>431</v>
      </c>
      <c r="G267" s="239"/>
      <c r="H267" s="239"/>
      <c r="I267" s="239"/>
      <c r="J267" s="166" t="s">
        <v>131</v>
      </c>
      <c r="K267" s="167">
        <v>4.06</v>
      </c>
      <c r="L267" s="240"/>
      <c r="M267" s="239"/>
      <c r="N267" s="240">
        <f>ROUND(L267*K267,2)</f>
        <v>0</v>
      </c>
      <c r="O267" s="229"/>
      <c r="P267" s="229"/>
      <c r="Q267" s="229"/>
      <c r="R267" s="135"/>
      <c r="T267" s="136" t="s">
        <v>3</v>
      </c>
      <c r="U267" s="39" t="s">
        <v>39</v>
      </c>
      <c r="V267" s="137">
        <v>0</v>
      </c>
      <c r="W267" s="137">
        <f>V267*K267</f>
        <v>0</v>
      </c>
      <c r="X267" s="137">
        <v>0.022</v>
      </c>
      <c r="Y267" s="137">
        <f>X267*K267</f>
        <v>0.08931999999999998</v>
      </c>
      <c r="Z267" s="137">
        <v>0</v>
      </c>
      <c r="AA267" s="138">
        <f>Z267*K267</f>
        <v>0</v>
      </c>
      <c r="AR267" s="16" t="s">
        <v>134</v>
      </c>
      <c r="AT267" s="16" t="s">
        <v>246</v>
      </c>
      <c r="AU267" s="16" t="s">
        <v>87</v>
      </c>
      <c r="AY267" s="16" t="s">
        <v>127</v>
      </c>
      <c r="BE267" s="139">
        <f>IF(U267="základní",N267,0)</f>
        <v>0</v>
      </c>
      <c r="BF267" s="139">
        <f>IF(U267="snížená",N267,0)</f>
        <v>0</v>
      </c>
      <c r="BG267" s="139">
        <f>IF(U267="zákl. přenesená",N267,0)</f>
        <v>0</v>
      </c>
      <c r="BH267" s="139">
        <f>IF(U267="sníž. přenesená",N267,0)</f>
        <v>0</v>
      </c>
      <c r="BI267" s="139">
        <f>IF(U267="nulová",N267,0)</f>
        <v>0</v>
      </c>
      <c r="BJ267" s="16" t="s">
        <v>20</v>
      </c>
      <c r="BK267" s="139">
        <f>ROUND(L267*K267,2)</f>
        <v>0</v>
      </c>
      <c r="BL267" s="16" t="s">
        <v>132</v>
      </c>
      <c r="BM267" s="16" t="s">
        <v>432</v>
      </c>
    </row>
    <row r="268" spans="2:51" s="10" customFormat="1" ht="22.5" customHeight="1">
      <c r="B268" s="140"/>
      <c r="C268" s="141"/>
      <c r="D268" s="141"/>
      <c r="E268" s="142" t="s">
        <v>3</v>
      </c>
      <c r="F268" s="231" t="s">
        <v>433</v>
      </c>
      <c r="G268" s="232"/>
      <c r="H268" s="232"/>
      <c r="I268" s="232"/>
      <c r="J268" s="141"/>
      <c r="K268" s="143">
        <v>4.06</v>
      </c>
      <c r="L268" s="141"/>
      <c r="M268" s="141"/>
      <c r="N268" s="141"/>
      <c r="O268" s="141"/>
      <c r="P268" s="141"/>
      <c r="Q268" s="141"/>
      <c r="R268" s="144"/>
      <c r="T268" s="145"/>
      <c r="U268" s="141"/>
      <c r="V268" s="141"/>
      <c r="W268" s="141"/>
      <c r="X268" s="141"/>
      <c r="Y268" s="141"/>
      <c r="Z268" s="141"/>
      <c r="AA268" s="146"/>
      <c r="AT268" s="147" t="s">
        <v>135</v>
      </c>
      <c r="AU268" s="147" t="s">
        <v>87</v>
      </c>
      <c r="AV268" s="10" t="s">
        <v>87</v>
      </c>
      <c r="AW268" s="10" t="s">
        <v>32</v>
      </c>
      <c r="AX268" s="10" t="s">
        <v>20</v>
      </c>
      <c r="AY268" s="147" t="s">
        <v>127</v>
      </c>
    </row>
    <row r="269" spans="2:65" s="1" customFormat="1" ht="31.5" customHeight="1">
      <c r="B269" s="130"/>
      <c r="C269" s="164" t="s">
        <v>434</v>
      </c>
      <c r="D269" s="164" t="s">
        <v>246</v>
      </c>
      <c r="E269" s="165" t="s">
        <v>435</v>
      </c>
      <c r="F269" s="238" t="s">
        <v>436</v>
      </c>
      <c r="G269" s="239"/>
      <c r="H269" s="239"/>
      <c r="I269" s="239"/>
      <c r="J269" s="166" t="s">
        <v>131</v>
      </c>
      <c r="K269" s="167">
        <v>2.03</v>
      </c>
      <c r="L269" s="240"/>
      <c r="M269" s="239"/>
      <c r="N269" s="240">
        <f>ROUND(L269*K269,2)</f>
        <v>0</v>
      </c>
      <c r="O269" s="229"/>
      <c r="P269" s="229"/>
      <c r="Q269" s="229"/>
      <c r="R269" s="135"/>
      <c r="T269" s="136" t="s">
        <v>3</v>
      </c>
      <c r="U269" s="39" t="s">
        <v>39</v>
      </c>
      <c r="V269" s="137">
        <v>0</v>
      </c>
      <c r="W269" s="137">
        <f>V269*K269</f>
        <v>0</v>
      </c>
      <c r="X269" s="137">
        <v>0.006</v>
      </c>
      <c r="Y269" s="137">
        <f>X269*K269</f>
        <v>0.01218</v>
      </c>
      <c r="Z269" s="137">
        <v>0</v>
      </c>
      <c r="AA269" s="138">
        <f>Z269*K269</f>
        <v>0</v>
      </c>
      <c r="AR269" s="16" t="s">
        <v>134</v>
      </c>
      <c r="AT269" s="16" t="s">
        <v>246</v>
      </c>
      <c r="AU269" s="16" t="s">
        <v>87</v>
      </c>
      <c r="AY269" s="16" t="s">
        <v>127</v>
      </c>
      <c r="BE269" s="139">
        <f>IF(U269="základní",N269,0)</f>
        <v>0</v>
      </c>
      <c r="BF269" s="139">
        <f>IF(U269="snížená",N269,0)</f>
        <v>0</v>
      </c>
      <c r="BG269" s="139">
        <f>IF(U269="zákl. přenesená",N269,0)</f>
        <v>0</v>
      </c>
      <c r="BH269" s="139">
        <f>IF(U269="sníž. přenesená",N269,0)</f>
        <v>0</v>
      </c>
      <c r="BI269" s="139">
        <f>IF(U269="nulová",N269,0)</f>
        <v>0</v>
      </c>
      <c r="BJ269" s="16" t="s">
        <v>20</v>
      </c>
      <c r="BK269" s="139">
        <f>ROUND(L269*K269,2)</f>
        <v>0</v>
      </c>
      <c r="BL269" s="16" t="s">
        <v>132</v>
      </c>
      <c r="BM269" s="16" t="s">
        <v>437</v>
      </c>
    </row>
    <row r="270" spans="2:51" s="10" customFormat="1" ht="22.5" customHeight="1">
      <c r="B270" s="140"/>
      <c r="C270" s="141"/>
      <c r="D270" s="141"/>
      <c r="E270" s="142" t="s">
        <v>3</v>
      </c>
      <c r="F270" s="231" t="s">
        <v>428</v>
      </c>
      <c r="G270" s="232"/>
      <c r="H270" s="232"/>
      <c r="I270" s="232"/>
      <c r="J270" s="141"/>
      <c r="K270" s="143">
        <v>2.03</v>
      </c>
      <c r="L270" s="141"/>
      <c r="M270" s="141"/>
      <c r="N270" s="141"/>
      <c r="O270" s="141"/>
      <c r="P270" s="141"/>
      <c r="Q270" s="141"/>
      <c r="R270" s="144"/>
      <c r="T270" s="145"/>
      <c r="U270" s="141"/>
      <c r="V270" s="141"/>
      <c r="W270" s="141"/>
      <c r="X270" s="141"/>
      <c r="Y270" s="141"/>
      <c r="Z270" s="141"/>
      <c r="AA270" s="146"/>
      <c r="AT270" s="147" t="s">
        <v>135</v>
      </c>
      <c r="AU270" s="147" t="s">
        <v>87</v>
      </c>
      <c r="AV270" s="10" t="s">
        <v>87</v>
      </c>
      <c r="AW270" s="10" t="s">
        <v>32</v>
      </c>
      <c r="AX270" s="10" t="s">
        <v>20</v>
      </c>
      <c r="AY270" s="147" t="s">
        <v>127</v>
      </c>
    </row>
    <row r="271" spans="2:65" s="1" customFormat="1" ht="31.5" customHeight="1">
      <c r="B271" s="130"/>
      <c r="C271" s="131" t="s">
        <v>438</v>
      </c>
      <c r="D271" s="131" t="s">
        <v>128</v>
      </c>
      <c r="E271" s="132" t="s">
        <v>439</v>
      </c>
      <c r="F271" s="228" t="s">
        <v>440</v>
      </c>
      <c r="G271" s="229"/>
      <c r="H271" s="229"/>
      <c r="I271" s="229"/>
      <c r="J271" s="133" t="s">
        <v>131</v>
      </c>
      <c r="K271" s="134">
        <v>2</v>
      </c>
      <c r="L271" s="230"/>
      <c r="M271" s="229"/>
      <c r="N271" s="230">
        <f>ROUND(L271*K271,2)</f>
        <v>0</v>
      </c>
      <c r="O271" s="229"/>
      <c r="P271" s="229"/>
      <c r="Q271" s="229"/>
      <c r="R271" s="135"/>
      <c r="T271" s="136" t="s">
        <v>3</v>
      </c>
      <c r="U271" s="39" t="s">
        <v>39</v>
      </c>
      <c r="V271" s="137">
        <v>17.658</v>
      </c>
      <c r="W271" s="137">
        <f>V271*K271</f>
        <v>35.316</v>
      </c>
      <c r="X271" s="137">
        <v>1.2794</v>
      </c>
      <c r="Y271" s="137">
        <f>X271*K271</f>
        <v>2.5588</v>
      </c>
      <c r="Z271" s="137">
        <v>0</v>
      </c>
      <c r="AA271" s="138">
        <f>Z271*K271</f>
        <v>0</v>
      </c>
      <c r="AR271" s="16" t="s">
        <v>132</v>
      </c>
      <c r="AT271" s="16" t="s">
        <v>128</v>
      </c>
      <c r="AU271" s="16" t="s">
        <v>87</v>
      </c>
      <c r="AY271" s="16" t="s">
        <v>127</v>
      </c>
      <c r="BE271" s="139">
        <f>IF(U271="základní",N271,0)</f>
        <v>0</v>
      </c>
      <c r="BF271" s="139">
        <f>IF(U271="snížená",N271,0)</f>
        <v>0</v>
      </c>
      <c r="BG271" s="139">
        <f>IF(U271="zákl. přenesená",N271,0)</f>
        <v>0</v>
      </c>
      <c r="BH271" s="139">
        <f>IF(U271="sníž. přenesená",N271,0)</f>
        <v>0</v>
      </c>
      <c r="BI271" s="139">
        <f>IF(U271="nulová",N271,0)</f>
        <v>0</v>
      </c>
      <c r="BJ271" s="16" t="s">
        <v>20</v>
      </c>
      <c r="BK271" s="139">
        <f>ROUND(L271*K271,2)</f>
        <v>0</v>
      </c>
      <c r="BL271" s="16" t="s">
        <v>132</v>
      </c>
      <c r="BM271" s="16" t="s">
        <v>441</v>
      </c>
    </row>
    <row r="272" spans="2:51" s="10" customFormat="1" ht="22.5" customHeight="1">
      <c r="B272" s="140"/>
      <c r="C272" s="141"/>
      <c r="D272" s="141"/>
      <c r="E272" s="142" t="s">
        <v>3</v>
      </c>
      <c r="F272" s="231" t="s">
        <v>87</v>
      </c>
      <c r="G272" s="232"/>
      <c r="H272" s="232"/>
      <c r="I272" s="232"/>
      <c r="J272" s="141"/>
      <c r="K272" s="143">
        <v>2</v>
      </c>
      <c r="L272" s="141"/>
      <c r="M272" s="141"/>
      <c r="N272" s="141"/>
      <c r="O272" s="141"/>
      <c r="P272" s="141"/>
      <c r="Q272" s="141"/>
      <c r="R272" s="144"/>
      <c r="T272" s="145"/>
      <c r="U272" s="141"/>
      <c r="V272" s="141"/>
      <c r="W272" s="141"/>
      <c r="X272" s="141"/>
      <c r="Y272" s="141"/>
      <c r="Z272" s="141"/>
      <c r="AA272" s="146"/>
      <c r="AT272" s="147" t="s">
        <v>135</v>
      </c>
      <c r="AU272" s="147" t="s">
        <v>87</v>
      </c>
      <c r="AV272" s="10" t="s">
        <v>87</v>
      </c>
      <c r="AW272" s="10" t="s">
        <v>32</v>
      </c>
      <c r="AX272" s="10" t="s">
        <v>20</v>
      </c>
      <c r="AY272" s="147" t="s">
        <v>127</v>
      </c>
    </row>
    <row r="273" spans="2:65" s="1" customFormat="1" ht="44.25" customHeight="1">
      <c r="B273" s="130"/>
      <c r="C273" s="164" t="s">
        <v>442</v>
      </c>
      <c r="D273" s="164" t="s">
        <v>246</v>
      </c>
      <c r="E273" s="165" t="s">
        <v>443</v>
      </c>
      <c r="F273" s="238" t="s">
        <v>444</v>
      </c>
      <c r="G273" s="239"/>
      <c r="H273" s="239"/>
      <c r="I273" s="239"/>
      <c r="J273" s="166" t="s">
        <v>131</v>
      </c>
      <c r="K273" s="167">
        <v>2.03</v>
      </c>
      <c r="L273" s="240"/>
      <c r="M273" s="239"/>
      <c r="N273" s="240">
        <f>ROUND(L273*K273,2)</f>
        <v>0</v>
      </c>
      <c r="O273" s="229"/>
      <c r="P273" s="229"/>
      <c r="Q273" s="229"/>
      <c r="R273" s="135"/>
      <c r="T273" s="136" t="s">
        <v>3</v>
      </c>
      <c r="U273" s="39" t="s">
        <v>39</v>
      </c>
      <c r="V273" s="137">
        <v>0</v>
      </c>
      <c r="W273" s="137">
        <f>V273*K273</f>
        <v>0</v>
      </c>
      <c r="X273" s="137">
        <v>0.064</v>
      </c>
      <c r="Y273" s="137">
        <f>X273*K273</f>
        <v>0.12991999999999998</v>
      </c>
      <c r="Z273" s="137">
        <v>0</v>
      </c>
      <c r="AA273" s="138">
        <f>Z273*K273</f>
        <v>0</v>
      </c>
      <c r="AR273" s="16" t="s">
        <v>134</v>
      </c>
      <c r="AT273" s="16" t="s">
        <v>246</v>
      </c>
      <c r="AU273" s="16" t="s">
        <v>87</v>
      </c>
      <c r="AY273" s="16" t="s">
        <v>127</v>
      </c>
      <c r="BE273" s="139">
        <f>IF(U273="základní",N273,0)</f>
        <v>0</v>
      </c>
      <c r="BF273" s="139">
        <f>IF(U273="snížená",N273,0)</f>
        <v>0</v>
      </c>
      <c r="BG273" s="139">
        <f>IF(U273="zákl. přenesená",N273,0)</f>
        <v>0</v>
      </c>
      <c r="BH273" s="139">
        <f>IF(U273="sníž. přenesená",N273,0)</f>
        <v>0</v>
      </c>
      <c r="BI273" s="139">
        <f>IF(U273="nulová",N273,0)</f>
        <v>0</v>
      </c>
      <c r="BJ273" s="16" t="s">
        <v>20</v>
      </c>
      <c r="BK273" s="139">
        <f>ROUND(L273*K273,2)</f>
        <v>0</v>
      </c>
      <c r="BL273" s="16" t="s">
        <v>132</v>
      </c>
      <c r="BM273" s="16" t="s">
        <v>445</v>
      </c>
    </row>
    <row r="274" spans="2:51" s="10" customFormat="1" ht="22.5" customHeight="1">
      <c r="B274" s="140"/>
      <c r="C274" s="141"/>
      <c r="D274" s="141"/>
      <c r="E274" s="142" t="s">
        <v>3</v>
      </c>
      <c r="F274" s="231" t="s">
        <v>428</v>
      </c>
      <c r="G274" s="232"/>
      <c r="H274" s="232"/>
      <c r="I274" s="232"/>
      <c r="J274" s="141"/>
      <c r="K274" s="143">
        <v>2.03</v>
      </c>
      <c r="L274" s="141"/>
      <c r="M274" s="141"/>
      <c r="N274" s="141"/>
      <c r="O274" s="141"/>
      <c r="P274" s="141"/>
      <c r="Q274" s="141"/>
      <c r="R274" s="144"/>
      <c r="T274" s="145"/>
      <c r="U274" s="141"/>
      <c r="V274" s="141"/>
      <c r="W274" s="141"/>
      <c r="X274" s="141"/>
      <c r="Y274" s="141"/>
      <c r="Z274" s="141"/>
      <c r="AA274" s="146"/>
      <c r="AT274" s="147" t="s">
        <v>135</v>
      </c>
      <c r="AU274" s="147" t="s">
        <v>87</v>
      </c>
      <c r="AV274" s="10" t="s">
        <v>87</v>
      </c>
      <c r="AW274" s="10" t="s">
        <v>32</v>
      </c>
      <c r="AX274" s="10" t="s">
        <v>20</v>
      </c>
      <c r="AY274" s="147" t="s">
        <v>127</v>
      </c>
    </row>
    <row r="275" spans="2:65" s="1" customFormat="1" ht="31.5" customHeight="1">
      <c r="B275" s="130"/>
      <c r="C275" s="164" t="s">
        <v>446</v>
      </c>
      <c r="D275" s="164" t="s">
        <v>246</v>
      </c>
      <c r="E275" s="165" t="s">
        <v>447</v>
      </c>
      <c r="F275" s="238" t="s">
        <v>448</v>
      </c>
      <c r="G275" s="239"/>
      <c r="H275" s="239"/>
      <c r="I275" s="239"/>
      <c r="J275" s="166" t="s">
        <v>164</v>
      </c>
      <c r="K275" s="167">
        <v>2.03</v>
      </c>
      <c r="L275" s="240"/>
      <c r="M275" s="239"/>
      <c r="N275" s="240">
        <f>ROUND(L275*K275,2)</f>
        <v>0</v>
      </c>
      <c r="O275" s="229"/>
      <c r="P275" s="229"/>
      <c r="Q275" s="229"/>
      <c r="R275" s="135"/>
      <c r="T275" s="136" t="s">
        <v>3</v>
      </c>
      <c r="U275" s="39" t="s">
        <v>39</v>
      </c>
      <c r="V275" s="137">
        <v>0</v>
      </c>
      <c r="W275" s="137">
        <f>V275*K275</f>
        <v>0</v>
      </c>
      <c r="X275" s="137">
        <v>0.075</v>
      </c>
      <c r="Y275" s="137">
        <f>X275*K275</f>
        <v>0.15224999999999997</v>
      </c>
      <c r="Z275" s="137">
        <v>0</v>
      </c>
      <c r="AA275" s="138">
        <f>Z275*K275</f>
        <v>0</v>
      </c>
      <c r="AR275" s="16" t="s">
        <v>134</v>
      </c>
      <c r="AT275" s="16" t="s">
        <v>246</v>
      </c>
      <c r="AU275" s="16" t="s">
        <v>87</v>
      </c>
      <c r="AY275" s="16" t="s">
        <v>127</v>
      </c>
      <c r="BE275" s="139">
        <f>IF(U275="základní",N275,0)</f>
        <v>0</v>
      </c>
      <c r="BF275" s="139">
        <f>IF(U275="snížená",N275,0)</f>
        <v>0</v>
      </c>
      <c r="BG275" s="139">
        <f>IF(U275="zákl. přenesená",N275,0)</f>
        <v>0</v>
      </c>
      <c r="BH275" s="139">
        <f>IF(U275="sníž. přenesená",N275,0)</f>
        <v>0</v>
      </c>
      <c r="BI275" s="139">
        <f>IF(U275="nulová",N275,0)</f>
        <v>0</v>
      </c>
      <c r="BJ275" s="16" t="s">
        <v>20</v>
      </c>
      <c r="BK275" s="139">
        <f>ROUND(L275*K275,2)</f>
        <v>0</v>
      </c>
      <c r="BL275" s="16" t="s">
        <v>132</v>
      </c>
      <c r="BM275" s="16" t="s">
        <v>449</v>
      </c>
    </row>
    <row r="276" spans="2:51" s="10" customFormat="1" ht="22.5" customHeight="1">
      <c r="B276" s="140"/>
      <c r="C276" s="141"/>
      <c r="D276" s="141"/>
      <c r="E276" s="142" t="s">
        <v>3</v>
      </c>
      <c r="F276" s="231" t="s">
        <v>428</v>
      </c>
      <c r="G276" s="232"/>
      <c r="H276" s="232"/>
      <c r="I276" s="232"/>
      <c r="J276" s="141"/>
      <c r="K276" s="143">
        <v>2.03</v>
      </c>
      <c r="L276" s="141"/>
      <c r="M276" s="141"/>
      <c r="N276" s="141"/>
      <c r="O276" s="141"/>
      <c r="P276" s="141"/>
      <c r="Q276" s="141"/>
      <c r="R276" s="144"/>
      <c r="T276" s="145"/>
      <c r="U276" s="141"/>
      <c r="V276" s="141"/>
      <c r="W276" s="141"/>
      <c r="X276" s="141"/>
      <c r="Y276" s="141"/>
      <c r="Z276" s="141"/>
      <c r="AA276" s="146"/>
      <c r="AT276" s="147" t="s">
        <v>135</v>
      </c>
      <c r="AU276" s="147" t="s">
        <v>87</v>
      </c>
      <c r="AV276" s="10" t="s">
        <v>87</v>
      </c>
      <c r="AW276" s="10" t="s">
        <v>32</v>
      </c>
      <c r="AX276" s="10" t="s">
        <v>20</v>
      </c>
      <c r="AY276" s="147" t="s">
        <v>127</v>
      </c>
    </row>
    <row r="277" spans="2:65" s="1" customFormat="1" ht="22.5" customHeight="1">
      <c r="B277" s="130"/>
      <c r="C277" s="131" t="s">
        <v>450</v>
      </c>
      <c r="D277" s="131" t="s">
        <v>128</v>
      </c>
      <c r="E277" s="132" t="s">
        <v>451</v>
      </c>
      <c r="F277" s="228" t="s">
        <v>452</v>
      </c>
      <c r="G277" s="229"/>
      <c r="H277" s="229"/>
      <c r="I277" s="229"/>
      <c r="J277" s="133" t="s">
        <v>164</v>
      </c>
      <c r="K277" s="134">
        <v>12</v>
      </c>
      <c r="L277" s="230"/>
      <c r="M277" s="229"/>
      <c r="N277" s="230">
        <f>ROUND(L277*K277,2)</f>
        <v>0</v>
      </c>
      <c r="O277" s="229"/>
      <c r="P277" s="229"/>
      <c r="Q277" s="229"/>
      <c r="R277" s="135"/>
      <c r="T277" s="136" t="s">
        <v>3</v>
      </c>
      <c r="U277" s="39" t="s">
        <v>39</v>
      </c>
      <c r="V277" s="137">
        <v>0</v>
      </c>
      <c r="W277" s="137">
        <f>V277*K277</f>
        <v>0</v>
      </c>
      <c r="X277" s="137">
        <v>0</v>
      </c>
      <c r="Y277" s="137">
        <f>X277*K277</f>
        <v>0</v>
      </c>
      <c r="Z277" s="137">
        <v>0</v>
      </c>
      <c r="AA277" s="138">
        <f>Z277*K277</f>
        <v>0</v>
      </c>
      <c r="AR277" s="16" t="s">
        <v>132</v>
      </c>
      <c r="AT277" s="16" t="s">
        <v>128</v>
      </c>
      <c r="AU277" s="16" t="s">
        <v>87</v>
      </c>
      <c r="AY277" s="16" t="s">
        <v>127</v>
      </c>
      <c r="BE277" s="139">
        <f>IF(U277="základní",N277,0)</f>
        <v>0</v>
      </c>
      <c r="BF277" s="139">
        <f>IF(U277="snížená",N277,0)</f>
        <v>0</v>
      </c>
      <c r="BG277" s="139">
        <f>IF(U277="zákl. přenesená",N277,0)</f>
        <v>0</v>
      </c>
      <c r="BH277" s="139">
        <f>IF(U277="sníž. přenesená",N277,0)</f>
        <v>0</v>
      </c>
      <c r="BI277" s="139">
        <f>IF(U277="nulová",N277,0)</f>
        <v>0</v>
      </c>
      <c r="BJ277" s="16" t="s">
        <v>20</v>
      </c>
      <c r="BK277" s="139">
        <f>ROUND(L277*K277,2)</f>
        <v>0</v>
      </c>
      <c r="BL277" s="16" t="s">
        <v>132</v>
      </c>
      <c r="BM277" s="16" t="s">
        <v>453</v>
      </c>
    </row>
    <row r="278" spans="2:51" s="10" customFormat="1" ht="22.5" customHeight="1">
      <c r="B278" s="140"/>
      <c r="C278" s="141"/>
      <c r="D278" s="141"/>
      <c r="E278" s="142" t="s">
        <v>3</v>
      </c>
      <c r="F278" s="231" t="s">
        <v>182</v>
      </c>
      <c r="G278" s="232"/>
      <c r="H278" s="232"/>
      <c r="I278" s="232"/>
      <c r="J278" s="141"/>
      <c r="K278" s="143">
        <v>12</v>
      </c>
      <c r="L278" s="141"/>
      <c r="M278" s="141"/>
      <c r="N278" s="141"/>
      <c r="O278" s="141"/>
      <c r="P278" s="141"/>
      <c r="Q278" s="141"/>
      <c r="R278" s="144"/>
      <c r="T278" s="145"/>
      <c r="U278" s="141"/>
      <c r="V278" s="141"/>
      <c r="W278" s="141"/>
      <c r="X278" s="141"/>
      <c r="Y278" s="141"/>
      <c r="Z278" s="141"/>
      <c r="AA278" s="146"/>
      <c r="AT278" s="147" t="s">
        <v>135</v>
      </c>
      <c r="AU278" s="147" t="s">
        <v>87</v>
      </c>
      <c r="AV278" s="10" t="s">
        <v>87</v>
      </c>
      <c r="AW278" s="10" t="s">
        <v>32</v>
      </c>
      <c r="AX278" s="10" t="s">
        <v>20</v>
      </c>
      <c r="AY278" s="147" t="s">
        <v>127</v>
      </c>
    </row>
    <row r="279" spans="2:65" s="1" customFormat="1" ht="31.5" customHeight="1">
      <c r="B279" s="130"/>
      <c r="C279" s="131" t="s">
        <v>454</v>
      </c>
      <c r="D279" s="131" t="s">
        <v>128</v>
      </c>
      <c r="E279" s="132" t="s">
        <v>455</v>
      </c>
      <c r="F279" s="228" t="s">
        <v>456</v>
      </c>
      <c r="G279" s="229"/>
      <c r="H279" s="229"/>
      <c r="I279" s="229"/>
      <c r="J279" s="133" t="s">
        <v>3</v>
      </c>
      <c r="K279" s="134">
        <v>2</v>
      </c>
      <c r="L279" s="230"/>
      <c r="M279" s="229"/>
      <c r="N279" s="230">
        <f>ROUND(L279*K279,2)</f>
        <v>0</v>
      </c>
      <c r="O279" s="229"/>
      <c r="P279" s="229"/>
      <c r="Q279" s="229"/>
      <c r="R279" s="135"/>
      <c r="T279" s="136" t="s">
        <v>3</v>
      </c>
      <c r="U279" s="39" t="s">
        <v>39</v>
      </c>
      <c r="V279" s="137">
        <v>0</v>
      </c>
      <c r="W279" s="137">
        <f>V279*K279</f>
        <v>0</v>
      </c>
      <c r="X279" s="137">
        <v>1.5</v>
      </c>
      <c r="Y279" s="137">
        <f>X279*K279</f>
        <v>3</v>
      </c>
      <c r="Z279" s="137">
        <v>0</v>
      </c>
      <c r="AA279" s="138">
        <f>Z279*K279</f>
        <v>0</v>
      </c>
      <c r="AR279" s="16" t="s">
        <v>132</v>
      </c>
      <c r="AT279" s="16" t="s">
        <v>128</v>
      </c>
      <c r="AU279" s="16" t="s">
        <v>87</v>
      </c>
      <c r="AY279" s="16" t="s">
        <v>127</v>
      </c>
      <c r="BE279" s="139">
        <f>IF(U279="základní",N279,0)</f>
        <v>0</v>
      </c>
      <c r="BF279" s="139">
        <f>IF(U279="snížená",N279,0)</f>
        <v>0</v>
      </c>
      <c r="BG279" s="139">
        <f>IF(U279="zákl. přenesená",N279,0)</f>
        <v>0</v>
      </c>
      <c r="BH279" s="139">
        <f>IF(U279="sníž. přenesená",N279,0)</f>
        <v>0</v>
      </c>
      <c r="BI279" s="139">
        <f>IF(U279="nulová",N279,0)</f>
        <v>0</v>
      </c>
      <c r="BJ279" s="16" t="s">
        <v>20</v>
      </c>
      <c r="BK279" s="139">
        <f>ROUND(L279*K279,2)</f>
        <v>0</v>
      </c>
      <c r="BL279" s="16" t="s">
        <v>132</v>
      </c>
      <c r="BM279" s="16" t="s">
        <v>457</v>
      </c>
    </row>
    <row r="280" spans="2:51" s="10" customFormat="1" ht="22.5" customHeight="1">
      <c r="B280" s="140"/>
      <c r="C280" s="141"/>
      <c r="D280" s="141"/>
      <c r="E280" s="142" t="s">
        <v>3</v>
      </c>
      <c r="F280" s="231" t="s">
        <v>87</v>
      </c>
      <c r="G280" s="232"/>
      <c r="H280" s="232"/>
      <c r="I280" s="232"/>
      <c r="J280" s="141"/>
      <c r="K280" s="143">
        <v>2</v>
      </c>
      <c r="L280" s="141"/>
      <c r="M280" s="141"/>
      <c r="N280" s="141"/>
      <c r="O280" s="141"/>
      <c r="P280" s="141"/>
      <c r="Q280" s="141"/>
      <c r="R280" s="144"/>
      <c r="T280" s="145"/>
      <c r="U280" s="141"/>
      <c r="V280" s="141"/>
      <c r="W280" s="141"/>
      <c r="X280" s="141"/>
      <c r="Y280" s="141"/>
      <c r="Z280" s="141"/>
      <c r="AA280" s="146"/>
      <c r="AT280" s="147" t="s">
        <v>135</v>
      </c>
      <c r="AU280" s="147" t="s">
        <v>87</v>
      </c>
      <c r="AV280" s="10" t="s">
        <v>87</v>
      </c>
      <c r="AW280" s="10" t="s">
        <v>32</v>
      </c>
      <c r="AX280" s="10" t="s">
        <v>20</v>
      </c>
      <c r="AY280" s="147" t="s">
        <v>127</v>
      </c>
    </row>
    <row r="281" spans="2:65" s="1" customFormat="1" ht="31.5" customHeight="1">
      <c r="B281" s="130"/>
      <c r="C281" s="131" t="s">
        <v>458</v>
      </c>
      <c r="D281" s="131" t="s">
        <v>128</v>
      </c>
      <c r="E281" s="132" t="s">
        <v>459</v>
      </c>
      <c r="F281" s="228" t="s">
        <v>460</v>
      </c>
      <c r="G281" s="229"/>
      <c r="H281" s="229"/>
      <c r="I281" s="229"/>
      <c r="J281" s="133" t="s">
        <v>3</v>
      </c>
      <c r="K281" s="134">
        <v>1</v>
      </c>
      <c r="L281" s="230"/>
      <c r="M281" s="229"/>
      <c r="N281" s="230">
        <f>ROUND(L281*K281,2)</f>
        <v>0</v>
      </c>
      <c r="O281" s="229"/>
      <c r="P281" s="229"/>
      <c r="Q281" s="229"/>
      <c r="R281" s="135"/>
      <c r="T281" s="136" t="s">
        <v>3</v>
      </c>
      <c r="U281" s="39" t="s">
        <v>39</v>
      </c>
      <c r="V281" s="137">
        <v>0</v>
      </c>
      <c r="W281" s="137">
        <f>V281*K281</f>
        <v>0</v>
      </c>
      <c r="X281" s="137">
        <v>1</v>
      </c>
      <c r="Y281" s="137">
        <f>X281*K281</f>
        <v>1</v>
      </c>
      <c r="Z281" s="137">
        <v>0</v>
      </c>
      <c r="AA281" s="138">
        <f>Z281*K281</f>
        <v>0</v>
      </c>
      <c r="AR281" s="16" t="s">
        <v>132</v>
      </c>
      <c r="AT281" s="16" t="s">
        <v>128</v>
      </c>
      <c r="AU281" s="16" t="s">
        <v>87</v>
      </c>
      <c r="AY281" s="16" t="s">
        <v>127</v>
      </c>
      <c r="BE281" s="139">
        <f>IF(U281="základní",N281,0)</f>
        <v>0</v>
      </c>
      <c r="BF281" s="139">
        <f>IF(U281="snížená",N281,0)</f>
        <v>0</v>
      </c>
      <c r="BG281" s="139">
        <f>IF(U281="zákl. přenesená",N281,0)</f>
        <v>0</v>
      </c>
      <c r="BH281" s="139">
        <f>IF(U281="sníž. přenesená",N281,0)</f>
        <v>0</v>
      </c>
      <c r="BI281" s="139">
        <f>IF(U281="nulová",N281,0)</f>
        <v>0</v>
      </c>
      <c r="BJ281" s="16" t="s">
        <v>20</v>
      </c>
      <c r="BK281" s="139">
        <f>ROUND(L281*K281,2)</f>
        <v>0</v>
      </c>
      <c r="BL281" s="16" t="s">
        <v>132</v>
      </c>
      <c r="BM281" s="16" t="s">
        <v>461</v>
      </c>
    </row>
    <row r="282" spans="2:51" s="10" customFormat="1" ht="22.5" customHeight="1">
      <c r="B282" s="140"/>
      <c r="C282" s="141"/>
      <c r="D282" s="141"/>
      <c r="E282" s="142" t="s">
        <v>3</v>
      </c>
      <c r="F282" s="231" t="s">
        <v>20</v>
      </c>
      <c r="G282" s="232"/>
      <c r="H282" s="232"/>
      <c r="I282" s="232"/>
      <c r="J282" s="141"/>
      <c r="K282" s="143">
        <v>1</v>
      </c>
      <c r="L282" s="141"/>
      <c r="M282" s="141"/>
      <c r="N282" s="141"/>
      <c r="O282" s="141"/>
      <c r="P282" s="141"/>
      <c r="Q282" s="141"/>
      <c r="R282" s="144"/>
      <c r="T282" s="145"/>
      <c r="U282" s="141"/>
      <c r="V282" s="141"/>
      <c r="W282" s="141"/>
      <c r="X282" s="141"/>
      <c r="Y282" s="141"/>
      <c r="Z282" s="141"/>
      <c r="AA282" s="146"/>
      <c r="AT282" s="147" t="s">
        <v>135</v>
      </c>
      <c r="AU282" s="147" t="s">
        <v>87</v>
      </c>
      <c r="AV282" s="10" t="s">
        <v>87</v>
      </c>
      <c r="AW282" s="10" t="s">
        <v>32</v>
      </c>
      <c r="AX282" s="10" t="s">
        <v>20</v>
      </c>
      <c r="AY282" s="147" t="s">
        <v>127</v>
      </c>
    </row>
    <row r="283" spans="2:65" s="1" customFormat="1" ht="31.5" customHeight="1">
      <c r="B283" s="130"/>
      <c r="C283" s="131" t="s">
        <v>462</v>
      </c>
      <c r="D283" s="131" t="s">
        <v>128</v>
      </c>
      <c r="E283" s="132" t="s">
        <v>463</v>
      </c>
      <c r="F283" s="228" t="s">
        <v>464</v>
      </c>
      <c r="G283" s="229"/>
      <c r="H283" s="229"/>
      <c r="I283" s="229"/>
      <c r="J283" s="133" t="s">
        <v>131</v>
      </c>
      <c r="K283" s="134">
        <v>6</v>
      </c>
      <c r="L283" s="230"/>
      <c r="M283" s="229"/>
      <c r="N283" s="230">
        <f>ROUND(L283*K283,2)</f>
        <v>0</v>
      </c>
      <c r="O283" s="229"/>
      <c r="P283" s="229"/>
      <c r="Q283" s="229"/>
      <c r="R283" s="135"/>
      <c r="T283" s="136" t="s">
        <v>3</v>
      </c>
      <c r="U283" s="39" t="s">
        <v>39</v>
      </c>
      <c r="V283" s="137">
        <v>1.314</v>
      </c>
      <c r="W283" s="137">
        <f>V283*K283</f>
        <v>7.884</v>
      </c>
      <c r="X283" s="137">
        <v>0.00702</v>
      </c>
      <c r="Y283" s="137">
        <f>X283*K283</f>
        <v>0.042120000000000005</v>
      </c>
      <c r="Z283" s="137">
        <v>0</v>
      </c>
      <c r="AA283" s="138">
        <f>Z283*K283</f>
        <v>0</v>
      </c>
      <c r="AR283" s="16" t="s">
        <v>132</v>
      </c>
      <c r="AT283" s="16" t="s">
        <v>128</v>
      </c>
      <c r="AU283" s="16" t="s">
        <v>87</v>
      </c>
      <c r="AY283" s="16" t="s">
        <v>127</v>
      </c>
      <c r="BE283" s="139">
        <f>IF(U283="základní",N283,0)</f>
        <v>0</v>
      </c>
      <c r="BF283" s="139">
        <f>IF(U283="snížená",N283,0)</f>
        <v>0</v>
      </c>
      <c r="BG283" s="139">
        <f>IF(U283="zákl. přenesená",N283,0)</f>
        <v>0</v>
      </c>
      <c r="BH283" s="139">
        <f>IF(U283="sníž. přenesená",N283,0)</f>
        <v>0</v>
      </c>
      <c r="BI283" s="139">
        <f>IF(U283="nulová",N283,0)</f>
        <v>0</v>
      </c>
      <c r="BJ283" s="16" t="s">
        <v>20</v>
      </c>
      <c r="BK283" s="139">
        <f>ROUND(L283*K283,2)</f>
        <v>0</v>
      </c>
      <c r="BL283" s="16" t="s">
        <v>132</v>
      </c>
      <c r="BM283" s="16" t="s">
        <v>465</v>
      </c>
    </row>
    <row r="284" spans="2:51" s="10" customFormat="1" ht="22.5" customHeight="1">
      <c r="B284" s="140"/>
      <c r="C284" s="141"/>
      <c r="D284" s="141"/>
      <c r="E284" s="142" t="s">
        <v>3</v>
      </c>
      <c r="F284" s="231" t="s">
        <v>154</v>
      </c>
      <c r="G284" s="232"/>
      <c r="H284" s="232"/>
      <c r="I284" s="232"/>
      <c r="J284" s="141"/>
      <c r="K284" s="143">
        <v>6</v>
      </c>
      <c r="L284" s="141"/>
      <c r="M284" s="141"/>
      <c r="N284" s="141"/>
      <c r="O284" s="141"/>
      <c r="P284" s="141"/>
      <c r="Q284" s="141"/>
      <c r="R284" s="144"/>
      <c r="T284" s="145"/>
      <c r="U284" s="141"/>
      <c r="V284" s="141"/>
      <c r="W284" s="141"/>
      <c r="X284" s="141"/>
      <c r="Y284" s="141"/>
      <c r="Z284" s="141"/>
      <c r="AA284" s="146"/>
      <c r="AT284" s="147" t="s">
        <v>135</v>
      </c>
      <c r="AU284" s="147" t="s">
        <v>87</v>
      </c>
      <c r="AV284" s="10" t="s">
        <v>87</v>
      </c>
      <c r="AW284" s="10" t="s">
        <v>32</v>
      </c>
      <c r="AX284" s="10" t="s">
        <v>20</v>
      </c>
      <c r="AY284" s="147" t="s">
        <v>127</v>
      </c>
    </row>
    <row r="285" spans="2:65" s="1" customFormat="1" ht="22.5" customHeight="1">
      <c r="B285" s="130"/>
      <c r="C285" s="164" t="s">
        <v>466</v>
      </c>
      <c r="D285" s="164" t="s">
        <v>246</v>
      </c>
      <c r="E285" s="165" t="s">
        <v>467</v>
      </c>
      <c r="F285" s="238" t="s">
        <v>468</v>
      </c>
      <c r="G285" s="239"/>
      <c r="H285" s="239"/>
      <c r="I285" s="239"/>
      <c r="J285" s="166" t="s">
        <v>131</v>
      </c>
      <c r="K285" s="167">
        <v>6</v>
      </c>
      <c r="L285" s="240"/>
      <c r="M285" s="239"/>
      <c r="N285" s="240">
        <f>ROUND(L285*K285,2)</f>
        <v>0</v>
      </c>
      <c r="O285" s="229"/>
      <c r="P285" s="229"/>
      <c r="Q285" s="229"/>
      <c r="R285" s="135"/>
      <c r="T285" s="136" t="s">
        <v>3</v>
      </c>
      <c r="U285" s="39" t="s">
        <v>39</v>
      </c>
      <c r="V285" s="137">
        <v>0</v>
      </c>
      <c r="W285" s="137">
        <f>V285*K285</f>
        <v>0</v>
      </c>
      <c r="X285" s="137">
        <v>0.101</v>
      </c>
      <c r="Y285" s="137">
        <f>X285*K285</f>
        <v>0.6060000000000001</v>
      </c>
      <c r="Z285" s="137">
        <v>0</v>
      </c>
      <c r="AA285" s="138">
        <f>Z285*K285</f>
        <v>0</v>
      </c>
      <c r="AR285" s="16" t="s">
        <v>134</v>
      </c>
      <c r="AT285" s="16" t="s">
        <v>246</v>
      </c>
      <c r="AU285" s="16" t="s">
        <v>87</v>
      </c>
      <c r="AY285" s="16" t="s">
        <v>127</v>
      </c>
      <c r="BE285" s="139">
        <f>IF(U285="základní",N285,0)</f>
        <v>0</v>
      </c>
      <c r="BF285" s="139">
        <f>IF(U285="snížená",N285,0)</f>
        <v>0</v>
      </c>
      <c r="BG285" s="139">
        <f>IF(U285="zákl. přenesená",N285,0)</f>
        <v>0</v>
      </c>
      <c r="BH285" s="139">
        <f>IF(U285="sníž. přenesená",N285,0)</f>
        <v>0</v>
      </c>
      <c r="BI285" s="139">
        <f>IF(U285="nulová",N285,0)</f>
        <v>0</v>
      </c>
      <c r="BJ285" s="16" t="s">
        <v>20</v>
      </c>
      <c r="BK285" s="139">
        <f>ROUND(L285*K285,2)</f>
        <v>0</v>
      </c>
      <c r="BL285" s="16" t="s">
        <v>132</v>
      </c>
      <c r="BM285" s="16" t="s">
        <v>469</v>
      </c>
    </row>
    <row r="286" spans="2:51" s="10" customFormat="1" ht="22.5" customHeight="1">
      <c r="B286" s="140"/>
      <c r="C286" s="141"/>
      <c r="D286" s="141"/>
      <c r="E286" s="142" t="s">
        <v>3</v>
      </c>
      <c r="F286" s="231" t="s">
        <v>154</v>
      </c>
      <c r="G286" s="232"/>
      <c r="H286" s="232"/>
      <c r="I286" s="232"/>
      <c r="J286" s="141"/>
      <c r="K286" s="143">
        <v>6</v>
      </c>
      <c r="L286" s="141"/>
      <c r="M286" s="141"/>
      <c r="N286" s="141"/>
      <c r="O286" s="141"/>
      <c r="P286" s="141"/>
      <c r="Q286" s="141"/>
      <c r="R286" s="144"/>
      <c r="T286" s="145"/>
      <c r="U286" s="141"/>
      <c r="V286" s="141"/>
      <c r="W286" s="141"/>
      <c r="X286" s="141"/>
      <c r="Y286" s="141"/>
      <c r="Z286" s="141"/>
      <c r="AA286" s="146"/>
      <c r="AT286" s="147" t="s">
        <v>135</v>
      </c>
      <c r="AU286" s="147" t="s">
        <v>87</v>
      </c>
      <c r="AV286" s="10" t="s">
        <v>87</v>
      </c>
      <c r="AW286" s="10" t="s">
        <v>32</v>
      </c>
      <c r="AX286" s="10" t="s">
        <v>20</v>
      </c>
      <c r="AY286" s="147" t="s">
        <v>127</v>
      </c>
    </row>
    <row r="287" spans="2:65" s="1" customFormat="1" ht="31.5" customHeight="1">
      <c r="B287" s="130"/>
      <c r="C287" s="131" t="s">
        <v>470</v>
      </c>
      <c r="D287" s="131" t="s">
        <v>128</v>
      </c>
      <c r="E287" s="132" t="s">
        <v>471</v>
      </c>
      <c r="F287" s="228" t="s">
        <v>472</v>
      </c>
      <c r="G287" s="229"/>
      <c r="H287" s="229"/>
      <c r="I287" s="229"/>
      <c r="J287" s="133" t="s">
        <v>170</v>
      </c>
      <c r="K287" s="134">
        <v>4.32</v>
      </c>
      <c r="L287" s="230"/>
      <c r="M287" s="229"/>
      <c r="N287" s="230">
        <f>ROUND(L287*K287,2)</f>
        <v>0</v>
      </c>
      <c r="O287" s="229"/>
      <c r="P287" s="229"/>
      <c r="Q287" s="229"/>
      <c r="R287" s="135"/>
      <c r="T287" s="136" t="s">
        <v>3</v>
      </c>
      <c r="U287" s="39" t="s">
        <v>39</v>
      </c>
      <c r="V287" s="137">
        <v>1.319</v>
      </c>
      <c r="W287" s="137">
        <f>V287*K287</f>
        <v>5.69808</v>
      </c>
      <c r="X287" s="137">
        <v>0</v>
      </c>
      <c r="Y287" s="137">
        <f>X287*K287</f>
        <v>0</v>
      </c>
      <c r="Z287" s="137">
        <v>0</v>
      </c>
      <c r="AA287" s="138">
        <f>Z287*K287</f>
        <v>0</v>
      </c>
      <c r="AR287" s="16" t="s">
        <v>132</v>
      </c>
      <c r="AT287" s="16" t="s">
        <v>128</v>
      </c>
      <c r="AU287" s="16" t="s">
        <v>87</v>
      </c>
      <c r="AY287" s="16" t="s">
        <v>127</v>
      </c>
      <c r="BE287" s="139">
        <f>IF(U287="základní",N287,0)</f>
        <v>0</v>
      </c>
      <c r="BF287" s="139">
        <f>IF(U287="snížená",N287,0)</f>
        <v>0</v>
      </c>
      <c r="BG287" s="139">
        <f>IF(U287="zákl. přenesená",N287,0)</f>
        <v>0</v>
      </c>
      <c r="BH287" s="139">
        <f>IF(U287="sníž. přenesená",N287,0)</f>
        <v>0</v>
      </c>
      <c r="BI287" s="139">
        <f>IF(U287="nulová",N287,0)</f>
        <v>0</v>
      </c>
      <c r="BJ287" s="16" t="s">
        <v>20</v>
      </c>
      <c r="BK287" s="139">
        <f>ROUND(L287*K287,2)</f>
        <v>0</v>
      </c>
      <c r="BL287" s="16" t="s">
        <v>132</v>
      </c>
      <c r="BM287" s="16" t="s">
        <v>473</v>
      </c>
    </row>
    <row r="288" spans="2:51" s="10" customFormat="1" ht="22.5" customHeight="1">
      <c r="B288" s="140"/>
      <c r="C288" s="141"/>
      <c r="D288" s="141"/>
      <c r="E288" s="142" t="s">
        <v>3</v>
      </c>
      <c r="F288" s="231" t="s">
        <v>474</v>
      </c>
      <c r="G288" s="232"/>
      <c r="H288" s="232"/>
      <c r="I288" s="232"/>
      <c r="J288" s="141"/>
      <c r="K288" s="143">
        <v>4.32</v>
      </c>
      <c r="L288" s="141"/>
      <c r="M288" s="141"/>
      <c r="N288" s="141"/>
      <c r="O288" s="141"/>
      <c r="P288" s="141"/>
      <c r="Q288" s="141"/>
      <c r="R288" s="144"/>
      <c r="T288" s="145"/>
      <c r="U288" s="141"/>
      <c r="V288" s="141"/>
      <c r="W288" s="141"/>
      <c r="X288" s="141"/>
      <c r="Y288" s="141"/>
      <c r="Z288" s="141"/>
      <c r="AA288" s="146"/>
      <c r="AT288" s="147" t="s">
        <v>135</v>
      </c>
      <c r="AU288" s="147" t="s">
        <v>87</v>
      </c>
      <c r="AV288" s="10" t="s">
        <v>87</v>
      </c>
      <c r="AW288" s="10" t="s">
        <v>32</v>
      </c>
      <c r="AX288" s="10" t="s">
        <v>20</v>
      </c>
      <c r="AY288" s="147" t="s">
        <v>127</v>
      </c>
    </row>
    <row r="289" spans="2:65" s="1" customFormat="1" ht="31.5" customHeight="1">
      <c r="B289" s="130"/>
      <c r="C289" s="131" t="s">
        <v>475</v>
      </c>
      <c r="D289" s="131" t="s">
        <v>128</v>
      </c>
      <c r="E289" s="132" t="s">
        <v>476</v>
      </c>
      <c r="F289" s="228" t="s">
        <v>477</v>
      </c>
      <c r="G289" s="229"/>
      <c r="H289" s="229"/>
      <c r="I289" s="229"/>
      <c r="J289" s="133" t="s">
        <v>142</v>
      </c>
      <c r="K289" s="134">
        <v>6.72</v>
      </c>
      <c r="L289" s="230"/>
      <c r="M289" s="229"/>
      <c r="N289" s="230">
        <f>ROUND(L289*K289,2)</f>
        <v>0</v>
      </c>
      <c r="O289" s="229"/>
      <c r="P289" s="229"/>
      <c r="Q289" s="229"/>
      <c r="R289" s="135"/>
      <c r="T289" s="136" t="s">
        <v>3</v>
      </c>
      <c r="U289" s="39" t="s">
        <v>39</v>
      </c>
      <c r="V289" s="137">
        <v>0.963</v>
      </c>
      <c r="W289" s="137">
        <f>V289*K289</f>
        <v>6.47136</v>
      </c>
      <c r="X289" s="137">
        <v>0.00402</v>
      </c>
      <c r="Y289" s="137">
        <f>X289*K289</f>
        <v>0.0270144</v>
      </c>
      <c r="Z289" s="137">
        <v>0</v>
      </c>
      <c r="AA289" s="138">
        <f>Z289*K289</f>
        <v>0</v>
      </c>
      <c r="AR289" s="16" t="s">
        <v>132</v>
      </c>
      <c r="AT289" s="16" t="s">
        <v>128</v>
      </c>
      <c r="AU289" s="16" t="s">
        <v>87</v>
      </c>
      <c r="AY289" s="16" t="s">
        <v>127</v>
      </c>
      <c r="BE289" s="139">
        <f>IF(U289="základní",N289,0)</f>
        <v>0</v>
      </c>
      <c r="BF289" s="139">
        <f>IF(U289="snížená",N289,0)</f>
        <v>0</v>
      </c>
      <c r="BG289" s="139">
        <f>IF(U289="zákl. přenesená",N289,0)</f>
        <v>0</v>
      </c>
      <c r="BH289" s="139">
        <f>IF(U289="sníž. přenesená",N289,0)</f>
        <v>0</v>
      </c>
      <c r="BI289" s="139">
        <f>IF(U289="nulová",N289,0)</f>
        <v>0</v>
      </c>
      <c r="BJ289" s="16" t="s">
        <v>20</v>
      </c>
      <c r="BK289" s="139">
        <f>ROUND(L289*K289,2)</f>
        <v>0</v>
      </c>
      <c r="BL289" s="16" t="s">
        <v>132</v>
      </c>
      <c r="BM289" s="16" t="s">
        <v>478</v>
      </c>
    </row>
    <row r="290" spans="2:51" s="10" customFormat="1" ht="22.5" customHeight="1">
      <c r="B290" s="140"/>
      <c r="C290" s="141"/>
      <c r="D290" s="141"/>
      <c r="E290" s="142" t="s">
        <v>3</v>
      </c>
      <c r="F290" s="231" t="s">
        <v>479</v>
      </c>
      <c r="G290" s="232"/>
      <c r="H290" s="232"/>
      <c r="I290" s="232"/>
      <c r="J290" s="141"/>
      <c r="K290" s="143">
        <v>6.72</v>
      </c>
      <c r="L290" s="141"/>
      <c r="M290" s="141"/>
      <c r="N290" s="141"/>
      <c r="O290" s="141"/>
      <c r="P290" s="141"/>
      <c r="Q290" s="141"/>
      <c r="R290" s="144"/>
      <c r="T290" s="145"/>
      <c r="U290" s="141"/>
      <c r="V290" s="141"/>
      <c r="W290" s="141"/>
      <c r="X290" s="141"/>
      <c r="Y290" s="141"/>
      <c r="Z290" s="141"/>
      <c r="AA290" s="146"/>
      <c r="AT290" s="147" t="s">
        <v>135</v>
      </c>
      <c r="AU290" s="147" t="s">
        <v>87</v>
      </c>
      <c r="AV290" s="10" t="s">
        <v>87</v>
      </c>
      <c r="AW290" s="10" t="s">
        <v>32</v>
      </c>
      <c r="AX290" s="10" t="s">
        <v>20</v>
      </c>
      <c r="AY290" s="147" t="s">
        <v>127</v>
      </c>
    </row>
    <row r="291" spans="2:63" s="9" customFormat="1" ht="29.25" customHeight="1">
      <c r="B291" s="119"/>
      <c r="C291" s="120"/>
      <c r="D291" s="129" t="s">
        <v>104</v>
      </c>
      <c r="E291" s="129"/>
      <c r="F291" s="129"/>
      <c r="G291" s="129"/>
      <c r="H291" s="129"/>
      <c r="I291" s="129"/>
      <c r="J291" s="129"/>
      <c r="K291" s="129"/>
      <c r="L291" s="129"/>
      <c r="M291" s="129"/>
      <c r="N291" s="241">
        <f>BK291</f>
        <v>0</v>
      </c>
      <c r="O291" s="242"/>
      <c r="P291" s="242"/>
      <c r="Q291" s="242"/>
      <c r="R291" s="122"/>
      <c r="T291" s="123"/>
      <c r="U291" s="120"/>
      <c r="V291" s="120"/>
      <c r="W291" s="124">
        <f>SUM(W292:W406)</f>
        <v>352.063</v>
      </c>
      <c r="X291" s="120"/>
      <c r="Y291" s="124">
        <f>SUM(Y292:Y406)</f>
        <v>135.831698</v>
      </c>
      <c r="Z291" s="120"/>
      <c r="AA291" s="125">
        <f>SUM(AA292:AA406)</f>
        <v>5.247999999999999</v>
      </c>
      <c r="AR291" s="126" t="s">
        <v>20</v>
      </c>
      <c r="AT291" s="127" t="s">
        <v>73</v>
      </c>
      <c r="AU291" s="127" t="s">
        <v>20</v>
      </c>
      <c r="AY291" s="126" t="s">
        <v>127</v>
      </c>
      <c r="BK291" s="128">
        <f>SUM(BK292:BK406)</f>
        <v>0</v>
      </c>
    </row>
    <row r="292" spans="2:65" s="1" customFormat="1" ht="31.5" customHeight="1">
      <c r="B292" s="130"/>
      <c r="C292" s="131" t="s">
        <v>480</v>
      </c>
      <c r="D292" s="131" t="s">
        <v>128</v>
      </c>
      <c r="E292" s="132" t="s">
        <v>481</v>
      </c>
      <c r="F292" s="228" t="s">
        <v>482</v>
      </c>
      <c r="G292" s="229"/>
      <c r="H292" s="229"/>
      <c r="I292" s="229"/>
      <c r="J292" s="133" t="s">
        <v>164</v>
      </c>
      <c r="K292" s="134">
        <v>16</v>
      </c>
      <c r="L292" s="230"/>
      <c r="M292" s="229"/>
      <c r="N292" s="230">
        <f>ROUND(L292*K292,2)</f>
        <v>0</v>
      </c>
      <c r="O292" s="229"/>
      <c r="P292" s="229"/>
      <c r="Q292" s="229"/>
      <c r="R292" s="135"/>
      <c r="T292" s="136" t="s">
        <v>3</v>
      </c>
      <c r="U292" s="39" t="s">
        <v>39</v>
      </c>
      <c r="V292" s="137">
        <v>1.094</v>
      </c>
      <c r="W292" s="137">
        <f>V292*K292</f>
        <v>17.504</v>
      </c>
      <c r="X292" s="137">
        <v>0.26253</v>
      </c>
      <c r="Y292" s="137">
        <f>X292*K292</f>
        <v>4.20048</v>
      </c>
      <c r="Z292" s="137">
        <v>0</v>
      </c>
      <c r="AA292" s="138">
        <f>Z292*K292</f>
        <v>0</v>
      </c>
      <c r="AR292" s="16" t="s">
        <v>132</v>
      </c>
      <c r="AT292" s="16" t="s">
        <v>128</v>
      </c>
      <c r="AU292" s="16" t="s">
        <v>87</v>
      </c>
      <c r="AY292" s="16" t="s">
        <v>127</v>
      </c>
      <c r="BE292" s="139">
        <f>IF(U292="základní",N292,0)</f>
        <v>0</v>
      </c>
      <c r="BF292" s="139">
        <f>IF(U292="snížená",N292,0)</f>
        <v>0</v>
      </c>
      <c r="BG292" s="139">
        <f>IF(U292="zákl. přenesená",N292,0)</f>
        <v>0</v>
      </c>
      <c r="BH292" s="139">
        <f>IF(U292="sníž. přenesená",N292,0)</f>
        <v>0</v>
      </c>
      <c r="BI292" s="139">
        <f>IF(U292="nulová",N292,0)</f>
        <v>0</v>
      </c>
      <c r="BJ292" s="16" t="s">
        <v>20</v>
      </c>
      <c r="BK292" s="139">
        <f>ROUND(L292*K292,2)</f>
        <v>0</v>
      </c>
      <c r="BL292" s="16" t="s">
        <v>132</v>
      </c>
      <c r="BM292" s="16" t="s">
        <v>483</v>
      </c>
    </row>
    <row r="293" spans="2:51" s="10" customFormat="1" ht="22.5" customHeight="1">
      <c r="B293" s="140"/>
      <c r="C293" s="141"/>
      <c r="D293" s="141"/>
      <c r="E293" s="142" t="s">
        <v>3</v>
      </c>
      <c r="F293" s="231" t="s">
        <v>484</v>
      </c>
      <c r="G293" s="232"/>
      <c r="H293" s="232"/>
      <c r="I293" s="232"/>
      <c r="J293" s="141"/>
      <c r="K293" s="143">
        <v>16</v>
      </c>
      <c r="L293" s="141"/>
      <c r="M293" s="141"/>
      <c r="N293" s="141"/>
      <c r="O293" s="141"/>
      <c r="P293" s="141"/>
      <c r="Q293" s="141"/>
      <c r="R293" s="144"/>
      <c r="T293" s="145"/>
      <c r="U293" s="141"/>
      <c r="V293" s="141"/>
      <c r="W293" s="141"/>
      <c r="X293" s="141"/>
      <c r="Y293" s="141"/>
      <c r="Z293" s="141"/>
      <c r="AA293" s="146"/>
      <c r="AT293" s="147" t="s">
        <v>135</v>
      </c>
      <c r="AU293" s="147" t="s">
        <v>87</v>
      </c>
      <c r="AV293" s="10" t="s">
        <v>87</v>
      </c>
      <c r="AW293" s="10" t="s">
        <v>32</v>
      </c>
      <c r="AX293" s="10" t="s">
        <v>20</v>
      </c>
      <c r="AY293" s="147" t="s">
        <v>127</v>
      </c>
    </row>
    <row r="294" spans="2:65" s="1" customFormat="1" ht="31.5" customHeight="1">
      <c r="B294" s="130"/>
      <c r="C294" s="131" t="s">
        <v>485</v>
      </c>
      <c r="D294" s="131" t="s">
        <v>128</v>
      </c>
      <c r="E294" s="132" t="s">
        <v>486</v>
      </c>
      <c r="F294" s="228" t="s">
        <v>487</v>
      </c>
      <c r="G294" s="229"/>
      <c r="H294" s="229"/>
      <c r="I294" s="229"/>
      <c r="J294" s="133" t="s">
        <v>164</v>
      </c>
      <c r="K294" s="134">
        <v>4</v>
      </c>
      <c r="L294" s="230"/>
      <c r="M294" s="229"/>
      <c r="N294" s="230">
        <f>ROUND(L294*K294,2)</f>
        <v>0</v>
      </c>
      <c r="O294" s="229"/>
      <c r="P294" s="229"/>
      <c r="Q294" s="229"/>
      <c r="R294" s="135"/>
      <c r="T294" s="136" t="s">
        <v>3</v>
      </c>
      <c r="U294" s="39" t="s">
        <v>39</v>
      </c>
      <c r="V294" s="137">
        <v>1.044</v>
      </c>
      <c r="W294" s="137">
        <f>V294*K294</f>
        <v>4.176</v>
      </c>
      <c r="X294" s="137">
        <v>0.22153</v>
      </c>
      <c r="Y294" s="137">
        <f>X294*K294</f>
        <v>0.88612</v>
      </c>
      <c r="Z294" s="137">
        <v>0</v>
      </c>
      <c r="AA294" s="138">
        <f>Z294*K294</f>
        <v>0</v>
      </c>
      <c r="AR294" s="16" t="s">
        <v>132</v>
      </c>
      <c r="AT294" s="16" t="s">
        <v>128</v>
      </c>
      <c r="AU294" s="16" t="s">
        <v>87</v>
      </c>
      <c r="AY294" s="16" t="s">
        <v>127</v>
      </c>
      <c r="BE294" s="139">
        <f>IF(U294="základní",N294,0)</f>
        <v>0</v>
      </c>
      <c r="BF294" s="139">
        <f>IF(U294="snížená",N294,0)</f>
        <v>0</v>
      </c>
      <c r="BG294" s="139">
        <f>IF(U294="zákl. přenesená",N294,0)</f>
        <v>0</v>
      </c>
      <c r="BH294" s="139">
        <f>IF(U294="sníž. přenesená",N294,0)</f>
        <v>0</v>
      </c>
      <c r="BI294" s="139">
        <f>IF(U294="nulová",N294,0)</f>
        <v>0</v>
      </c>
      <c r="BJ294" s="16" t="s">
        <v>20</v>
      </c>
      <c r="BK294" s="139">
        <f>ROUND(L294*K294,2)</f>
        <v>0</v>
      </c>
      <c r="BL294" s="16" t="s">
        <v>132</v>
      </c>
      <c r="BM294" s="16" t="s">
        <v>488</v>
      </c>
    </row>
    <row r="295" spans="2:51" s="10" customFormat="1" ht="22.5" customHeight="1">
      <c r="B295" s="140"/>
      <c r="C295" s="141"/>
      <c r="D295" s="141"/>
      <c r="E295" s="142" t="s">
        <v>3</v>
      </c>
      <c r="F295" s="231" t="s">
        <v>489</v>
      </c>
      <c r="G295" s="232"/>
      <c r="H295" s="232"/>
      <c r="I295" s="232"/>
      <c r="J295" s="141"/>
      <c r="K295" s="143">
        <v>4</v>
      </c>
      <c r="L295" s="141"/>
      <c r="M295" s="141"/>
      <c r="N295" s="141"/>
      <c r="O295" s="141"/>
      <c r="P295" s="141"/>
      <c r="Q295" s="141"/>
      <c r="R295" s="144"/>
      <c r="T295" s="145"/>
      <c r="U295" s="141"/>
      <c r="V295" s="141"/>
      <c r="W295" s="141"/>
      <c r="X295" s="141"/>
      <c r="Y295" s="141"/>
      <c r="Z295" s="141"/>
      <c r="AA295" s="146"/>
      <c r="AT295" s="147" t="s">
        <v>135</v>
      </c>
      <c r="AU295" s="147" t="s">
        <v>87</v>
      </c>
      <c r="AV295" s="10" t="s">
        <v>87</v>
      </c>
      <c r="AW295" s="10" t="s">
        <v>32</v>
      </c>
      <c r="AX295" s="10" t="s">
        <v>20</v>
      </c>
      <c r="AY295" s="147" t="s">
        <v>127</v>
      </c>
    </row>
    <row r="296" spans="2:65" s="1" customFormat="1" ht="31.5" customHeight="1">
      <c r="B296" s="130"/>
      <c r="C296" s="131" t="s">
        <v>490</v>
      </c>
      <c r="D296" s="131" t="s">
        <v>128</v>
      </c>
      <c r="E296" s="132" t="s">
        <v>491</v>
      </c>
      <c r="F296" s="228" t="s">
        <v>492</v>
      </c>
      <c r="G296" s="229"/>
      <c r="H296" s="229"/>
      <c r="I296" s="229"/>
      <c r="J296" s="133" t="s">
        <v>131</v>
      </c>
      <c r="K296" s="134">
        <v>20</v>
      </c>
      <c r="L296" s="230"/>
      <c r="M296" s="229"/>
      <c r="N296" s="230">
        <f>ROUND(L296*K296,2)</f>
        <v>0</v>
      </c>
      <c r="O296" s="229"/>
      <c r="P296" s="229"/>
      <c r="Q296" s="229"/>
      <c r="R296" s="135"/>
      <c r="T296" s="136" t="s">
        <v>3</v>
      </c>
      <c r="U296" s="39" t="s">
        <v>39</v>
      </c>
      <c r="V296" s="137">
        <v>0.226</v>
      </c>
      <c r="W296" s="137">
        <f>V296*K296</f>
        <v>4.5200000000000005</v>
      </c>
      <c r="X296" s="137">
        <v>0</v>
      </c>
      <c r="Y296" s="137">
        <f>X296*K296</f>
        <v>0</v>
      </c>
      <c r="Z296" s="137">
        <v>0</v>
      </c>
      <c r="AA296" s="138">
        <f>Z296*K296</f>
        <v>0</v>
      </c>
      <c r="AR296" s="16" t="s">
        <v>132</v>
      </c>
      <c r="AT296" s="16" t="s">
        <v>128</v>
      </c>
      <c r="AU296" s="16" t="s">
        <v>87</v>
      </c>
      <c r="AY296" s="16" t="s">
        <v>127</v>
      </c>
      <c r="BE296" s="139">
        <f>IF(U296="základní",N296,0)</f>
        <v>0</v>
      </c>
      <c r="BF296" s="139">
        <f>IF(U296="snížená",N296,0)</f>
        <v>0</v>
      </c>
      <c r="BG296" s="139">
        <f>IF(U296="zákl. přenesená",N296,0)</f>
        <v>0</v>
      </c>
      <c r="BH296" s="139">
        <f>IF(U296="sníž. přenesená",N296,0)</f>
        <v>0</v>
      </c>
      <c r="BI296" s="139">
        <f>IF(U296="nulová",N296,0)</f>
        <v>0</v>
      </c>
      <c r="BJ296" s="16" t="s">
        <v>20</v>
      </c>
      <c r="BK296" s="139">
        <f>ROUND(L296*K296,2)</f>
        <v>0</v>
      </c>
      <c r="BL296" s="16" t="s">
        <v>132</v>
      </c>
      <c r="BM296" s="16" t="s">
        <v>493</v>
      </c>
    </row>
    <row r="297" spans="2:51" s="10" customFormat="1" ht="22.5" customHeight="1">
      <c r="B297" s="140"/>
      <c r="C297" s="141"/>
      <c r="D297" s="141"/>
      <c r="E297" s="142" t="s">
        <v>3</v>
      </c>
      <c r="F297" s="231" t="s">
        <v>217</v>
      </c>
      <c r="G297" s="232"/>
      <c r="H297" s="232"/>
      <c r="I297" s="232"/>
      <c r="J297" s="141"/>
      <c r="K297" s="143">
        <v>20</v>
      </c>
      <c r="L297" s="141"/>
      <c r="M297" s="141"/>
      <c r="N297" s="141"/>
      <c r="O297" s="141"/>
      <c r="P297" s="141"/>
      <c r="Q297" s="141"/>
      <c r="R297" s="144"/>
      <c r="T297" s="145"/>
      <c r="U297" s="141"/>
      <c r="V297" s="141"/>
      <c r="W297" s="141"/>
      <c r="X297" s="141"/>
      <c r="Y297" s="141"/>
      <c r="Z297" s="141"/>
      <c r="AA297" s="146"/>
      <c r="AT297" s="147" t="s">
        <v>135</v>
      </c>
      <c r="AU297" s="147" t="s">
        <v>87</v>
      </c>
      <c r="AV297" s="10" t="s">
        <v>87</v>
      </c>
      <c r="AW297" s="10" t="s">
        <v>32</v>
      </c>
      <c r="AX297" s="10" t="s">
        <v>20</v>
      </c>
      <c r="AY297" s="147" t="s">
        <v>127</v>
      </c>
    </row>
    <row r="298" spans="2:65" s="1" customFormat="1" ht="31.5" customHeight="1">
      <c r="B298" s="130"/>
      <c r="C298" s="164" t="s">
        <v>494</v>
      </c>
      <c r="D298" s="164" t="s">
        <v>246</v>
      </c>
      <c r="E298" s="165" t="s">
        <v>495</v>
      </c>
      <c r="F298" s="238" t="s">
        <v>496</v>
      </c>
      <c r="G298" s="239"/>
      <c r="H298" s="239"/>
      <c r="I298" s="239"/>
      <c r="J298" s="166" t="s">
        <v>131</v>
      </c>
      <c r="K298" s="167">
        <v>20</v>
      </c>
      <c r="L298" s="240"/>
      <c r="M298" s="239"/>
      <c r="N298" s="240">
        <f>ROUND(L298*K298,2)</f>
        <v>0</v>
      </c>
      <c r="O298" s="229"/>
      <c r="P298" s="229"/>
      <c r="Q298" s="229"/>
      <c r="R298" s="135"/>
      <c r="T298" s="136" t="s">
        <v>3</v>
      </c>
      <c r="U298" s="39" t="s">
        <v>39</v>
      </c>
      <c r="V298" s="137">
        <v>0</v>
      </c>
      <c r="W298" s="137">
        <f>V298*K298</f>
        <v>0</v>
      </c>
      <c r="X298" s="137">
        <v>0.0022</v>
      </c>
      <c r="Y298" s="137">
        <f>X298*K298</f>
        <v>0.044000000000000004</v>
      </c>
      <c r="Z298" s="137">
        <v>0</v>
      </c>
      <c r="AA298" s="138">
        <f>Z298*K298</f>
        <v>0</v>
      </c>
      <c r="AR298" s="16" t="s">
        <v>134</v>
      </c>
      <c r="AT298" s="16" t="s">
        <v>246</v>
      </c>
      <c r="AU298" s="16" t="s">
        <v>87</v>
      </c>
      <c r="AY298" s="16" t="s">
        <v>127</v>
      </c>
      <c r="BE298" s="139">
        <f>IF(U298="základní",N298,0)</f>
        <v>0</v>
      </c>
      <c r="BF298" s="139">
        <f>IF(U298="snížená",N298,0)</f>
        <v>0</v>
      </c>
      <c r="BG298" s="139">
        <f>IF(U298="zákl. přenesená",N298,0)</f>
        <v>0</v>
      </c>
      <c r="BH298" s="139">
        <f>IF(U298="sníž. přenesená",N298,0)</f>
        <v>0</v>
      </c>
      <c r="BI298" s="139">
        <f>IF(U298="nulová",N298,0)</f>
        <v>0</v>
      </c>
      <c r="BJ298" s="16" t="s">
        <v>20</v>
      </c>
      <c r="BK298" s="139">
        <f>ROUND(L298*K298,2)</f>
        <v>0</v>
      </c>
      <c r="BL298" s="16" t="s">
        <v>132</v>
      </c>
      <c r="BM298" s="16" t="s">
        <v>497</v>
      </c>
    </row>
    <row r="299" spans="2:65" s="1" customFormat="1" ht="31.5" customHeight="1">
      <c r="B299" s="130"/>
      <c r="C299" s="131" t="s">
        <v>498</v>
      </c>
      <c r="D299" s="131" t="s">
        <v>128</v>
      </c>
      <c r="E299" s="132" t="s">
        <v>499</v>
      </c>
      <c r="F299" s="228" t="s">
        <v>500</v>
      </c>
      <c r="G299" s="229"/>
      <c r="H299" s="229"/>
      <c r="I299" s="229"/>
      <c r="J299" s="133" t="s">
        <v>131</v>
      </c>
      <c r="K299" s="134">
        <v>50</v>
      </c>
      <c r="L299" s="230"/>
      <c r="M299" s="229"/>
      <c r="N299" s="230">
        <f>ROUND(L299*K299,2)</f>
        <v>0</v>
      </c>
      <c r="O299" s="229"/>
      <c r="P299" s="229"/>
      <c r="Q299" s="229"/>
      <c r="R299" s="135"/>
      <c r="T299" s="136" t="s">
        <v>3</v>
      </c>
      <c r="U299" s="39" t="s">
        <v>39</v>
      </c>
      <c r="V299" s="137">
        <v>0.024</v>
      </c>
      <c r="W299" s="137">
        <f>V299*K299</f>
        <v>1.2</v>
      </c>
      <c r="X299" s="137">
        <v>0</v>
      </c>
      <c r="Y299" s="137">
        <f>X299*K299</f>
        <v>0</v>
      </c>
      <c r="Z299" s="137">
        <v>0</v>
      </c>
      <c r="AA299" s="138">
        <f>Z299*K299</f>
        <v>0</v>
      </c>
      <c r="AR299" s="16" t="s">
        <v>132</v>
      </c>
      <c r="AT299" s="16" t="s">
        <v>128</v>
      </c>
      <c r="AU299" s="16" t="s">
        <v>87</v>
      </c>
      <c r="AY299" s="16" t="s">
        <v>127</v>
      </c>
      <c r="BE299" s="139">
        <f>IF(U299="základní",N299,0)</f>
        <v>0</v>
      </c>
      <c r="BF299" s="139">
        <f>IF(U299="snížená",N299,0)</f>
        <v>0</v>
      </c>
      <c r="BG299" s="139">
        <f>IF(U299="zákl. přenesená",N299,0)</f>
        <v>0</v>
      </c>
      <c r="BH299" s="139">
        <f>IF(U299="sníž. přenesená",N299,0)</f>
        <v>0</v>
      </c>
      <c r="BI299" s="139">
        <f>IF(U299="nulová",N299,0)</f>
        <v>0</v>
      </c>
      <c r="BJ299" s="16" t="s">
        <v>20</v>
      </c>
      <c r="BK299" s="139">
        <f>ROUND(L299*K299,2)</f>
        <v>0</v>
      </c>
      <c r="BL299" s="16" t="s">
        <v>132</v>
      </c>
      <c r="BM299" s="16" t="s">
        <v>501</v>
      </c>
    </row>
    <row r="300" spans="2:51" s="10" customFormat="1" ht="22.5" customHeight="1">
      <c r="B300" s="140"/>
      <c r="C300" s="141"/>
      <c r="D300" s="141"/>
      <c r="E300" s="142" t="s">
        <v>3</v>
      </c>
      <c r="F300" s="231" t="s">
        <v>502</v>
      </c>
      <c r="G300" s="232"/>
      <c r="H300" s="232"/>
      <c r="I300" s="232"/>
      <c r="J300" s="141"/>
      <c r="K300" s="143">
        <v>27</v>
      </c>
      <c r="L300" s="141"/>
      <c r="M300" s="141"/>
      <c r="N300" s="141"/>
      <c r="O300" s="141"/>
      <c r="P300" s="141"/>
      <c r="Q300" s="141"/>
      <c r="R300" s="144"/>
      <c r="T300" s="145"/>
      <c r="U300" s="141"/>
      <c r="V300" s="141"/>
      <c r="W300" s="141"/>
      <c r="X300" s="141"/>
      <c r="Y300" s="141"/>
      <c r="Z300" s="141"/>
      <c r="AA300" s="146"/>
      <c r="AT300" s="147" t="s">
        <v>135</v>
      </c>
      <c r="AU300" s="147" t="s">
        <v>87</v>
      </c>
      <c r="AV300" s="10" t="s">
        <v>87</v>
      </c>
      <c r="AW300" s="10" t="s">
        <v>32</v>
      </c>
      <c r="AX300" s="10" t="s">
        <v>74</v>
      </c>
      <c r="AY300" s="147" t="s">
        <v>127</v>
      </c>
    </row>
    <row r="301" spans="2:51" s="10" customFormat="1" ht="22.5" customHeight="1">
      <c r="B301" s="140"/>
      <c r="C301" s="141"/>
      <c r="D301" s="141"/>
      <c r="E301" s="142" t="s">
        <v>3</v>
      </c>
      <c r="F301" s="235" t="s">
        <v>503</v>
      </c>
      <c r="G301" s="232"/>
      <c r="H301" s="232"/>
      <c r="I301" s="232"/>
      <c r="J301" s="141"/>
      <c r="K301" s="143">
        <v>23</v>
      </c>
      <c r="L301" s="141"/>
      <c r="M301" s="141"/>
      <c r="N301" s="141"/>
      <c r="O301" s="141"/>
      <c r="P301" s="141"/>
      <c r="Q301" s="141"/>
      <c r="R301" s="144"/>
      <c r="T301" s="145"/>
      <c r="U301" s="141"/>
      <c r="V301" s="141"/>
      <c r="W301" s="141"/>
      <c r="X301" s="141"/>
      <c r="Y301" s="141"/>
      <c r="Z301" s="141"/>
      <c r="AA301" s="146"/>
      <c r="AT301" s="147" t="s">
        <v>135</v>
      </c>
      <c r="AU301" s="147" t="s">
        <v>87</v>
      </c>
      <c r="AV301" s="10" t="s">
        <v>87</v>
      </c>
      <c r="AW301" s="10" t="s">
        <v>32</v>
      </c>
      <c r="AX301" s="10" t="s">
        <v>74</v>
      </c>
      <c r="AY301" s="147" t="s">
        <v>127</v>
      </c>
    </row>
    <row r="302" spans="2:51" s="12" customFormat="1" ht="22.5" customHeight="1">
      <c r="B302" s="156"/>
      <c r="C302" s="157"/>
      <c r="D302" s="157"/>
      <c r="E302" s="158" t="s">
        <v>3</v>
      </c>
      <c r="F302" s="236" t="s">
        <v>239</v>
      </c>
      <c r="G302" s="237"/>
      <c r="H302" s="237"/>
      <c r="I302" s="237"/>
      <c r="J302" s="157"/>
      <c r="K302" s="159">
        <v>50</v>
      </c>
      <c r="L302" s="157"/>
      <c r="M302" s="157"/>
      <c r="N302" s="157"/>
      <c r="O302" s="157"/>
      <c r="P302" s="157"/>
      <c r="Q302" s="157"/>
      <c r="R302" s="160"/>
      <c r="T302" s="161"/>
      <c r="U302" s="157"/>
      <c r="V302" s="157"/>
      <c r="W302" s="157"/>
      <c r="X302" s="157"/>
      <c r="Y302" s="157"/>
      <c r="Z302" s="157"/>
      <c r="AA302" s="162"/>
      <c r="AT302" s="163" t="s">
        <v>135</v>
      </c>
      <c r="AU302" s="163" t="s">
        <v>87</v>
      </c>
      <c r="AV302" s="12" t="s">
        <v>132</v>
      </c>
      <c r="AW302" s="12" t="s">
        <v>32</v>
      </c>
      <c r="AX302" s="12" t="s">
        <v>20</v>
      </c>
      <c r="AY302" s="163" t="s">
        <v>127</v>
      </c>
    </row>
    <row r="303" spans="2:65" s="1" customFormat="1" ht="31.5" customHeight="1">
      <c r="B303" s="130"/>
      <c r="C303" s="131" t="s">
        <v>504</v>
      </c>
      <c r="D303" s="131" t="s">
        <v>128</v>
      </c>
      <c r="E303" s="132" t="s">
        <v>505</v>
      </c>
      <c r="F303" s="228" t="s">
        <v>506</v>
      </c>
      <c r="G303" s="229"/>
      <c r="H303" s="229"/>
      <c r="I303" s="229"/>
      <c r="J303" s="133" t="s">
        <v>131</v>
      </c>
      <c r="K303" s="134">
        <v>53</v>
      </c>
      <c r="L303" s="230"/>
      <c r="M303" s="229"/>
      <c r="N303" s="230">
        <f>ROUND(L303*K303,2)</f>
        <v>0</v>
      </c>
      <c r="O303" s="229"/>
      <c r="P303" s="229"/>
      <c r="Q303" s="229"/>
      <c r="R303" s="135"/>
      <c r="T303" s="136" t="s">
        <v>3</v>
      </c>
      <c r="U303" s="39" t="s">
        <v>39</v>
      </c>
      <c r="V303" s="137">
        <v>0.09</v>
      </c>
      <c r="W303" s="137">
        <f>V303*K303</f>
        <v>4.77</v>
      </c>
      <c r="X303" s="137">
        <v>0</v>
      </c>
      <c r="Y303" s="137">
        <f>X303*K303</f>
        <v>0</v>
      </c>
      <c r="Z303" s="137">
        <v>0</v>
      </c>
      <c r="AA303" s="138">
        <f>Z303*K303</f>
        <v>0</v>
      </c>
      <c r="AR303" s="16" t="s">
        <v>132</v>
      </c>
      <c r="AT303" s="16" t="s">
        <v>128</v>
      </c>
      <c r="AU303" s="16" t="s">
        <v>87</v>
      </c>
      <c r="AY303" s="16" t="s">
        <v>127</v>
      </c>
      <c r="BE303" s="139">
        <f>IF(U303="základní",N303,0)</f>
        <v>0</v>
      </c>
      <c r="BF303" s="139">
        <f>IF(U303="snížená",N303,0)</f>
        <v>0</v>
      </c>
      <c r="BG303" s="139">
        <f>IF(U303="zákl. přenesená",N303,0)</f>
        <v>0</v>
      </c>
      <c r="BH303" s="139">
        <f>IF(U303="sníž. přenesená",N303,0)</f>
        <v>0</v>
      </c>
      <c r="BI303" s="139">
        <f>IF(U303="nulová",N303,0)</f>
        <v>0</v>
      </c>
      <c r="BJ303" s="16" t="s">
        <v>20</v>
      </c>
      <c r="BK303" s="139">
        <f>ROUND(L303*K303,2)</f>
        <v>0</v>
      </c>
      <c r="BL303" s="16" t="s">
        <v>132</v>
      </c>
      <c r="BM303" s="16" t="s">
        <v>507</v>
      </c>
    </row>
    <row r="304" spans="2:51" s="10" customFormat="1" ht="22.5" customHeight="1">
      <c r="B304" s="140"/>
      <c r="C304" s="141"/>
      <c r="D304" s="141"/>
      <c r="E304" s="142" t="s">
        <v>3</v>
      </c>
      <c r="F304" s="231" t="s">
        <v>508</v>
      </c>
      <c r="G304" s="232"/>
      <c r="H304" s="232"/>
      <c r="I304" s="232"/>
      <c r="J304" s="141"/>
      <c r="K304" s="143">
        <v>26</v>
      </c>
      <c r="L304" s="141"/>
      <c r="M304" s="141"/>
      <c r="N304" s="141"/>
      <c r="O304" s="141"/>
      <c r="P304" s="141"/>
      <c r="Q304" s="141"/>
      <c r="R304" s="144"/>
      <c r="T304" s="145"/>
      <c r="U304" s="141"/>
      <c r="V304" s="141"/>
      <c r="W304" s="141"/>
      <c r="X304" s="141"/>
      <c r="Y304" s="141"/>
      <c r="Z304" s="141"/>
      <c r="AA304" s="146"/>
      <c r="AT304" s="147" t="s">
        <v>135</v>
      </c>
      <c r="AU304" s="147" t="s">
        <v>87</v>
      </c>
      <c r="AV304" s="10" t="s">
        <v>87</v>
      </c>
      <c r="AW304" s="10" t="s">
        <v>32</v>
      </c>
      <c r="AX304" s="10" t="s">
        <v>74</v>
      </c>
      <c r="AY304" s="147" t="s">
        <v>127</v>
      </c>
    </row>
    <row r="305" spans="2:51" s="10" customFormat="1" ht="22.5" customHeight="1">
      <c r="B305" s="140"/>
      <c r="C305" s="141"/>
      <c r="D305" s="141"/>
      <c r="E305" s="142" t="s">
        <v>3</v>
      </c>
      <c r="F305" s="235" t="s">
        <v>509</v>
      </c>
      <c r="G305" s="232"/>
      <c r="H305" s="232"/>
      <c r="I305" s="232"/>
      <c r="J305" s="141"/>
      <c r="K305" s="143">
        <v>27</v>
      </c>
      <c r="L305" s="141"/>
      <c r="M305" s="141"/>
      <c r="N305" s="141"/>
      <c r="O305" s="141"/>
      <c r="P305" s="141"/>
      <c r="Q305" s="141"/>
      <c r="R305" s="144"/>
      <c r="T305" s="145"/>
      <c r="U305" s="141"/>
      <c r="V305" s="141"/>
      <c r="W305" s="141"/>
      <c r="X305" s="141"/>
      <c r="Y305" s="141"/>
      <c r="Z305" s="141"/>
      <c r="AA305" s="146"/>
      <c r="AT305" s="147" t="s">
        <v>135</v>
      </c>
      <c r="AU305" s="147" t="s">
        <v>87</v>
      </c>
      <c r="AV305" s="10" t="s">
        <v>87</v>
      </c>
      <c r="AW305" s="10" t="s">
        <v>32</v>
      </c>
      <c r="AX305" s="10" t="s">
        <v>74</v>
      </c>
      <c r="AY305" s="147" t="s">
        <v>127</v>
      </c>
    </row>
    <row r="306" spans="2:51" s="12" customFormat="1" ht="22.5" customHeight="1">
      <c r="B306" s="156"/>
      <c r="C306" s="157"/>
      <c r="D306" s="157"/>
      <c r="E306" s="158" t="s">
        <v>3</v>
      </c>
      <c r="F306" s="236" t="s">
        <v>239</v>
      </c>
      <c r="G306" s="237"/>
      <c r="H306" s="237"/>
      <c r="I306" s="237"/>
      <c r="J306" s="157"/>
      <c r="K306" s="159">
        <v>53</v>
      </c>
      <c r="L306" s="157"/>
      <c r="M306" s="157"/>
      <c r="N306" s="157"/>
      <c r="O306" s="157"/>
      <c r="P306" s="157"/>
      <c r="Q306" s="157"/>
      <c r="R306" s="160"/>
      <c r="T306" s="161"/>
      <c r="U306" s="157"/>
      <c r="V306" s="157"/>
      <c r="W306" s="157"/>
      <c r="X306" s="157"/>
      <c r="Y306" s="157"/>
      <c r="Z306" s="157"/>
      <c r="AA306" s="162"/>
      <c r="AT306" s="163" t="s">
        <v>135</v>
      </c>
      <c r="AU306" s="163" t="s">
        <v>87</v>
      </c>
      <c r="AV306" s="12" t="s">
        <v>132</v>
      </c>
      <c r="AW306" s="12" t="s">
        <v>32</v>
      </c>
      <c r="AX306" s="12" t="s">
        <v>20</v>
      </c>
      <c r="AY306" s="163" t="s">
        <v>127</v>
      </c>
    </row>
    <row r="307" spans="2:65" s="1" customFormat="1" ht="31.5" customHeight="1">
      <c r="B307" s="130"/>
      <c r="C307" s="131" t="s">
        <v>510</v>
      </c>
      <c r="D307" s="131" t="s">
        <v>128</v>
      </c>
      <c r="E307" s="132" t="s">
        <v>511</v>
      </c>
      <c r="F307" s="228" t="s">
        <v>512</v>
      </c>
      <c r="G307" s="229"/>
      <c r="H307" s="229"/>
      <c r="I307" s="229"/>
      <c r="J307" s="133" t="s">
        <v>131</v>
      </c>
      <c r="K307" s="134">
        <v>4620</v>
      </c>
      <c r="L307" s="230"/>
      <c r="M307" s="229"/>
      <c r="N307" s="230">
        <f>ROUND(L307*K307,2)</f>
        <v>0</v>
      </c>
      <c r="O307" s="229"/>
      <c r="P307" s="229"/>
      <c r="Q307" s="229"/>
      <c r="R307" s="135"/>
      <c r="T307" s="136" t="s">
        <v>3</v>
      </c>
      <c r="U307" s="39" t="s">
        <v>39</v>
      </c>
      <c r="V307" s="137">
        <v>0</v>
      </c>
      <c r="W307" s="137">
        <f>V307*K307</f>
        <v>0</v>
      </c>
      <c r="X307" s="137">
        <v>0</v>
      </c>
      <c r="Y307" s="137">
        <f>X307*K307</f>
        <v>0</v>
      </c>
      <c r="Z307" s="137">
        <v>0</v>
      </c>
      <c r="AA307" s="138">
        <f>Z307*K307</f>
        <v>0</v>
      </c>
      <c r="AR307" s="16" t="s">
        <v>132</v>
      </c>
      <c r="AT307" s="16" t="s">
        <v>128</v>
      </c>
      <c r="AU307" s="16" t="s">
        <v>87</v>
      </c>
      <c r="AY307" s="16" t="s">
        <v>127</v>
      </c>
      <c r="BE307" s="139">
        <f>IF(U307="základní",N307,0)</f>
        <v>0</v>
      </c>
      <c r="BF307" s="139">
        <f>IF(U307="snížená",N307,0)</f>
        <v>0</v>
      </c>
      <c r="BG307" s="139">
        <f>IF(U307="zákl. přenesená",N307,0)</f>
        <v>0</v>
      </c>
      <c r="BH307" s="139">
        <f>IF(U307="sníž. přenesená",N307,0)</f>
        <v>0</v>
      </c>
      <c r="BI307" s="139">
        <f>IF(U307="nulová",N307,0)</f>
        <v>0</v>
      </c>
      <c r="BJ307" s="16" t="s">
        <v>20</v>
      </c>
      <c r="BK307" s="139">
        <f>ROUND(L307*K307,2)</f>
        <v>0</v>
      </c>
      <c r="BL307" s="16" t="s">
        <v>132</v>
      </c>
      <c r="BM307" s="16" t="s">
        <v>513</v>
      </c>
    </row>
    <row r="308" spans="2:51" s="10" customFormat="1" ht="22.5" customHeight="1">
      <c r="B308" s="140"/>
      <c r="C308" s="141"/>
      <c r="D308" s="141"/>
      <c r="E308" s="142" t="s">
        <v>3</v>
      </c>
      <c r="F308" s="231" t="s">
        <v>514</v>
      </c>
      <c r="G308" s="232"/>
      <c r="H308" s="232"/>
      <c r="I308" s="232"/>
      <c r="J308" s="141"/>
      <c r="K308" s="143">
        <v>3240</v>
      </c>
      <c r="L308" s="141"/>
      <c r="M308" s="141"/>
      <c r="N308" s="141"/>
      <c r="O308" s="141"/>
      <c r="P308" s="141"/>
      <c r="Q308" s="141"/>
      <c r="R308" s="144"/>
      <c r="T308" s="145"/>
      <c r="U308" s="141"/>
      <c r="V308" s="141"/>
      <c r="W308" s="141"/>
      <c r="X308" s="141"/>
      <c r="Y308" s="141"/>
      <c r="Z308" s="141"/>
      <c r="AA308" s="146"/>
      <c r="AT308" s="147" t="s">
        <v>135</v>
      </c>
      <c r="AU308" s="147" t="s">
        <v>87</v>
      </c>
      <c r="AV308" s="10" t="s">
        <v>87</v>
      </c>
      <c r="AW308" s="10" t="s">
        <v>32</v>
      </c>
      <c r="AX308" s="10" t="s">
        <v>74</v>
      </c>
      <c r="AY308" s="147" t="s">
        <v>127</v>
      </c>
    </row>
    <row r="309" spans="2:51" s="10" customFormat="1" ht="22.5" customHeight="1">
      <c r="B309" s="140"/>
      <c r="C309" s="141"/>
      <c r="D309" s="141"/>
      <c r="E309" s="142" t="s">
        <v>3</v>
      </c>
      <c r="F309" s="235" t="s">
        <v>515</v>
      </c>
      <c r="G309" s="232"/>
      <c r="H309" s="232"/>
      <c r="I309" s="232"/>
      <c r="J309" s="141"/>
      <c r="K309" s="143">
        <v>1380</v>
      </c>
      <c r="L309" s="141"/>
      <c r="M309" s="141"/>
      <c r="N309" s="141"/>
      <c r="O309" s="141"/>
      <c r="P309" s="141"/>
      <c r="Q309" s="141"/>
      <c r="R309" s="144"/>
      <c r="T309" s="145"/>
      <c r="U309" s="141"/>
      <c r="V309" s="141"/>
      <c r="W309" s="141"/>
      <c r="X309" s="141"/>
      <c r="Y309" s="141"/>
      <c r="Z309" s="141"/>
      <c r="AA309" s="146"/>
      <c r="AT309" s="147" t="s">
        <v>135</v>
      </c>
      <c r="AU309" s="147" t="s">
        <v>87</v>
      </c>
      <c r="AV309" s="10" t="s">
        <v>87</v>
      </c>
      <c r="AW309" s="10" t="s">
        <v>32</v>
      </c>
      <c r="AX309" s="10" t="s">
        <v>74</v>
      </c>
      <c r="AY309" s="147" t="s">
        <v>127</v>
      </c>
    </row>
    <row r="310" spans="2:51" s="12" customFormat="1" ht="22.5" customHeight="1">
      <c r="B310" s="156"/>
      <c r="C310" s="157"/>
      <c r="D310" s="157"/>
      <c r="E310" s="158" t="s">
        <v>3</v>
      </c>
      <c r="F310" s="236" t="s">
        <v>239</v>
      </c>
      <c r="G310" s="237"/>
      <c r="H310" s="237"/>
      <c r="I310" s="237"/>
      <c r="J310" s="157"/>
      <c r="K310" s="159">
        <v>4620</v>
      </c>
      <c r="L310" s="157"/>
      <c r="M310" s="157"/>
      <c r="N310" s="157"/>
      <c r="O310" s="157"/>
      <c r="P310" s="157"/>
      <c r="Q310" s="157"/>
      <c r="R310" s="160"/>
      <c r="T310" s="161"/>
      <c r="U310" s="157"/>
      <c r="V310" s="157"/>
      <c r="W310" s="157"/>
      <c r="X310" s="157"/>
      <c r="Y310" s="157"/>
      <c r="Z310" s="157"/>
      <c r="AA310" s="162"/>
      <c r="AT310" s="163" t="s">
        <v>135</v>
      </c>
      <c r="AU310" s="163" t="s">
        <v>87</v>
      </c>
      <c r="AV310" s="12" t="s">
        <v>132</v>
      </c>
      <c r="AW310" s="12" t="s">
        <v>32</v>
      </c>
      <c r="AX310" s="12" t="s">
        <v>20</v>
      </c>
      <c r="AY310" s="163" t="s">
        <v>127</v>
      </c>
    </row>
    <row r="311" spans="2:65" s="1" customFormat="1" ht="31.5" customHeight="1">
      <c r="B311" s="130"/>
      <c r="C311" s="131" t="s">
        <v>516</v>
      </c>
      <c r="D311" s="131" t="s">
        <v>128</v>
      </c>
      <c r="E311" s="132" t="s">
        <v>517</v>
      </c>
      <c r="F311" s="228" t="s">
        <v>518</v>
      </c>
      <c r="G311" s="229"/>
      <c r="H311" s="229"/>
      <c r="I311" s="229"/>
      <c r="J311" s="133" t="s">
        <v>131</v>
      </c>
      <c r="K311" s="134">
        <v>4740</v>
      </c>
      <c r="L311" s="230"/>
      <c r="M311" s="229"/>
      <c r="N311" s="230">
        <f>ROUND(L311*K311,2)</f>
        <v>0</v>
      </c>
      <c r="O311" s="229"/>
      <c r="P311" s="229"/>
      <c r="Q311" s="229"/>
      <c r="R311" s="135"/>
      <c r="T311" s="136" t="s">
        <v>3</v>
      </c>
      <c r="U311" s="39" t="s">
        <v>39</v>
      </c>
      <c r="V311" s="137">
        <v>0</v>
      </c>
      <c r="W311" s="137">
        <f>V311*K311</f>
        <v>0</v>
      </c>
      <c r="X311" s="137">
        <v>0</v>
      </c>
      <c r="Y311" s="137">
        <f>X311*K311</f>
        <v>0</v>
      </c>
      <c r="Z311" s="137">
        <v>0</v>
      </c>
      <c r="AA311" s="138">
        <f>Z311*K311</f>
        <v>0</v>
      </c>
      <c r="AR311" s="16" t="s">
        <v>132</v>
      </c>
      <c r="AT311" s="16" t="s">
        <v>128</v>
      </c>
      <c r="AU311" s="16" t="s">
        <v>87</v>
      </c>
      <c r="AY311" s="16" t="s">
        <v>127</v>
      </c>
      <c r="BE311" s="139">
        <f>IF(U311="základní",N311,0)</f>
        <v>0</v>
      </c>
      <c r="BF311" s="139">
        <f>IF(U311="snížená",N311,0)</f>
        <v>0</v>
      </c>
      <c r="BG311" s="139">
        <f>IF(U311="zákl. přenesená",N311,0)</f>
        <v>0</v>
      </c>
      <c r="BH311" s="139">
        <f>IF(U311="sníž. přenesená",N311,0)</f>
        <v>0</v>
      </c>
      <c r="BI311" s="139">
        <f>IF(U311="nulová",N311,0)</f>
        <v>0</v>
      </c>
      <c r="BJ311" s="16" t="s">
        <v>20</v>
      </c>
      <c r="BK311" s="139">
        <f>ROUND(L311*K311,2)</f>
        <v>0</v>
      </c>
      <c r="BL311" s="16" t="s">
        <v>132</v>
      </c>
      <c r="BM311" s="16" t="s">
        <v>519</v>
      </c>
    </row>
    <row r="312" spans="2:51" s="10" customFormat="1" ht="22.5" customHeight="1">
      <c r="B312" s="140"/>
      <c r="C312" s="141"/>
      <c r="D312" s="141"/>
      <c r="E312" s="142" t="s">
        <v>3</v>
      </c>
      <c r="F312" s="231" t="s">
        <v>520</v>
      </c>
      <c r="G312" s="232"/>
      <c r="H312" s="232"/>
      <c r="I312" s="232"/>
      <c r="J312" s="141"/>
      <c r="K312" s="143">
        <v>3120</v>
      </c>
      <c r="L312" s="141"/>
      <c r="M312" s="141"/>
      <c r="N312" s="141"/>
      <c r="O312" s="141"/>
      <c r="P312" s="141"/>
      <c r="Q312" s="141"/>
      <c r="R312" s="144"/>
      <c r="T312" s="145"/>
      <c r="U312" s="141"/>
      <c r="V312" s="141"/>
      <c r="W312" s="141"/>
      <c r="X312" s="141"/>
      <c r="Y312" s="141"/>
      <c r="Z312" s="141"/>
      <c r="AA312" s="146"/>
      <c r="AT312" s="147" t="s">
        <v>135</v>
      </c>
      <c r="AU312" s="147" t="s">
        <v>87</v>
      </c>
      <c r="AV312" s="10" t="s">
        <v>87</v>
      </c>
      <c r="AW312" s="10" t="s">
        <v>32</v>
      </c>
      <c r="AX312" s="10" t="s">
        <v>74</v>
      </c>
      <c r="AY312" s="147" t="s">
        <v>127</v>
      </c>
    </row>
    <row r="313" spans="2:51" s="10" customFormat="1" ht="22.5" customHeight="1">
      <c r="B313" s="140"/>
      <c r="C313" s="141"/>
      <c r="D313" s="141"/>
      <c r="E313" s="142" t="s">
        <v>3</v>
      </c>
      <c r="F313" s="235" t="s">
        <v>521</v>
      </c>
      <c r="G313" s="232"/>
      <c r="H313" s="232"/>
      <c r="I313" s="232"/>
      <c r="J313" s="141"/>
      <c r="K313" s="143">
        <v>1620</v>
      </c>
      <c r="L313" s="141"/>
      <c r="M313" s="141"/>
      <c r="N313" s="141"/>
      <c r="O313" s="141"/>
      <c r="P313" s="141"/>
      <c r="Q313" s="141"/>
      <c r="R313" s="144"/>
      <c r="T313" s="145"/>
      <c r="U313" s="141"/>
      <c r="V313" s="141"/>
      <c r="W313" s="141"/>
      <c r="X313" s="141"/>
      <c r="Y313" s="141"/>
      <c r="Z313" s="141"/>
      <c r="AA313" s="146"/>
      <c r="AT313" s="147" t="s">
        <v>135</v>
      </c>
      <c r="AU313" s="147" t="s">
        <v>87</v>
      </c>
      <c r="AV313" s="10" t="s">
        <v>87</v>
      </c>
      <c r="AW313" s="10" t="s">
        <v>32</v>
      </c>
      <c r="AX313" s="10" t="s">
        <v>74</v>
      </c>
      <c r="AY313" s="147" t="s">
        <v>127</v>
      </c>
    </row>
    <row r="314" spans="2:51" s="12" customFormat="1" ht="22.5" customHeight="1">
      <c r="B314" s="156"/>
      <c r="C314" s="157"/>
      <c r="D314" s="157"/>
      <c r="E314" s="158" t="s">
        <v>3</v>
      </c>
      <c r="F314" s="236" t="s">
        <v>239</v>
      </c>
      <c r="G314" s="237"/>
      <c r="H314" s="237"/>
      <c r="I314" s="237"/>
      <c r="J314" s="157"/>
      <c r="K314" s="159">
        <v>4740</v>
      </c>
      <c r="L314" s="157"/>
      <c r="M314" s="157"/>
      <c r="N314" s="157"/>
      <c r="O314" s="157"/>
      <c r="P314" s="157"/>
      <c r="Q314" s="157"/>
      <c r="R314" s="160"/>
      <c r="T314" s="161"/>
      <c r="U314" s="157"/>
      <c r="V314" s="157"/>
      <c r="W314" s="157"/>
      <c r="X314" s="157"/>
      <c r="Y314" s="157"/>
      <c r="Z314" s="157"/>
      <c r="AA314" s="162"/>
      <c r="AT314" s="163" t="s">
        <v>135</v>
      </c>
      <c r="AU314" s="163" t="s">
        <v>87</v>
      </c>
      <c r="AV314" s="12" t="s">
        <v>132</v>
      </c>
      <c r="AW314" s="12" t="s">
        <v>32</v>
      </c>
      <c r="AX314" s="12" t="s">
        <v>20</v>
      </c>
      <c r="AY314" s="163" t="s">
        <v>127</v>
      </c>
    </row>
    <row r="315" spans="2:65" s="1" customFormat="1" ht="31.5" customHeight="1">
      <c r="B315" s="130"/>
      <c r="C315" s="131" t="s">
        <v>522</v>
      </c>
      <c r="D315" s="131" t="s">
        <v>128</v>
      </c>
      <c r="E315" s="132" t="s">
        <v>523</v>
      </c>
      <c r="F315" s="228" t="s">
        <v>524</v>
      </c>
      <c r="G315" s="229"/>
      <c r="H315" s="229"/>
      <c r="I315" s="229"/>
      <c r="J315" s="133" t="s">
        <v>131</v>
      </c>
      <c r="K315" s="134">
        <v>1</v>
      </c>
      <c r="L315" s="230"/>
      <c r="M315" s="229"/>
      <c r="N315" s="230">
        <f>ROUND(L315*K315,2)</f>
        <v>0</v>
      </c>
      <c r="O315" s="229"/>
      <c r="P315" s="229"/>
      <c r="Q315" s="229"/>
      <c r="R315" s="135"/>
      <c r="T315" s="136" t="s">
        <v>3</v>
      </c>
      <c r="U315" s="39" t="s">
        <v>39</v>
      </c>
      <c r="V315" s="137">
        <v>0.2</v>
      </c>
      <c r="W315" s="137">
        <f>V315*K315</f>
        <v>0.2</v>
      </c>
      <c r="X315" s="137">
        <v>0</v>
      </c>
      <c r="Y315" s="137">
        <f>X315*K315</f>
        <v>0</v>
      </c>
      <c r="Z315" s="137">
        <v>0</v>
      </c>
      <c r="AA315" s="138">
        <f>Z315*K315</f>
        <v>0</v>
      </c>
      <c r="AR315" s="16" t="s">
        <v>132</v>
      </c>
      <c r="AT315" s="16" t="s">
        <v>128</v>
      </c>
      <c r="AU315" s="16" t="s">
        <v>87</v>
      </c>
      <c r="AY315" s="16" t="s">
        <v>127</v>
      </c>
      <c r="BE315" s="139">
        <f>IF(U315="základní",N315,0)</f>
        <v>0</v>
      </c>
      <c r="BF315" s="139">
        <f>IF(U315="snížená",N315,0)</f>
        <v>0</v>
      </c>
      <c r="BG315" s="139">
        <f>IF(U315="zákl. přenesená",N315,0)</f>
        <v>0</v>
      </c>
      <c r="BH315" s="139">
        <f>IF(U315="sníž. přenesená",N315,0)</f>
        <v>0</v>
      </c>
      <c r="BI315" s="139">
        <f>IF(U315="nulová",N315,0)</f>
        <v>0</v>
      </c>
      <c r="BJ315" s="16" t="s">
        <v>20</v>
      </c>
      <c r="BK315" s="139">
        <f>ROUND(L315*K315,2)</f>
        <v>0</v>
      </c>
      <c r="BL315" s="16" t="s">
        <v>132</v>
      </c>
      <c r="BM315" s="16" t="s">
        <v>525</v>
      </c>
    </row>
    <row r="316" spans="2:51" s="10" customFormat="1" ht="22.5" customHeight="1">
      <c r="B316" s="140"/>
      <c r="C316" s="141"/>
      <c r="D316" s="141"/>
      <c r="E316" s="142" t="s">
        <v>3</v>
      </c>
      <c r="F316" s="231" t="s">
        <v>526</v>
      </c>
      <c r="G316" s="232"/>
      <c r="H316" s="232"/>
      <c r="I316" s="232"/>
      <c r="J316" s="141"/>
      <c r="K316" s="143">
        <v>1</v>
      </c>
      <c r="L316" s="141"/>
      <c r="M316" s="141"/>
      <c r="N316" s="141"/>
      <c r="O316" s="141"/>
      <c r="P316" s="141"/>
      <c r="Q316" s="141"/>
      <c r="R316" s="144"/>
      <c r="T316" s="145"/>
      <c r="U316" s="141"/>
      <c r="V316" s="141"/>
      <c r="W316" s="141"/>
      <c r="X316" s="141"/>
      <c r="Y316" s="141"/>
      <c r="Z316" s="141"/>
      <c r="AA316" s="146"/>
      <c r="AT316" s="147" t="s">
        <v>135</v>
      </c>
      <c r="AU316" s="147" t="s">
        <v>87</v>
      </c>
      <c r="AV316" s="10" t="s">
        <v>87</v>
      </c>
      <c r="AW316" s="10" t="s">
        <v>32</v>
      </c>
      <c r="AX316" s="10" t="s">
        <v>20</v>
      </c>
      <c r="AY316" s="147" t="s">
        <v>127</v>
      </c>
    </row>
    <row r="317" spans="2:65" s="1" customFormat="1" ht="31.5" customHeight="1">
      <c r="B317" s="130"/>
      <c r="C317" s="131" t="s">
        <v>527</v>
      </c>
      <c r="D317" s="131" t="s">
        <v>128</v>
      </c>
      <c r="E317" s="132" t="s">
        <v>528</v>
      </c>
      <c r="F317" s="228" t="s">
        <v>529</v>
      </c>
      <c r="G317" s="229"/>
      <c r="H317" s="229"/>
      <c r="I317" s="229"/>
      <c r="J317" s="133" t="s">
        <v>131</v>
      </c>
      <c r="K317" s="134">
        <v>60</v>
      </c>
      <c r="L317" s="230"/>
      <c r="M317" s="229"/>
      <c r="N317" s="230">
        <f>ROUND(L317*K317,2)</f>
        <v>0</v>
      </c>
      <c r="O317" s="229"/>
      <c r="P317" s="229"/>
      <c r="Q317" s="229"/>
      <c r="R317" s="135"/>
      <c r="T317" s="136" t="s">
        <v>3</v>
      </c>
      <c r="U317" s="39" t="s">
        <v>39</v>
      </c>
      <c r="V317" s="137">
        <v>0</v>
      </c>
      <c r="W317" s="137">
        <f>V317*K317</f>
        <v>0</v>
      </c>
      <c r="X317" s="137">
        <v>0</v>
      </c>
      <c r="Y317" s="137">
        <f>X317*K317</f>
        <v>0</v>
      </c>
      <c r="Z317" s="137">
        <v>0</v>
      </c>
      <c r="AA317" s="138">
        <f>Z317*K317</f>
        <v>0</v>
      </c>
      <c r="AR317" s="16" t="s">
        <v>132</v>
      </c>
      <c r="AT317" s="16" t="s">
        <v>128</v>
      </c>
      <c r="AU317" s="16" t="s">
        <v>87</v>
      </c>
      <c r="AY317" s="16" t="s">
        <v>127</v>
      </c>
      <c r="BE317" s="139">
        <f>IF(U317="základní",N317,0)</f>
        <v>0</v>
      </c>
      <c r="BF317" s="139">
        <f>IF(U317="snížená",N317,0)</f>
        <v>0</v>
      </c>
      <c r="BG317" s="139">
        <f>IF(U317="zákl. přenesená",N317,0)</f>
        <v>0</v>
      </c>
      <c r="BH317" s="139">
        <f>IF(U317="sníž. přenesená",N317,0)</f>
        <v>0</v>
      </c>
      <c r="BI317" s="139">
        <f>IF(U317="nulová",N317,0)</f>
        <v>0</v>
      </c>
      <c r="BJ317" s="16" t="s">
        <v>20</v>
      </c>
      <c r="BK317" s="139">
        <f>ROUND(L317*K317,2)</f>
        <v>0</v>
      </c>
      <c r="BL317" s="16" t="s">
        <v>132</v>
      </c>
      <c r="BM317" s="16" t="s">
        <v>530</v>
      </c>
    </row>
    <row r="318" spans="2:51" s="10" customFormat="1" ht="22.5" customHeight="1">
      <c r="B318" s="140"/>
      <c r="C318" s="141"/>
      <c r="D318" s="141"/>
      <c r="E318" s="142" t="s">
        <v>3</v>
      </c>
      <c r="F318" s="231" t="s">
        <v>531</v>
      </c>
      <c r="G318" s="232"/>
      <c r="H318" s="232"/>
      <c r="I318" s="232"/>
      <c r="J318" s="141"/>
      <c r="K318" s="143">
        <v>60</v>
      </c>
      <c r="L318" s="141"/>
      <c r="M318" s="141"/>
      <c r="N318" s="141"/>
      <c r="O318" s="141"/>
      <c r="P318" s="141"/>
      <c r="Q318" s="141"/>
      <c r="R318" s="144"/>
      <c r="T318" s="145"/>
      <c r="U318" s="141"/>
      <c r="V318" s="141"/>
      <c r="W318" s="141"/>
      <c r="X318" s="141"/>
      <c r="Y318" s="141"/>
      <c r="Z318" s="141"/>
      <c r="AA318" s="146"/>
      <c r="AT318" s="147" t="s">
        <v>135</v>
      </c>
      <c r="AU318" s="147" t="s">
        <v>87</v>
      </c>
      <c r="AV318" s="10" t="s">
        <v>87</v>
      </c>
      <c r="AW318" s="10" t="s">
        <v>32</v>
      </c>
      <c r="AX318" s="10" t="s">
        <v>20</v>
      </c>
      <c r="AY318" s="147" t="s">
        <v>127</v>
      </c>
    </row>
    <row r="319" spans="2:65" s="1" customFormat="1" ht="31.5" customHeight="1">
      <c r="B319" s="130"/>
      <c r="C319" s="131" t="s">
        <v>532</v>
      </c>
      <c r="D319" s="131" t="s">
        <v>128</v>
      </c>
      <c r="E319" s="132" t="s">
        <v>533</v>
      </c>
      <c r="F319" s="228" t="s">
        <v>534</v>
      </c>
      <c r="G319" s="229"/>
      <c r="H319" s="229"/>
      <c r="I319" s="229"/>
      <c r="J319" s="133" t="s">
        <v>131</v>
      </c>
      <c r="K319" s="134">
        <v>5</v>
      </c>
      <c r="L319" s="230"/>
      <c r="M319" s="229"/>
      <c r="N319" s="230">
        <f>ROUND(L319*K319,2)</f>
        <v>0</v>
      </c>
      <c r="O319" s="229"/>
      <c r="P319" s="229"/>
      <c r="Q319" s="229"/>
      <c r="R319" s="135"/>
      <c r="T319" s="136" t="s">
        <v>3</v>
      </c>
      <c r="U319" s="39" t="s">
        <v>39</v>
      </c>
      <c r="V319" s="137">
        <v>0.275</v>
      </c>
      <c r="W319" s="137">
        <f>V319*K319</f>
        <v>1.375</v>
      </c>
      <c r="X319" s="137">
        <v>0</v>
      </c>
      <c r="Y319" s="137">
        <f>X319*K319</f>
        <v>0</v>
      </c>
      <c r="Z319" s="137">
        <v>0</v>
      </c>
      <c r="AA319" s="138">
        <f>Z319*K319</f>
        <v>0</v>
      </c>
      <c r="AR319" s="16" t="s">
        <v>132</v>
      </c>
      <c r="AT319" s="16" t="s">
        <v>128</v>
      </c>
      <c r="AU319" s="16" t="s">
        <v>87</v>
      </c>
      <c r="AY319" s="16" t="s">
        <v>127</v>
      </c>
      <c r="BE319" s="139">
        <f>IF(U319="základní",N319,0)</f>
        <v>0</v>
      </c>
      <c r="BF319" s="139">
        <f>IF(U319="snížená",N319,0)</f>
        <v>0</v>
      </c>
      <c r="BG319" s="139">
        <f>IF(U319="zákl. přenesená",N319,0)</f>
        <v>0</v>
      </c>
      <c r="BH319" s="139">
        <f>IF(U319="sníž. přenesená",N319,0)</f>
        <v>0</v>
      </c>
      <c r="BI319" s="139">
        <f>IF(U319="nulová",N319,0)</f>
        <v>0</v>
      </c>
      <c r="BJ319" s="16" t="s">
        <v>20</v>
      </c>
      <c r="BK319" s="139">
        <f>ROUND(L319*K319,2)</f>
        <v>0</v>
      </c>
      <c r="BL319" s="16" t="s">
        <v>132</v>
      </c>
      <c r="BM319" s="16" t="s">
        <v>535</v>
      </c>
    </row>
    <row r="320" spans="2:51" s="10" customFormat="1" ht="22.5" customHeight="1">
      <c r="B320" s="140"/>
      <c r="C320" s="141"/>
      <c r="D320" s="141"/>
      <c r="E320" s="142" t="s">
        <v>3</v>
      </c>
      <c r="F320" s="231" t="s">
        <v>536</v>
      </c>
      <c r="G320" s="232"/>
      <c r="H320" s="232"/>
      <c r="I320" s="232"/>
      <c r="J320" s="141"/>
      <c r="K320" s="143">
        <v>2</v>
      </c>
      <c r="L320" s="141"/>
      <c r="M320" s="141"/>
      <c r="N320" s="141"/>
      <c r="O320" s="141"/>
      <c r="P320" s="141"/>
      <c r="Q320" s="141"/>
      <c r="R320" s="144"/>
      <c r="T320" s="145"/>
      <c r="U320" s="141"/>
      <c r="V320" s="141"/>
      <c r="W320" s="141"/>
      <c r="X320" s="141"/>
      <c r="Y320" s="141"/>
      <c r="Z320" s="141"/>
      <c r="AA320" s="146"/>
      <c r="AT320" s="147" t="s">
        <v>135</v>
      </c>
      <c r="AU320" s="147" t="s">
        <v>87</v>
      </c>
      <c r="AV320" s="10" t="s">
        <v>87</v>
      </c>
      <c r="AW320" s="10" t="s">
        <v>32</v>
      </c>
      <c r="AX320" s="10" t="s">
        <v>74</v>
      </c>
      <c r="AY320" s="147" t="s">
        <v>127</v>
      </c>
    </row>
    <row r="321" spans="2:51" s="10" customFormat="1" ht="22.5" customHeight="1">
      <c r="B321" s="140"/>
      <c r="C321" s="141"/>
      <c r="D321" s="141"/>
      <c r="E321" s="142" t="s">
        <v>3</v>
      </c>
      <c r="F321" s="235" t="s">
        <v>537</v>
      </c>
      <c r="G321" s="232"/>
      <c r="H321" s="232"/>
      <c r="I321" s="232"/>
      <c r="J321" s="141"/>
      <c r="K321" s="143">
        <v>3</v>
      </c>
      <c r="L321" s="141"/>
      <c r="M321" s="141"/>
      <c r="N321" s="141"/>
      <c r="O321" s="141"/>
      <c r="P321" s="141"/>
      <c r="Q321" s="141"/>
      <c r="R321" s="144"/>
      <c r="T321" s="145"/>
      <c r="U321" s="141"/>
      <c r="V321" s="141"/>
      <c r="W321" s="141"/>
      <c r="X321" s="141"/>
      <c r="Y321" s="141"/>
      <c r="Z321" s="141"/>
      <c r="AA321" s="146"/>
      <c r="AT321" s="147" t="s">
        <v>135</v>
      </c>
      <c r="AU321" s="147" t="s">
        <v>87</v>
      </c>
      <c r="AV321" s="10" t="s">
        <v>87</v>
      </c>
      <c r="AW321" s="10" t="s">
        <v>32</v>
      </c>
      <c r="AX321" s="10" t="s">
        <v>74</v>
      </c>
      <c r="AY321" s="147" t="s">
        <v>127</v>
      </c>
    </row>
    <row r="322" spans="2:51" s="12" customFormat="1" ht="22.5" customHeight="1">
      <c r="B322" s="156"/>
      <c r="C322" s="157"/>
      <c r="D322" s="157"/>
      <c r="E322" s="158" t="s">
        <v>3</v>
      </c>
      <c r="F322" s="236" t="s">
        <v>239</v>
      </c>
      <c r="G322" s="237"/>
      <c r="H322" s="237"/>
      <c r="I322" s="237"/>
      <c r="J322" s="157"/>
      <c r="K322" s="159">
        <v>5</v>
      </c>
      <c r="L322" s="157"/>
      <c r="M322" s="157"/>
      <c r="N322" s="157"/>
      <c r="O322" s="157"/>
      <c r="P322" s="157"/>
      <c r="Q322" s="157"/>
      <c r="R322" s="160"/>
      <c r="T322" s="161"/>
      <c r="U322" s="157"/>
      <c r="V322" s="157"/>
      <c r="W322" s="157"/>
      <c r="X322" s="157"/>
      <c r="Y322" s="157"/>
      <c r="Z322" s="157"/>
      <c r="AA322" s="162"/>
      <c r="AT322" s="163" t="s">
        <v>135</v>
      </c>
      <c r="AU322" s="163" t="s">
        <v>87</v>
      </c>
      <c r="AV322" s="12" t="s">
        <v>132</v>
      </c>
      <c r="AW322" s="12" t="s">
        <v>32</v>
      </c>
      <c r="AX322" s="12" t="s">
        <v>20</v>
      </c>
      <c r="AY322" s="163" t="s">
        <v>127</v>
      </c>
    </row>
    <row r="323" spans="2:65" s="1" customFormat="1" ht="31.5" customHeight="1">
      <c r="B323" s="130"/>
      <c r="C323" s="131" t="s">
        <v>538</v>
      </c>
      <c r="D323" s="131" t="s">
        <v>128</v>
      </c>
      <c r="E323" s="132" t="s">
        <v>539</v>
      </c>
      <c r="F323" s="228" t="s">
        <v>540</v>
      </c>
      <c r="G323" s="229"/>
      <c r="H323" s="229"/>
      <c r="I323" s="229"/>
      <c r="J323" s="133" t="s">
        <v>131</v>
      </c>
      <c r="K323" s="134">
        <v>420</v>
      </c>
      <c r="L323" s="230"/>
      <c r="M323" s="229"/>
      <c r="N323" s="230">
        <f>ROUND(L323*K323,2)</f>
        <v>0</v>
      </c>
      <c r="O323" s="229"/>
      <c r="P323" s="229"/>
      <c r="Q323" s="229"/>
      <c r="R323" s="135"/>
      <c r="T323" s="136" t="s">
        <v>3</v>
      </c>
      <c r="U323" s="39" t="s">
        <v>39</v>
      </c>
      <c r="V323" s="137">
        <v>0</v>
      </c>
      <c r="W323" s="137">
        <f>V323*K323</f>
        <v>0</v>
      </c>
      <c r="X323" s="137">
        <v>0</v>
      </c>
      <c r="Y323" s="137">
        <f>X323*K323</f>
        <v>0</v>
      </c>
      <c r="Z323" s="137">
        <v>0</v>
      </c>
      <c r="AA323" s="138">
        <f>Z323*K323</f>
        <v>0</v>
      </c>
      <c r="AR323" s="16" t="s">
        <v>132</v>
      </c>
      <c r="AT323" s="16" t="s">
        <v>128</v>
      </c>
      <c r="AU323" s="16" t="s">
        <v>87</v>
      </c>
      <c r="AY323" s="16" t="s">
        <v>127</v>
      </c>
      <c r="BE323" s="139">
        <f>IF(U323="základní",N323,0)</f>
        <v>0</v>
      </c>
      <c r="BF323" s="139">
        <f>IF(U323="snížená",N323,0)</f>
        <v>0</v>
      </c>
      <c r="BG323" s="139">
        <f>IF(U323="zákl. přenesená",N323,0)</f>
        <v>0</v>
      </c>
      <c r="BH323" s="139">
        <f>IF(U323="sníž. přenesená",N323,0)</f>
        <v>0</v>
      </c>
      <c r="BI323" s="139">
        <f>IF(U323="nulová",N323,0)</f>
        <v>0</v>
      </c>
      <c r="BJ323" s="16" t="s">
        <v>20</v>
      </c>
      <c r="BK323" s="139">
        <f>ROUND(L323*K323,2)</f>
        <v>0</v>
      </c>
      <c r="BL323" s="16" t="s">
        <v>132</v>
      </c>
      <c r="BM323" s="16" t="s">
        <v>541</v>
      </c>
    </row>
    <row r="324" spans="2:51" s="10" customFormat="1" ht="22.5" customHeight="1">
      <c r="B324" s="140"/>
      <c r="C324" s="141"/>
      <c r="D324" s="141"/>
      <c r="E324" s="142" t="s">
        <v>3</v>
      </c>
      <c r="F324" s="231" t="s">
        <v>542</v>
      </c>
      <c r="G324" s="232"/>
      <c r="H324" s="232"/>
      <c r="I324" s="232"/>
      <c r="J324" s="141"/>
      <c r="K324" s="143">
        <v>240</v>
      </c>
      <c r="L324" s="141"/>
      <c r="M324" s="141"/>
      <c r="N324" s="141"/>
      <c r="O324" s="141"/>
      <c r="P324" s="141"/>
      <c r="Q324" s="141"/>
      <c r="R324" s="144"/>
      <c r="T324" s="145"/>
      <c r="U324" s="141"/>
      <c r="V324" s="141"/>
      <c r="W324" s="141"/>
      <c r="X324" s="141"/>
      <c r="Y324" s="141"/>
      <c r="Z324" s="141"/>
      <c r="AA324" s="146"/>
      <c r="AT324" s="147" t="s">
        <v>135</v>
      </c>
      <c r="AU324" s="147" t="s">
        <v>87</v>
      </c>
      <c r="AV324" s="10" t="s">
        <v>87</v>
      </c>
      <c r="AW324" s="10" t="s">
        <v>32</v>
      </c>
      <c r="AX324" s="10" t="s">
        <v>74</v>
      </c>
      <c r="AY324" s="147" t="s">
        <v>127</v>
      </c>
    </row>
    <row r="325" spans="2:51" s="10" customFormat="1" ht="22.5" customHeight="1">
      <c r="B325" s="140"/>
      <c r="C325" s="141"/>
      <c r="D325" s="141"/>
      <c r="E325" s="142" t="s">
        <v>3</v>
      </c>
      <c r="F325" s="235" t="s">
        <v>543</v>
      </c>
      <c r="G325" s="232"/>
      <c r="H325" s="232"/>
      <c r="I325" s="232"/>
      <c r="J325" s="141"/>
      <c r="K325" s="143">
        <v>180</v>
      </c>
      <c r="L325" s="141"/>
      <c r="M325" s="141"/>
      <c r="N325" s="141"/>
      <c r="O325" s="141"/>
      <c r="P325" s="141"/>
      <c r="Q325" s="141"/>
      <c r="R325" s="144"/>
      <c r="T325" s="145"/>
      <c r="U325" s="141"/>
      <c r="V325" s="141"/>
      <c r="W325" s="141"/>
      <c r="X325" s="141"/>
      <c r="Y325" s="141"/>
      <c r="Z325" s="141"/>
      <c r="AA325" s="146"/>
      <c r="AT325" s="147" t="s">
        <v>135</v>
      </c>
      <c r="AU325" s="147" t="s">
        <v>87</v>
      </c>
      <c r="AV325" s="10" t="s">
        <v>87</v>
      </c>
      <c r="AW325" s="10" t="s">
        <v>32</v>
      </c>
      <c r="AX325" s="10" t="s">
        <v>74</v>
      </c>
      <c r="AY325" s="147" t="s">
        <v>127</v>
      </c>
    </row>
    <row r="326" spans="2:51" s="12" customFormat="1" ht="22.5" customHeight="1">
      <c r="B326" s="156"/>
      <c r="C326" s="157"/>
      <c r="D326" s="157"/>
      <c r="E326" s="158" t="s">
        <v>3</v>
      </c>
      <c r="F326" s="236" t="s">
        <v>239</v>
      </c>
      <c r="G326" s="237"/>
      <c r="H326" s="237"/>
      <c r="I326" s="237"/>
      <c r="J326" s="157"/>
      <c r="K326" s="159">
        <v>420</v>
      </c>
      <c r="L326" s="157"/>
      <c r="M326" s="157"/>
      <c r="N326" s="157"/>
      <c r="O326" s="157"/>
      <c r="P326" s="157"/>
      <c r="Q326" s="157"/>
      <c r="R326" s="160"/>
      <c r="T326" s="161"/>
      <c r="U326" s="157"/>
      <c r="V326" s="157"/>
      <c r="W326" s="157"/>
      <c r="X326" s="157"/>
      <c r="Y326" s="157"/>
      <c r="Z326" s="157"/>
      <c r="AA326" s="162"/>
      <c r="AT326" s="163" t="s">
        <v>135</v>
      </c>
      <c r="AU326" s="163" t="s">
        <v>87</v>
      </c>
      <c r="AV326" s="12" t="s">
        <v>132</v>
      </c>
      <c r="AW326" s="12" t="s">
        <v>32</v>
      </c>
      <c r="AX326" s="12" t="s">
        <v>20</v>
      </c>
      <c r="AY326" s="163" t="s">
        <v>127</v>
      </c>
    </row>
    <row r="327" spans="2:65" s="1" customFormat="1" ht="31.5" customHeight="1">
      <c r="B327" s="130"/>
      <c r="C327" s="131" t="s">
        <v>544</v>
      </c>
      <c r="D327" s="131" t="s">
        <v>128</v>
      </c>
      <c r="E327" s="132" t="s">
        <v>545</v>
      </c>
      <c r="F327" s="228" t="s">
        <v>546</v>
      </c>
      <c r="G327" s="229"/>
      <c r="H327" s="229"/>
      <c r="I327" s="229"/>
      <c r="J327" s="133" t="s">
        <v>131</v>
      </c>
      <c r="K327" s="134">
        <v>10</v>
      </c>
      <c r="L327" s="230"/>
      <c r="M327" s="229"/>
      <c r="N327" s="230">
        <f>ROUND(L327*K327,2)</f>
        <v>0</v>
      </c>
      <c r="O327" s="229"/>
      <c r="P327" s="229"/>
      <c r="Q327" s="229"/>
      <c r="R327" s="135"/>
      <c r="T327" s="136" t="s">
        <v>3</v>
      </c>
      <c r="U327" s="39" t="s">
        <v>39</v>
      </c>
      <c r="V327" s="137">
        <v>0.075</v>
      </c>
      <c r="W327" s="137">
        <f>V327*K327</f>
        <v>0.75</v>
      </c>
      <c r="X327" s="137">
        <v>0</v>
      </c>
      <c r="Y327" s="137">
        <f>X327*K327</f>
        <v>0</v>
      </c>
      <c r="Z327" s="137">
        <v>0</v>
      </c>
      <c r="AA327" s="138">
        <f>Z327*K327</f>
        <v>0</v>
      </c>
      <c r="AR327" s="16" t="s">
        <v>132</v>
      </c>
      <c r="AT327" s="16" t="s">
        <v>128</v>
      </c>
      <c r="AU327" s="16" t="s">
        <v>87</v>
      </c>
      <c r="AY327" s="16" t="s">
        <v>127</v>
      </c>
      <c r="BE327" s="139">
        <f>IF(U327="základní",N327,0)</f>
        <v>0</v>
      </c>
      <c r="BF327" s="139">
        <f>IF(U327="snížená",N327,0)</f>
        <v>0</v>
      </c>
      <c r="BG327" s="139">
        <f>IF(U327="zákl. přenesená",N327,0)</f>
        <v>0</v>
      </c>
      <c r="BH327" s="139">
        <f>IF(U327="sníž. přenesená",N327,0)</f>
        <v>0</v>
      </c>
      <c r="BI327" s="139">
        <f>IF(U327="nulová",N327,0)</f>
        <v>0</v>
      </c>
      <c r="BJ327" s="16" t="s">
        <v>20</v>
      </c>
      <c r="BK327" s="139">
        <f>ROUND(L327*K327,2)</f>
        <v>0</v>
      </c>
      <c r="BL327" s="16" t="s">
        <v>132</v>
      </c>
      <c r="BM327" s="16" t="s">
        <v>547</v>
      </c>
    </row>
    <row r="328" spans="2:51" s="10" customFormat="1" ht="22.5" customHeight="1">
      <c r="B328" s="140"/>
      <c r="C328" s="141"/>
      <c r="D328" s="141"/>
      <c r="E328" s="142" t="s">
        <v>3</v>
      </c>
      <c r="F328" s="231" t="s">
        <v>548</v>
      </c>
      <c r="G328" s="232"/>
      <c r="H328" s="232"/>
      <c r="I328" s="232"/>
      <c r="J328" s="141"/>
      <c r="K328" s="143">
        <v>6</v>
      </c>
      <c r="L328" s="141"/>
      <c r="M328" s="141"/>
      <c r="N328" s="141"/>
      <c r="O328" s="141"/>
      <c r="P328" s="141"/>
      <c r="Q328" s="141"/>
      <c r="R328" s="144"/>
      <c r="T328" s="145"/>
      <c r="U328" s="141"/>
      <c r="V328" s="141"/>
      <c r="W328" s="141"/>
      <c r="X328" s="141"/>
      <c r="Y328" s="141"/>
      <c r="Z328" s="141"/>
      <c r="AA328" s="146"/>
      <c r="AT328" s="147" t="s">
        <v>135</v>
      </c>
      <c r="AU328" s="147" t="s">
        <v>87</v>
      </c>
      <c r="AV328" s="10" t="s">
        <v>87</v>
      </c>
      <c r="AW328" s="10" t="s">
        <v>32</v>
      </c>
      <c r="AX328" s="10" t="s">
        <v>74</v>
      </c>
      <c r="AY328" s="147" t="s">
        <v>127</v>
      </c>
    </row>
    <row r="329" spans="2:51" s="10" customFormat="1" ht="22.5" customHeight="1">
      <c r="B329" s="140"/>
      <c r="C329" s="141"/>
      <c r="D329" s="141"/>
      <c r="E329" s="142" t="s">
        <v>3</v>
      </c>
      <c r="F329" s="235" t="s">
        <v>549</v>
      </c>
      <c r="G329" s="232"/>
      <c r="H329" s="232"/>
      <c r="I329" s="232"/>
      <c r="J329" s="141"/>
      <c r="K329" s="143">
        <v>4</v>
      </c>
      <c r="L329" s="141"/>
      <c r="M329" s="141"/>
      <c r="N329" s="141"/>
      <c r="O329" s="141"/>
      <c r="P329" s="141"/>
      <c r="Q329" s="141"/>
      <c r="R329" s="144"/>
      <c r="T329" s="145"/>
      <c r="U329" s="141"/>
      <c r="V329" s="141"/>
      <c r="W329" s="141"/>
      <c r="X329" s="141"/>
      <c r="Y329" s="141"/>
      <c r="Z329" s="141"/>
      <c r="AA329" s="146"/>
      <c r="AT329" s="147" t="s">
        <v>135</v>
      </c>
      <c r="AU329" s="147" t="s">
        <v>87</v>
      </c>
      <c r="AV329" s="10" t="s">
        <v>87</v>
      </c>
      <c r="AW329" s="10" t="s">
        <v>32</v>
      </c>
      <c r="AX329" s="10" t="s">
        <v>74</v>
      </c>
      <c r="AY329" s="147" t="s">
        <v>127</v>
      </c>
    </row>
    <row r="330" spans="2:51" s="12" customFormat="1" ht="22.5" customHeight="1">
      <c r="B330" s="156"/>
      <c r="C330" s="157"/>
      <c r="D330" s="157"/>
      <c r="E330" s="158" t="s">
        <v>3</v>
      </c>
      <c r="F330" s="236" t="s">
        <v>239</v>
      </c>
      <c r="G330" s="237"/>
      <c r="H330" s="237"/>
      <c r="I330" s="237"/>
      <c r="J330" s="157"/>
      <c r="K330" s="159">
        <v>10</v>
      </c>
      <c r="L330" s="157"/>
      <c r="M330" s="157"/>
      <c r="N330" s="157"/>
      <c r="O330" s="157"/>
      <c r="P330" s="157"/>
      <c r="Q330" s="157"/>
      <c r="R330" s="160"/>
      <c r="T330" s="161"/>
      <c r="U330" s="157"/>
      <c r="V330" s="157"/>
      <c r="W330" s="157"/>
      <c r="X330" s="157"/>
      <c r="Y330" s="157"/>
      <c r="Z330" s="157"/>
      <c r="AA330" s="162"/>
      <c r="AT330" s="163" t="s">
        <v>135</v>
      </c>
      <c r="AU330" s="163" t="s">
        <v>87</v>
      </c>
      <c r="AV330" s="12" t="s">
        <v>132</v>
      </c>
      <c r="AW330" s="12" t="s">
        <v>32</v>
      </c>
      <c r="AX330" s="12" t="s">
        <v>20</v>
      </c>
      <c r="AY330" s="163" t="s">
        <v>127</v>
      </c>
    </row>
    <row r="331" spans="2:65" s="1" customFormat="1" ht="31.5" customHeight="1">
      <c r="B331" s="130"/>
      <c r="C331" s="131" t="s">
        <v>550</v>
      </c>
      <c r="D331" s="131" t="s">
        <v>128</v>
      </c>
      <c r="E331" s="132" t="s">
        <v>551</v>
      </c>
      <c r="F331" s="228" t="s">
        <v>552</v>
      </c>
      <c r="G331" s="229"/>
      <c r="H331" s="229"/>
      <c r="I331" s="229"/>
      <c r="J331" s="133" t="s">
        <v>131</v>
      </c>
      <c r="K331" s="134">
        <v>960</v>
      </c>
      <c r="L331" s="230"/>
      <c r="M331" s="229"/>
      <c r="N331" s="230">
        <f>ROUND(L331*K331,2)</f>
        <v>0</v>
      </c>
      <c r="O331" s="229"/>
      <c r="P331" s="229"/>
      <c r="Q331" s="229"/>
      <c r="R331" s="135"/>
      <c r="T331" s="136" t="s">
        <v>3</v>
      </c>
      <c r="U331" s="39" t="s">
        <v>39</v>
      </c>
      <c r="V331" s="137">
        <v>0</v>
      </c>
      <c r="W331" s="137">
        <f>V331*K331</f>
        <v>0</v>
      </c>
      <c r="X331" s="137">
        <v>0</v>
      </c>
      <c r="Y331" s="137">
        <f>X331*K331</f>
        <v>0</v>
      </c>
      <c r="Z331" s="137">
        <v>0</v>
      </c>
      <c r="AA331" s="138">
        <f>Z331*K331</f>
        <v>0</v>
      </c>
      <c r="AR331" s="16" t="s">
        <v>132</v>
      </c>
      <c r="AT331" s="16" t="s">
        <v>128</v>
      </c>
      <c r="AU331" s="16" t="s">
        <v>87</v>
      </c>
      <c r="AY331" s="16" t="s">
        <v>127</v>
      </c>
      <c r="BE331" s="139">
        <f>IF(U331="základní",N331,0)</f>
        <v>0</v>
      </c>
      <c r="BF331" s="139">
        <f>IF(U331="snížená",N331,0)</f>
        <v>0</v>
      </c>
      <c r="BG331" s="139">
        <f>IF(U331="zákl. přenesená",N331,0)</f>
        <v>0</v>
      </c>
      <c r="BH331" s="139">
        <f>IF(U331="sníž. přenesená",N331,0)</f>
        <v>0</v>
      </c>
      <c r="BI331" s="139">
        <f>IF(U331="nulová",N331,0)</f>
        <v>0</v>
      </c>
      <c r="BJ331" s="16" t="s">
        <v>20</v>
      </c>
      <c r="BK331" s="139">
        <f>ROUND(L331*K331,2)</f>
        <v>0</v>
      </c>
      <c r="BL331" s="16" t="s">
        <v>132</v>
      </c>
      <c r="BM331" s="16" t="s">
        <v>553</v>
      </c>
    </row>
    <row r="332" spans="2:51" s="10" customFormat="1" ht="22.5" customHeight="1">
      <c r="B332" s="140"/>
      <c r="C332" s="141"/>
      <c r="D332" s="141"/>
      <c r="E332" s="142" t="s">
        <v>3</v>
      </c>
      <c r="F332" s="231" t="s">
        <v>554</v>
      </c>
      <c r="G332" s="232"/>
      <c r="H332" s="232"/>
      <c r="I332" s="232"/>
      <c r="J332" s="141"/>
      <c r="K332" s="143">
        <v>720</v>
      </c>
      <c r="L332" s="141"/>
      <c r="M332" s="141"/>
      <c r="N332" s="141"/>
      <c r="O332" s="141"/>
      <c r="P332" s="141"/>
      <c r="Q332" s="141"/>
      <c r="R332" s="144"/>
      <c r="T332" s="145"/>
      <c r="U332" s="141"/>
      <c r="V332" s="141"/>
      <c r="W332" s="141"/>
      <c r="X332" s="141"/>
      <c r="Y332" s="141"/>
      <c r="Z332" s="141"/>
      <c r="AA332" s="146"/>
      <c r="AT332" s="147" t="s">
        <v>135</v>
      </c>
      <c r="AU332" s="147" t="s">
        <v>87</v>
      </c>
      <c r="AV332" s="10" t="s">
        <v>87</v>
      </c>
      <c r="AW332" s="10" t="s">
        <v>32</v>
      </c>
      <c r="AX332" s="10" t="s">
        <v>74</v>
      </c>
      <c r="AY332" s="147" t="s">
        <v>127</v>
      </c>
    </row>
    <row r="333" spans="2:51" s="10" customFormat="1" ht="22.5" customHeight="1">
      <c r="B333" s="140"/>
      <c r="C333" s="141"/>
      <c r="D333" s="141"/>
      <c r="E333" s="142" t="s">
        <v>3</v>
      </c>
      <c r="F333" s="235" t="s">
        <v>555</v>
      </c>
      <c r="G333" s="232"/>
      <c r="H333" s="232"/>
      <c r="I333" s="232"/>
      <c r="J333" s="141"/>
      <c r="K333" s="143">
        <v>240</v>
      </c>
      <c r="L333" s="141"/>
      <c r="M333" s="141"/>
      <c r="N333" s="141"/>
      <c r="O333" s="141"/>
      <c r="P333" s="141"/>
      <c r="Q333" s="141"/>
      <c r="R333" s="144"/>
      <c r="T333" s="145"/>
      <c r="U333" s="141"/>
      <c r="V333" s="141"/>
      <c r="W333" s="141"/>
      <c r="X333" s="141"/>
      <c r="Y333" s="141"/>
      <c r="Z333" s="141"/>
      <c r="AA333" s="146"/>
      <c r="AT333" s="147" t="s">
        <v>135</v>
      </c>
      <c r="AU333" s="147" t="s">
        <v>87</v>
      </c>
      <c r="AV333" s="10" t="s">
        <v>87</v>
      </c>
      <c r="AW333" s="10" t="s">
        <v>32</v>
      </c>
      <c r="AX333" s="10" t="s">
        <v>74</v>
      </c>
      <c r="AY333" s="147" t="s">
        <v>127</v>
      </c>
    </row>
    <row r="334" spans="2:51" s="12" customFormat="1" ht="22.5" customHeight="1">
      <c r="B334" s="156"/>
      <c r="C334" s="157"/>
      <c r="D334" s="157"/>
      <c r="E334" s="158" t="s">
        <v>3</v>
      </c>
      <c r="F334" s="236" t="s">
        <v>239</v>
      </c>
      <c r="G334" s="237"/>
      <c r="H334" s="237"/>
      <c r="I334" s="237"/>
      <c r="J334" s="157"/>
      <c r="K334" s="159">
        <v>960</v>
      </c>
      <c r="L334" s="157"/>
      <c r="M334" s="157"/>
      <c r="N334" s="157"/>
      <c r="O334" s="157"/>
      <c r="P334" s="157"/>
      <c r="Q334" s="157"/>
      <c r="R334" s="160"/>
      <c r="T334" s="161"/>
      <c r="U334" s="157"/>
      <c r="V334" s="157"/>
      <c r="W334" s="157"/>
      <c r="X334" s="157"/>
      <c r="Y334" s="157"/>
      <c r="Z334" s="157"/>
      <c r="AA334" s="162"/>
      <c r="AT334" s="163" t="s">
        <v>135</v>
      </c>
      <c r="AU334" s="163" t="s">
        <v>87</v>
      </c>
      <c r="AV334" s="12" t="s">
        <v>132</v>
      </c>
      <c r="AW334" s="12" t="s">
        <v>32</v>
      </c>
      <c r="AX334" s="12" t="s">
        <v>20</v>
      </c>
      <c r="AY334" s="163" t="s">
        <v>127</v>
      </c>
    </row>
    <row r="335" spans="2:65" s="1" customFormat="1" ht="31.5" customHeight="1">
      <c r="B335" s="130"/>
      <c r="C335" s="131" t="s">
        <v>556</v>
      </c>
      <c r="D335" s="131" t="s">
        <v>128</v>
      </c>
      <c r="E335" s="132" t="s">
        <v>557</v>
      </c>
      <c r="F335" s="228" t="s">
        <v>558</v>
      </c>
      <c r="G335" s="229"/>
      <c r="H335" s="229"/>
      <c r="I335" s="229"/>
      <c r="J335" s="133" t="s">
        <v>131</v>
      </c>
      <c r="K335" s="134">
        <v>32</v>
      </c>
      <c r="L335" s="230"/>
      <c r="M335" s="229"/>
      <c r="N335" s="230">
        <f>ROUND(L335*K335,2)</f>
        <v>0</v>
      </c>
      <c r="O335" s="229"/>
      <c r="P335" s="229"/>
      <c r="Q335" s="229"/>
      <c r="R335" s="135"/>
      <c r="T335" s="136" t="s">
        <v>3</v>
      </c>
      <c r="U335" s="39" t="s">
        <v>39</v>
      </c>
      <c r="V335" s="137">
        <v>0.2</v>
      </c>
      <c r="W335" s="137">
        <f>V335*K335</f>
        <v>6.4</v>
      </c>
      <c r="X335" s="137">
        <v>0.0007</v>
      </c>
      <c r="Y335" s="137">
        <f>X335*K335</f>
        <v>0.0224</v>
      </c>
      <c r="Z335" s="137">
        <v>0</v>
      </c>
      <c r="AA335" s="138">
        <f>Z335*K335</f>
        <v>0</v>
      </c>
      <c r="AR335" s="16" t="s">
        <v>132</v>
      </c>
      <c r="AT335" s="16" t="s">
        <v>128</v>
      </c>
      <c r="AU335" s="16" t="s">
        <v>87</v>
      </c>
      <c r="AY335" s="16" t="s">
        <v>127</v>
      </c>
      <c r="BE335" s="139">
        <f>IF(U335="základní",N335,0)</f>
        <v>0</v>
      </c>
      <c r="BF335" s="139">
        <f>IF(U335="snížená",N335,0)</f>
        <v>0</v>
      </c>
      <c r="BG335" s="139">
        <f>IF(U335="zákl. přenesená",N335,0)</f>
        <v>0</v>
      </c>
      <c r="BH335" s="139">
        <f>IF(U335="sníž. přenesená",N335,0)</f>
        <v>0</v>
      </c>
      <c r="BI335" s="139">
        <f>IF(U335="nulová",N335,0)</f>
        <v>0</v>
      </c>
      <c r="BJ335" s="16" t="s">
        <v>20</v>
      </c>
      <c r="BK335" s="139">
        <f>ROUND(L335*K335,2)</f>
        <v>0</v>
      </c>
      <c r="BL335" s="16" t="s">
        <v>132</v>
      </c>
      <c r="BM335" s="16" t="s">
        <v>559</v>
      </c>
    </row>
    <row r="336" spans="2:51" s="10" customFormat="1" ht="22.5" customHeight="1">
      <c r="B336" s="140"/>
      <c r="C336" s="141"/>
      <c r="D336" s="141"/>
      <c r="E336" s="142" t="s">
        <v>3</v>
      </c>
      <c r="F336" s="231" t="s">
        <v>277</v>
      </c>
      <c r="G336" s="232"/>
      <c r="H336" s="232"/>
      <c r="I336" s="232"/>
      <c r="J336" s="141"/>
      <c r="K336" s="143">
        <v>32</v>
      </c>
      <c r="L336" s="141"/>
      <c r="M336" s="141"/>
      <c r="N336" s="141"/>
      <c r="O336" s="141"/>
      <c r="P336" s="141"/>
      <c r="Q336" s="141"/>
      <c r="R336" s="144"/>
      <c r="T336" s="145"/>
      <c r="U336" s="141"/>
      <c r="V336" s="141"/>
      <c r="W336" s="141"/>
      <c r="X336" s="141"/>
      <c r="Y336" s="141"/>
      <c r="Z336" s="141"/>
      <c r="AA336" s="146"/>
      <c r="AT336" s="147" t="s">
        <v>135</v>
      </c>
      <c r="AU336" s="147" t="s">
        <v>87</v>
      </c>
      <c r="AV336" s="10" t="s">
        <v>87</v>
      </c>
      <c r="AW336" s="10" t="s">
        <v>32</v>
      </c>
      <c r="AX336" s="10" t="s">
        <v>20</v>
      </c>
      <c r="AY336" s="147" t="s">
        <v>127</v>
      </c>
    </row>
    <row r="337" spans="2:65" s="1" customFormat="1" ht="31.5" customHeight="1">
      <c r="B337" s="130"/>
      <c r="C337" s="164" t="s">
        <v>560</v>
      </c>
      <c r="D337" s="164" t="s">
        <v>246</v>
      </c>
      <c r="E337" s="165" t="s">
        <v>561</v>
      </c>
      <c r="F337" s="238" t="s">
        <v>562</v>
      </c>
      <c r="G337" s="239"/>
      <c r="H337" s="239"/>
      <c r="I337" s="239"/>
      <c r="J337" s="166" t="s">
        <v>131</v>
      </c>
      <c r="K337" s="167">
        <v>6</v>
      </c>
      <c r="L337" s="240"/>
      <c r="M337" s="239"/>
      <c r="N337" s="240">
        <f>ROUND(L337*K337,2)</f>
        <v>0</v>
      </c>
      <c r="O337" s="229"/>
      <c r="P337" s="229"/>
      <c r="Q337" s="229"/>
      <c r="R337" s="135"/>
      <c r="T337" s="136" t="s">
        <v>3</v>
      </c>
      <c r="U337" s="39" t="s">
        <v>39</v>
      </c>
      <c r="V337" s="137">
        <v>0</v>
      </c>
      <c r="W337" s="137">
        <f>V337*K337</f>
        <v>0</v>
      </c>
      <c r="X337" s="137">
        <v>0.0021</v>
      </c>
      <c r="Y337" s="137">
        <f>X337*K337</f>
        <v>0.0126</v>
      </c>
      <c r="Z337" s="137">
        <v>0</v>
      </c>
      <c r="AA337" s="138">
        <f>Z337*K337</f>
        <v>0</v>
      </c>
      <c r="AR337" s="16" t="s">
        <v>134</v>
      </c>
      <c r="AT337" s="16" t="s">
        <v>246</v>
      </c>
      <c r="AU337" s="16" t="s">
        <v>87</v>
      </c>
      <c r="AY337" s="16" t="s">
        <v>127</v>
      </c>
      <c r="BE337" s="139">
        <f>IF(U337="základní",N337,0)</f>
        <v>0</v>
      </c>
      <c r="BF337" s="139">
        <f>IF(U337="snížená",N337,0)</f>
        <v>0</v>
      </c>
      <c r="BG337" s="139">
        <f>IF(U337="zákl. přenesená",N337,0)</f>
        <v>0</v>
      </c>
      <c r="BH337" s="139">
        <f>IF(U337="sníž. přenesená",N337,0)</f>
        <v>0</v>
      </c>
      <c r="BI337" s="139">
        <f>IF(U337="nulová",N337,0)</f>
        <v>0</v>
      </c>
      <c r="BJ337" s="16" t="s">
        <v>20</v>
      </c>
      <c r="BK337" s="139">
        <f>ROUND(L337*K337,2)</f>
        <v>0</v>
      </c>
      <c r="BL337" s="16" t="s">
        <v>132</v>
      </c>
      <c r="BM337" s="16" t="s">
        <v>563</v>
      </c>
    </row>
    <row r="338" spans="2:51" s="10" customFormat="1" ht="22.5" customHeight="1">
      <c r="B338" s="140"/>
      <c r="C338" s="141"/>
      <c r="D338" s="141"/>
      <c r="E338" s="142" t="s">
        <v>3</v>
      </c>
      <c r="F338" s="231" t="s">
        <v>564</v>
      </c>
      <c r="G338" s="232"/>
      <c r="H338" s="232"/>
      <c r="I338" s="232"/>
      <c r="J338" s="141"/>
      <c r="K338" s="143">
        <v>1</v>
      </c>
      <c r="L338" s="141"/>
      <c r="M338" s="141"/>
      <c r="N338" s="141"/>
      <c r="O338" s="141"/>
      <c r="P338" s="141"/>
      <c r="Q338" s="141"/>
      <c r="R338" s="144"/>
      <c r="T338" s="145"/>
      <c r="U338" s="141"/>
      <c r="V338" s="141"/>
      <c r="W338" s="141"/>
      <c r="X338" s="141"/>
      <c r="Y338" s="141"/>
      <c r="Z338" s="141"/>
      <c r="AA338" s="146"/>
      <c r="AT338" s="147" t="s">
        <v>135</v>
      </c>
      <c r="AU338" s="147" t="s">
        <v>87</v>
      </c>
      <c r="AV338" s="10" t="s">
        <v>87</v>
      </c>
      <c r="AW338" s="10" t="s">
        <v>32</v>
      </c>
      <c r="AX338" s="10" t="s">
        <v>74</v>
      </c>
      <c r="AY338" s="147" t="s">
        <v>127</v>
      </c>
    </row>
    <row r="339" spans="2:51" s="10" customFormat="1" ht="22.5" customHeight="1">
      <c r="B339" s="140"/>
      <c r="C339" s="141"/>
      <c r="D339" s="141"/>
      <c r="E339" s="142" t="s">
        <v>3</v>
      </c>
      <c r="F339" s="235" t="s">
        <v>565</v>
      </c>
      <c r="G339" s="232"/>
      <c r="H339" s="232"/>
      <c r="I339" s="232"/>
      <c r="J339" s="141"/>
      <c r="K339" s="143">
        <v>3</v>
      </c>
      <c r="L339" s="141"/>
      <c r="M339" s="141"/>
      <c r="N339" s="141"/>
      <c r="O339" s="141"/>
      <c r="P339" s="141"/>
      <c r="Q339" s="141"/>
      <c r="R339" s="144"/>
      <c r="T339" s="145"/>
      <c r="U339" s="141"/>
      <c r="V339" s="141"/>
      <c r="W339" s="141"/>
      <c r="X339" s="141"/>
      <c r="Y339" s="141"/>
      <c r="Z339" s="141"/>
      <c r="AA339" s="146"/>
      <c r="AT339" s="147" t="s">
        <v>135</v>
      </c>
      <c r="AU339" s="147" t="s">
        <v>87</v>
      </c>
      <c r="AV339" s="10" t="s">
        <v>87</v>
      </c>
      <c r="AW339" s="10" t="s">
        <v>32</v>
      </c>
      <c r="AX339" s="10" t="s">
        <v>74</v>
      </c>
      <c r="AY339" s="147" t="s">
        <v>127</v>
      </c>
    </row>
    <row r="340" spans="2:51" s="10" customFormat="1" ht="22.5" customHeight="1">
      <c r="B340" s="140"/>
      <c r="C340" s="141"/>
      <c r="D340" s="141"/>
      <c r="E340" s="142" t="s">
        <v>3</v>
      </c>
      <c r="F340" s="235" t="s">
        <v>566</v>
      </c>
      <c r="G340" s="232"/>
      <c r="H340" s="232"/>
      <c r="I340" s="232"/>
      <c r="J340" s="141"/>
      <c r="K340" s="143">
        <v>2</v>
      </c>
      <c r="L340" s="141"/>
      <c r="M340" s="141"/>
      <c r="N340" s="141"/>
      <c r="O340" s="141"/>
      <c r="P340" s="141"/>
      <c r="Q340" s="141"/>
      <c r="R340" s="144"/>
      <c r="T340" s="145"/>
      <c r="U340" s="141"/>
      <c r="V340" s="141"/>
      <c r="W340" s="141"/>
      <c r="X340" s="141"/>
      <c r="Y340" s="141"/>
      <c r="Z340" s="141"/>
      <c r="AA340" s="146"/>
      <c r="AT340" s="147" t="s">
        <v>135</v>
      </c>
      <c r="AU340" s="147" t="s">
        <v>87</v>
      </c>
      <c r="AV340" s="10" t="s">
        <v>87</v>
      </c>
      <c r="AW340" s="10" t="s">
        <v>32</v>
      </c>
      <c r="AX340" s="10" t="s">
        <v>74</v>
      </c>
      <c r="AY340" s="147" t="s">
        <v>127</v>
      </c>
    </row>
    <row r="341" spans="2:51" s="12" customFormat="1" ht="22.5" customHeight="1">
      <c r="B341" s="156"/>
      <c r="C341" s="157"/>
      <c r="D341" s="157"/>
      <c r="E341" s="158" t="s">
        <v>3</v>
      </c>
      <c r="F341" s="236" t="s">
        <v>239</v>
      </c>
      <c r="G341" s="237"/>
      <c r="H341" s="237"/>
      <c r="I341" s="237"/>
      <c r="J341" s="157"/>
      <c r="K341" s="159">
        <v>6</v>
      </c>
      <c r="L341" s="157"/>
      <c r="M341" s="157"/>
      <c r="N341" s="157"/>
      <c r="O341" s="157"/>
      <c r="P341" s="157"/>
      <c r="Q341" s="157"/>
      <c r="R341" s="160"/>
      <c r="T341" s="161"/>
      <c r="U341" s="157"/>
      <c r="V341" s="157"/>
      <c r="W341" s="157"/>
      <c r="X341" s="157"/>
      <c r="Y341" s="157"/>
      <c r="Z341" s="157"/>
      <c r="AA341" s="162"/>
      <c r="AT341" s="163" t="s">
        <v>135</v>
      </c>
      <c r="AU341" s="163" t="s">
        <v>87</v>
      </c>
      <c r="AV341" s="12" t="s">
        <v>132</v>
      </c>
      <c r="AW341" s="12" t="s">
        <v>32</v>
      </c>
      <c r="AX341" s="12" t="s">
        <v>20</v>
      </c>
      <c r="AY341" s="163" t="s">
        <v>127</v>
      </c>
    </row>
    <row r="342" spans="2:65" s="1" customFormat="1" ht="22.5" customHeight="1">
      <c r="B342" s="130"/>
      <c r="C342" s="164" t="s">
        <v>567</v>
      </c>
      <c r="D342" s="164" t="s">
        <v>246</v>
      </c>
      <c r="E342" s="165" t="s">
        <v>568</v>
      </c>
      <c r="F342" s="238" t="s">
        <v>569</v>
      </c>
      <c r="G342" s="239"/>
      <c r="H342" s="239"/>
      <c r="I342" s="239"/>
      <c r="J342" s="166" t="s">
        <v>131</v>
      </c>
      <c r="K342" s="167">
        <v>1</v>
      </c>
      <c r="L342" s="240"/>
      <c r="M342" s="239"/>
      <c r="N342" s="240">
        <f>ROUND(L342*K342,2)</f>
        <v>0</v>
      </c>
      <c r="O342" s="229"/>
      <c r="P342" s="229"/>
      <c r="Q342" s="229"/>
      <c r="R342" s="135"/>
      <c r="T342" s="136" t="s">
        <v>3</v>
      </c>
      <c r="U342" s="39" t="s">
        <v>39</v>
      </c>
      <c r="V342" s="137">
        <v>0</v>
      </c>
      <c r="W342" s="137">
        <f>V342*K342</f>
        <v>0</v>
      </c>
      <c r="X342" s="137">
        <v>0.002</v>
      </c>
      <c r="Y342" s="137">
        <f>X342*K342</f>
        <v>0.002</v>
      </c>
      <c r="Z342" s="137">
        <v>0</v>
      </c>
      <c r="AA342" s="138">
        <f>Z342*K342</f>
        <v>0</v>
      </c>
      <c r="AR342" s="16" t="s">
        <v>134</v>
      </c>
      <c r="AT342" s="16" t="s">
        <v>246</v>
      </c>
      <c r="AU342" s="16" t="s">
        <v>87</v>
      </c>
      <c r="AY342" s="16" t="s">
        <v>127</v>
      </c>
      <c r="BE342" s="139">
        <f>IF(U342="základní",N342,0)</f>
        <v>0</v>
      </c>
      <c r="BF342" s="139">
        <f>IF(U342="snížená",N342,0)</f>
        <v>0</v>
      </c>
      <c r="BG342" s="139">
        <f>IF(U342="zákl. přenesená",N342,0)</f>
        <v>0</v>
      </c>
      <c r="BH342" s="139">
        <f>IF(U342="sníž. přenesená",N342,0)</f>
        <v>0</v>
      </c>
      <c r="BI342" s="139">
        <f>IF(U342="nulová",N342,0)</f>
        <v>0</v>
      </c>
      <c r="BJ342" s="16" t="s">
        <v>20</v>
      </c>
      <c r="BK342" s="139">
        <f>ROUND(L342*K342,2)</f>
        <v>0</v>
      </c>
      <c r="BL342" s="16" t="s">
        <v>132</v>
      </c>
      <c r="BM342" s="16" t="s">
        <v>570</v>
      </c>
    </row>
    <row r="343" spans="2:51" s="10" customFormat="1" ht="22.5" customHeight="1">
      <c r="B343" s="140"/>
      <c r="C343" s="141"/>
      <c r="D343" s="141"/>
      <c r="E343" s="142" t="s">
        <v>3</v>
      </c>
      <c r="F343" s="231" t="s">
        <v>571</v>
      </c>
      <c r="G343" s="232"/>
      <c r="H343" s="232"/>
      <c r="I343" s="232"/>
      <c r="J343" s="141"/>
      <c r="K343" s="143">
        <v>1</v>
      </c>
      <c r="L343" s="141"/>
      <c r="M343" s="141"/>
      <c r="N343" s="141"/>
      <c r="O343" s="141"/>
      <c r="P343" s="141"/>
      <c r="Q343" s="141"/>
      <c r="R343" s="144"/>
      <c r="T343" s="145"/>
      <c r="U343" s="141"/>
      <c r="V343" s="141"/>
      <c r="W343" s="141"/>
      <c r="X343" s="141"/>
      <c r="Y343" s="141"/>
      <c r="Z343" s="141"/>
      <c r="AA343" s="146"/>
      <c r="AT343" s="147" t="s">
        <v>135</v>
      </c>
      <c r="AU343" s="147" t="s">
        <v>87</v>
      </c>
      <c r="AV343" s="10" t="s">
        <v>87</v>
      </c>
      <c r="AW343" s="10" t="s">
        <v>32</v>
      </c>
      <c r="AX343" s="10" t="s">
        <v>20</v>
      </c>
      <c r="AY343" s="147" t="s">
        <v>127</v>
      </c>
    </row>
    <row r="344" spans="2:65" s="1" customFormat="1" ht="31.5" customHeight="1">
      <c r="B344" s="130"/>
      <c r="C344" s="164" t="s">
        <v>572</v>
      </c>
      <c r="D344" s="164" t="s">
        <v>246</v>
      </c>
      <c r="E344" s="165" t="s">
        <v>573</v>
      </c>
      <c r="F344" s="238" t="s">
        <v>574</v>
      </c>
      <c r="G344" s="239"/>
      <c r="H344" s="239"/>
      <c r="I344" s="239"/>
      <c r="J344" s="166" t="s">
        <v>131</v>
      </c>
      <c r="K344" s="167">
        <v>6</v>
      </c>
      <c r="L344" s="240"/>
      <c r="M344" s="239"/>
      <c r="N344" s="240">
        <f>ROUND(L344*K344,2)</f>
        <v>0</v>
      </c>
      <c r="O344" s="229"/>
      <c r="P344" s="229"/>
      <c r="Q344" s="229"/>
      <c r="R344" s="135"/>
      <c r="T344" s="136" t="s">
        <v>3</v>
      </c>
      <c r="U344" s="39" t="s">
        <v>39</v>
      </c>
      <c r="V344" s="137">
        <v>0</v>
      </c>
      <c r="W344" s="137">
        <f>V344*K344</f>
        <v>0</v>
      </c>
      <c r="X344" s="137">
        <v>0.004</v>
      </c>
      <c r="Y344" s="137">
        <f>X344*K344</f>
        <v>0.024</v>
      </c>
      <c r="Z344" s="137">
        <v>0</v>
      </c>
      <c r="AA344" s="138">
        <f>Z344*K344</f>
        <v>0</v>
      </c>
      <c r="AR344" s="16" t="s">
        <v>134</v>
      </c>
      <c r="AT344" s="16" t="s">
        <v>246</v>
      </c>
      <c r="AU344" s="16" t="s">
        <v>87</v>
      </c>
      <c r="AY344" s="16" t="s">
        <v>127</v>
      </c>
      <c r="BE344" s="139">
        <f>IF(U344="základní",N344,0)</f>
        <v>0</v>
      </c>
      <c r="BF344" s="139">
        <f>IF(U344="snížená",N344,0)</f>
        <v>0</v>
      </c>
      <c r="BG344" s="139">
        <f>IF(U344="zákl. přenesená",N344,0)</f>
        <v>0</v>
      </c>
      <c r="BH344" s="139">
        <f>IF(U344="sníž. přenesená",N344,0)</f>
        <v>0</v>
      </c>
      <c r="BI344" s="139">
        <f>IF(U344="nulová",N344,0)</f>
        <v>0</v>
      </c>
      <c r="BJ344" s="16" t="s">
        <v>20</v>
      </c>
      <c r="BK344" s="139">
        <f>ROUND(L344*K344,2)</f>
        <v>0</v>
      </c>
      <c r="BL344" s="16" t="s">
        <v>132</v>
      </c>
      <c r="BM344" s="16" t="s">
        <v>575</v>
      </c>
    </row>
    <row r="345" spans="2:51" s="10" customFormat="1" ht="22.5" customHeight="1">
      <c r="B345" s="140"/>
      <c r="C345" s="141"/>
      <c r="D345" s="141"/>
      <c r="E345" s="142" t="s">
        <v>3</v>
      </c>
      <c r="F345" s="231" t="s">
        <v>576</v>
      </c>
      <c r="G345" s="232"/>
      <c r="H345" s="232"/>
      <c r="I345" s="232"/>
      <c r="J345" s="141"/>
      <c r="K345" s="143">
        <v>2</v>
      </c>
      <c r="L345" s="141"/>
      <c r="M345" s="141"/>
      <c r="N345" s="141"/>
      <c r="O345" s="141"/>
      <c r="P345" s="141"/>
      <c r="Q345" s="141"/>
      <c r="R345" s="144"/>
      <c r="T345" s="145"/>
      <c r="U345" s="141"/>
      <c r="V345" s="141"/>
      <c r="W345" s="141"/>
      <c r="X345" s="141"/>
      <c r="Y345" s="141"/>
      <c r="Z345" s="141"/>
      <c r="AA345" s="146"/>
      <c r="AT345" s="147" t="s">
        <v>135</v>
      </c>
      <c r="AU345" s="147" t="s">
        <v>87</v>
      </c>
      <c r="AV345" s="10" t="s">
        <v>87</v>
      </c>
      <c r="AW345" s="10" t="s">
        <v>32</v>
      </c>
      <c r="AX345" s="10" t="s">
        <v>74</v>
      </c>
      <c r="AY345" s="147" t="s">
        <v>127</v>
      </c>
    </row>
    <row r="346" spans="2:51" s="10" customFormat="1" ht="22.5" customHeight="1">
      <c r="B346" s="140"/>
      <c r="C346" s="141"/>
      <c r="D346" s="141"/>
      <c r="E346" s="142" t="s">
        <v>3</v>
      </c>
      <c r="F346" s="235" t="s">
        <v>577</v>
      </c>
      <c r="G346" s="232"/>
      <c r="H346" s="232"/>
      <c r="I346" s="232"/>
      <c r="J346" s="141"/>
      <c r="K346" s="143">
        <v>3</v>
      </c>
      <c r="L346" s="141"/>
      <c r="M346" s="141"/>
      <c r="N346" s="141"/>
      <c r="O346" s="141"/>
      <c r="P346" s="141"/>
      <c r="Q346" s="141"/>
      <c r="R346" s="144"/>
      <c r="T346" s="145"/>
      <c r="U346" s="141"/>
      <c r="V346" s="141"/>
      <c r="W346" s="141"/>
      <c r="X346" s="141"/>
      <c r="Y346" s="141"/>
      <c r="Z346" s="141"/>
      <c r="AA346" s="146"/>
      <c r="AT346" s="147" t="s">
        <v>135</v>
      </c>
      <c r="AU346" s="147" t="s">
        <v>87</v>
      </c>
      <c r="AV346" s="10" t="s">
        <v>87</v>
      </c>
      <c r="AW346" s="10" t="s">
        <v>32</v>
      </c>
      <c r="AX346" s="10" t="s">
        <v>74</v>
      </c>
      <c r="AY346" s="147" t="s">
        <v>127</v>
      </c>
    </row>
    <row r="347" spans="2:51" s="10" customFormat="1" ht="22.5" customHeight="1">
      <c r="B347" s="140"/>
      <c r="C347" s="141"/>
      <c r="D347" s="141"/>
      <c r="E347" s="142" t="s">
        <v>3</v>
      </c>
      <c r="F347" s="235" t="s">
        <v>578</v>
      </c>
      <c r="G347" s="232"/>
      <c r="H347" s="232"/>
      <c r="I347" s="232"/>
      <c r="J347" s="141"/>
      <c r="K347" s="143">
        <v>1</v>
      </c>
      <c r="L347" s="141"/>
      <c r="M347" s="141"/>
      <c r="N347" s="141"/>
      <c r="O347" s="141"/>
      <c r="P347" s="141"/>
      <c r="Q347" s="141"/>
      <c r="R347" s="144"/>
      <c r="T347" s="145"/>
      <c r="U347" s="141"/>
      <c r="V347" s="141"/>
      <c r="W347" s="141"/>
      <c r="X347" s="141"/>
      <c r="Y347" s="141"/>
      <c r="Z347" s="141"/>
      <c r="AA347" s="146"/>
      <c r="AT347" s="147" t="s">
        <v>135</v>
      </c>
      <c r="AU347" s="147" t="s">
        <v>87</v>
      </c>
      <c r="AV347" s="10" t="s">
        <v>87</v>
      </c>
      <c r="AW347" s="10" t="s">
        <v>32</v>
      </c>
      <c r="AX347" s="10" t="s">
        <v>74</v>
      </c>
      <c r="AY347" s="147" t="s">
        <v>127</v>
      </c>
    </row>
    <row r="348" spans="2:51" s="12" customFormat="1" ht="22.5" customHeight="1">
      <c r="B348" s="156"/>
      <c r="C348" s="157"/>
      <c r="D348" s="157"/>
      <c r="E348" s="158" t="s">
        <v>3</v>
      </c>
      <c r="F348" s="236" t="s">
        <v>239</v>
      </c>
      <c r="G348" s="237"/>
      <c r="H348" s="237"/>
      <c r="I348" s="237"/>
      <c r="J348" s="157"/>
      <c r="K348" s="159">
        <v>6</v>
      </c>
      <c r="L348" s="157"/>
      <c r="M348" s="157"/>
      <c r="N348" s="157"/>
      <c r="O348" s="157"/>
      <c r="P348" s="157"/>
      <c r="Q348" s="157"/>
      <c r="R348" s="160"/>
      <c r="T348" s="161"/>
      <c r="U348" s="157"/>
      <c r="V348" s="157"/>
      <c r="W348" s="157"/>
      <c r="X348" s="157"/>
      <c r="Y348" s="157"/>
      <c r="Z348" s="157"/>
      <c r="AA348" s="162"/>
      <c r="AT348" s="163" t="s">
        <v>135</v>
      </c>
      <c r="AU348" s="163" t="s">
        <v>87</v>
      </c>
      <c r="AV348" s="12" t="s">
        <v>132</v>
      </c>
      <c r="AW348" s="12" t="s">
        <v>32</v>
      </c>
      <c r="AX348" s="12" t="s">
        <v>20</v>
      </c>
      <c r="AY348" s="163" t="s">
        <v>127</v>
      </c>
    </row>
    <row r="349" spans="2:65" s="1" customFormat="1" ht="22.5" customHeight="1">
      <c r="B349" s="130"/>
      <c r="C349" s="164" t="s">
        <v>579</v>
      </c>
      <c r="D349" s="164" t="s">
        <v>246</v>
      </c>
      <c r="E349" s="165" t="s">
        <v>580</v>
      </c>
      <c r="F349" s="238" t="s">
        <v>581</v>
      </c>
      <c r="G349" s="239"/>
      <c r="H349" s="239"/>
      <c r="I349" s="239"/>
      <c r="J349" s="166" t="s">
        <v>131</v>
      </c>
      <c r="K349" s="167">
        <v>2</v>
      </c>
      <c r="L349" s="240"/>
      <c r="M349" s="239"/>
      <c r="N349" s="240">
        <f>ROUND(L349*K349,2)</f>
        <v>0</v>
      </c>
      <c r="O349" s="229"/>
      <c r="P349" s="229"/>
      <c r="Q349" s="229"/>
      <c r="R349" s="135"/>
      <c r="T349" s="136" t="s">
        <v>3</v>
      </c>
      <c r="U349" s="39" t="s">
        <v>39</v>
      </c>
      <c r="V349" s="137">
        <v>0</v>
      </c>
      <c r="W349" s="137">
        <f>V349*K349</f>
        <v>0</v>
      </c>
      <c r="X349" s="137">
        <v>0.004</v>
      </c>
      <c r="Y349" s="137">
        <f>X349*K349</f>
        <v>0.008</v>
      </c>
      <c r="Z349" s="137">
        <v>0</v>
      </c>
      <c r="AA349" s="138">
        <f>Z349*K349</f>
        <v>0</v>
      </c>
      <c r="AR349" s="16" t="s">
        <v>134</v>
      </c>
      <c r="AT349" s="16" t="s">
        <v>246</v>
      </c>
      <c r="AU349" s="16" t="s">
        <v>87</v>
      </c>
      <c r="AY349" s="16" t="s">
        <v>127</v>
      </c>
      <c r="BE349" s="139">
        <f>IF(U349="základní",N349,0)</f>
        <v>0</v>
      </c>
      <c r="BF349" s="139">
        <f>IF(U349="snížená",N349,0)</f>
        <v>0</v>
      </c>
      <c r="BG349" s="139">
        <f>IF(U349="zákl. přenesená",N349,0)</f>
        <v>0</v>
      </c>
      <c r="BH349" s="139">
        <f>IF(U349="sníž. přenesená",N349,0)</f>
        <v>0</v>
      </c>
      <c r="BI349" s="139">
        <f>IF(U349="nulová",N349,0)</f>
        <v>0</v>
      </c>
      <c r="BJ349" s="16" t="s">
        <v>20</v>
      </c>
      <c r="BK349" s="139">
        <f>ROUND(L349*K349,2)</f>
        <v>0</v>
      </c>
      <c r="BL349" s="16" t="s">
        <v>132</v>
      </c>
      <c r="BM349" s="16" t="s">
        <v>582</v>
      </c>
    </row>
    <row r="350" spans="2:51" s="10" customFormat="1" ht="22.5" customHeight="1">
      <c r="B350" s="140"/>
      <c r="C350" s="141"/>
      <c r="D350" s="141"/>
      <c r="E350" s="142" t="s">
        <v>3</v>
      </c>
      <c r="F350" s="231" t="s">
        <v>583</v>
      </c>
      <c r="G350" s="232"/>
      <c r="H350" s="232"/>
      <c r="I350" s="232"/>
      <c r="J350" s="141"/>
      <c r="K350" s="143">
        <v>1</v>
      </c>
      <c r="L350" s="141"/>
      <c r="M350" s="141"/>
      <c r="N350" s="141"/>
      <c r="O350" s="141"/>
      <c r="P350" s="141"/>
      <c r="Q350" s="141"/>
      <c r="R350" s="144"/>
      <c r="T350" s="145"/>
      <c r="U350" s="141"/>
      <c r="V350" s="141"/>
      <c r="W350" s="141"/>
      <c r="X350" s="141"/>
      <c r="Y350" s="141"/>
      <c r="Z350" s="141"/>
      <c r="AA350" s="146"/>
      <c r="AT350" s="147" t="s">
        <v>135</v>
      </c>
      <c r="AU350" s="147" t="s">
        <v>87</v>
      </c>
      <c r="AV350" s="10" t="s">
        <v>87</v>
      </c>
      <c r="AW350" s="10" t="s">
        <v>32</v>
      </c>
      <c r="AX350" s="10" t="s">
        <v>74</v>
      </c>
      <c r="AY350" s="147" t="s">
        <v>127</v>
      </c>
    </row>
    <row r="351" spans="2:51" s="10" customFormat="1" ht="22.5" customHeight="1">
      <c r="B351" s="140"/>
      <c r="C351" s="141"/>
      <c r="D351" s="141"/>
      <c r="E351" s="142" t="s">
        <v>3</v>
      </c>
      <c r="F351" s="235" t="s">
        <v>584</v>
      </c>
      <c r="G351" s="232"/>
      <c r="H351" s="232"/>
      <c r="I351" s="232"/>
      <c r="J351" s="141"/>
      <c r="K351" s="143">
        <v>1</v>
      </c>
      <c r="L351" s="141"/>
      <c r="M351" s="141"/>
      <c r="N351" s="141"/>
      <c r="O351" s="141"/>
      <c r="P351" s="141"/>
      <c r="Q351" s="141"/>
      <c r="R351" s="144"/>
      <c r="T351" s="145"/>
      <c r="U351" s="141"/>
      <c r="V351" s="141"/>
      <c r="W351" s="141"/>
      <c r="X351" s="141"/>
      <c r="Y351" s="141"/>
      <c r="Z351" s="141"/>
      <c r="AA351" s="146"/>
      <c r="AT351" s="147" t="s">
        <v>135</v>
      </c>
      <c r="AU351" s="147" t="s">
        <v>87</v>
      </c>
      <c r="AV351" s="10" t="s">
        <v>87</v>
      </c>
      <c r="AW351" s="10" t="s">
        <v>32</v>
      </c>
      <c r="AX351" s="10" t="s">
        <v>74</v>
      </c>
      <c r="AY351" s="147" t="s">
        <v>127</v>
      </c>
    </row>
    <row r="352" spans="2:51" s="12" customFormat="1" ht="22.5" customHeight="1">
      <c r="B352" s="156"/>
      <c r="C352" s="157"/>
      <c r="D352" s="157"/>
      <c r="E352" s="158" t="s">
        <v>3</v>
      </c>
      <c r="F352" s="236" t="s">
        <v>239</v>
      </c>
      <c r="G352" s="237"/>
      <c r="H352" s="237"/>
      <c r="I352" s="237"/>
      <c r="J352" s="157"/>
      <c r="K352" s="159">
        <v>2</v>
      </c>
      <c r="L352" s="157"/>
      <c r="M352" s="157"/>
      <c r="N352" s="157"/>
      <c r="O352" s="157"/>
      <c r="P352" s="157"/>
      <c r="Q352" s="157"/>
      <c r="R352" s="160"/>
      <c r="T352" s="161"/>
      <c r="U352" s="157"/>
      <c r="V352" s="157"/>
      <c r="W352" s="157"/>
      <c r="X352" s="157"/>
      <c r="Y352" s="157"/>
      <c r="Z352" s="157"/>
      <c r="AA352" s="162"/>
      <c r="AT352" s="163" t="s">
        <v>135</v>
      </c>
      <c r="AU352" s="163" t="s">
        <v>87</v>
      </c>
      <c r="AV352" s="12" t="s">
        <v>132</v>
      </c>
      <c r="AW352" s="12" t="s">
        <v>32</v>
      </c>
      <c r="AX352" s="12" t="s">
        <v>20</v>
      </c>
      <c r="AY352" s="163" t="s">
        <v>127</v>
      </c>
    </row>
    <row r="353" spans="2:65" s="1" customFormat="1" ht="22.5" customHeight="1">
      <c r="B353" s="130"/>
      <c r="C353" s="164" t="s">
        <v>585</v>
      </c>
      <c r="D353" s="164" t="s">
        <v>246</v>
      </c>
      <c r="E353" s="165" t="s">
        <v>586</v>
      </c>
      <c r="F353" s="238" t="s">
        <v>587</v>
      </c>
      <c r="G353" s="239"/>
      <c r="H353" s="239"/>
      <c r="I353" s="239"/>
      <c r="J353" s="166" t="s">
        <v>131</v>
      </c>
      <c r="K353" s="167">
        <v>3</v>
      </c>
      <c r="L353" s="240"/>
      <c r="M353" s="239"/>
      <c r="N353" s="240">
        <f>ROUND(L353*K353,2)</f>
        <v>0</v>
      </c>
      <c r="O353" s="229"/>
      <c r="P353" s="229"/>
      <c r="Q353" s="229"/>
      <c r="R353" s="135"/>
      <c r="T353" s="136" t="s">
        <v>3</v>
      </c>
      <c r="U353" s="39" t="s">
        <v>39</v>
      </c>
      <c r="V353" s="137">
        <v>0</v>
      </c>
      <c r="W353" s="137">
        <f>V353*K353</f>
        <v>0</v>
      </c>
      <c r="X353" s="137">
        <v>0.004</v>
      </c>
      <c r="Y353" s="137">
        <f>X353*K353</f>
        <v>0.012</v>
      </c>
      <c r="Z353" s="137">
        <v>0</v>
      </c>
      <c r="AA353" s="138">
        <f>Z353*K353</f>
        <v>0</v>
      </c>
      <c r="AR353" s="16" t="s">
        <v>134</v>
      </c>
      <c r="AT353" s="16" t="s">
        <v>246</v>
      </c>
      <c r="AU353" s="16" t="s">
        <v>87</v>
      </c>
      <c r="AY353" s="16" t="s">
        <v>127</v>
      </c>
      <c r="BE353" s="139">
        <f>IF(U353="základní",N353,0)</f>
        <v>0</v>
      </c>
      <c r="BF353" s="139">
        <f>IF(U353="snížená",N353,0)</f>
        <v>0</v>
      </c>
      <c r="BG353" s="139">
        <f>IF(U353="zákl. přenesená",N353,0)</f>
        <v>0</v>
      </c>
      <c r="BH353" s="139">
        <f>IF(U353="sníž. přenesená",N353,0)</f>
        <v>0</v>
      </c>
      <c r="BI353" s="139">
        <f>IF(U353="nulová",N353,0)</f>
        <v>0</v>
      </c>
      <c r="BJ353" s="16" t="s">
        <v>20</v>
      </c>
      <c r="BK353" s="139">
        <f>ROUND(L353*K353,2)</f>
        <v>0</v>
      </c>
      <c r="BL353" s="16" t="s">
        <v>132</v>
      </c>
      <c r="BM353" s="16" t="s">
        <v>588</v>
      </c>
    </row>
    <row r="354" spans="2:51" s="10" customFormat="1" ht="22.5" customHeight="1">
      <c r="B354" s="140"/>
      <c r="C354" s="141"/>
      <c r="D354" s="141"/>
      <c r="E354" s="142" t="s">
        <v>3</v>
      </c>
      <c r="F354" s="231" t="s">
        <v>589</v>
      </c>
      <c r="G354" s="232"/>
      <c r="H354" s="232"/>
      <c r="I354" s="232"/>
      <c r="J354" s="141"/>
      <c r="K354" s="143">
        <v>1</v>
      </c>
      <c r="L354" s="141"/>
      <c r="M354" s="141"/>
      <c r="N354" s="141"/>
      <c r="O354" s="141"/>
      <c r="P354" s="141"/>
      <c r="Q354" s="141"/>
      <c r="R354" s="144"/>
      <c r="T354" s="145"/>
      <c r="U354" s="141"/>
      <c r="V354" s="141"/>
      <c r="W354" s="141"/>
      <c r="X354" s="141"/>
      <c r="Y354" s="141"/>
      <c r="Z354" s="141"/>
      <c r="AA354" s="146"/>
      <c r="AT354" s="147" t="s">
        <v>135</v>
      </c>
      <c r="AU354" s="147" t="s">
        <v>87</v>
      </c>
      <c r="AV354" s="10" t="s">
        <v>87</v>
      </c>
      <c r="AW354" s="10" t="s">
        <v>32</v>
      </c>
      <c r="AX354" s="10" t="s">
        <v>74</v>
      </c>
      <c r="AY354" s="147" t="s">
        <v>127</v>
      </c>
    </row>
    <row r="355" spans="2:51" s="10" customFormat="1" ht="22.5" customHeight="1">
      <c r="B355" s="140"/>
      <c r="C355" s="141"/>
      <c r="D355" s="141"/>
      <c r="E355" s="142" t="s">
        <v>3</v>
      </c>
      <c r="F355" s="235" t="s">
        <v>590</v>
      </c>
      <c r="G355" s="232"/>
      <c r="H355" s="232"/>
      <c r="I355" s="232"/>
      <c r="J355" s="141"/>
      <c r="K355" s="143">
        <v>2</v>
      </c>
      <c r="L355" s="141"/>
      <c r="M355" s="141"/>
      <c r="N355" s="141"/>
      <c r="O355" s="141"/>
      <c r="P355" s="141"/>
      <c r="Q355" s="141"/>
      <c r="R355" s="144"/>
      <c r="T355" s="145"/>
      <c r="U355" s="141"/>
      <c r="V355" s="141"/>
      <c r="W355" s="141"/>
      <c r="X355" s="141"/>
      <c r="Y355" s="141"/>
      <c r="Z355" s="141"/>
      <c r="AA355" s="146"/>
      <c r="AT355" s="147" t="s">
        <v>135</v>
      </c>
      <c r="AU355" s="147" t="s">
        <v>87</v>
      </c>
      <c r="AV355" s="10" t="s">
        <v>87</v>
      </c>
      <c r="AW355" s="10" t="s">
        <v>32</v>
      </c>
      <c r="AX355" s="10" t="s">
        <v>74</v>
      </c>
      <c r="AY355" s="147" t="s">
        <v>127</v>
      </c>
    </row>
    <row r="356" spans="2:51" s="12" customFormat="1" ht="22.5" customHeight="1">
      <c r="B356" s="156"/>
      <c r="C356" s="157"/>
      <c r="D356" s="157"/>
      <c r="E356" s="158" t="s">
        <v>3</v>
      </c>
      <c r="F356" s="236" t="s">
        <v>239</v>
      </c>
      <c r="G356" s="237"/>
      <c r="H356" s="237"/>
      <c r="I356" s="237"/>
      <c r="J356" s="157"/>
      <c r="K356" s="159">
        <v>3</v>
      </c>
      <c r="L356" s="157"/>
      <c r="M356" s="157"/>
      <c r="N356" s="157"/>
      <c r="O356" s="157"/>
      <c r="P356" s="157"/>
      <c r="Q356" s="157"/>
      <c r="R356" s="160"/>
      <c r="T356" s="161"/>
      <c r="U356" s="157"/>
      <c r="V356" s="157"/>
      <c r="W356" s="157"/>
      <c r="X356" s="157"/>
      <c r="Y356" s="157"/>
      <c r="Z356" s="157"/>
      <c r="AA356" s="162"/>
      <c r="AT356" s="163" t="s">
        <v>135</v>
      </c>
      <c r="AU356" s="163" t="s">
        <v>87</v>
      </c>
      <c r="AV356" s="12" t="s">
        <v>132</v>
      </c>
      <c r="AW356" s="12" t="s">
        <v>32</v>
      </c>
      <c r="AX356" s="12" t="s">
        <v>20</v>
      </c>
      <c r="AY356" s="163" t="s">
        <v>127</v>
      </c>
    </row>
    <row r="357" spans="2:65" s="1" customFormat="1" ht="22.5" customHeight="1">
      <c r="B357" s="130"/>
      <c r="C357" s="164" t="s">
        <v>591</v>
      </c>
      <c r="D357" s="164" t="s">
        <v>246</v>
      </c>
      <c r="E357" s="165" t="s">
        <v>592</v>
      </c>
      <c r="F357" s="238" t="s">
        <v>593</v>
      </c>
      <c r="G357" s="239"/>
      <c r="H357" s="239"/>
      <c r="I357" s="239"/>
      <c r="J357" s="166" t="s">
        <v>131</v>
      </c>
      <c r="K357" s="167">
        <v>5</v>
      </c>
      <c r="L357" s="240"/>
      <c r="M357" s="239"/>
      <c r="N357" s="240">
        <f>ROUND(L357*K357,2)</f>
        <v>0</v>
      </c>
      <c r="O357" s="229"/>
      <c r="P357" s="229"/>
      <c r="Q357" s="229"/>
      <c r="R357" s="135"/>
      <c r="T357" s="136" t="s">
        <v>3</v>
      </c>
      <c r="U357" s="39" t="s">
        <v>39</v>
      </c>
      <c r="V357" s="137">
        <v>0</v>
      </c>
      <c r="W357" s="137">
        <f>V357*K357</f>
        <v>0</v>
      </c>
      <c r="X357" s="137">
        <v>0.003</v>
      </c>
      <c r="Y357" s="137">
        <f>X357*K357</f>
        <v>0.015</v>
      </c>
      <c r="Z357" s="137">
        <v>0</v>
      </c>
      <c r="AA357" s="138">
        <f>Z357*K357</f>
        <v>0</v>
      </c>
      <c r="AR357" s="16" t="s">
        <v>134</v>
      </c>
      <c r="AT357" s="16" t="s">
        <v>246</v>
      </c>
      <c r="AU357" s="16" t="s">
        <v>87</v>
      </c>
      <c r="AY357" s="16" t="s">
        <v>127</v>
      </c>
      <c r="BE357" s="139">
        <f>IF(U357="základní",N357,0)</f>
        <v>0</v>
      </c>
      <c r="BF357" s="139">
        <f>IF(U357="snížená",N357,0)</f>
        <v>0</v>
      </c>
      <c r="BG357" s="139">
        <f>IF(U357="zákl. přenesená",N357,0)</f>
        <v>0</v>
      </c>
      <c r="BH357" s="139">
        <f>IF(U357="sníž. přenesená",N357,0)</f>
        <v>0</v>
      </c>
      <c r="BI357" s="139">
        <f>IF(U357="nulová",N357,0)</f>
        <v>0</v>
      </c>
      <c r="BJ357" s="16" t="s">
        <v>20</v>
      </c>
      <c r="BK357" s="139">
        <f>ROUND(L357*K357,2)</f>
        <v>0</v>
      </c>
      <c r="BL357" s="16" t="s">
        <v>132</v>
      </c>
      <c r="BM357" s="16" t="s">
        <v>594</v>
      </c>
    </row>
    <row r="358" spans="2:51" s="10" customFormat="1" ht="22.5" customHeight="1">
      <c r="B358" s="140"/>
      <c r="C358" s="141"/>
      <c r="D358" s="141"/>
      <c r="E358" s="142" t="s">
        <v>3</v>
      </c>
      <c r="F358" s="231" t="s">
        <v>595</v>
      </c>
      <c r="G358" s="232"/>
      <c r="H358" s="232"/>
      <c r="I358" s="232"/>
      <c r="J358" s="141"/>
      <c r="K358" s="143">
        <v>1</v>
      </c>
      <c r="L358" s="141"/>
      <c r="M358" s="141"/>
      <c r="N358" s="141"/>
      <c r="O358" s="141"/>
      <c r="P358" s="141"/>
      <c r="Q358" s="141"/>
      <c r="R358" s="144"/>
      <c r="T358" s="145"/>
      <c r="U358" s="141"/>
      <c r="V358" s="141"/>
      <c r="W358" s="141"/>
      <c r="X358" s="141"/>
      <c r="Y358" s="141"/>
      <c r="Z358" s="141"/>
      <c r="AA358" s="146"/>
      <c r="AT358" s="147" t="s">
        <v>135</v>
      </c>
      <c r="AU358" s="147" t="s">
        <v>87</v>
      </c>
      <c r="AV358" s="10" t="s">
        <v>87</v>
      </c>
      <c r="AW358" s="10" t="s">
        <v>32</v>
      </c>
      <c r="AX358" s="10" t="s">
        <v>74</v>
      </c>
      <c r="AY358" s="147" t="s">
        <v>127</v>
      </c>
    </row>
    <row r="359" spans="2:51" s="10" customFormat="1" ht="22.5" customHeight="1">
      <c r="B359" s="140"/>
      <c r="C359" s="141"/>
      <c r="D359" s="141"/>
      <c r="E359" s="142" t="s">
        <v>3</v>
      </c>
      <c r="F359" s="235" t="s">
        <v>596</v>
      </c>
      <c r="G359" s="232"/>
      <c r="H359" s="232"/>
      <c r="I359" s="232"/>
      <c r="J359" s="141"/>
      <c r="K359" s="143">
        <v>1</v>
      </c>
      <c r="L359" s="141"/>
      <c r="M359" s="141"/>
      <c r="N359" s="141"/>
      <c r="O359" s="141"/>
      <c r="P359" s="141"/>
      <c r="Q359" s="141"/>
      <c r="R359" s="144"/>
      <c r="T359" s="145"/>
      <c r="U359" s="141"/>
      <c r="V359" s="141"/>
      <c r="W359" s="141"/>
      <c r="X359" s="141"/>
      <c r="Y359" s="141"/>
      <c r="Z359" s="141"/>
      <c r="AA359" s="146"/>
      <c r="AT359" s="147" t="s">
        <v>135</v>
      </c>
      <c r="AU359" s="147" t="s">
        <v>87</v>
      </c>
      <c r="AV359" s="10" t="s">
        <v>87</v>
      </c>
      <c r="AW359" s="10" t="s">
        <v>32</v>
      </c>
      <c r="AX359" s="10" t="s">
        <v>74</v>
      </c>
      <c r="AY359" s="147" t="s">
        <v>127</v>
      </c>
    </row>
    <row r="360" spans="2:51" s="10" customFormat="1" ht="22.5" customHeight="1">
      <c r="B360" s="140"/>
      <c r="C360" s="141"/>
      <c r="D360" s="141"/>
      <c r="E360" s="142" t="s">
        <v>3</v>
      </c>
      <c r="F360" s="235" t="s">
        <v>597</v>
      </c>
      <c r="G360" s="232"/>
      <c r="H360" s="232"/>
      <c r="I360" s="232"/>
      <c r="J360" s="141"/>
      <c r="K360" s="143">
        <v>2</v>
      </c>
      <c r="L360" s="141"/>
      <c r="M360" s="141"/>
      <c r="N360" s="141"/>
      <c r="O360" s="141"/>
      <c r="P360" s="141"/>
      <c r="Q360" s="141"/>
      <c r="R360" s="144"/>
      <c r="T360" s="145"/>
      <c r="U360" s="141"/>
      <c r="V360" s="141"/>
      <c r="W360" s="141"/>
      <c r="X360" s="141"/>
      <c r="Y360" s="141"/>
      <c r="Z360" s="141"/>
      <c r="AA360" s="146"/>
      <c r="AT360" s="147" t="s">
        <v>135</v>
      </c>
      <c r="AU360" s="147" t="s">
        <v>87</v>
      </c>
      <c r="AV360" s="10" t="s">
        <v>87</v>
      </c>
      <c r="AW360" s="10" t="s">
        <v>32</v>
      </c>
      <c r="AX360" s="10" t="s">
        <v>74</v>
      </c>
      <c r="AY360" s="147" t="s">
        <v>127</v>
      </c>
    </row>
    <row r="361" spans="2:51" s="10" customFormat="1" ht="22.5" customHeight="1">
      <c r="B361" s="140"/>
      <c r="C361" s="141"/>
      <c r="D361" s="141"/>
      <c r="E361" s="142" t="s">
        <v>3</v>
      </c>
      <c r="F361" s="235" t="s">
        <v>598</v>
      </c>
      <c r="G361" s="232"/>
      <c r="H361" s="232"/>
      <c r="I361" s="232"/>
      <c r="J361" s="141"/>
      <c r="K361" s="143">
        <v>1</v>
      </c>
      <c r="L361" s="141"/>
      <c r="M361" s="141"/>
      <c r="N361" s="141"/>
      <c r="O361" s="141"/>
      <c r="P361" s="141"/>
      <c r="Q361" s="141"/>
      <c r="R361" s="144"/>
      <c r="T361" s="145"/>
      <c r="U361" s="141"/>
      <c r="V361" s="141"/>
      <c r="W361" s="141"/>
      <c r="X361" s="141"/>
      <c r="Y361" s="141"/>
      <c r="Z361" s="141"/>
      <c r="AA361" s="146"/>
      <c r="AT361" s="147" t="s">
        <v>135</v>
      </c>
      <c r="AU361" s="147" t="s">
        <v>87</v>
      </c>
      <c r="AV361" s="10" t="s">
        <v>87</v>
      </c>
      <c r="AW361" s="10" t="s">
        <v>32</v>
      </c>
      <c r="AX361" s="10" t="s">
        <v>74</v>
      </c>
      <c r="AY361" s="147" t="s">
        <v>127</v>
      </c>
    </row>
    <row r="362" spans="2:51" s="12" customFormat="1" ht="22.5" customHeight="1">
      <c r="B362" s="156"/>
      <c r="C362" s="157"/>
      <c r="D362" s="157"/>
      <c r="E362" s="158" t="s">
        <v>3</v>
      </c>
      <c r="F362" s="236" t="s">
        <v>239</v>
      </c>
      <c r="G362" s="237"/>
      <c r="H362" s="237"/>
      <c r="I362" s="237"/>
      <c r="J362" s="157"/>
      <c r="K362" s="159">
        <v>5</v>
      </c>
      <c r="L362" s="157"/>
      <c r="M362" s="157"/>
      <c r="N362" s="157"/>
      <c r="O362" s="157"/>
      <c r="P362" s="157"/>
      <c r="Q362" s="157"/>
      <c r="R362" s="160"/>
      <c r="T362" s="161"/>
      <c r="U362" s="157"/>
      <c r="V362" s="157"/>
      <c r="W362" s="157"/>
      <c r="X362" s="157"/>
      <c r="Y362" s="157"/>
      <c r="Z362" s="157"/>
      <c r="AA362" s="162"/>
      <c r="AT362" s="163" t="s">
        <v>135</v>
      </c>
      <c r="AU362" s="163" t="s">
        <v>87</v>
      </c>
      <c r="AV362" s="12" t="s">
        <v>132</v>
      </c>
      <c r="AW362" s="12" t="s">
        <v>32</v>
      </c>
      <c r="AX362" s="12" t="s">
        <v>20</v>
      </c>
      <c r="AY362" s="163" t="s">
        <v>127</v>
      </c>
    </row>
    <row r="363" spans="2:65" s="1" customFormat="1" ht="22.5" customHeight="1">
      <c r="B363" s="130"/>
      <c r="C363" s="164" t="s">
        <v>599</v>
      </c>
      <c r="D363" s="164" t="s">
        <v>246</v>
      </c>
      <c r="E363" s="165" t="s">
        <v>600</v>
      </c>
      <c r="F363" s="238" t="s">
        <v>601</v>
      </c>
      <c r="G363" s="239"/>
      <c r="H363" s="239"/>
      <c r="I363" s="239"/>
      <c r="J363" s="166" t="s">
        <v>131</v>
      </c>
      <c r="K363" s="167">
        <v>2</v>
      </c>
      <c r="L363" s="240"/>
      <c r="M363" s="239"/>
      <c r="N363" s="240">
        <f>ROUND(L363*K363,2)</f>
        <v>0</v>
      </c>
      <c r="O363" s="229"/>
      <c r="P363" s="229"/>
      <c r="Q363" s="229"/>
      <c r="R363" s="135"/>
      <c r="T363" s="136" t="s">
        <v>3</v>
      </c>
      <c r="U363" s="39" t="s">
        <v>39</v>
      </c>
      <c r="V363" s="137">
        <v>0</v>
      </c>
      <c r="W363" s="137">
        <f>V363*K363</f>
        <v>0</v>
      </c>
      <c r="X363" s="137">
        <v>0.003</v>
      </c>
      <c r="Y363" s="137">
        <f>X363*K363</f>
        <v>0.006</v>
      </c>
      <c r="Z363" s="137">
        <v>0</v>
      </c>
      <c r="AA363" s="138">
        <f>Z363*K363</f>
        <v>0</v>
      </c>
      <c r="AR363" s="16" t="s">
        <v>134</v>
      </c>
      <c r="AT363" s="16" t="s">
        <v>246</v>
      </c>
      <c r="AU363" s="16" t="s">
        <v>87</v>
      </c>
      <c r="AY363" s="16" t="s">
        <v>127</v>
      </c>
      <c r="BE363" s="139">
        <f>IF(U363="základní",N363,0)</f>
        <v>0</v>
      </c>
      <c r="BF363" s="139">
        <f>IF(U363="snížená",N363,0)</f>
        <v>0</v>
      </c>
      <c r="BG363" s="139">
        <f>IF(U363="zákl. přenesená",N363,0)</f>
        <v>0</v>
      </c>
      <c r="BH363" s="139">
        <f>IF(U363="sníž. přenesená",N363,0)</f>
        <v>0</v>
      </c>
      <c r="BI363" s="139">
        <f>IF(U363="nulová",N363,0)</f>
        <v>0</v>
      </c>
      <c r="BJ363" s="16" t="s">
        <v>20</v>
      </c>
      <c r="BK363" s="139">
        <f>ROUND(L363*K363,2)</f>
        <v>0</v>
      </c>
      <c r="BL363" s="16" t="s">
        <v>132</v>
      </c>
      <c r="BM363" s="16" t="s">
        <v>602</v>
      </c>
    </row>
    <row r="364" spans="2:51" s="10" customFormat="1" ht="22.5" customHeight="1">
      <c r="B364" s="140"/>
      <c r="C364" s="141"/>
      <c r="D364" s="141"/>
      <c r="E364" s="142" t="s">
        <v>3</v>
      </c>
      <c r="F364" s="231" t="s">
        <v>603</v>
      </c>
      <c r="G364" s="232"/>
      <c r="H364" s="232"/>
      <c r="I364" s="232"/>
      <c r="J364" s="141"/>
      <c r="K364" s="143">
        <v>2</v>
      </c>
      <c r="L364" s="141"/>
      <c r="M364" s="141"/>
      <c r="N364" s="141"/>
      <c r="O364" s="141"/>
      <c r="P364" s="141"/>
      <c r="Q364" s="141"/>
      <c r="R364" s="144"/>
      <c r="T364" s="145"/>
      <c r="U364" s="141"/>
      <c r="V364" s="141"/>
      <c r="W364" s="141"/>
      <c r="X364" s="141"/>
      <c r="Y364" s="141"/>
      <c r="Z364" s="141"/>
      <c r="AA364" s="146"/>
      <c r="AT364" s="147" t="s">
        <v>135</v>
      </c>
      <c r="AU364" s="147" t="s">
        <v>87</v>
      </c>
      <c r="AV364" s="10" t="s">
        <v>87</v>
      </c>
      <c r="AW364" s="10" t="s">
        <v>32</v>
      </c>
      <c r="AX364" s="10" t="s">
        <v>20</v>
      </c>
      <c r="AY364" s="147" t="s">
        <v>127</v>
      </c>
    </row>
    <row r="365" spans="2:65" s="1" customFormat="1" ht="22.5" customHeight="1">
      <c r="B365" s="130"/>
      <c r="C365" s="164" t="s">
        <v>604</v>
      </c>
      <c r="D365" s="164" t="s">
        <v>246</v>
      </c>
      <c r="E365" s="165" t="s">
        <v>605</v>
      </c>
      <c r="F365" s="238" t="s">
        <v>606</v>
      </c>
      <c r="G365" s="239"/>
      <c r="H365" s="239"/>
      <c r="I365" s="239"/>
      <c r="J365" s="166" t="s">
        <v>131</v>
      </c>
      <c r="K365" s="167">
        <v>7</v>
      </c>
      <c r="L365" s="240"/>
      <c r="M365" s="239"/>
      <c r="N365" s="240">
        <f>ROUND(L365*K365,2)</f>
        <v>0</v>
      </c>
      <c r="O365" s="229"/>
      <c r="P365" s="229"/>
      <c r="Q365" s="229"/>
      <c r="R365" s="135"/>
      <c r="T365" s="136" t="s">
        <v>3</v>
      </c>
      <c r="U365" s="39" t="s">
        <v>39</v>
      </c>
      <c r="V365" s="137">
        <v>0</v>
      </c>
      <c r="W365" s="137">
        <f>V365*K365</f>
        <v>0</v>
      </c>
      <c r="X365" s="137">
        <v>0.003</v>
      </c>
      <c r="Y365" s="137">
        <f>X365*K365</f>
        <v>0.021</v>
      </c>
      <c r="Z365" s="137">
        <v>0</v>
      </c>
      <c r="AA365" s="138">
        <f>Z365*K365</f>
        <v>0</v>
      </c>
      <c r="AR365" s="16" t="s">
        <v>134</v>
      </c>
      <c r="AT365" s="16" t="s">
        <v>246</v>
      </c>
      <c r="AU365" s="16" t="s">
        <v>87</v>
      </c>
      <c r="AY365" s="16" t="s">
        <v>127</v>
      </c>
      <c r="BE365" s="139">
        <f>IF(U365="základní",N365,0)</f>
        <v>0</v>
      </c>
      <c r="BF365" s="139">
        <f>IF(U365="snížená",N365,0)</f>
        <v>0</v>
      </c>
      <c r="BG365" s="139">
        <f>IF(U365="zákl. přenesená",N365,0)</f>
        <v>0</v>
      </c>
      <c r="BH365" s="139">
        <f>IF(U365="sníž. přenesená",N365,0)</f>
        <v>0</v>
      </c>
      <c r="BI365" s="139">
        <f>IF(U365="nulová",N365,0)</f>
        <v>0</v>
      </c>
      <c r="BJ365" s="16" t="s">
        <v>20</v>
      </c>
      <c r="BK365" s="139">
        <f>ROUND(L365*K365,2)</f>
        <v>0</v>
      </c>
      <c r="BL365" s="16" t="s">
        <v>132</v>
      </c>
      <c r="BM365" s="16" t="s">
        <v>607</v>
      </c>
    </row>
    <row r="366" spans="2:51" s="10" customFormat="1" ht="22.5" customHeight="1">
      <c r="B366" s="140"/>
      <c r="C366" s="141"/>
      <c r="D366" s="141"/>
      <c r="E366" s="142" t="s">
        <v>3</v>
      </c>
      <c r="F366" s="231" t="s">
        <v>608</v>
      </c>
      <c r="G366" s="232"/>
      <c r="H366" s="232"/>
      <c r="I366" s="232"/>
      <c r="J366" s="141"/>
      <c r="K366" s="143">
        <v>7</v>
      </c>
      <c r="L366" s="141"/>
      <c r="M366" s="141"/>
      <c r="N366" s="141"/>
      <c r="O366" s="141"/>
      <c r="P366" s="141"/>
      <c r="Q366" s="141"/>
      <c r="R366" s="144"/>
      <c r="T366" s="145"/>
      <c r="U366" s="141"/>
      <c r="V366" s="141"/>
      <c r="W366" s="141"/>
      <c r="X366" s="141"/>
      <c r="Y366" s="141"/>
      <c r="Z366" s="141"/>
      <c r="AA366" s="146"/>
      <c r="AT366" s="147" t="s">
        <v>135</v>
      </c>
      <c r="AU366" s="147" t="s">
        <v>87</v>
      </c>
      <c r="AV366" s="10" t="s">
        <v>87</v>
      </c>
      <c r="AW366" s="10" t="s">
        <v>32</v>
      </c>
      <c r="AX366" s="10" t="s">
        <v>20</v>
      </c>
      <c r="AY366" s="147" t="s">
        <v>127</v>
      </c>
    </row>
    <row r="367" spans="2:65" s="1" customFormat="1" ht="31.5" customHeight="1">
      <c r="B367" s="130"/>
      <c r="C367" s="131" t="s">
        <v>609</v>
      </c>
      <c r="D367" s="131" t="s">
        <v>128</v>
      </c>
      <c r="E367" s="132" t="s">
        <v>610</v>
      </c>
      <c r="F367" s="228" t="s">
        <v>611</v>
      </c>
      <c r="G367" s="229"/>
      <c r="H367" s="229"/>
      <c r="I367" s="229"/>
      <c r="J367" s="133" t="s">
        <v>131</v>
      </c>
      <c r="K367" s="134">
        <v>2</v>
      </c>
      <c r="L367" s="230"/>
      <c r="M367" s="229"/>
      <c r="N367" s="230">
        <f>ROUND(L367*K367,2)</f>
        <v>0</v>
      </c>
      <c r="O367" s="229"/>
      <c r="P367" s="229"/>
      <c r="Q367" s="229"/>
      <c r="R367" s="135"/>
      <c r="T367" s="136" t="s">
        <v>3</v>
      </c>
      <c r="U367" s="39" t="s">
        <v>39</v>
      </c>
      <c r="V367" s="137">
        <v>3.143</v>
      </c>
      <c r="W367" s="137">
        <f>V367*K367</f>
        <v>6.286</v>
      </c>
      <c r="X367" s="137">
        <v>2.50188</v>
      </c>
      <c r="Y367" s="137">
        <f>X367*K367</f>
        <v>5.00376</v>
      </c>
      <c r="Z367" s="137">
        <v>0</v>
      </c>
      <c r="AA367" s="138">
        <f>Z367*K367</f>
        <v>0</v>
      </c>
      <c r="AR367" s="16" t="s">
        <v>132</v>
      </c>
      <c r="AT367" s="16" t="s">
        <v>128</v>
      </c>
      <c r="AU367" s="16" t="s">
        <v>87</v>
      </c>
      <c r="AY367" s="16" t="s">
        <v>127</v>
      </c>
      <c r="BE367" s="139">
        <f>IF(U367="základní",N367,0)</f>
        <v>0</v>
      </c>
      <c r="BF367" s="139">
        <f>IF(U367="snížená",N367,0)</f>
        <v>0</v>
      </c>
      <c r="BG367" s="139">
        <f>IF(U367="zákl. přenesená",N367,0)</f>
        <v>0</v>
      </c>
      <c r="BH367" s="139">
        <f>IF(U367="sníž. přenesená",N367,0)</f>
        <v>0</v>
      </c>
      <c r="BI367" s="139">
        <f>IF(U367="nulová",N367,0)</f>
        <v>0</v>
      </c>
      <c r="BJ367" s="16" t="s">
        <v>20</v>
      </c>
      <c r="BK367" s="139">
        <f>ROUND(L367*K367,2)</f>
        <v>0</v>
      </c>
      <c r="BL367" s="16" t="s">
        <v>132</v>
      </c>
      <c r="BM367" s="16" t="s">
        <v>612</v>
      </c>
    </row>
    <row r="368" spans="2:51" s="10" customFormat="1" ht="22.5" customHeight="1">
      <c r="B368" s="140"/>
      <c r="C368" s="141"/>
      <c r="D368" s="141"/>
      <c r="E368" s="142" t="s">
        <v>3</v>
      </c>
      <c r="F368" s="231" t="s">
        <v>87</v>
      </c>
      <c r="G368" s="232"/>
      <c r="H368" s="232"/>
      <c r="I368" s="232"/>
      <c r="J368" s="141"/>
      <c r="K368" s="143">
        <v>2</v>
      </c>
      <c r="L368" s="141"/>
      <c r="M368" s="141"/>
      <c r="N368" s="141"/>
      <c r="O368" s="141"/>
      <c r="P368" s="141"/>
      <c r="Q368" s="141"/>
      <c r="R368" s="144"/>
      <c r="T368" s="145"/>
      <c r="U368" s="141"/>
      <c r="V368" s="141"/>
      <c r="W368" s="141"/>
      <c r="X368" s="141"/>
      <c r="Y368" s="141"/>
      <c r="Z368" s="141"/>
      <c r="AA368" s="146"/>
      <c r="AT368" s="147" t="s">
        <v>135</v>
      </c>
      <c r="AU368" s="147" t="s">
        <v>87</v>
      </c>
      <c r="AV368" s="10" t="s">
        <v>87</v>
      </c>
      <c r="AW368" s="10" t="s">
        <v>32</v>
      </c>
      <c r="AX368" s="10" t="s">
        <v>20</v>
      </c>
      <c r="AY368" s="147" t="s">
        <v>127</v>
      </c>
    </row>
    <row r="369" spans="2:65" s="1" customFormat="1" ht="22.5" customHeight="1">
      <c r="B369" s="130"/>
      <c r="C369" s="164" t="s">
        <v>613</v>
      </c>
      <c r="D369" s="164" t="s">
        <v>246</v>
      </c>
      <c r="E369" s="165" t="s">
        <v>614</v>
      </c>
      <c r="F369" s="238" t="s">
        <v>615</v>
      </c>
      <c r="G369" s="239"/>
      <c r="H369" s="239"/>
      <c r="I369" s="239"/>
      <c r="J369" s="166" t="s">
        <v>131</v>
      </c>
      <c r="K369" s="167">
        <v>2</v>
      </c>
      <c r="L369" s="240"/>
      <c r="M369" s="239"/>
      <c r="N369" s="240">
        <f>ROUND(L369*K369,2)</f>
        <v>0</v>
      </c>
      <c r="O369" s="229"/>
      <c r="P369" s="229"/>
      <c r="Q369" s="229"/>
      <c r="R369" s="135"/>
      <c r="T369" s="136" t="s">
        <v>3</v>
      </c>
      <c r="U369" s="39" t="s">
        <v>39</v>
      </c>
      <c r="V369" s="137">
        <v>0</v>
      </c>
      <c r="W369" s="137">
        <f>V369*K369</f>
        <v>0</v>
      </c>
      <c r="X369" s="137">
        <v>0.006</v>
      </c>
      <c r="Y369" s="137">
        <f>X369*K369</f>
        <v>0.012</v>
      </c>
      <c r="Z369" s="137">
        <v>0</v>
      </c>
      <c r="AA369" s="138">
        <f>Z369*K369</f>
        <v>0</v>
      </c>
      <c r="AR369" s="16" t="s">
        <v>134</v>
      </c>
      <c r="AT369" s="16" t="s">
        <v>246</v>
      </c>
      <c r="AU369" s="16" t="s">
        <v>87</v>
      </c>
      <c r="AY369" s="16" t="s">
        <v>127</v>
      </c>
      <c r="BE369" s="139">
        <f>IF(U369="základní",N369,0)</f>
        <v>0</v>
      </c>
      <c r="BF369" s="139">
        <f>IF(U369="snížená",N369,0)</f>
        <v>0</v>
      </c>
      <c r="BG369" s="139">
        <f>IF(U369="zákl. přenesená",N369,0)</f>
        <v>0</v>
      </c>
      <c r="BH369" s="139">
        <f>IF(U369="sníž. přenesená",N369,0)</f>
        <v>0</v>
      </c>
      <c r="BI369" s="139">
        <f>IF(U369="nulová",N369,0)</f>
        <v>0</v>
      </c>
      <c r="BJ369" s="16" t="s">
        <v>20</v>
      </c>
      <c r="BK369" s="139">
        <f>ROUND(L369*K369,2)</f>
        <v>0</v>
      </c>
      <c r="BL369" s="16" t="s">
        <v>132</v>
      </c>
      <c r="BM369" s="16" t="s">
        <v>616</v>
      </c>
    </row>
    <row r="370" spans="2:51" s="10" customFormat="1" ht="22.5" customHeight="1">
      <c r="B370" s="140"/>
      <c r="C370" s="141"/>
      <c r="D370" s="141"/>
      <c r="E370" s="142" t="s">
        <v>3</v>
      </c>
      <c r="F370" s="231" t="s">
        <v>617</v>
      </c>
      <c r="G370" s="232"/>
      <c r="H370" s="232"/>
      <c r="I370" s="232"/>
      <c r="J370" s="141"/>
      <c r="K370" s="143">
        <v>2</v>
      </c>
      <c r="L370" s="141"/>
      <c r="M370" s="141"/>
      <c r="N370" s="141"/>
      <c r="O370" s="141"/>
      <c r="P370" s="141"/>
      <c r="Q370" s="141"/>
      <c r="R370" s="144"/>
      <c r="T370" s="145"/>
      <c r="U370" s="141"/>
      <c r="V370" s="141"/>
      <c r="W370" s="141"/>
      <c r="X370" s="141"/>
      <c r="Y370" s="141"/>
      <c r="Z370" s="141"/>
      <c r="AA370" s="146"/>
      <c r="AT370" s="147" t="s">
        <v>135</v>
      </c>
      <c r="AU370" s="147" t="s">
        <v>87</v>
      </c>
      <c r="AV370" s="10" t="s">
        <v>87</v>
      </c>
      <c r="AW370" s="10" t="s">
        <v>32</v>
      </c>
      <c r="AX370" s="10" t="s">
        <v>20</v>
      </c>
      <c r="AY370" s="147" t="s">
        <v>127</v>
      </c>
    </row>
    <row r="371" spans="2:65" s="1" customFormat="1" ht="31.5" customHeight="1">
      <c r="B371" s="130"/>
      <c r="C371" s="131" t="s">
        <v>26</v>
      </c>
      <c r="D371" s="131" t="s">
        <v>128</v>
      </c>
      <c r="E371" s="132" t="s">
        <v>618</v>
      </c>
      <c r="F371" s="228" t="s">
        <v>619</v>
      </c>
      <c r="G371" s="229"/>
      <c r="H371" s="229"/>
      <c r="I371" s="229"/>
      <c r="J371" s="133" t="s">
        <v>131</v>
      </c>
      <c r="K371" s="134">
        <v>25</v>
      </c>
      <c r="L371" s="230"/>
      <c r="M371" s="229"/>
      <c r="N371" s="230">
        <f>ROUND(L371*K371,2)</f>
        <v>0</v>
      </c>
      <c r="O371" s="229"/>
      <c r="P371" s="229"/>
      <c r="Q371" s="229"/>
      <c r="R371" s="135"/>
      <c r="T371" s="136" t="s">
        <v>3</v>
      </c>
      <c r="U371" s="39" t="s">
        <v>39</v>
      </c>
      <c r="V371" s="137">
        <v>0.416</v>
      </c>
      <c r="W371" s="137">
        <f>V371*K371</f>
        <v>10.4</v>
      </c>
      <c r="X371" s="137">
        <v>0.109405</v>
      </c>
      <c r="Y371" s="137">
        <f>X371*K371</f>
        <v>2.735125</v>
      </c>
      <c r="Z371" s="137">
        <v>0</v>
      </c>
      <c r="AA371" s="138">
        <f>Z371*K371</f>
        <v>0</v>
      </c>
      <c r="AR371" s="16" t="s">
        <v>132</v>
      </c>
      <c r="AT371" s="16" t="s">
        <v>128</v>
      </c>
      <c r="AU371" s="16" t="s">
        <v>87</v>
      </c>
      <c r="AY371" s="16" t="s">
        <v>127</v>
      </c>
      <c r="BE371" s="139">
        <f>IF(U371="základní",N371,0)</f>
        <v>0</v>
      </c>
      <c r="BF371" s="139">
        <f>IF(U371="snížená",N371,0)</f>
        <v>0</v>
      </c>
      <c r="BG371" s="139">
        <f>IF(U371="zákl. přenesená",N371,0)</f>
        <v>0</v>
      </c>
      <c r="BH371" s="139">
        <f>IF(U371="sníž. přenesená",N371,0)</f>
        <v>0</v>
      </c>
      <c r="BI371" s="139">
        <f>IF(U371="nulová",N371,0)</f>
        <v>0</v>
      </c>
      <c r="BJ371" s="16" t="s">
        <v>20</v>
      </c>
      <c r="BK371" s="139">
        <f>ROUND(L371*K371,2)</f>
        <v>0</v>
      </c>
      <c r="BL371" s="16" t="s">
        <v>132</v>
      </c>
      <c r="BM371" s="16" t="s">
        <v>620</v>
      </c>
    </row>
    <row r="372" spans="2:51" s="10" customFormat="1" ht="22.5" customHeight="1">
      <c r="B372" s="140"/>
      <c r="C372" s="141"/>
      <c r="D372" s="141"/>
      <c r="E372" s="142" t="s">
        <v>3</v>
      </c>
      <c r="F372" s="231" t="s">
        <v>621</v>
      </c>
      <c r="G372" s="232"/>
      <c r="H372" s="232"/>
      <c r="I372" s="232"/>
      <c r="J372" s="141"/>
      <c r="K372" s="143">
        <v>18</v>
      </c>
      <c r="L372" s="141"/>
      <c r="M372" s="141"/>
      <c r="N372" s="141"/>
      <c r="O372" s="141"/>
      <c r="P372" s="141"/>
      <c r="Q372" s="141"/>
      <c r="R372" s="144"/>
      <c r="T372" s="145"/>
      <c r="U372" s="141"/>
      <c r="V372" s="141"/>
      <c r="W372" s="141"/>
      <c r="X372" s="141"/>
      <c r="Y372" s="141"/>
      <c r="Z372" s="141"/>
      <c r="AA372" s="146"/>
      <c r="AT372" s="147" t="s">
        <v>135</v>
      </c>
      <c r="AU372" s="147" t="s">
        <v>87</v>
      </c>
      <c r="AV372" s="10" t="s">
        <v>87</v>
      </c>
      <c r="AW372" s="10" t="s">
        <v>32</v>
      </c>
      <c r="AX372" s="10" t="s">
        <v>74</v>
      </c>
      <c r="AY372" s="147" t="s">
        <v>127</v>
      </c>
    </row>
    <row r="373" spans="2:51" s="10" customFormat="1" ht="22.5" customHeight="1">
      <c r="B373" s="140"/>
      <c r="C373" s="141"/>
      <c r="D373" s="141"/>
      <c r="E373" s="142" t="s">
        <v>3</v>
      </c>
      <c r="F373" s="235" t="s">
        <v>622</v>
      </c>
      <c r="G373" s="232"/>
      <c r="H373" s="232"/>
      <c r="I373" s="232"/>
      <c r="J373" s="141"/>
      <c r="K373" s="143">
        <v>7</v>
      </c>
      <c r="L373" s="141"/>
      <c r="M373" s="141"/>
      <c r="N373" s="141"/>
      <c r="O373" s="141"/>
      <c r="P373" s="141"/>
      <c r="Q373" s="141"/>
      <c r="R373" s="144"/>
      <c r="T373" s="145"/>
      <c r="U373" s="141"/>
      <c r="V373" s="141"/>
      <c r="W373" s="141"/>
      <c r="X373" s="141"/>
      <c r="Y373" s="141"/>
      <c r="Z373" s="141"/>
      <c r="AA373" s="146"/>
      <c r="AT373" s="147" t="s">
        <v>135</v>
      </c>
      <c r="AU373" s="147" t="s">
        <v>87</v>
      </c>
      <c r="AV373" s="10" t="s">
        <v>87</v>
      </c>
      <c r="AW373" s="10" t="s">
        <v>32</v>
      </c>
      <c r="AX373" s="10" t="s">
        <v>74</v>
      </c>
      <c r="AY373" s="147" t="s">
        <v>127</v>
      </c>
    </row>
    <row r="374" spans="2:51" s="12" customFormat="1" ht="22.5" customHeight="1">
      <c r="B374" s="156"/>
      <c r="C374" s="157"/>
      <c r="D374" s="157"/>
      <c r="E374" s="158" t="s">
        <v>3</v>
      </c>
      <c r="F374" s="236" t="s">
        <v>239</v>
      </c>
      <c r="G374" s="237"/>
      <c r="H374" s="237"/>
      <c r="I374" s="237"/>
      <c r="J374" s="157"/>
      <c r="K374" s="159">
        <v>25</v>
      </c>
      <c r="L374" s="157"/>
      <c r="M374" s="157"/>
      <c r="N374" s="157"/>
      <c r="O374" s="157"/>
      <c r="P374" s="157"/>
      <c r="Q374" s="157"/>
      <c r="R374" s="160"/>
      <c r="T374" s="161"/>
      <c r="U374" s="157"/>
      <c r="V374" s="157"/>
      <c r="W374" s="157"/>
      <c r="X374" s="157"/>
      <c r="Y374" s="157"/>
      <c r="Z374" s="157"/>
      <c r="AA374" s="162"/>
      <c r="AT374" s="163" t="s">
        <v>135</v>
      </c>
      <c r="AU374" s="163" t="s">
        <v>87</v>
      </c>
      <c r="AV374" s="12" t="s">
        <v>132</v>
      </c>
      <c r="AW374" s="12" t="s">
        <v>32</v>
      </c>
      <c r="AX374" s="12" t="s">
        <v>20</v>
      </c>
      <c r="AY374" s="163" t="s">
        <v>127</v>
      </c>
    </row>
    <row r="375" spans="2:65" s="1" customFormat="1" ht="22.5" customHeight="1">
      <c r="B375" s="130"/>
      <c r="C375" s="164" t="s">
        <v>623</v>
      </c>
      <c r="D375" s="164" t="s">
        <v>246</v>
      </c>
      <c r="E375" s="165" t="s">
        <v>624</v>
      </c>
      <c r="F375" s="238" t="s">
        <v>625</v>
      </c>
      <c r="G375" s="239"/>
      <c r="H375" s="239"/>
      <c r="I375" s="239"/>
      <c r="J375" s="166" t="s">
        <v>131</v>
      </c>
      <c r="K375" s="167">
        <v>18</v>
      </c>
      <c r="L375" s="240"/>
      <c r="M375" s="239"/>
      <c r="N375" s="240">
        <f>ROUND(L375*K375,2)</f>
        <v>0</v>
      </c>
      <c r="O375" s="229"/>
      <c r="P375" s="229"/>
      <c r="Q375" s="229"/>
      <c r="R375" s="135"/>
      <c r="T375" s="136" t="s">
        <v>3</v>
      </c>
      <c r="U375" s="39" t="s">
        <v>39</v>
      </c>
      <c r="V375" s="137">
        <v>0</v>
      </c>
      <c r="W375" s="137">
        <f>V375*K375</f>
        <v>0</v>
      </c>
      <c r="X375" s="137">
        <v>0.0065</v>
      </c>
      <c r="Y375" s="137">
        <f>X375*K375</f>
        <v>0.11699999999999999</v>
      </c>
      <c r="Z375" s="137">
        <v>0</v>
      </c>
      <c r="AA375" s="138">
        <f>Z375*K375</f>
        <v>0</v>
      </c>
      <c r="AR375" s="16" t="s">
        <v>134</v>
      </c>
      <c r="AT375" s="16" t="s">
        <v>246</v>
      </c>
      <c r="AU375" s="16" t="s">
        <v>87</v>
      </c>
      <c r="AY375" s="16" t="s">
        <v>127</v>
      </c>
      <c r="BE375" s="139">
        <f>IF(U375="základní",N375,0)</f>
        <v>0</v>
      </c>
      <c r="BF375" s="139">
        <f>IF(U375="snížená",N375,0)</f>
        <v>0</v>
      </c>
      <c r="BG375" s="139">
        <f>IF(U375="zákl. přenesená",N375,0)</f>
        <v>0</v>
      </c>
      <c r="BH375" s="139">
        <f>IF(U375="sníž. přenesená",N375,0)</f>
        <v>0</v>
      </c>
      <c r="BI375" s="139">
        <f>IF(U375="nulová",N375,0)</f>
        <v>0</v>
      </c>
      <c r="BJ375" s="16" t="s">
        <v>20</v>
      </c>
      <c r="BK375" s="139">
        <f>ROUND(L375*K375,2)</f>
        <v>0</v>
      </c>
      <c r="BL375" s="16" t="s">
        <v>132</v>
      </c>
      <c r="BM375" s="16" t="s">
        <v>626</v>
      </c>
    </row>
    <row r="376" spans="2:51" s="10" customFormat="1" ht="22.5" customHeight="1">
      <c r="B376" s="140"/>
      <c r="C376" s="141"/>
      <c r="D376" s="141"/>
      <c r="E376" s="142" t="s">
        <v>3</v>
      </c>
      <c r="F376" s="231" t="s">
        <v>209</v>
      </c>
      <c r="G376" s="232"/>
      <c r="H376" s="232"/>
      <c r="I376" s="232"/>
      <c r="J376" s="141"/>
      <c r="K376" s="143">
        <v>18</v>
      </c>
      <c r="L376" s="141"/>
      <c r="M376" s="141"/>
      <c r="N376" s="141"/>
      <c r="O376" s="141"/>
      <c r="P376" s="141"/>
      <c r="Q376" s="141"/>
      <c r="R376" s="144"/>
      <c r="T376" s="145"/>
      <c r="U376" s="141"/>
      <c r="V376" s="141"/>
      <c r="W376" s="141"/>
      <c r="X376" s="141"/>
      <c r="Y376" s="141"/>
      <c r="Z376" s="141"/>
      <c r="AA376" s="146"/>
      <c r="AT376" s="147" t="s">
        <v>135</v>
      </c>
      <c r="AU376" s="147" t="s">
        <v>87</v>
      </c>
      <c r="AV376" s="10" t="s">
        <v>87</v>
      </c>
      <c r="AW376" s="10" t="s">
        <v>32</v>
      </c>
      <c r="AX376" s="10" t="s">
        <v>20</v>
      </c>
      <c r="AY376" s="147" t="s">
        <v>127</v>
      </c>
    </row>
    <row r="377" spans="2:65" s="1" customFormat="1" ht="31.5" customHeight="1">
      <c r="B377" s="130"/>
      <c r="C377" s="131" t="s">
        <v>627</v>
      </c>
      <c r="D377" s="131" t="s">
        <v>128</v>
      </c>
      <c r="E377" s="132" t="s">
        <v>628</v>
      </c>
      <c r="F377" s="228" t="s">
        <v>629</v>
      </c>
      <c r="G377" s="229"/>
      <c r="H377" s="229"/>
      <c r="I377" s="229"/>
      <c r="J377" s="133" t="s">
        <v>164</v>
      </c>
      <c r="K377" s="134">
        <v>627</v>
      </c>
      <c r="L377" s="230"/>
      <c r="M377" s="229"/>
      <c r="N377" s="230">
        <f>ROUND(L377*K377,2)</f>
        <v>0</v>
      </c>
      <c r="O377" s="229"/>
      <c r="P377" s="229"/>
      <c r="Q377" s="229"/>
      <c r="R377" s="135"/>
      <c r="T377" s="136" t="s">
        <v>3</v>
      </c>
      <c r="U377" s="39" t="s">
        <v>39</v>
      </c>
      <c r="V377" s="137">
        <v>0.003</v>
      </c>
      <c r="W377" s="137">
        <f>V377*K377</f>
        <v>1.881</v>
      </c>
      <c r="X377" s="137">
        <v>8E-05</v>
      </c>
      <c r="Y377" s="137">
        <f>X377*K377</f>
        <v>0.05016</v>
      </c>
      <c r="Z377" s="137">
        <v>0</v>
      </c>
      <c r="AA377" s="138">
        <f>Z377*K377</f>
        <v>0</v>
      </c>
      <c r="AR377" s="16" t="s">
        <v>132</v>
      </c>
      <c r="AT377" s="16" t="s">
        <v>128</v>
      </c>
      <c r="AU377" s="16" t="s">
        <v>87</v>
      </c>
      <c r="AY377" s="16" t="s">
        <v>127</v>
      </c>
      <c r="BE377" s="139">
        <f>IF(U377="základní",N377,0)</f>
        <v>0</v>
      </c>
      <c r="BF377" s="139">
        <f>IF(U377="snížená",N377,0)</f>
        <v>0</v>
      </c>
      <c r="BG377" s="139">
        <f>IF(U377="zákl. přenesená",N377,0)</f>
        <v>0</v>
      </c>
      <c r="BH377" s="139">
        <f>IF(U377="sníž. přenesená",N377,0)</f>
        <v>0</v>
      </c>
      <c r="BI377" s="139">
        <f>IF(U377="nulová",N377,0)</f>
        <v>0</v>
      </c>
      <c r="BJ377" s="16" t="s">
        <v>20</v>
      </c>
      <c r="BK377" s="139">
        <f>ROUND(L377*K377,2)</f>
        <v>0</v>
      </c>
      <c r="BL377" s="16" t="s">
        <v>132</v>
      </c>
      <c r="BM377" s="16" t="s">
        <v>630</v>
      </c>
    </row>
    <row r="378" spans="2:51" s="10" customFormat="1" ht="22.5" customHeight="1">
      <c r="B378" s="140"/>
      <c r="C378" s="141"/>
      <c r="D378" s="141"/>
      <c r="E378" s="142" t="s">
        <v>3</v>
      </c>
      <c r="F378" s="231" t="s">
        <v>631</v>
      </c>
      <c r="G378" s="232"/>
      <c r="H378" s="232"/>
      <c r="I378" s="232"/>
      <c r="J378" s="141"/>
      <c r="K378" s="143">
        <v>627</v>
      </c>
      <c r="L378" s="141"/>
      <c r="M378" s="141"/>
      <c r="N378" s="141"/>
      <c r="O378" s="141"/>
      <c r="P378" s="141"/>
      <c r="Q378" s="141"/>
      <c r="R378" s="144"/>
      <c r="T378" s="145"/>
      <c r="U378" s="141"/>
      <c r="V378" s="141"/>
      <c r="W378" s="141"/>
      <c r="X378" s="141"/>
      <c r="Y378" s="141"/>
      <c r="Z378" s="141"/>
      <c r="AA378" s="146"/>
      <c r="AT378" s="147" t="s">
        <v>135</v>
      </c>
      <c r="AU378" s="147" t="s">
        <v>87</v>
      </c>
      <c r="AV378" s="10" t="s">
        <v>87</v>
      </c>
      <c r="AW378" s="10" t="s">
        <v>32</v>
      </c>
      <c r="AX378" s="10" t="s">
        <v>74</v>
      </c>
      <c r="AY378" s="147" t="s">
        <v>127</v>
      </c>
    </row>
    <row r="379" spans="2:51" s="12" customFormat="1" ht="22.5" customHeight="1">
      <c r="B379" s="156"/>
      <c r="C379" s="157"/>
      <c r="D379" s="157"/>
      <c r="E379" s="158" t="s">
        <v>3</v>
      </c>
      <c r="F379" s="236" t="s">
        <v>239</v>
      </c>
      <c r="G379" s="237"/>
      <c r="H379" s="237"/>
      <c r="I379" s="237"/>
      <c r="J379" s="157"/>
      <c r="K379" s="159">
        <v>627</v>
      </c>
      <c r="L379" s="157"/>
      <c r="M379" s="157"/>
      <c r="N379" s="157"/>
      <c r="O379" s="157"/>
      <c r="P379" s="157"/>
      <c r="Q379" s="157"/>
      <c r="R379" s="160"/>
      <c r="T379" s="161"/>
      <c r="U379" s="157"/>
      <c r="V379" s="157"/>
      <c r="W379" s="157"/>
      <c r="X379" s="157"/>
      <c r="Y379" s="157"/>
      <c r="Z379" s="157"/>
      <c r="AA379" s="162"/>
      <c r="AT379" s="163" t="s">
        <v>135</v>
      </c>
      <c r="AU379" s="163" t="s">
        <v>87</v>
      </c>
      <c r="AV379" s="12" t="s">
        <v>132</v>
      </c>
      <c r="AW379" s="12" t="s">
        <v>32</v>
      </c>
      <c r="AX379" s="12" t="s">
        <v>20</v>
      </c>
      <c r="AY379" s="163" t="s">
        <v>127</v>
      </c>
    </row>
    <row r="380" spans="2:65" s="1" customFormat="1" ht="31.5" customHeight="1">
      <c r="B380" s="130"/>
      <c r="C380" s="131" t="s">
        <v>632</v>
      </c>
      <c r="D380" s="131" t="s">
        <v>128</v>
      </c>
      <c r="E380" s="132" t="s">
        <v>633</v>
      </c>
      <c r="F380" s="228" t="s">
        <v>634</v>
      </c>
      <c r="G380" s="229"/>
      <c r="H380" s="229"/>
      <c r="I380" s="229"/>
      <c r="J380" s="133" t="s">
        <v>164</v>
      </c>
      <c r="K380" s="134">
        <v>29.5</v>
      </c>
      <c r="L380" s="230"/>
      <c r="M380" s="229"/>
      <c r="N380" s="230">
        <f>ROUND(L380*K380,2)</f>
        <v>0</v>
      </c>
      <c r="O380" s="229"/>
      <c r="P380" s="229"/>
      <c r="Q380" s="229"/>
      <c r="R380" s="135"/>
      <c r="T380" s="136" t="s">
        <v>3</v>
      </c>
      <c r="U380" s="39" t="s">
        <v>39</v>
      </c>
      <c r="V380" s="137">
        <v>0.003</v>
      </c>
      <c r="W380" s="137">
        <f>V380*K380</f>
        <v>0.0885</v>
      </c>
      <c r="X380" s="137">
        <v>0.00015</v>
      </c>
      <c r="Y380" s="137">
        <f>X380*K380</f>
        <v>0.004424999999999999</v>
      </c>
      <c r="Z380" s="137">
        <v>0</v>
      </c>
      <c r="AA380" s="138">
        <f>Z380*K380</f>
        <v>0</v>
      </c>
      <c r="AR380" s="16" t="s">
        <v>132</v>
      </c>
      <c r="AT380" s="16" t="s">
        <v>128</v>
      </c>
      <c r="AU380" s="16" t="s">
        <v>87</v>
      </c>
      <c r="AY380" s="16" t="s">
        <v>127</v>
      </c>
      <c r="BE380" s="139">
        <f>IF(U380="základní",N380,0)</f>
        <v>0</v>
      </c>
      <c r="BF380" s="139">
        <f>IF(U380="snížená",N380,0)</f>
        <v>0</v>
      </c>
      <c r="BG380" s="139">
        <f>IF(U380="zákl. přenesená",N380,0)</f>
        <v>0</v>
      </c>
      <c r="BH380" s="139">
        <f>IF(U380="sníž. přenesená",N380,0)</f>
        <v>0</v>
      </c>
      <c r="BI380" s="139">
        <f>IF(U380="nulová",N380,0)</f>
        <v>0</v>
      </c>
      <c r="BJ380" s="16" t="s">
        <v>20</v>
      </c>
      <c r="BK380" s="139">
        <f>ROUND(L380*K380,2)</f>
        <v>0</v>
      </c>
      <c r="BL380" s="16" t="s">
        <v>132</v>
      </c>
      <c r="BM380" s="16" t="s">
        <v>635</v>
      </c>
    </row>
    <row r="381" spans="2:51" s="10" customFormat="1" ht="22.5" customHeight="1">
      <c r="B381" s="140"/>
      <c r="C381" s="141"/>
      <c r="D381" s="141"/>
      <c r="E381" s="142" t="s">
        <v>3</v>
      </c>
      <c r="F381" s="231" t="s">
        <v>636</v>
      </c>
      <c r="G381" s="232"/>
      <c r="H381" s="232"/>
      <c r="I381" s="232"/>
      <c r="J381" s="141"/>
      <c r="K381" s="143">
        <v>29.5</v>
      </c>
      <c r="L381" s="141"/>
      <c r="M381" s="141"/>
      <c r="N381" s="141"/>
      <c r="O381" s="141"/>
      <c r="P381" s="141"/>
      <c r="Q381" s="141"/>
      <c r="R381" s="144"/>
      <c r="T381" s="145"/>
      <c r="U381" s="141"/>
      <c r="V381" s="141"/>
      <c r="W381" s="141"/>
      <c r="X381" s="141"/>
      <c r="Y381" s="141"/>
      <c r="Z381" s="141"/>
      <c r="AA381" s="146"/>
      <c r="AT381" s="147" t="s">
        <v>135</v>
      </c>
      <c r="AU381" s="147" t="s">
        <v>87</v>
      </c>
      <c r="AV381" s="10" t="s">
        <v>87</v>
      </c>
      <c r="AW381" s="10" t="s">
        <v>32</v>
      </c>
      <c r="AX381" s="10" t="s">
        <v>20</v>
      </c>
      <c r="AY381" s="147" t="s">
        <v>127</v>
      </c>
    </row>
    <row r="382" spans="2:65" s="1" customFormat="1" ht="31.5" customHeight="1">
      <c r="B382" s="130"/>
      <c r="C382" s="131" t="s">
        <v>637</v>
      </c>
      <c r="D382" s="131" t="s">
        <v>128</v>
      </c>
      <c r="E382" s="132" t="s">
        <v>638</v>
      </c>
      <c r="F382" s="228" t="s">
        <v>639</v>
      </c>
      <c r="G382" s="229"/>
      <c r="H382" s="229"/>
      <c r="I382" s="229"/>
      <c r="J382" s="133" t="s">
        <v>164</v>
      </c>
      <c r="K382" s="134">
        <v>627</v>
      </c>
      <c r="L382" s="230"/>
      <c r="M382" s="229"/>
      <c r="N382" s="230">
        <f>ROUND(L382*K382,2)</f>
        <v>0</v>
      </c>
      <c r="O382" s="229"/>
      <c r="P382" s="229"/>
      <c r="Q382" s="229"/>
      <c r="R382" s="135"/>
      <c r="T382" s="136" t="s">
        <v>3</v>
      </c>
      <c r="U382" s="39" t="s">
        <v>39</v>
      </c>
      <c r="V382" s="137">
        <v>0.003</v>
      </c>
      <c r="W382" s="137">
        <f>V382*K382</f>
        <v>1.881</v>
      </c>
      <c r="X382" s="137">
        <v>0.0002</v>
      </c>
      <c r="Y382" s="137">
        <f>X382*K382</f>
        <v>0.1254</v>
      </c>
      <c r="Z382" s="137">
        <v>0</v>
      </c>
      <c r="AA382" s="138">
        <f>Z382*K382</f>
        <v>0</v>
      </c>
      <c r="AR382" s="16" t="s">
        <v>132</v>
      </c>
      <c r="AT382" s="16" t="s">
        <v>128</v>
      </c>
      <c r="AU382" s="16" t="s">
        <v>87</v>
      </c>
      <c r="AY382" s="16" t="s">
        <v>127</v>
      </c>
      <c r="BE382" s="139">
        <f>IF(U382="základní",N382,0)</f>
        <v>0</v>
      </c>
      <c r="BF382" s="139">
        <f>IF(U382="snížená",N382,0)</f>
        <v>0</v>
      </c>
      <c r="BG382" s="139">
        <f>IF(U382="zákl. přenesená",N382,0)</f>
        <v>0</v>
      </c>
      <c r="BH382" s="139">
        <f>IF(U382="sníž. přenesená",N382,0)</f>
        <v>0</v>
      </c>
      <c r="BI382" s="139">
        <f>IF(U382="nulová",N382,0)</f>
        <v>0</v>
      </c>
      <c r="BJ382" s="16" t="s">
        <v>20</v>
      </c>
      <c r="BK382" s="139">
        <f>ROUND(L382*K382,2)</f>
        <v>0</v>
      </c>
      <c r="BL382" s="16" t="s">
        <v>132</v>
      </c>
      <c r="BM382" s="16" t="s">
        <v>640</v>
      </c>
    </row>
    <row r="383" spans="2:51" s="10" customFormat="1" ht="22.5" customHeight="1">
      <c r="B383" s="140"/>
      <c r="C383" s="141"/>
      <c r="D383" s="141"/>
      <c r="E383" s="142" t="s">
        <v>3</v>
      </c>
      <c r="F383" s="231" t="s">
        <v>631</v>
      </c>
      <c r="G383" s="232"/>
      <c r="H383" s="232"/>
      <c r="I383" s="232"/>
      <c r="J383" s="141"/>
      <c r="K383" s="143">
        <v>627</v>
      </c>
      <c r="L383" s="141"/>
      <c r="M383" s="141"/>
      <c r="N383" s="141"/>
      <c r="O383" s="141"/>
      <c r="P383" s="141"/>
      <c r="Q383" s="141"/>
      <c r="R383" s="144"/>
      <c r="T383" s="145"/>
      <c r="U383" s="141"/>
      <c r="V383" s="141"/>
      <c r="W383" s="141"/>
      <c r="X383" s="141"/>
      <c r="Y383" s="141"/>
      <c r="Z383" s="141"/>
      <c r="AA383" s="146"/>
      <c r="AT383" s="147" t="s">
        <v>135</v>
      </c>
      <c r="AU383" s="147" t="s">
        <v>87</v>
      </c>
      <c r="AV383" s="10" t="s">
        <v>87</v>
      </c>
      <c r="AW383" s="10" t="s">
        <v>32</v>
      </c>
      <c r="AX383" s="10" t="s">
        <v>20</v>
      </c>
      <c r="AY383" s="147" t="s">
        <v>127</v>
      </c>
    </row>
    <row r="384" spans="2:65" s="1" customFormat="1" ht="31.5" customHeight="1">
      <c r="B384" s="130"/>
      <c r="C384" s="131" t="s">
        <v>641</v>
      </c>
      <c r="D384" s="131" t="s">
        <v>128</v>
      </c>
      <c r="E384" s="132" t="s">
        <v>642</v>
      </c>
      <c r="F384" s="228" t="s">
        <v>643</v>
      </c>
      <c r="G384" s="229"/>
      <c r="H384" s="229"/>
      <c r="I384" s="229"/>
      <c r="J384" s="133" t="s">
        <v>164</v>
      </c>
      <c r="K384" s="134">
        <v>29.5</v>
      </c>
      <c r="L384" s="230"/>
      <c r="M384" s="229"/>
      <c r="N384" s="230">
        <f>ROUND(L384*K384,2)</f>
        <v>0</v>
      </c>
      <c r="O384" s="229"/>
      <c r="P384" s="229"/>
      <c r="Q384" s="229"/>
      <c r="R384" s="135"/>
      <c r="T384" s="136" t="s">
        <v>3</v>
      </c>
      <c r="U384" s="39" t="s">
        <v>39</v>
      </c>
      <c r="V384" s="137">
        <v>0.003</v>
      </c>
      <c r="W384" s="137">
        <f>V384*K384</f>
        <v>0.0885</v>
      </c>
      <c r="X384" s="137">
        <v>0.0004</v>
      </c>
      <c r="Y384" s="137">
        <f>X384*K384</f>
        <v>0.0118</v>
      </c>
      <c r="Z384" s="137">
        <v>0</v>
      </c>
      <c r="AA384" s="138">
        <f>Z384*K384</f>
        <v>0</v>
      </c>
      <c r="AR384" s="16" t="s">
        <v>132</v>
      </c>
      <c r="AT384" s="16" t="s">
        <v>128</v>
      </c>
      <c r="AU384" s="16" t="s">
        <v>87</v>
      </c>
      <c r="AY384" s="16" t="s">
        <v>127</v>
      </c>
      <c r="BE384" s="139">
        <f>IF(U384="základní",N384,0)</f>
        <v>0</v>
      </c>
      <c r="BF384" s="139">
        <f>IF(U384="snížená",N384,0)</f>
        <v>0</v>
      </c>
      <c r="BG384" s="139">
        <f>IF(U384="zákl. přenesená",N384,0)</f>
        <v>0</v>
      </c>
      <c r="BH384" s="139">
        <f>IF(U384="sníž. přenesená",N384,0)</f>
        <v>0</v>
      </c>
      <c r="BI384" s="139">
        <f>IF(U384="nulová",N384,0)</f>
        <v>0</v>
      </c>
      <c r="BJ384" s="16" t="s">
        <v>20</v>
      </c>
      <c r="BK384" s="139">
        <f>ROUND(L384*K384,2)</f>
        <v>0</v>
      </c>
      <c r="BL384" s="16" t="s">
        <v>132</v>
      </c>
      <c r="BM384" s="16" t="s">
        <v>644</v>
      </c>
    </row>
    <row r="385" spans="2:51" s="10" customFormat="1" ht="22.5" customHeight="1">
      <c r="B385" s="140"/>
      <c r="C385" s="141"/>
      <c r="D385" s="141"/>
      <c r="E385" s="142" t="s">
        <v>3</v>
      </c>
      <c r="F385" s="231" t="s">
        <v>636</v>
      </c>
      <c r="G385" s="232"/>
      <c r="H385" s="232"/>
      <c r="I385" s="232"/>
      <c r="J385" s="141"/>
      <c r="K385" s="143">
        <v>29.5</v>
      </c>
      <c r="L385" s="141"/>
      <c r="M385" s="141"/>
      <c r="N385" s="141"/>
      <c r="O385" s="141"/>
      <c r="P385" s="141"/>
      <c r="Q385" s="141"/>
      <c r="R385" s="144"/>
      <c r="T385" s="145"/>
      <c r="U385" s="141"/>
      <c r="V385" s="141"/>
      <c r="W385" s="141"/>
      <c r="X385" s="141"/>
      <c r="Y385" s="141"/>
      <c r="Z385" s="141"/>
      <c r="AA385" s="146"/>
      <c r="AT385" s="147" t="s">
        <v>135</v>
      </c>
      <c r="AU385" s="147" t="s">
        <v>87</v>
      </c>
      <c r="AV385" s="10" t="s">
        <v>87</v>
      </c>
      <c r="AW385" s="10" t="s">
        <v>32</v>
      </c>
      <c r="AX385" s="10" t="s">
        <v>20</v>
      </c>
      <c r="AY385" s="147" t="s">
        <v>127</v>
      </c>
    </row>
    <row r="386" spans="2:65" s="1" customFormat="1" ht="22.5" customHeight="1">
      <c r="B386" s="130"/>
      <c r="C386" s="131" t="s">
        <v>645</v>
      </c>
      <c r="D386" s="131" t="s">
        <v>128</v>
      </c>
      <c r="E386" s="132" t="s">
        <v>646</v>
      </c>
      <c r="F386" s="228" t="s">
        <v>647</v>
      </c>
      <c r="G386" s="229"/>
      <c r="H386" s="229"/>
      <c r="I386" s="229"/>
      <c r="J386" s="133" t="s">
        <v>164</v>
      </c>
      <c r="K386" s="134">
        <v>686</v>
      </c>
      <c r="L386" s="230"/>
      <c r="M386" s="229"/>
      <c r="N386" s="230">
        <f>ROUND(L386*K386,2)</f>
        <v>0</v>
      </c>
      <c r="O386" s="229"/>
      <c r="P386" s="229"/>
      <c r="Q386" s="229"/>
      <c r="R386" s="135"/>
      <c r="T386" s="136" t="s">
        <v>3</v>
      </c>
      <c r="U386" s="39" t="s">
        <v>39</v>
      </c>
      <c r="V386" s="137">
        <v>0.016</v>
      </c>
      <c r="W386" s="137">
        <f>V386*K386</f>
        <v>10.976</v>
      </c>
      <c r="X386" s="137">
        <v>0</v>
      </c>
      <c r="Y386" s="137">
        <f>X386*K386</f>
        <v>0</v>
      </c>
      <c r="Z386" s="137">
        <v>0</v>
      </c>
      <c r="AA386" s="138">
        <f>Z386*K386</f>
        <v>0</v>
      </c>
      <c r="AR386" s="16" t="s">
        <v>132</v>
      </c>
      <c r="AT386" s="16" t="s">
        <v>128</v>
      </c>
      <c r="AU386" s="16" t="s">
        <v>87</v>
      </c>
      <c r="AY386" s="16" t="s">
        <v>127</v>
      </c>
      <c r="BE386" s="139">
        <f>IF(U386="základní",N386,0)</f>
        <v>0</v>
      </c>
      <c r="BF386" s="139">
        <f>IF(U386="snížená",N386,0)</f>
        <v>0</v>
      </c>
      <c r="BG386" s="139">
        <f>IF(U386="zákl. přenesená",N386,0)</f>
        <v>0</v>
      </c>
      <c r="BH386" s="139">
        <f>IF(U386="sníž. přenesená",N386,0)</f>
        <v>0</v>
      </c>
      <c r="BI386" s="139">
        <f>IF(U386="nulová",N386,0)</f>
        <v>0</v>
      </c>
      <c r="BJ386" s="16" t="s">
        <v>20</v>
      </c>
      <c r="BK386" s="139">
        <f>ROUND(L386*K386,2)</f>
        <v>0</v>
      </c>
      <c r="BL386" s="16" t="s">
        <v>132</v>
      </c>
      <c r="BM386" s="16" t="s">
        <v>648</v>
      </c>
    </row>
    <row r="387" spans="2:51" s="10" customFormat="1" ht="22.5" customHeight="1">
      <c r="B387" s="140"/>
      <c r="C387" s="141"/>
      <c r="D387" s="141"/>
      <c r="E387" s="142" t="s">
        <v>3</v>
      </c>
      <c r="F387" s="231" t="s">
        <v>649</v>
      </c>
      <c r="G387" s="232"/>
      <c r="H387" s="232"/>
      <c r="I387" s="232"/>
      <c r="J387" s="141"/>
      <c r="K387" s="143">
        <v>59</v>
      </c>
      <c r="L387" s="141"/>
      <c r="M387" s="141"/>
      <c r="N387" s="141"/>
      <c r="O387" s="141"/>
      <c r="P387" s="141"/>
      <c r="Q387" s="141"/>
      <c r="R387" s="144"/>
      <c r="T387" s="145"/>
      <c r="U387" s="141"/>
      <c r="V387" s="141"/>
      <c r="W387" s="141"/>
      <c r="X387" s="141"/>
      <c r="Y387" s="141"/>
      <c r="Z387" s="141"/>
      <c r="AA387" s="146"/>
      <c r="AT387" s="147" t="s">
        <v>135</v>
      </c>
      <c r="AU387" s="147" t="s">
        <v>87</v>
      </c>
      <c r="AV387" s="10" t="s">
        <v>87</v>
      </c>
      <c r="AW387" s="10" t="s">
        <v>32</v>
      </c>
      <c r="AX387" s="10" t="s">
        <v>74</v>
      </c>
      <c r="AY387" s="147" t="s">
        <v>127</v>
      </c>
    </row>
    <row r="388" spans="2:51" s="10" customFormat="1" ht="22.5" customHeight="1">
      <c r="B388" s="140"/>
      <c r="C388" s="141"/>
      <c r="D388" s="141"/>
      <c r="E388" s="142" t="s">
        <v>3</v>
      </c>
      <c r="F388" s="235" t="s">
        <v>631</v>
      </c>
      <c r="G388" s="232"/>
      <c r="H388" s="232"/>
      <c r="I388" s="232"/>
      <c r="J388" s="141"/>
      <c r="K388" s="143">
        <v>627</v>
      </c>
      <c r="L388" s="141"/>
      <c r="M388" s="141"/>
      <c r="N388" s="141"/>
      <c r="O388" s="141"/>
      <c r="P388" s="141"/>
      <c r="Q388" s="141"/>
      <c r="R388" s="144"/>
      <c r="T388" s="145"/>
      <c r="U388" s="141"/>
      <c r="V388" s="141"/>
      <c r="W388" s="141"/>
      <c r="X388" s="141"/>
      <c r="Y388" s="141"/>
      <c r="Z388" s="141"/>
      <c r="AA388" s="146"/>
      <c r="AT388" s="147" t="s">
        <v>135</v>
      </c>
      <c r="AU388" s="147" t="s">
        <v>87</v>
      </c>
      <c r="AV388" s="10" t="s">
        <v>87</v>
      </c>
      <c r="AW388" s="10" t="s">
        <v>32</v>
      </c>
      <c r="AX388" s="10" t="s">
        <v>74</v>
      </c>
      <c r="AY388" s="147" t="s">
        <v>127</v>
      </c>
    </row>
    <row r="389" spans="2:51" s="12" customFormat="1" ht="22.5" customHeight="1">
      <c r="B389" s="156"/>
      <c r="C389" s="157"/>
      <c r="D389" s="157"/>
      <c r="E389" s="158" t="s">
        <v>3</v>
      </c>
      <c r="F389" s="236" t="s">
        <v>239</v>
      </c>
      <c r="G389" s="237"/>
      <c r="H389" s="237"/>
      <c r="I389" s="237"/>
      <c r="J389" s="157"/>
      <c r="K389" s="159">
        <v>686</v>
      </c>
      <c r="L389" s="157"/>
      <c r="M389" s="157"/>
      <c r="N389" s="157"/>
      <c r="O389" s="157"/>
      <c r="P389" s="157"/>
      <c r="Q389" s="157"/>
      <c r="R389" s="160"/>
      <c r="T389" s="161"/>
      <c r="U389" s="157"/>
      <c r="V389" s="157"/>
      <c r="W389" s="157"/>
      <c r="X389" s="157"/>
      <c r="Y389" s="157"/>
      <c r="Z389" s="157"/>
      <c r="AA389" s="162"/>
      <c r="AT389" s="163" t="s">
        <v>135</v>
      </c>
      <c r="AU389" s="163" t="s">
        <v>87</v>
      </c>
      <c r="AV389" s="12" t="s">
        <v>132</v>
      </c>
      <c r="AW389" s="12" t="s">
        <v>32</v>
      </c>
      <c r="AX389" s="12" t="s">
        <v>20</v>
      </c>
      <c r="AY389" s="163" t="s">
        <v>127</v>
      </c>
    </row>
    <row r="390" spans="2:65" s="1" customFormat="1" ht="31.5" customHeight="1">
      <c r="B390" s="130"/>
      <c r="C390" s="131" t="s">
        <v>650</v>
      </c>
      <c r="D390" s="131" t="s">
        <v>128</v>
      </c>
      <c r="E390" s="132" t="s">
        <v>651</v>
      </c>
      <c r="F390" s="228" t="s">
        <v>652</v>
      </c>
      <c r="G390" s="229"/>
      <c r="H390" s="229"/>
      <c r="I390" s="229"/>
      <c r="J390" s="133" t="s">
        <v>142</v>
      </c>
      <c r="K390" s="134">
        <v>1627.5</v>
      </c>
      <c r="L390" s="230"/>
      <c r="M390" s="229"/>
      <c r="N390" s="230">
        <f>ROUND(L390*K390,2)</f>
        <v>0</v>
      </c>
      <c r="O390" s="229"/>
      <c r="P390" s="229"/>
      <c r="Q390" s="229"/>
      <c r="R390" s="135"/>
      <c r="T390" s="136" t="s">
        <v>3</v>
      </c>
      <c r="U390" s="39" t="s">
        <v>39</v>
      </c>
      <c r="V390" s="137">
        <v>0.11</v>
      </c>
      <c r="W390" s="137">
        <f>V390*K390</f>
        <v>179.025</v>
      </c>
      <c r="X390" s="137">
        <v>0.00038</v>
      </c>
      <c r="Y390" s="137">
        <f>X390*K390</f>
        <v>0.61845</v>
      </c>
      <c r="Z390" s="137">
        <v>0</v>
      </c>
      <c r="AA390" s="138">
        <f>Z390*K390</f>
        <v>0</v>
      </c>
      <c r="AR390" s="16" t="s">
        <v>132</v>
      </c>
      <c r="AT390" s="16" t="s">
        <v>128</v>
      </c>
      <c r="AU390" s="16" t="s">
        <v>87</v>
      </c>
      <c r="AY390" s="16" t="s">
        <v>127</v>
      </c>
      <c r="BE390" s="139">
        <f>IF(U390="základní",N390,0)</f>
        <v>0</v>
      </c>
      <c r="BF390" s="139">
        <f>IF(U390="snížená",N390,0)</f>
        <v>0</v>
      </c>
      <c r="BG390" s="139">
        <f>IF(U390="zákl. přenesená",N390,0)</f>
        <v>0</v>
      </c>
      <c r="BH390" s="139">
        <f>IF(U390="sníž. přenesená",N390,0)</f>
        <v>0</v>
      </c>
      <c r="BI390" s="139">
        <f>IF(U390="nulová",N390,0)</f>
        <v>0</v>
      </c>
      <c r="BJ390" s="16" t="s">
        <v>20</v>
      </c>
      <c r="BK390" s="139">
        <f>ROUND(L390*K390,2)</f>
        <v>0</v>
      </c>
      <c r="BL390" s="16" t="s">
        <v>132</v>
      </c>
      <c r="BM390" s="16" t="s">
        <v>653</v>
      </c>
    </row>
    <row r="391" spans="2:51" s="10" customFormat="1" ht="22.5" customHeight="1">
      <c r="B391" s="140"/>
      <c r="C391" s="141"/>
      <c r="D391" s="141"/>
      <c r="E391" s="142" t="s">
        <v>3</v>
      </c>
      <c r="F391" s="231" t="s">
        <v>654</v>
      </c>
      <c r="G391" s="232"/>
      <c r="H391" s="232"/>
      <c r="I391" s="232"/>
      <c r="J391" s="141"/>
      <c r="K391" s="143">
        <v>1627.5</v>
      </c>
      <c r="L391" s="141"/>
      <c r="M391" s="141"/>
      <c r="N391" s="141"/>
      <c r="O391" s="141"/>
      <c r="P391" s="141"/>
      <c r="Q391" s="141"/>
      <c r="R391" s="144"/>
      <c r="T391" s="145"/>
      <c r="U391" s="141"/>
      <c r="V391" s="141"/>
      <c r="W391" s="141"/>
      <c r="X391" s="141"/>
      <c r="Y391" s="141"/>
      <c r="Z391" s="141"/>
      <c r="AA391" s="146"/>
      <c r="AT391" s="147" t="s">
        <v>135</v>
      </c>
      <c r="AU391" s="147" t="s">
        <v>87</v>
      </c>
      <c r="AV391" s="10" t="s">
        <v>87</v>
      </c>
      <c r="AW391" s="10" t="s">
        <v>32</v>
      </c>
      <c r="AX391" s="10" t="s">
        <v>20</v>
      </c>
      <c r="AY391" s="147" t="s">
        <v>127</v>
      </c>
    </row>
    <row r="392" spans="2:65" s="1" customFormat="1" ht="31.5" customHeight="1">
      <c r="B392" s="130"/>
      <c r="C392" s="131" t="s">
        <v>655</v>
      </c>
      <c r="D392" s="131" t="s">
        <v>128</v>
      </c>
      <c r="E392" s="132" t="s">
        <v>656</v>
      </c>
      <c r="F392" s="228" t="s">
        <v>657</v>
      </c>
      <c r="G392" s="229"/>
      <c r="H392" s="229"/>
      <c r="I392" s="229"/>
      <c r="J392" s="133" t="s">
        <v>164</v>
      </c>
      <c r="K392" s="134">
        <v>333</v>
      </c>
      <c r="L392" s="230"/>
      <c r="M392" s="229"/>
      <c r="N392" s="230">
        <f>ROUND(L392*K392,2)</f>
        <v>0</v>
      </c>
      <c r="O392" s="229"/>
      <c r="P392" s="229"/>
      <c r="Q392" s="229"/>
      <c r="R392" s="135"/>
      <c r="T392" s="136" t="s">
        <v>3</v>
      </c>
      <c r="U392" s="39" t="s">
        <v>39</v>
      </c>
      <c r="V392" s="137">
        <v>0.248</v>
      </c>
      <c r="W392" s="137">
        <f>V392*K392</f>
        <v>82.584</v>
      </c>
      <c r="X392" s="137">
        <v>0.230726</v>
      </c>
      <c r="Y392" s="137">
        <f>X392*K392</f>
        <v>76.831758</v>
      </c>
      <c r="Z392" s="137">
        <v>0</v>
      </c>
      <c r="AA392" s="138">
        <f>Z392*K392</f>
        <v>0</v>
      </c>
      <c r="AR392" s="16" t="s">
        <v>132</v>
      </c>
      <c r="AT392" s="16" t="s">
        <v>128</v>
      </c>
      <c r="AU392" s="16" t="s">
        <v>87</v>
      </c>
      <c r="AY392" s="16" t="s">
        <v>127</v>
      </c>
      <c r="BE392" s="139">
        <f>IF(U392="základní",N392,0)</f>
        <v>0</v>
      </c>
      <c r="BF392" s="139">
        <f>IF(U392="snížená",N392,0)</f>
        <v>0</v>
      </c>
      <c r="BG392" s="139">
        <f>IF(U392="zákl. přenesená",N392,0)</f>
        <v>0</v>
      </c>
      <c r="BH392" s="139">
        <f>IF(U392="sníž. přenesená",N392,0)</f>
        <v>0</v>
      </c>
      <c r="BI392" s="139">
        <f>IF(U392="nulová",N392,0)</f>
        <v>0</v>
      </c>
      <c r="BJ392" s="16" t="s">
        <v>20</v>
      </c>
      <c r="BK392" s="139">
        <f>ROUND(L392*K392,2)</f>
        <v>0</v>
      </c>
      <c r="BL392" s="16" t="s">
        <v>132</v>
      </c>
      <c r="BM392" s="16" t="s">
        <v>658</v>
      </c>
    </row>
    <row r="393" spans="2:51" s="10" customFormat="1" ht="22.5" customHeight="1">
      <c r="B393" s="140"/>
      <c r="C393" s="141"/>
      <c r="D393" s="141"/>
      <c r="E393" s="142" t="s">
        <v>3</v>
      </c>
      <c r="F393" s="231" t="s">
        <v>659</v>
      </c>
      <c r="G393" s="232"/>
      <c r="H393" s="232"/>
      <c r="I393" s="232"/>
      <c r="J393" s="141"/>
      <c r="K393" s="143">
        <v>333</v>
      </c>
      <c r="L393" s="141"/>
      <c r="M393" s="141"/>
      <c r="N393" s="141"/>
      <c r="O393" s="141"/>
      <c r="P393" s="141"/>
      <c r="Q393" s="141"/>
      <c r="R393" s="144"/>
      <c r="T393" s="145"/>
      <c r="U393" s="141"/>
      <c r="V393" s="141"/>
      <c r="W393" s="141"/>
      <c r="X393" s="141"/>
      <c r="Y393" s="141"/>
      <c r="Z393" s="141"/>
      <c r="AA393" s="146"/>
      <c r="AT393" s="147" t="s">
        <v>135</v>
      </c>
      <c r="AU393" s="147" t="s">
        <v>87</v>
      </c>
      <c r="AV393" s="10" t="s">
        <v>87</v>
      </c>
      <c r="AW393" s="10" t="s">
        <v>32</v>
      </c>
      <c r="AX393" s="10" t="s">
        <v>20</v>
      </c>
      <c r="AY393" s="147" t="s">
        <v>127</v>
      </c>
    </row>
    <row r="394" spans="2:65" s="1" customFormat="1" ht="31.5" customHeight="1">
      <c r="B394" s="130"/>
      <c r="C394" s="164" t="s">
        <v>660</v>
      </c>
      <c r="D394" s="164" t="s">
        <v>246</v>
      </c>
      <c r="E394" s="165" t="s">
        <v>661</v>
      </c>
      <c r="F394" s="238" t="s">
        <v>662</v>
      </c>
      <c r="G394" s="239"/>
      <c r="H394" s="239"/>
      <c r="I394" s="239"/>
      <c r="J394" s="166" t="s">
        <v>131</v>
      </c>
      <c r="K394" s="167">
        <v>672.66</v>
      </c>
      <c r="L394" s="240"/>
      <c r="M394" s="239"/>
      <c r="N394" s="240">
        <f>ROUND(L394*K394,2)</f>
        <v>0</v>
      </c>
      <c r="O394" s="229"/>
      <c r="P394" s="229"/>
      <c r="Q394" s="229"/>
      <c r="R394" s="135"/>
      <c r="T394" s="136" t="s">
        <v>3</v>
      </c>
      <c r="U394" s="39" t="s">
        <v>39</v>
      </c>
      <c r="V394" s="137">
        <v>0</v>
      </c>
      <c r="W394" s="137">
        <f>V394*K394</f>
        <v>0</v>
      </c>
      <c r="X394" s="137">
        <v>0.067</v>
      </c>
      <c r="Y394" s="137">
        <f>X394*K394</f>
        <v>45.068220000000004</v>
      </c>
      <c r="Z394" s="137">
        <v>0</v>
      </c>
      <c r="AA394" s="138">
        <f>Z394*K394</f>
        <v>0</v>
      </c>
      <c r="AR394" s="16" t="s">
        <v>134</v>
      </c>
      <c r="AT394" s="16" t="s">
        <v>246</v>
      </c>
      <c r="AU394" s="16" t="s">
        <v>87</v>
      </c>
      <c r="AY394" s="16" t="s">
        <v>127</v>
      </c>
      <c r="BE394" s="139">
        <f>IF(U394="základní",N394,0)</f>
        <v>0</v>
      </c>
      <c r="BF394" s="139">
        <f>IF(U394="snížená",N394,0)</f>
        <v>0</v>
      </c>
      <c r="BG394" s="139">
        <f>IF(U394="zákl. přenesená",N394,0)</f>
        <v>0</v>
      </c>
      <c r="BH394" s="139">
        <f>IF(U394="sníž. přenesená",N394,0)</f>
        <v>0</v>
      </c>
      <c r="BI394" s="139">
        <f>IF(U394="nulová",N394,0)</f>
        <v>0</v>
      </c>
      <c r="BJ394" s="16" t="s">
        <v>20</v>
      </c>
      <c r="BK394" s="139">
        <f>ROUND(L394*K394,2)</f>
        <v>0</v>
      </c>
      <c r="BL394" s="16" t="s">
        <v>132</v>
      </c>
      <c r="BM394" s="16" t="s">
        <v>663</v>
      </c>
    </row>
    <row r="395" spans="2:51" s="10" customFormat="1" ht="22.5" customHeight="1">
      <c r="B395" s="140"/>
      <c r="C395" s="141"/>
      <c r="D395" s="141"/>
      <c r="E395" s="142" t="s">
        <v>3</v>
      </c>
      <c r="F395" s="231" t="s">
        <v>664</v>
      </c>
      <c r="G395" s="232"/>
      <c r="H395" s="232"/>
      <c r="I395" s="232"/>
      <c r="J395" s="141"/>
      <c r="K395" s="143">
        <v>672.66</v>
      </c>
      <c r="L395" s="141"/>
      <c r="M395" s="141"/>
      <c r="N395" s="141"/>
      <c r="O395" s="141"/>
      <c r="P395" s="141"/>
      <c r="Q395" s="141"/>
      <c r="R395" s="144"/>
      <c r="T395" s="145"/>
      <c r="U395" s="141"/>
      <c r="V395" s="141"/>
      <c r="W395" s="141"/>
      <c r="X395" s="141"/>
      <c r="Y395" s="141"/>
      <c r="Z395" s="141"/>
      <c r="AA395" s="146"/>
      <c r="AT395" s="147" t="s">
        <v>135</v>
      </c>
      <c r="AU395" s="147" t="s">
        <v>87</v>
      </c>
      <c r="AV395" s="10" t="s">
        <v>87</v>
      </c>
      <c r="AW395" s="10" t="s">
        <v>32</v>
      </c>
      <c r="AX395" s="10" t="s">
        <v>20</v>
      </c>
      <c r="AY395" s="147" t="s">
        <v>127</v>
      </c>
    </row>
    <row r="396" spans="2:65" s="1" customFormat="1" ht="22.5" customHeight="1">
      <c r="B396" s="130"/>
      <c r="C396" s="131" t="s">
        <v>665</v>
      </c>
      <c r="D396" s="131" t="s">
        <v>128</v>
      </c>
      <c r="E396" s="132" t="s">
        <v>666</v>
      </c>
      <c r="F396" s="228" t="s">
        <v>667</v>
      </c>
      <c r="G396" s="229"/>
      <c r="H396" s="229"/>
      <c r="I396" s="229"/>
      <c r="J396" s="133" t="s">
        <v>131</v>
      </c>
      <c r="K396" s="134">
        <v>1</v>
      </c>
      <c r="L396" s="230"/>
      <c r="M396" s="229"/>
      <c r="N396" s="230">
        <f>ROUND(L396*K396,2)</f>
        <v>0</v>
      </c>
      <c r="O396" s="229"/>
      <c r="P396" s="229"/>
      <c r="Q396" s="229"/>
      <c r="R396" s="135"/>
      <c r="T396" s="136" t="s">
        <v>3</v>
      </c>
      <c r="U396" s="39" t="s">
        <v>39</v>
      </c>
      <c r="V396" s="137">
        <v>0</v>
      </c>
      <c r="W396" s="137">
        <f>V396*K396</f>
        <v>0</v>
      </c>
      <c r="X396" s="137">
        <v>0</v>
      </c>
      <c r="Y396" s="137">
        <f>X396*K396</f>
        <v>0</v>
      </c>
      <c r="Z396" s="137">
        <v>1.5</v>
      </c>
      <c r="AA396" s="138">
        <f>Z396*K396</f>
        <v>1.5</v>
      </c>
      <c r="AR396" s="16" t="s">
        <v>132</v>
      </c>
      <c r="AT396" s="16" t="s">
        <v>128</v>
      </c>
      <c r="AU396" s="16" t="s">
        <v>87</v>
      </c>
      <c r="AY396" s="16" t="s">
        <v>127</v>
      </c>
      <c r="BE396" s="139">
        <f>IF(U396="základní",N396,0)</f>
        <v>0</v>
      </c>
      <c r="BF396" s="139">
        <f>IF(U396="snížená",N396,0)</f>
        <v>0</v>
      </c>
      <c r="BG396" s="139">
        <f>IF(U396="zákl. přenesená",N396,0)</f>
        <v>0</v>
      </c>
      <c r="BH396" s="139">
        <f>IF(U396="sníž. přenesená",N396,0)</f>
        <v>0</v>
      </c>
      <c r="BI396" s="139">
        <f>IF(U396="nulová",N396,0)</f>
        <v>0</v>
      </c>
      <c r="BJ396" s="16" t="s">
        <v>20</v>
      </c>
      <c r="BK396" s="139">
        <f>ROUND(L396*K396,2)</f>
        <v>0</v>
      </c>
      <c r="BL396" s="16" t="s">
        <v>132</v>
      </c>
      <c r="BM396" s="16" t="s">
        <v>668</v>
      </c>
    </row>
    <row r="397" spans="2:51" s="10" customFormat="1" ht="22.5" customHeight="1">
      <c r="B397" s="140"/>
      <c r="C397" s="141"/>
      <c r="D397" s="141"/>
      <c r="E397" s="142" t="s">
        <v>3</v>
      </c>
      <c r="F397" s="231" t="s">
        <v>20</v>
      </c>
      <c r="G397" s="232"/>
      <c r="H397" s="232"/>
      <c r="I397" s="232"/>
      <c r="J397" s="141"/>
      <c r="K397" s="143">
        <v>1</v>
      </c>
      <c r="L397" s="141"/>
      <c r="M397" s="141"/>
      <c r="N397" s="141"/>
      <c r="O397" s="141"/>
      <c r="P397" s="141"/>
      <c r="Q397" s="141"/>
      <c r="R397" s="144"/>
      <c r="T397" s="145"/>
      <c r="U397" s="141"/>
      <c r="V397" s="141"/>
      <c r="W397" s="141"/>
      <c r="X397" s="141"/>
      <c r="Y397" s="141"/>
      <c r="Z397" s="141"/>
      <c r="AA397" s="146"/>
      <c r="AT397" s="147" t="s">
        <v>135</v>
      </c>
      <c r="AU397" s="147" t="s">
        <v>87</v>
      </c>
      <c r="AV397" s="10" t="s">
        <v>87</v>
      </c>
      <c r="AW397" s="10" t="s">
        <v>32</v>
      </c>
      <c r="AX397" s="10" t="s">
        <v>20</v>
      </c>
      <c r="AY397" s="147" t="s">
        <v>127</v>
      </c>
    </row>
    <row r="398" spans="2:65" s="1" customFormat="1" ht="31.5" customHeight="1">
      <c r="B398" s="130"/>
      <c r="C398" s="131" t="s">
        <v>669</v>
      </c>
      <c r="D398" s="131" t="s">
        <v>128</v>
      </c>
      <c r="E398" s="132" t="s">
        <v>670</v>
      </c>
      <c r="F398" s="228" t="s">
        <v>671</v>
      </c>
      <c r="G398" s="229"/>
      <c r="H398" s="229"/>
      <c r="I398" s="229"/>
      <c r="J398" s="133" t="s">
        <v>131</v>
      </c>
      <c r="K398" s="134">
        <v>20</v>
      </c>
      <c r="L398" s="230"/>
      <c r="M398" s="229"/>
      <c r="N398" s="230">
        <f>ROUND(L398*K398,2)</f>
        <v>0</v>
      </c>
      <c r="O398" s="229"/>
      <c r="P398" s="229"/>
      <c r="Q398" s="229"/>
      <c r="R398" s="135"/>
      <c r="T398" s="136" t="s">
        <v>3</v>
      </c>
      <c r="U398" s="39" t="s">
        <v>39</v>
      </c>
      <c r="V398" s="137">
        <v>0.557</v>
      </c>
      <c r="W398" s="137">
        <f>V398*K398</f>
        <v>11.14</v>
      </c>
      <c r="X398" s="137">
        <v>0</v>
      </c>
      <c r="Y398" s="137">
        <f>X398*K398</f>
        <v>0</v>
      </c>
      <c r="Z398" s="137">
        <v>0.082</v>
      </c>
      <c r="AA398" s="138">
        <f>Z398*K398</f>
        <v>1.6400000000000001</v>
      </c>
      <c r="AR398" s="16" t="s">
        <v>132</v>
      </c>
      <c r="AT398" s="16" t="s">
        <v>128</v>
      </c>
      <c r="AU398" s="16" t="s">
        <v>87</v>
      </c>
      <c r="AY398" s="16" t="s">
        <v>127</v>
      </c>
      <c r="BE398" s="139">
        <f>IF(U398="základní",N398,0)</f>
        <v>0</v>
      </c>
      <c r="BF398" s="139">
        <f>IF(U398="snížená",N398,0)</f>
        <v>0</v>
      </c>
      <c r="BG398" s="139">
        <f>IF(U398="zákl. přenesená",N398,0)</f>
        <v>0</v>
      </c>
      <c r="BH398" s="139">
        <f>IF(U398="sníž. přenesená",N398,0)</f>
        <v>0</v>
      </c>
      <c r="BI398" s="139">
        <f>IF(U398="nulová",N398,0)</f>
        <v>0</v>
      </c>
      <c r="BJ398" s="16" t="s">
        <v>20</v>
      </c>
      <c r="BK398" s="139">
        <f>ROUND(L398*K398,2)</f>
        <v>0</v>
      </c>
      <c r="BL398" s="16" t="s">
        <v>132</v>
      </c>
      <c r="BM398" s="16" t="s">
        <v>672</v>
      </c>
    </row>
    <row r="399" spans="2:51" s="10" customFormat="1" ht="22.5" customHeight="1">
      <c r="B399" s="140"/>
      <c r="C399" s="141"/>
      <c r="D399" s="141"/>
      <c r="E399" s="142" t="s">
        <v>3</v>
      </c>
      <c r="F399" s="231" t="s">
        <v>673</v>
      </c>
      <c r="G399" s="232"/>
      <c r="H399" s="232"/>
      <c r="I399" s="232"/>
      <c r="J399" s="141"/>
      <c r="K399" s="143">
        <v>13</v>
      </c>
      <c r="L399" s="141"/>
      <c r="M399" s="141"/>
      <c r="N399" s="141"/>
      <c r="O399" s="141"/>
      <c r="P399" s="141"/>
      <c r="Q399" s="141"/>
      <c r="R399" s="144"/>
      <c r="T399" s="145"/>
      <c r="U399" s="141"/>
      <c r="V399" s="141"/>
      <c r="W399" s="141"/>
      <c r="X399" s="141"/>
      <c r="Y399" s="141"/>
      <c r="Z399" s="141"/>
      <c r="AA399" s="146"/>
      <c r="AT399" s="147" t="s">
        <v>135</v>
      </c>
      <c r="AU399" s="147" t="s">
        <v>87</v>
      </c>
      <c r="AV399" s="10" t="s">
        <v>87</v>
      </c>
      <c r="AW399" s="10" t="s">
        <v>32</v>
      </c>
      <c r="AX399" s="10" t="s">
        <v>74</v>
      </c>
      <c r="AY399" s="147" t="s">
        <v>127</v>
      </c>
    </row>
    <row r="400" spans="2:51" s="10" customFormat="1" ht="22.5" customHeight="1">
      <c r="B400" s="140"/>
      <c r="C400" s="141"/>
      <c r="D400" s="141"/>
      <c r="E400" s="142" t="s">
        <v>3</v>
      </c>
      <c r="F400" s="235" t="s">
        <v>674</v>
      </c>
      <c r="G400" s="232"/>
      <c r="H400" s="232"/>
      <c r="I400" s="232"/>
      <c r="J400" s="141"/>
      <c r="K400" s="143">
        <v>7</v>
      </c>
      <c r="L400" s="141"/>
      <c r="M400" s="141"/>
      <c r="N400" s="141"/>
      <c r="O400" s="141"/>
      <c r="P400" s="141"/>
      <c r="Q400" s="141"/>
      <c r="R400" s="144"/>
      <c r="T400" s="145"/>
      <c r="U400" s="141"/>
      <c r="V400" s="141"/>
      <c r="W400" s="141"/>
      <c r="X400" s="141"/>
      <c r="Y400" s="141"/>
      <c r="Z400" s="141"/>
      <c r="AA400" s="146"/>
      <c r="AT400" s="147" t="s">
        <v>135</v>
      </c>
      <c r="AU400" s="147" t="s">
        <v>87</v>
      </c>
      <c r="AV400" s="10" t="s">
        <v>87</v>
      </c>
      <c r="AW400" s="10" t="s">
        <v>32</v>
      </c>
      <c r="AX400" s="10" t="s">
        <v>74</v>
      </c>
      <c r="AY400" s="147" t="s">
        <v>127</v>
      </c>
    </row>
    <row r="401" spans="2:51" s="12" customFormat="1" ht="22.5" customHeight="1">
      <c r="B401" s="156"/>
      <c r="C401" s="157"/>
      <c r="D401" s="157"/>
      <c r="E401" s="158" t="s">
        <v>3</v>
      </c>
      <c r="F401" s="236" t="s">
        <v>239</v>
      </c>
      <c r="G401" s="237"/>
      <c r="H401" s="237"/>
      <c r="I401" s="237"/>
      <c r="J401" s="157"/>
      <c r="K401" s="159">
        <v>20</v>
      </c>
      <c r="L401" s="157"/>
      <c r="M401" s="157"/>
      <c r="N401" s="157"/>
      <c r="O401" s="157"/>
      <c r="P401" s="157"/>
      <c r="Q401" s="157"/>
      <c r="R401" s="160"/>
      <c r="T401" s="161"/>
      <c r="U401" s="157"/>
      <c r="V401" s="157"/>
      <c r="W401" s="157"/>
      <c r="X401" s="157"/>
      <c r="Y401" s="157"/>
      <c r="Z401" s="157"/>
      <c r="AA401" s="162"/>
      <c r="AT401" s="163" t="s">
        <v>135</v>
      </c>
      <c r="AU401" s="163" t="s">
        <v>87</v>
      </c>
      <c r="AV401" s="12" t="s">
        <v>132</v>
      </c>
      <c r="AW401" s="12" t="s">
        <v>32</v>
      </c>
      <c r="AX401" s="12" t="s">
        <v>20</v>
      </c>
      <c r="AY401" s="163" t="s">
        <v>127</v>
      </c>
    </row>
    <row r="402" spans="2:65" s="1" customFormat="1" ht="31.5" customHeight="1">
      <c r="B402" s="130"/>
      <c r="C402" s="131" t="s">
        <v>675</v>
      </c>
      <c r="D402" s="131" t="s">
        <v>128</v>
      </c>
      <c r="E402" s="132" t="s">
        <v>676</v>
      </c>
      <c r="F402" s="228" t="s">
        <v>677</v>
      </c>
      <c r="G402" s="229"/>
      <c r="H402" s="229"/>
      <c r="I402" s="229"/>
      <c r="J402" s="133" t="s">
        <v>131</v>
      </c>
      <c r="K402" s="134">
        <v>27</v>
      </c>
      <c r="L402" s="230"/>
      <c r="M402" s="229"/>
      <c r="N402" s="230">
        <f>ROUND(L402*K402,2)</f>
        <v>0</v>
      </c>
      <c r="O402" s="229"/>
      <c r="P402" s="229"/>
      <c r="Q402" s="229"/>
      <c r="R402" s="135"/>
      <c r="T402" s="136" t="s">
        <v>3</v>
      </c>
      <c r="U402" s="39" t="s">
        <v>39</v>
      </c>
      <c r="V402" s="137">
        <v>0.174</v>
      </c>
      <c r="W402" s="137">
        <f>V402*K402</f>
        <v>4.6979999999999995</v>
      </c>
      <c r="X402" s="137">
        <v>0</v>
      </c>
      <c r="Y402" s="137">
        <f>X402*K402</f>
        <v>0</v>
      </c>
      <c r="Z402" s="137">
        <v>0.004</v>
      </c>
      <c r="AA402" s="138">
        <f>Z402*K402</f>
        <v>0.108</v>
      </c>
      <c r="AR402" s="16" t="s">
        <v>132</v>
      </c>
      <c r="AT402" s="16" t="s">
        <v>128</v>
      </c>
      <c r="AU402" s="16" t="s">
        <v>87</v>
      </c>
      <c r="AY402" s="16" t="s">
        <v>127</v>
      </c>
      <c r="BE402" s="139">
        <f>IF(U402="základní",N402,0)</f>
        <v>0</v>
      </c>
      <c r="BF402" s="139">
        <f>IF(U402="snížená",N402,0)</f>
        <v>0</v>
      </c>
      <c r="BG402" s="139">
        <f>IF(U402="zákl. přenesená",N402,0)</f>
        <v>0</v>
      </c>
      <c r="BH402" s="139">
        <f>IF(U402="sníž. přenesená",N402,0)</f>
        <v>0</v>
      </c>
      <c r="BI402" s="139">
        <f>IF(U402="nulová",N402,0)</f>
        <v>0</v>
      </c>
      <c r="BJ402" s="16" t="s">
        <v>20</v>
      </c>
      <c r="BK402" s="139">
        <f>ROUND(L402*K402,2)</f>
        <v>0</v>
      </c>
      <c r="BL402" s="16" t="s">
        <v>132</v>
      </c>
      <c r="BM402" s="16" t="s">
        <v>678</v>
      </c>
    </row>
    <row r="403" spans="2:51" s="10" customFormat="1" ht="22.5" customHeight="1">
      <c r="B403" s="140"/>
      <c r="C403" s="141"/>
      <c r="D403" s="141"/>
      <c r="E403" s="142" t="s">
        <v>3</v>
      </c>
      <c r="F403" s="231" t="s">
        <v>252</v>
      </c>
      <c r="G403" s="232"/>
      <c r="H403" s="232"/>
      <c r="I403" s="232"/>
      <c r="J403" s="141"/>
      <c r="K403" s="143">
        <v>27</v>
      </c>
      <c r="L403" s="141"/>
      <c r="M403" s="141"/>
      <c r="N403" s="141"/>
      <c r="O403" s="141"/>
      <c r="P403" s="141"/>
      <c r="Q403" s="141"/>
      <c r="R403" s="144"/>
      <c r="T403" s="145"/>
      <c r="U403" s="141"/>
      <c r="V403" s="141"/>
      <c r="W403" s="141"/>
      <c r="X403" s="141"/>
      <c r="Y403" s="141"/>
      <c r="Z403" s="141"/>
      <c r="AA403" s="146"/>
      <c r="AT403" s="147" t="s">
        <v>135</v>
      </c>
      <c r="AU403" s="147" t="s">
        <v>87</v>
      </c>
      <c r="AV403" s="10" t="s">
        <v>87</v>
      </c>
      <c r="AW403" s="10" t="s">
        <v>32</v>
      </c>
      <c r="AX403" s="10" t="s">
        <v>20</v>
      </c>
      <c r="AY403" s="147" t="s">
        <v>127</v>
      </c>
    </row>
    <row r="404" spans="2:65" s="1" customFormat="1" ht="31.5" customHeight="1">
      <c r="B404" s="130"/>
      <c r="C404" s="131" t="s">
        <v>679</v>
      </c>
      <c r="D404" s="131" t="s">
        <v>128</v>
      </c>
      <c r="E404" s="132" t="s">
        <v>680</v>
      </c>
      <c r="F404" s="228" t="s">
        <v>681</v>
      </c>
      <c r="G404" s="229"/>
      <c r="H404" s="229"/>
      <c r="I404" s="229"/>
      <c r="J404" s="133" t="s">
        <v>164</v>
      </c>
      <c r="K404" s="134">
        <v>4</v>
      </c>
      <c r="L404" s="230"/>
      <c r="M404" s="229"/>
      <c r="N404" s="230">
        <f>ROUND(L404*K404,2)</f>
        <v>0</v>
      </c>
      <c r="O404" s="229"/>
      <c r="P404" s="229"/>
      <c r="Q404" s="229"/>
      <c r="R404" s="135"/>
      <c r="T404" s="136" t="s">
        <v>3</v>
      </c>
      <c r="U404" s="39" t="s">
        <v>39</v>
      </c>
      <c r="V404" s="137">
        <v>0.14</v>
      </c>
      <c r="W404" s="137">
        <f>V404*K404</f>
        <v>0.56</v>
      </c>
      <c r="X404" s="137">
        <v>0</v>
      </c>
      <c r="Y404" s="137">
        <f>X404*K404</f>
        <v>0</v>
      </c>
      <c r="Z404" s="137">
        <v>0.35</v>
      </c>
      <c r="AA404" s="138">
        <f>Z404*K404</f>
        <v>1.4</v>
      </c>
      <c r="AR404" s="16" t="s">
        <v>132</v>
      </c>
      <c r="AT404" s="16" t="s">
        <v>128</v>
      </c>
      <c r="AU404" s="16" t="s">
        <v>87</v>
      </c>
      <c r="AY404" s="16" t="s">
        <v>127</v>
      </c>
      <c r="BE404" s="139">
        <f>IF(U404="základní",N404,0)</f>
        <v>0</v>
      </c>
      <c r="BF404" s="139">
        <f>IF(U404="snížená",N404,0)</f>
        <v>0</v>
      </c>
      <c r="BG404" s="139">
        <f>IF(U404="zákl. přenesená",N404,0)</f>
        <v>0</v>
      </c>
      <c r="BH404" s="139">
        <f>IF(U404="sníž. přenesená",N404,0)</f>
        <v>0</v>
      </c>
      <c r="BI404" s="139">
        <f>IF(U404="nulová",N404,0)</f>
        <v>0</v>
      </c>
      <c r="BJ404" s="16" t="s">
        <v>20</v>
      </c>
      <c r="BK404" s="139">
        <f>ROUND(L404*K404,2)</f>
        <v>0</v>
      </c>
      <c r="BL404" s="16" t="s">
        <v>132</v>
      </c>
      <c r="BM404" s="16" t="s">
        <v>682</v>
      </c>
    </row>
    <row r="405" spans="2:51" s="10" customFormat="1" ht="22.5" customHeight="1">
      <c r="B405" s="140"/>
      <c r="C405" s="141"/>
      <c r="D405" s="141"/>
      <c r="E405" s="142" t="s">
        <v>3</v>
      </c>
      <c r="F405" s="231" t="s">
        <v>132</v>
      </c>
      <c r="G405" s="232"/>
      <c r="H405" s="232"/>
      <c r="I405" s="232"/>
      <c r="J405" s="141"/>
      <c r="K405" s="143">
        <v>4</v>
      </c>
      <c r="L405" s="141"/>
      <c r="M405" s="141"/>
      <c r="N405" s="141"/>
      <c r="O405" s="141"/>
      <c r="P405" s="141"/>
      <c r="Q405" s="141"/>
      <c r="R405" s="144"/>
      <c r="T405" s="145"/>
      <c r="U405" s="141"/>
      <c r="V405" s="141"/>
      <c r="W405" s="141"/>
      <c r="X405" s="141"/>
      <c r="Y405" s="141"/>
      <c r="Z405" s="141"/>
      <c r="AA405" s="146"/>
      <c r="AT405" s="147" t="s">
        <v>135</v>
      </c>
      <c r="AU405" s="147" t="s">
        <v>87</v>
      </c>
      <c r="AV405" s="10" t="s">
        <v>87</v>
      </c>
      <c r="AW405" s="10" t="s">
        <v>32</v>
      </c>
      <c r="AX405" s="10" t="s">
        <v>20</v>
      </c>
      <c r="AY405" s="147" t="s">
        <v>127</v>
      </c>
    </row>
    <row r="406" spans="2:65" s="1" customFormat="1" ht="31.5" customHeight="1">
      <c r="B406" s="130"/>
      <c r="C406" s="131" t="s">
        <v>683</v>
      </c>
      <c r="D406" s="131" t="s">
        <v>128</v>
      </c>
      <c r="E406" s="132" t="s">
        <v>684</v>
      </c>
      <c r="F406" s="228" t="s">
        <v>685</v>
      </c>
      <c r="G406" s="229"/>
      <c r="H406" s="229"/>
      <c r="I406" s="229"/>
      <c r="J406" s="133" t="s">
        <v>131</v>
      </c>
      <c r="K406" s="134">
        <v>6</v>
      </c>
      <c r="L406" s="230"/>
      <c r="M406" s="229"/>
      <c r="N406" s="230">
        <f>ROUND(L406*K406,2)</f>
        <v>0</v>
      </c>
      <c r="O406" s="229"/>
      <c r="P406" s="229"/>
      <c r="Q406" s="229"/>
      <c r="R406" s="135"/>
      <c r="T406" s="136" t="s">
        <v>3</v>
      </c>
      <c r="U406" s="39" t="s">
        <v>39</v>
      </c>
      <c r="V406" s="137">
        <v>0.26</v>
      </c>
      <c r="W406" s="137">
        <f>V406*K406</f>
        <v>1.56</v>
      </c>
      <c r="X406" s="137">
        <v>0</v>
      </c>
      <c r="Y406" s="137">
        <f>X406*K406</f>
        <v>0</v>
      </c>
      <c r="Z406" s="137">
        <v>0.1</v>
      </c>
      <c r="AA406" s="138">
        <f>Z406*K406</f>
        <v>0.6000000000000001</v>
      </c>
      <c r="AR406" s="16" t="s">
        <v>132</v>
      </c>
      <c r="AT406" s="16" t="s">
        <v>128</v>
      </c>
      <c r="AU406" s="16" t="s">
        <v>87</v>
      </c>
      <c r="AY406" s="16" t="s">
        <v>127</v>
      </c>
      <c r="BE406" s="139">
        <f>IF(U406="základní",N406,0)</f>
        <v>0</v>
      </c>
      <c r="BF406" s="139">
        <f>IF(U406="snížená",N406,0)</f>
        <v>0</v>
      </c>
      <c r="BG406" s="139">
        <f>IF(U406="zákl. přenesená",N406,0)</f>
        <v>0</v>
      </c>
      <c r="BH406" s="139">
        <f>IF(U406="sníž. přenesená",N406,0)</f>
        <v>0</v>
      </c>
      <c r="BI406" s="139">
        <f>IF(U406="nulová",N406,0)</f>
        <v>0</v>
      </c>
      <c r="BJ406" s="16" t="s">
        <v>20</v>
      </c>
      <c r="BK406" s="139">
        <f>ROUND(L406*K406,2)</f>
        <v>0</v>
      </c>
      <c r="BL406" s="16" t="s">
        <v>132</v>
      </c>
      <c r="BM406" s="16" t="s">
        <v>686</v>
      </c>
    </row>
    <row r="407" spans="2:63" s="9" customFormat="1" ht="29.25" customHeight="1">
      <c r="B407" s="119"/>
      <c r="C407" s="120"/>
      <c r="D407" s="129" t="s">
        <v>105</v>
      </c>
      <c r="E407" s="129"/>
      <c r="F407" s="129"/>
      <c r="G407" s="129"/>
      <c r="H407" s="129"/>
      <c r="I407" s="129"/>
      <c r="J407" s="129"/>
      <c r="K407" s="129"/>
      <c r="L407" s="129"/>
      <c r="M407" s="129"/>
      <c r="N407" s="243">
        <f>BK407</f>
        <v>0</v>
      </c>
      <c r="O407" s="244"/>
      <c r="P407" s="244"/>
      <c r="Q407" s="244"/>
      <c r="R407" s="122"/>
      <c r="T407" s="123"/>
      <c r="U407" s="120"/>
      <c r="V407" s="120"/>
      <c r="W407" s="124">
        <f>SUM(W408:W447)</f>
        <v>181.66837900000002</v>
      </c>
      <c r="X407" s="120"/>
      <c r="Y407" s="124">
        <f>SUM(Y408:Y447)</f>
        <v>0</v>
      </c>
      <c r="Z407" s="120"/>
      <c r="AA407" s="125">
        <f>SUM(AA408:AA447)</f>
        <v>0</v>
      </c>
      <c r="AR407" s="126" t="s">
        <v>20</v>
      </c>
      <c r="AT407" s="127" t="s">
        <v>73</v>
      </c>
      <c r="AU407" s="127" t="s">
        <v>20</v>
      </c>
      <c r="AY407" s="126" t="s">
        <v>127</v>
      </c>
      <c r="BK407" s="128">
        <f>SUM(BK408:BK447)</f>
        <v>0</v>
      </c>
    </row>
    <row r="408" spans="2:65" s="1" customFormat="1" ht="31.5" customHeight="1">
      <c r="B408" s="130"/>
      <c r="C408" s="131" t="s">
        <v>687</v>
      </c>
      <c r="D408" s="131" t="s">
        <v>128</v>
      </c>
      <c r="E408" s="132" t="s">
        <v>688</v>
      </c>
      <c r="F408" s="228" t="s">
        <v>689</v>
      </c>
      <c r="G408" s="229"/>
      <c r="H408" s="229"/>
      <c r="I408" s="229"/>
      <c r="J408" s="133" t="s">
        <v>249</v>
      </c>
      <c r="K408" s="134">
        <v>1625.154</v>
      </c>
      <c r="L408" s="230"/>
      <c r="M408" s="229"/>
      <c r="N408" s="230">
        <f>ROUND(L408*K408,2)</f>
        <v>0</v>
      </c>
      <c r="O408" s="229"/>
      <c r="P408" s="229"/>
      <c r="Q408" s="229"/>
      <c r="R408" s="135"/>
      <c r="T408" s="136" t="s">
        <v>3</v>
      </c>
      <c r="U408" s="39" t="s">
        <v>39</v>
      </c>
      <c r="V408" s="137">
        <v>0.03</v>
      </c>
      <c r="W408" s="137">
        <f>V408*K408</f>
        <v>48.754619999999996</v>
      </c>
      <c r="X408" s="137">
        <v>0</v>
      </c>
      <c r="Y408" s="137">
        <f>X408*K408</f>
        <v>0</v>
      </c>
      <c r="Z408" s="137">
        <v>0</v>
      </c>
      <c r="AA408" s="138">
        <f>Z408*K408</f>
        <v>0</v>
      </c>
      <c r="AR408" s="16" t="s">
        <v>132</v>
      </c>
      <c r="AT408" s="16" t="s">
        <v>128</v>
      </c>
      <c r="AU408" s="16" t="s">
        <v>87</v>
      </c>
      <c r="AY408" s="16" t="s">
        <v>127</v>
      </c>
      <c r="BE408" s="139">
        <f>IF(U408="základní",N408,0)</f>
        <v>0</v>
      </c>
      <c r="BF408" s="139">
        <f>IF(U408="snížená",N408,0)</f>
        <v>0</v>
      </c>
      <c r="BG408" s="139">
        <f>IF(U408="zákl. přenesená",N408,0)</f>
        <v>0</v>
      </c>
      <c r="BH408" s="139">
        <f>IF(U408="sníž. přenesená",N408,0)</f>
        <v>0</v>
      </c>
      <c r="BI408" s="139">
        <f>IF(U408="nulová",N408,0)</f>
        <v>0</v>
      </c>
      <c r="BJ408" s="16" t="s">
        <v>20</v>
      </c>
      <c r="BK408" s="139">
        <f>ROUND(L408*K408,2)</f>
        <v>0</v>
      </c>
      <c r="BL408" s="16" t="s">
        <v>132</v>
      </c>
      <c r="BM408" s="16" t="s">
        <v>690</v>
      </c>
    </row>
    <row r="409" spans="2:51" s="10" customFormat="1" ht="22.5" customHeight="1">
      <c r="B409" s="140"/>
      <c r="C409" s="141"/>
      <c r="D409" s="141"/>
      <c r="E409" s="142" t="s">
        <v>3</v>
      </c>
      <c r="F409" s="231" t="s">
        <v>691</v>
      </c>
      <c r="G409" s="232"/>
      <c r="H409" s="232"/>
      <c r="I409" s="232"/>
      <c r="J409" s="141"/>
      <c r="K409" s="143">
        <v>1058.37</v>
      </c>
      <c r="L409" s="141"/>
      <c r="M409" s="141"/>
      <c r="N409" s="141"/>
      <c r="O409" s="141"/>
      <c r="P409" s="141"/>
      <c r="Q409" s="141"/>
      <c r="R409" s="144"/>
      <c r="T409" s="145"/>
      <c r="U409" s="141"/>
      <c r="V409" s="141"/>
      <c r="W409" s="141"/>
      <c r="X409" s="141"/>
      <c r="Y409" s="141"/>
      <c r="Z409" s="141"/>
      <c r="AA409" s="146"/>
      <c r="AT409" s="147" t="s">
        <v>135</v>
      </c>
      <c r="AU409" s="147" t="s">
        <v>87</v>
      </c>
      <c r="AV409" s="10" t="s">
        <v>87</v>
      </c>
      <c r="AW409" s="10" t="s">
        <v>32</v>
      </c>
      <c r="AX409" s="10" t="s">
        <v>74</v>
      </c>
      <c r="AY409" s="147" t="s">
        <v>127</v>
      </c>
    </row>
    <row r="410" spans="2:51" s="10" customFormat="1" ht="22.5" customHeight="1">
      <c r="B410" s="140"/>
      <c r="C410" s="141"/>
      <c r="D410" s="141"/>
      <c r="E410" s="142" t="s">
        <v>3</v>
      </c>
      <c r="F410" s="235" t="s">
        <v>692</v>
      </c>
      <c r="G410" s="232"/>
      <c r="H410" s="232"/>
      <c r="I410" s="232"/>
      <c r="J410" s="141"/>
      <c r="K410" s="143">
        <v>566.784</v>
      </c>
      <c r="L410" s="141"/>
      <c r="M410" s="141"/>
      <c r="N410" s="141"/>
      <c r="O410" s="141"/>
      <c r="P410" s="141"/>
      <c r="Q410" s="141"/>
      <c r="R410" s="144"/>
      <c r="T410" s="145"/>
      <c r="U410" s="141"/>
      <c r="V410" s="141"/>
      <c r="W410" s="141"/>
      <c r="X410" s="141"/>
      <c r="Y410" s="141"/>
      <c r="Z410" s="141"/>
      <c r="AA410" s="146"/>
      <c r="AT410" s="147" t="s">
        <v>135</v>
      </c>
      <c r="AU410" s="147" t="s">
        <v>87</v>
      </c>
      <c r="AV410" s="10" t="s">
        <v>87</v>
      </c>
      <c r="AW410" s="10" t="s">
        <v>32</v>
      </c>
      <c r="AX410" s="10" t="s">
        <v>74</v>
      </c>
      <c r="AY410" s="147" t="s">
        <v>127</v>
      </c>
    </row>
    <row r="411" spans="2:51" s="12" customFormat="1" ht="22.5" customHeight="1">
      <c r="B411" s="156"/>
      <c r="C411" s="157"/>
      <c r="D411" s="157"/>
      <c r="E411" s="158" t="s">
        <v>3</v>
      </c>
      <c r="F411" s="236" t="s">
        <v>239</v>
      </c>
      <c r="G411" s="237"/>
      <c r="H411" s="237"/>
      <c r="I411" s="237"/>
      <c r="J411" s="157"/>
      <c r="K411" s="159">
        <v>1625.154</v>
      </c>
      <c r="L411" s="157"/>
      <c r="M411" s="157"/>
      <c r="N411" s="157"/>
      <c r="O411" s="157"/>
      <c r="P411" s="157"/>
      <c r="Q411" s="157"/>
      <c r="R411" s="160"/>
      <c r="T411" s="161"/>
      <c r="U411" s="157"/>
      <c r="V411" s="157"/>
      <c r="W411" s="157"/>
      <c r="X411" s="157"/>
      <c r="Y411" s="157"/>
      <c r="Z411" s="157"/>
      <c r="AA411" s="162"/>
      <c r="AT411" s="163" t="s">
        <v>135</v>
      </c>
      <c r="AU411" s="163" t="s">
        <v>87</v>
      </c>
      <c r="AV411" s="12" t="s">
        <v>132</v>
      </c>
      <c r="AW411" s="12" t="s">
        <v>32</v>
      </c>
      <c r="AX411" s="12" t="s">
        <v>20</v>
      </c>
      <c r="AY411" s="163" t="s">
        <v>127</v>
      </c>
    </row>
    <row r="412" spans="2:65" s="1" customFormat="1" ht="31.5" customHeight="1">
      <c r="B412" s="130"/>
      <c r="C412" s="131" t="s">
        <v>693</v>
      </c>
      <c r="D412" s="131" t="s">
        <v>128</v>
      </c>
      <c r="E412" s="132" t="s">
        <v>694</v>
      </c>
      <c r="F412" s="228" t="s">
        <v>695</v>
      </c>
      <c r="G412" s="229"/>
      <c r="H412" s="229"/>
      <c r="I412" s="229"/>
      <c r="J412" s="133" t="s">
        <v>249</v>
      </c>
      <c r="K412" s="134">
        <v>14572.626</v>
      </c>
      <c r="L412" s="230"/>
      <c r="M412" s="229"/>
      <c r="N412" s="230">
        <f>ROUND(L412*K412,2)</f>
        <v>0</v>
      </c>
      <c r="O412" s="229"/>
      <c r="P412" s="229"/>
      <c r="Q412" s="229"/>
      <c r="R412" s="135"/>
      <c r="T412" s="136" t="s">
        <v>3</v>
      </c>
      <c r="U412" s="39" t="s">
        <v>39</v>
      </c>
      <c r="V412" s="137">
        <v>0.002</v>
      </c>
      <c r="W412" s="137">
        <f>V412*K412</f>
        <v>29.145252</v>
      </c>
      <c r="X412" s="137">
        <v>0</v>
      </c>
      <c r="Y412" s="137">
        <f>X412*K412</f>
        <v>0</v>
      </c>
      <c r="Z412" s="137">
        <v>0</v>
      </c>
      <c r="AA412" s="138">
        <f>Z412*K412</f>
        <v>0</v>
      </c>
      <c r="AR412" s="16" t="s">
        <v>132</v>
      </c>
      <c r="AT412" s="16" t="s">
        <v>128</v>
      </c>
      <c r="AU412" s="16" t="s">
        <v>87</v>
      </c>
      <c r="AY412" s="16" t="s">
        <v>127</v>
      </c>
      <c r="BE412" s="139">
        <f>IF(U412="základní",N412,0)</f>
        <v>0</v>
      </c>
      <c r="BF412" s="139">
        <f>IF(U412="snížená",N412,0)</f>
        <v>0</v>
      </c>
      <c r="BG412" s="139">
        <f>IF(U412="zákl. přenesená",N412,0)</f>
        <v>0</v>
      </c>
      <c r="BH412" s="139">
        <f>IF(U412="sníž. přenesená",N412,0)</f>
        <v>0</v>
      </c>
      <c r="BI412" s="139">
        <f>IF(U412="nulová",N412,0)</f>
        <v>0</v>
      </c>
      <c r="BJ412" s="16" t="s">
        <v>20</v>
      </c>
      <c r="BK412" s="139">
        <f>ROUND(L412*K412,2)</f>
        <v>0</v>
      </c>
      <c r="BL412" s="16" t="s">
        <v>132</v>
      </c>
      <c r="BM412" s="16" t="s">
        <v>696</v>
      </c>
    </row>
    <row r="413" spans="2:51" s="10" customFormat="1" ht="22.5" customHeight="1">
      <c r="B413" s="140"/>
      <c r="C413" s="141"/>
      <c r="D413" s="141"/>
      <c r="E413" s="142" t="s">
        <v>3</v>
      </c>
      <c r="F413" s="231" t="s">
        <v>697</v>
      </c>
      <c r="G413" s="232"/>
      <c r="H413" s="232"/>
      <c r="I413" s="232"/>
      <c r="J413" s="141"/>
      <c r="K413" s="143">
        <v>9471.57</v>
      </c>
      <c r="L413" s="141"/>
      <c r="M413" s="141"/>
      <c r="N413" s="141"/>
      <c r="O413" s="141"/>
      <c r="P413" s="141"/>
      <c r="Q413" s="141"/>
      <c r="R413" s="144"/>
      <c r="T413" s="145"/>
      <c r="U413" s="141"/>
      <c r="V413" s="141"/>
      <c r="W413" s="141"/>
      <c r="X413" s="141"/>
      <c r="Y413" s="141"/>
      <c r="Z413" s="141"/>
      <c r="AA413" s="146"/>
      <c r="AT413" s="147" t="s">
        <v>135</v>
      </c>
      <c r="AU413" s="147" t="s">
        <v>87</v>
      </c>
      <c r="AV413" s="10" t="s">
        <v>87</v>
      </c>
      <c r="AW413" s="10" t="s">
        <v>32</v>
      </c>
      <c r="AX413" s="10" t="s">
        <v>74</v>
      </c>
      <c r="AY413" s="147" t="s">
        <v>127</v>
      </c>
    </row>
    <row r="414" spans="2:51" s="10" customFormat="1" ht="22.5" customHeight="1">
      <c r="B414" s="140"/>
      <c r="C414" s="141"/>
      <c r="D414" s="141"/>
      <c r="E414" s="142" t="s">
        <v>3</v>
      </c>
      <c r="F414" s="235" t="s">
        <v>698</v>
      </c>
      <c r="G414" s="232"/>
      <c r="H414" s="232"/>
      <c r="I414" s="232"/>
      <c r="J414" s="141"/>
      <c r="K414" s="143">
        <v>5101.056</v>
      </c>
      <c r="L414" s="141"/>
      <c r="M414" s="141"/>
      <c r="N414" s="141"/>
      <c r="O414" s="141"/>
      <c r="P414" s="141"/>
      <c r="Q414" s="141"/>
      <c r="R414" s="144"/>
      <c r="T414" s="145"/>
      <c r="U414" s="141"/>
      <c r="V414" s="141"/>
      <c r="W414" s="141"/>
      <c r="X414" s="141"/>
      <c r="Y414" s="141"/>
      <c r="Z414" s="141"/>
      <c r="AA414" s="146"/>
      <c r="AT414" s="147" t="s">
        <v>135</v>
      </c>
      <c r="AU414" s="147" t="s">
        <v>87</v>
      </c>
      <c r="AV414" s="10" t="s">
        <v>87</v>
      </c>
      <c r="AW414" s="10" t="s">
        <v>32</v>
      </c>
      <c r="AX414" s="10" t="s">
        <v>74</v>
      </c>
      <c r="AY414" s="147" t="s">
        <v>127</v>
      </c>
    </row>
    <row r="415" spans="2:51" s="12" customFormat="1" ht="22.5" customHeight="1">
      <c r="B415" s="156"/>
      <c r="C415" s="157"/>
      <c r="D415" s="157"/>
      <c r="E415" s="158" t="s">
        <v>3</v>
      </c>
      <c r="F415" s="236" t="s">
        <v>239</v>
      </c>
      <c r="G415" s="237"/>
      <c r="H415" s="237"/>
      <c r="I415" s="237"/>
      <c r="J415" s="157"/>
      <c r="K415" s="159">
        <v>14572.626</v>
      </c>
      <c r="L415" s="157"/>
      <c r="M415" s="157"/>
      <c r="N415" s="157"/>
      <c r="O415" s="157"/>
      <c r="P415" s="157"/>
      <c r="Q415" s="157"/>
      <c r="R415" s="160"/>
      <c r="T415" s="161"/>
      <c r="U415" s="157"/>
      <c r="V415" s="157"/>
      <c r="W415" s="157"/>
      <c r="X415" s="157"/>
      <c r="Y415" s="157"/>
      <c r="Z415" s="157"/>
      <c r="AA415" s="162"/>
      <c r="AT415" s="163" t="s">
        <v>135</v>
      </c>
      <c r="AU415" s="163" t="s">
        <v>87</v>
      </c>
      <c r="AV415" s="12" t="s">
        <v>132</v>
      </c>
      <c r="AW415" s="12" t="s">
        <v>32</v>
      </c>
      <c r="AX415" s="12" t="s">
        <v>20</v>
      </c>
      <c r="AY415" s="163" t="s">
        <v>127</v>
      </c>
    </row>
    <row r="416" spans="2:65" s="1" customFormat="1" ht="31.5" customHeight="1">
      <c r="B416" s="130"/>
      <c r="C416" s="131" t="s">
        <v>699</v>
      </c>
      <c r="D416" s="131" t="s">
        <v>128</v>
      </c>
      <c r="E416" s="132" t="s">
        <v>700</v>
      </c>
      <c r="F416" s="228" t="s">
        <v>701</v>
      </c>
      <c r="G416" s="229"/>
      <c r="H416" s="229"/>
      <c r="I416" s="229"/>
      <c r="J416" s="133" t="s">
        <v>249</v>
      </c>
      <c r="K416" s="134">
        <v>12.138</v>
      </c>
      <c r="L416" s="230"/>
      <c r="M416" s="229"/>
      <c r="N416" s="230">
        <f>ROUND(L416*K416,2)</f>
        <v>0</v>
      </c>
      <c r="O416" s="229"/>
      <c r="P416" s="229"/>
      <c r="Q416" s="229"/>
      <c r="R416" s="135"/>
      <c r="T416" s="136" t="s">
        <v>3</v>
      </c>
      <c r="U416" s="39" t="s">
        <v>39</v>
      </c>
      <c r="V416" s="137">
        <v>0.032</v>
      </c>
      <c r="W416" s="137">
        <f>V416*K416</f>
        <v>0.388416</v>
      </c>
      <c r="X416" s="137">
        <v>0</v>
      </c>
      <c r="Y416" s="137">
        <f>X416*K416</f>
        <v>0</v>
      </c>
      <c r="Z416" s="137">
        <v>0</v>
      </c>
      <c r="AA416" s="138">
        <f>Z416*K416</f>
        <v>0</v>
      </c>
      <c r="AR416" s="16" t="s">
        <v>132</v>
      </c>
      <c r="AT416" s="16" t="s">
        <v>128</v>
      </c>
      <c r="AU416" s="16" t="s">
        <v>87</v>
      </c>
      <c r="AY416" s="16" t="s">
        <v>127</v>
      </c>
      <c r="BE416" s="139">
        <f>IF(U416="základní",N416,0)</f>
        <v>0</v>
      </c>
      <c r="BF416" s="139">
        <f>IF(U416="snížená",N416,0)</f>
        <v>0</v>
      </c>
      <c r="BG416" s="139">
        <f>IF(U416="zákl. přenesená",N416,0)</f>
        <v>0</v>
      </c>
      <c r="BH416" s="139">
        <f>IF(U416="sníž. přenesená",N416,0)</f>
        <v>0</v>
      </c>
      <c r="BI416" s="139">
        <f>IF(U416="nulová",N416,0)</f>
        <v>0</v>
      </c>
      <c r="BJ416" s="16" t="s">
        <v>20</v>
      </c>
      <c r="BK416" s="139">
        <f>ROUND(L416*K416,2)</f>
        <v>0</v>
      </c>
      <c r="BL416" s="16" t="s">
        <v>132</v>
      </c>
      <c r="BM416" s="16" t="s">
        <v>702</v>
      </c>
    </row>
    <row r="417" spans="2:51" s="10" customFormat="1" ht="22.5" customHeight="1">
      <c r="B417" s="140"/>
      <c r="C417" s="141"/>
      <c r="D417" s="141"/>
      <c r="E417" s="142" t="s">
        <v>3</v>
      </c>
      <c r="F417" s="231" t="s">
        <v>703</v>
      </c>
      <c r="G417" s="232"/>
      <c r="H417" s="232"/>
      <c r="I417" s="232"/>
      <c r="J417" s="141"/>
      <c r="K417" s="143">
        <v>0.108</v>
      </c>
      <c r="L417" s="141"/>
      <c r="M417" s="141"/>
      <c r="N417" s="141"/>
      <c r="O417" s="141"/>
      <c r="P417" s="141"/>
      <c r="Q417" s="141"/>
      <c r="R417" s="144"/>
      <c r="T417" s="145"/>
      <c r="U417" s="141"/>
      <c r="V417" s="141"/>
      <c r="W417" s="141"/>
      <c r="X417" s="141"/>
      <c r="Y417" s="141"/>
      <c r="Z417" s="141"/>
      <c r="AA417" s="146"/>
      <c r="AT417" s="147" t="s">
        <v>135</v>
      </c>
      <c r="AU417" s="147" t="s">
        <v>87</v>
      </c>
      <c r="AV417" s="10" t="s">
        <v>87</v>
      </c>
      <c r="AW417" s="10" t="s">
        <v>32</v>
      </c>
      <c r="AX417" s="10" t="s">
        <v>74</v>
      </c>
      <c r="AY417" s="147" t="s">
        <v>127</v>
      </c>
    </row>
    <row r="418" spans="2:51" s="10" customFormat="1" ht="22.5" customHeight="1">
      <c r="B418" s="140"/>
      <c r="C418" s="141"/>
      <c r="D418" s="141"/>
      <c r="E418" s="142" t="s">
        <v>3</v>
      </c>
      <c r="F418" s="235" t="s">
        <v>704</v>
      </c>
      <c r="G418" s="232"/>
      <c r="H418" s="232"/>
      <c r="I418" s="232"/>
      <c r="J418" s="141"/>
      <c r="K418" s="143">
        <v>0.606</v>
      </c>
      <c r="L418" s="141"/>
      <c r="M418" s="141"/>
      <c r="N418" s="141"/>
      <c r="O418" s="141"/>
      <c r="P418" s="141"/>
      <c r="Q418" s="141"/>
      <c r="R418" s="144"/>
      <c r="T418" s="145"/>
      <c r="U418" s="141"/>
      <c r="V418" s="141"/>
      <c r="W418" s="141"/>
      <c r="X418" s="141"/>
      <c r="Y418" s="141"/>
      <c r="Z418" s="141"/>
      <c r="AA418" s="146"/>
      <c r="AT418" s="147" t="s">
        <v>135</v>
      </c>
      <c r="AU418" s="147" t="s">
        <v>87</v>
      </c>
      <c r="AV418" s="10" t="s">
        <v>87</v>
      </c>
      <c r="AW418" s="10" t="s">
        <v>32</v>
      </c>
      <c r="AX418" s="10" t="s">
        <v>74</v>
      </c>
      <c r="AY418" s="147" t="s">
        <v>127</v>
      </c>
    </row>
    <row r="419" spans="2:51" s="10" customFormat="1" ht="22.5" customHeight="1">
      <c r="B419" s="140"/>
      <c r="C419" s="141"/>
      <c r="D419" s="141"/>
      <c r="E419" s="142" t="s">
        <v>3</v>
      </c>
      <c r="F419" s="235" t="s">
        <v>705</v>
      </c>
      <c r="G419" s="232"/>
      <c r="H419" s="232"/>
      <c r="I419" s="232"/>
      <c r="J419" s="141"/>
      <c r="K419" s="143">
        <v>11.424</v>
      </c>
      <c r="L419" s="141"/>
      <c r="M419" s="141"/>
      <c r="N419" s="141"/>
      <c r="O419" s="141"/>
      <c r="P419" s="141"/>
      <c r="Q419" s="141"/>
      <c r="R419" s="144"/>
      <c r="T419" s="145"/>
      <c r="U419" s="141"/>
      <c r="V419" s="141"/>
      <c r="W419" s="141"/>
      <c r="X419" s="141"/>
      <c r="Y419" s="141"/>
      <c r="Z419" s="141"/>
      <c r="AA419" s="146"/>
      <c r="AT419" s="147" t="s">
        <v>135</v>
      </c>
      <c r="AU419" s="147" t="s">
        <v>87</v>
      </c>
      <c r="AV419" s="10" t="s">
        <v>87</v>
      </c>
      <c r="AW419" s="10" t="s">
        <v>32</v>
      </c>
      <c r="AX419" s="10" t="s">
        <v>74</v>
      </c>
      <c r="AY419" s="147" t="s">
        <v>127</v>
      </c>
    </row>
    <row r="420" spans="2:51" s="12" customFormat="1" ht="22.5" customHeight="1">
      <c r="B420" s="156"/>
      <c r="C420" s="157"/>
      <c r="D420" s="157"/>
      <c r="E420" s="158" t="s">
        <v>3</v>
      </c>
      <c r="F420" s="236" t="s">
        <v>239</v>
      </c>
      <c r="G420" s="237"/>
      <c r="H420" s="237"/>
      <c r="I420" s="237"/>
      <c r="J420" s="157"/>
      <c r="K420" s="159">
        <v>12.138</v>
      </c>
      <c r="L420" s="157"/>
      <c r="M420" s="157"/>
      <c r="N420" s="157"/>
      <c r="O420" s="157"/>
      <c r="P420" s="157"/>
      <c r="Q420" s="157"/>
      <c r="R420" s="160"/>
      <c r="T420" s="161"/>
      <c r="U420" s="157"/>
      <c r="V420" s="157"/>
      <c r="W420" s="157"/>
      <c r="X420" s="157"/>
      <c r="Y420" s="157"/>
      <c r="Z420" s="157"/>
      <c r="AA420" s="162"/>
      <c r="AT420" s="163" t="s">
        <v>135</v>
      </c>
      <c r="AU420" s="163" t="s">
        <v>87</v>
      </c>
      <c r="AV420" s="12" t="s">
        <v>132</v>
      </c>
      <c r="AW420" s="12" t="s">
        <v>32</v>
      </c>
      <c r="AX420" s="12" t="s">
        <v>20</v>
      </c>
      <c r="AY420" s="163" t="s">
        <v>127</v>
      </c>
    </row>
    <row r="421" spans="2:65" s="1" customFormat="1" ht="31.5" customHeight="1">
      <c r="B421" s="130"/>
      <c r="C421" s="131" t="s">
        <v>706</v>
      </c>
      <c r="D421" s="131" t="s">
        <v>128</v>
      </c>
      <c r="E421" s="132" t="s">
        <v>707</v>
      </c>
      <c r="F421" s="228" t="s">
        <v>708</v>
      </c>
      <c r="G421" s="229"/>
      <c r="H421" s="229"/>
      <c r="I421" s="229"/>
      <c r="J421" s="133" t="s">
        <v>249</v>
      </c>
      <c r="K421" s="134">
        <v>109.242</v>
      </c>
      <c r="L421" s="230"/>
      <c r="M421" s="229"/>
      <c r="N421" s="230">
        <f>ROUND(L421*K421,2)</f>
        <v>0</v>
      </c>
      <c r="O421" s="229"/>
      <c r="P421" s="229"/>
      <c r="Q421" s="229"/>
      <c r="R421" s="135"/>
      <c r="T421" s="136" t="s">
        <v>3</v>
      </c>
      <c r="U421" s="39" t="s">
        <v>39</v>
      </c>
      <c r="V421" s="137">
        <v>0.003</v>
      </c>
      <c r="W421" s="137">
        <f>V421*K421</f>
        <v>0.327726</v>
      </c>
      <c r="X421" s="137">
        <v>0</v>
      </c>
      <c r="Y421" s="137">
        <f>X421*K421</f>
        <v>0</v>
      </c>
      <c r="Z421" s="137">
        <v>0</v>
      </c>
      <c r="AA421" s="138">
        <f>Z421*K421</f>
        <v>0</v>
      </c>
      <c r="AR421" s="16" t="s">
        <v>132</v>
      </c>
      <c r="AT421" s="16" t="s">
        <v>128</v>
      </c>
      <c r="AU421" s="16" t="s">
        <v>87</v>
      </c>
      <c r="AY421" s="16" t="s">
        <v>127</v>
      </c>
      <c r="BE421" s="139">
        <f>IF(U421="základní",N421,0)</f>
        <v>0</v>
      </c>
      <c r="BF421" s="139">
        <f>IF(U421="snížená",N421,0)</f>
        <v>0</v>
      </c>
      <c r="BG421" s="139">
        <f>IF(U421="zákl. přenesená",N421,0)</f>
        <v>0</v>
      </c>
      <c r="BH421" s="139">
        <f>IF(U421="sníž. přenesená",N421,0)</f>
        <v>0</v>
      </c>
      <c r="BI421" s="139">
        <f>IF(U421="nulová",N421,0)</f>
        <v>0</v>
      </c>
      <c r="BJ421" s="16" t="s">
        <v>20</v>
      </c>
      <c r="BK421" s="139">
        <f>ROUND(L421*K421,2)</f>
        <v>0</v>
      </c>
      <c r="BL421" s="16" t="s">
        <v>132</v>
      </c>
      <c r="BM421" s="16" t="s">
        <v>709</v>
      </c>
    </row>
    <row r="422" spans="2:51" s="10" customFormat="1" ht="22.5" customHeight="1">
      <c r="B422" s="140"/>
      <c r="C422" s="141"/>
      <c r="D422" s="141"/>
      <c r="E422" s="142" t="s">
        <v>3</v>
      </c>
      <c r="F422" s="231" t="s">
        <v>710</v>
      </c>
      <c r="G422" s="232"/>
      <c r="H422" s="232"/>
      <c r="I422" s="232"/>
      <c r="J422" s="141"/>
      <c r="K422" s="143">
        <v>0.972</v>
      </c>
      <c r="L422" s="141"/>
      <c r="M422" s="141"/>
      <c r="N422" s="141"/>
      <c r="O422" s="141"/>
      <c r="P422" s="141"/>
      <c r="Q422" s="141"/>
      <c r="R422" s="144"/>
      <c r="T422" s="145"/>
      <c r="U422" s="141"/>
      <c r="V422" s="141"/>
      <c r="W422" s="141"/>
      <c r="X422" s="141"/>
      <c r="Y422" s="141"/>
      <c r="Z422" s="141"/>
      <c r="AA422" s="146"/>
      <c r="AT422" s="147" t="s">
        <v>135</v>
      </c>
      <c r="AU422" s="147" t="s">
        <v>87</v>
      </c>
      <c r="AV422" s="10" t="s">
        <v>87</v>
      </c>
      <c r="AW422" s="10" t="s">
        <v>32</v>
      </c>
      <c r="AX422" s="10" t="s">
        <v>74</v>
      </c>
      <c r="AY422" s="147" t="s">
        <v>127</v>
      </c>
    </row>
    <row r="423" spans="2:51" s="10" customFormat="1" ht="22.5" customHeight="1">
      <c r="B423" s="140"/>
      <c r="C423" s="141"/>
      <c r="D423" s="141"/>
      <c r="E423" s="142" t="s">
        <v>3</v>
      </c>
      <c r="F423" s="235" t="s">
        <v>711</v>
      </c>
      <c r="G423" s="232"/>
      <c r="H423" s="232"/>
      <c r="I423" s="232"/>
      <c r="J423" s="141"/>
      <c r="K423" s="143">
        <v>5.454</v>
      </c>
      <c r="L423" s="141"/>
      <c r="M423" s="141"/>
      <c r="N423" s="141"/>
      <c r="O423" s="141"/>
      <c r="P423" s="141"/>
      <c r="Q423" s="141"/>
      <c r="R423" s="144"/>
      <c r="T423" s="145"/>
      <c r="U423" s="141"/>
      <c r="V423" s="141"/>
      <c r="W423" s="141"/>
      <c r="X423" s="141"/>
      <c r="Y423" s="141"/>
      <c r="Z423" s="141"/>
      <c r="AA423" s="146"/>
      <c r="AT423" s="147" t="s">
        <v>135</v>
      </c>
      <c r="AU423" s="147" t="s">
        <v>87</v>
      </c>
      <c r="AV423" s="10" t="s">
        <v>87</v>
      </c>
      <c r="AW423" s="10" t="s">
        <v>32</v>
      </c>
      <c r="AX423" s="10" t="s">
        <v>74</v>
      </c>
      <c r="AY423" s="147" t="s">
        <v>127</v>
      </c>
    </row>
    <row r="424" spans="2:51" s="10" customFormat="1" ht="22.5" customHeight="1">
      <c r="B424" s="140"/>
      <c r="C424" s="141"/>
      <c r="D424" s="141"/>
      <c r="E424" s="142" t="s">
        <v>3</v>
      </c>
      <c r="F424" s="235" t="s">
        <v>712</v>
      </c>
      <c r="G424" s="232"/>
      <c r="H424" s="232"/>
      <c r="I424" s="232"/>
      <c r="J424" s="141"/>
      <c r="K424" s="143">
        <v>102.816</v>
      </c>
      <c r="L424" s="141"/>
      <c r="M424" s="141"/>
      <c r="N424" s="141"/>
      <c r="O424" s="141"/>
      <c r="P424" s="141"/>
      <c r="Q424" s="141"/>
      <c r="R424" s="144"/>
      <c r="T424" s="145"/>
      <c r="U424" s="141"/>
      <c r="V424" s="141"/>
      <c r="W424" s="141"/>
      <c r="X424" s="141"/>
      <c r="Y424" s="141"/>
      <c r="Z424" s="141"/>
      <c r="AA424" s="146"/>
      <c r="AT424" s="147" t="s">
        <v>135</v>
      </c>
      <c r="AU424" s="147" t="s">
        <v>87</v>
      </c>
      <c r="AV424" s="10" t="s">
        <v>87</v>
      </c>
      <c r="AW424" s="10" t="s">
        <v>32</v>
      </c>
      <c r="AX424" s="10" t="s">
        <v>74</v>
      </c>
      <c r="AY424" s="147" t="s">
        <v>127</v>
      </c>
    </row>
    <row r="425" spans="2:51" s="12" customFormat="1" ht="22.5" customHeight="1">
      <c r="B425" s="156"/>
      <c r="C425" s="157"/>
      <c r="D425" s="157"/>
      <c r="E425" s="158" t="s">
        <v>3</v>
      </c>
      <c r="F425" s="236" t="s">
        <v>239</v>
      </c>
      <c r="G425" s="237"/>
      <c r="H425" s="237"/>
      <c r="I425" s="237"/>
      <c r="J425" s="157"/>
      <c r="K425" s="159">
        <v>109.242</v>
      </c>
      <c r="L425" s="157"/>
      <c r="M425" s="157"/>
      <c r="N425" s="157"/>
      <c r="O425" s="157"/>
      <c r="P425" s="157"/>
      <c r="Q425" s="157"/>
      <c r="R425" s="160"/>
      <c r="T425" s="161"/>
      <c r="U425" s="157"/>
      <c r="V425" s="157"/>
      <c r="W425" s="157"/>
      <c r="X425" s="157"/>
      <c r="Y425" s="157"/>
      <c r="Z425" s="157"/>
      <c r="AA425" s="162"/>
      <c r="AT425" s="163" t="s">
        <v>135</v>
      </c>
      <c r="AU425" s="163" t="s">
        <v>87</v>
      </c>
      <c r="AV425" s="12" t="s">
        <v>132</v>
      </c>
      <c r="AW425" s="12" t="s">
        <v>32</v>
      </c>
      <c r="AX425" s="12" t="s">
        <v>20</v>
      </c>
      <c r="AY425" s="163" t="s">
        <v>127</v>
      </c>
    </row>
    <row r="426" spans="2:65" s="1" customFormat="1" ht="22.5" customHeight="1">
      <c r="B426" s="130"/>
      <c r="C426" s="131" t="s">
        <v>713</v>
      </c>
      <c r="D426" s="131" t="s">
        <v>128</v>
      </c>
      <c r="E426" s="132" t="s">
        <v>714</v>
      </c>
      <c r="F426" s="228" t="s">
        <v>715</v>
      </c>
      <c r="G426" s="229"/>
      <c r="H426" s="229"/>
      <c r="I426" s="229"/>
      <c r="J426" s="133" t="s">
        <v>249</v>
      </c>
      <c r="K426" s="134">
        <v>118.315</v>
      </c>
      <c r="L426" s="230"/>
      <c r="M426" s="229"/>
      <c r="N426" s="230">
        <f>ROUND(L426*K426,2)</f>
        <v>0</v>
      </c>
      <c r="O426" s="229"/>
      <c r="P426" s="229"/>
      <c r="Q426" s="229"/>
      <c r="R426" s="135"/>
      <c r="T426" s="136" t="s">
        <v>3</v>
      </c>
      <c r="U426" s="39" t="s">
        <v>39</v>
      </c>
      <c r="V426" s="137">
        <v>0.835</v>
      </c>
      <c r="W426" s="137">
        <f>V426*K426</f>
        <v>98.793025</v>
      </c>
      <c r="X426" s="137">
        <v>0</v>
      </c>
      <c r="Y426" s="137">
        <f>X426*K426</f>
        <v>0</v>
      </c>
      <c r="Z426" s="137">
        <v>0</v>
      </c>
      <c r="AA426" s="138">
        <f>Z426*K426</f>
        <v>0</v>
      </c>
      <c r="AR426" s="16" t="s">
        <v>132</v>
      </c>
      <c r="AT426" s="16" t="s">
        <v>128</v>
      </c>
      <c r="AU426" s="16" t="s">
        <v>87</v>
      </c>
      <c r="AY426" s="16" t="s">
        <v>127</v>
      </c>
      <c r="BE426" s="139">
        <f>IF(U426="základní",N426,0)</f>
        <v>0</v>
      </c>
      <c r="BF426" s="139">
        <f>IF(U426="snížená",N426,0)</f>
        <v>0</v>
      </c>
      <c r="BG426" s="139">
        <f>IF(U426="zákl. přenesená",N426,0)</f>
        <v>0</v>
      </c>
      <c r="BH426" s="139">
        <f>IF(U426="sníž. přenesená",N426,0)</f>
        <v>0</v>
      </c>
      <c r="BI426" s="139">
        <f>IF(U426="nulová",N426,0)</f>
        <v>0</v>
      </c>
      <c r="BJ426" s="16" t="s">
        <v>20</v>
      </c>
      <c r="BK426" s="139">
        <f>ROUND(L426*K426,2)</f>
        <v>0</v>
      </c>
      <c r="BL426" s="16" t="s">
        <v>132</v>
      </c>
      <c r="BM426" s="16" t="s">
        <v>716</v>
      </c>
    </row>
    <row r="427" spans="2:51" s="10" customFormat="1" ht="22.5" customHeight="1">
      <c r="B427" s="140"/>
      <c r="C427" s="141"/>
      <c r="D427" s="141"/>
      <c r="E427" s="142" t="s">
        <v>3</v>
      </c>
      <c r="F427" s="231" t="s">
        <v>717</v>
      </c>
      <c r="G427" s="232"/>
      <c r="H427" s="232"/>
      <c r="I427" s="232"/>
      <c r="J427" s="141"/>
      <c r="K427" s="143">
        <v>1.64</v>
      </c>
      <c r="L427" s="141"/>
      <c r="M427" s="141"/>
      <c r="N427" s="141"/>
      <c r="O427" s="141"/>
      <c r="P427" s="141"/>
      <c r="Q427" s="141"/>
      <c r="R427" s="144"/>
      <c r="T427" s="145"/>
      <c r="U427" s="141"/>
      <c r="V427" s="141"/>
      <c r="W427" s="141"/>
      <c r="X427" s="141"/>
      <c r="Y427" s="141"/>
      <c r="Z427" s="141"/>
      <c r="AA427" s="146"/>
      <c r="AT427" s="147" t="s">
        <v>135</v>
      </c>
      <c r="AU427" s="147" t="s">
        <v>87</v>
      </c>
      <c r="AV427" s="10" t="s">
        <v>87</v>
      </c>
      <c r="AW427" s="10" t="s">
        <v>32</v>
      </c>
      <c r="AX427" s="10" t="s">
        <v>74</v>
      </c>
      <c r="AY427" s="147" t="s">
        <v>127</v>
      </c>
    </row>
    <row r="428" spans="2:51" s="10" customFormat="1" ht="22.5" customHeight="1">
      <c r="B428" s="140"/>
      <c r="C428" s="141"/>
      <c r="D428" s="141"/>
      <c r="E428" s="142" t="s">
        <v>3</v>
      </c>
      <c r="F428" s="235" t="s">
        <v>718</v>
      </c>
      <c r="G428" s="232"/>
      <c r="H428" s="232"/>
      <c r="I428" s="232"/>
      <c r="J428" s="141"/>
      <c r="K428" s="143">
        <v>1.5</v>
      </c>
      <c r="L428" s="141"/>
      <c r="M428" s="141"/>
      <c r="N428" s="141"/>
      <c r="O428" s="141"/>
      <c r="P428" s="141"/>
      <c r="Q428" s="141"/>
      <c r="R428" s="144"/>
      <c r="T428" s="145"/>
      <c r="U428" s="141"/>
      <c r="V428" s="141"/>
      <c r="W428" s="141"/>
      <c r="X428" s="141"/>
      <c r="Y428" s="141"/>
      <c r="Z428" s="141"/>
      <c r="AA428" s="146"/>
      <c r="AT428" s="147" t="s">
        <v>135</v>
      </c>
      <c r="AU428" s="147" t="s">
        <v>87</v>
      </c>
      <c r="AV428" s="10" t="s">
        <v>87</v>
      </c>
      <c r="AW428" s="10" t="s">
        <v>32</v>
      </c>
      <c r="AX428" s="10" t="s">
        <v>74</v>
      </c>
      <c r="AY428" s="147" t="s">
        <v>127</v>
      </c>
    </row>
    <row r="429" spans="2:51" s="10" customFormat="1" ht="22.5" customHeight="1">
      <c r="B429" s="140"/>
      <c r="C429" s="141"/>
      <c r="D429" s="141"/>
      <c r="E429" s="142" t="s">
        <v>3</v>
      </c>
      <c r="F429" s="235" t="s">
        <v>719</v>
      </c>
      <c r="G429" s="232"/>
      <c r="H429" s="232"/>
      <c r="I429" s="232"/>
      <c r="J429" s="141"/>
      <c r="K429" s="143">
        <v>113.775</v>
      </c>
      <c r="L429" s="141"/>
      <c r="M429" s="141"/>
      <c r="N429" s="141"/>
      <c r="O429" s="141"/>
      <c r="P429" s="141"/>
      <c r="Q429" s="141"/>
      <c r="R429" s="144"/>
      <c r="T429" s="145"/>
      <c r="U429" s="141"/>
      <c r="V429" s="141"/>
      <c r="W429" s="141"/>
      <c r="X429" s="141"/>
      <c r="Y429" s="141"/>
      <c r="Z429" s="141"/>
      <c r="AA429" s="146"/>
      <c r="AT429" s="147" t="s">
        <v>135</v>
      </c>
      <c r="AU429" s="147" t="s">
        <v>87</v>
      </c>
      <c r="AV429" s="10" t="s">
        <v>87</v>
      </c>
      <c r="AW429" s="10" t="s">
        <v>32</v>
      </c>
      <c r="AX429" s="10" t="s">
        <v>74</v>
      </c>
      <c r="AY429" s="147" t="s">
        <v>127</v>
      </c>
    </row>
    <row r="430" spans="2:51" s="10" customFormat="1" ht="22.5" customHeight="1">
      <c r="B430" s="140"/>
      <c r="C430" s="141"/>
      <c r="D430" s="141"/>
      <c r="E430" s="142" t="s">
        <v>3</v>
      </c>
      <c r="F430" s="235" t="s">
        <v>720</v>
      </c>
      <c r="G430" s="232"/>
      <c r="H430" s="232"/>
      <c r="I430" s="232"/>
      <c r="J430" s="141"/>
      <c r="K430" s="143">
        <v>1.4</v>
      </c>
      <c r="L430" s="141"/>
      <c r="M430" s="141"/>
      <c r="N430" s="141"/>
      <c r="O430" s="141"/>
      <c r="P430" s="141"/>
      <c r="Q430" s="141"/>
      <c r="R430" s="144"/>
      <c r="T430" s="145"/>
      <c r="U430" s="141"/>
      <c r="V430" s="141"/>
      <c r="W430" s="141"/>
      <c r="X430" s="141"/>
      <c r="Y430" s="141"/>
      <c r="Z430" s="141"/>
      <c r="AA430" s="146"/>
      <c r="AT430" s="147" t="s">
        <v>135</v>
      </c>
      <c r="AU430" s="147" t="s">
        <v>87</v>
      </c>
      <c r="AV430" s="10" t="s">
        <v>87</v>
      </c>
      <c r="AW430" s="10" t="s">
        <v>32</v>
      </c>
      <c r="AX430" s="10" t="s">
        <v>74</v>
      </c>
      <c r="AY430" s="147" t="s">
        <v>127</v>
      </c>
    </row>
    <row r="431" spans="2:51" s="12" customFormat="1" ht="22.5" customHeight="1">
      <c r="B431" s="156"/>
      <c r="C431" s="157"/>
      <c r="D431" s="157"/>
      <c r="E431" s="158" t="s">
        <v>3</v>
      </c>
      <c r="F431" s="236" t="s">
        <v>239</v>
      </c>
      <c r="G431" s="237"/>
      <c r="H431" s="237"/>
      <c r="I431" s="237"/>
      <c r="J431" s="157"/>
      <c r="K431" s="159">
        <v>118.315</v>
      </c>
      <c r="L431" s="157"/>
      <c r="M431" s="157"/>
      <c r="N431" s="157"/>
      <c r="O431" s="157"/>
      <c r="P431" s="157"/>
      <c r="Q431" s="157"/>
      <c r="R431" s="160"/>
      <c r="T431" s="161"/>
      <c r="U431" s="157"/>
      <c r="V431" s="157"/>
      <c r="W431" s="157"/>
      <c r="X431" s="157"/>
      <c r="Y431" s="157"/>
      <c r="Z431" s="157"/>
      <c r="AA431" s="162"/>
      <c r="AT431" s="163" t="s">
        <v>135</v>
      </c>
      <c r="AU431" s="163" t="s">
        <v>87</v>
      </c>
      <c r="AV431" s="12" t="s">
        <v>132</v>
      </c>
      <c r="AW431" s="12" t="s">
        <v>32</v>
      </c>
      <c r="AX431" s="12" t="s">
        <v>20</v>
      </c>
      <c r="AY431" s="163" t="s">
        <v>127</v>
      </c>
    </row>
    <row r="432" spans="2:65" s="1" customFormat="1" ht="31.5" customHeight="1">
      <c r="B432" s="130"/>
      <c r="C432" s="131" t="s">
        <v>721</v>
      </c>
      <c r="D432" s="131" t="s">
        <v>128</v>
      </c>
      <c r="E432" s="132" t="s">
        <v>722</v>
      </c>
      <c r="F432" s="228" t="s">
        <v>723</v>
      </c>
      <c r="G432" s="229"/>
      <c r="H432" s="229"/>
      <c r="I432" s="229"/>
      <c r="J432" s="133" t="s">
        <v>249</v>
      </c>
      <c r="K432" s="134">
        <v>1064.835</v>
      </c>
      <c r="L432" s="230"/>
      <c r="M432" s="229"/>
      <c r="N432" s="230">
        <f>ROUND(L432*K432,2)</f>
        <v>0</v>
      </c>
      <c r="O432" s="229"/>
      <c r="P432" s="229"/>
      <c r="Q432" s="229"/>
      <c r="R432" s="135"/>
      <c r="T432" s="136" t="s">
        <v>3</v>
      </c>
      <c r="U432" s="39" t="s">
        <v>39</v>
      </c>
      <c r="V432" s="137">
        <v>0.004</v>
      </c>
      <c r="W432" s="137">
        <f>V432*K432</f>
        <v>4.25934</v>
      </c>
      <c r="X432" s="137">
        <v>0</v>
      </c>
      <c r="Y432" s="137">
        <f>X432*K432</f>
        <v>0</v>
      </c>
      <c r="Z432" s="137">
        <v>0</v>
      </c>
      <c r="AA432" s="138">
        <f>Z432*K432</f>
        <v>0</v>
      </c>
      <c r="AR432" s="16" t="s">
        <v>132</v>
      </c>
      <c r="AT432" s="16" t="s">
        <v>128</v>
      </c>
      <c r="AU432" s="16" t="s">
        <v>87</v>
      </c>
      <c r="AY432" s="16" t="s">
        <v>127</v>
      </c>
      <c r="BE432" s="139">
        <f>IF(U432="základní",N432,0)</f>
        <v>0</v>
      </c>
      <c r="BF432" s="139">
        <f>IF(U432="snížená",N432,0)</f>
        <v>0</v>
      </c>
      <c r="BG432" s="139">
        <f>IF(U432="zákl. přenesená",N432,0)</f>
        <v>0</v>
      </c>
      <c r="BH432" s="139">
        <f>IF(U432="sníž. přenesená",N432,0)</f>
        <v>0</v>
      </c>
      <c r="BI432" s="139">
        <f>IF(U432="nulová",N432,0)</f>
        <v>0</v>
      </c>
      <c r="BJ432" s="16" t="s">
        <v>20</v>
      </c>
      <c r="BK432" s="139">
        <f>ROUND(L432*K432,2)</f>
        <v>0</v>
      </c>
      <c r="BL432" s="16" t="s">
        <v>132</v>
      </c>
      <c r="BM432" s="16" t="s">
        <v>724</v>
      </c>
    </row>
    <row r="433" spans="2:51" s="10" customFormat="1" ht="22.5" customHeight="1">
      <c r="B433" s="140"/>
      <c r="C433" s="141"/>
      <c r="D433" s="141"/>
      <c r="E433" s="142" t="s">
        <v>3</v>
      </c>
      <c r="F433" s="231" t="s">
        <v>725</v>
      </c>
      <c r="G433" s="232"/>
      <c r="H433" s="232"/>
      <c r="I433" s="232"/>
      <c r="J433" s="141"/>
      <c r="K433" s="143">
        <v>14.76</v>
      </c>
      <c r="L433" s="141"/>
      <c r="M433" s="141"/>
      <c r="N433" s="141"/>
      <c r="O433" s="141"/>
      <c r="P433" s="141"/>
      <c r="Q433" s="141"/>
      <c r="R433" s="144"/>
      <c r="T433" s="145"/>
      <c r="U433" s="141"/>
      <c r="V433" s="141"/>
      <c r="W433" s="141"/>
      <c r="X433" s="141"/>
      <c r="Y433" s="141"/>
      <c r="Z433" s="141"/>
      <c r="AA433" s="146"/>
      <c r="AT433" s="147" t="s">
        <v>135</v>
      </c>
      <c r="AU433" s="147" t="s">
        <v>87</v>
      </c>
      <c r="AV433" s="10" t="s">
        <v>87</v>
      </c>
      <c r="AW433" s="10" t="s">
        <v>32</v>
      </c>
      <c r="AX433" s="10" t="s">
        <v>74</v>
      </c>
      <c r="AY433" s="147" t="s">
        <v>127</v>
      </c>
    </row>
    <row r="434" spans="2:51" s="10" customFormat="1" ht="22.5" customHeight="1">
      <c r="B434" s="140"/>
      <c r="C434" s="141"/>
      <c r="D434" s="141"/>
      <c r="E434" s="142" t="s">
        <v>3</v>
      </c>
      <c r="F434" s="235" t="s">
        <v>726</v>
      </c>
      <c r="G434" s="232"/>
      <c r="H434" s="232"/>
      <c r="I434" s="232"/>
      <c r="J434" s="141"/>
      <c r="K434" s="143">
        <v>13.5</v>
      </c>
      <c r="L434" s="141"/>
      <c r="M434" s="141"/>
      <c r="N434" s="141"/>
      <c r="O434" s="141"/>
      <c r="P434" s="141"/>
      <c r="Q434" s="141"/>
      <c r="R434" s="144"/>
      <c r="T434" s="145"/>
      <c r="U434" s="141"/>
      <c r="V434" s="141"/>
      <c r="W434" s="141"/>
      <c r="X434" s="141"/>
      <c r="Y434" s="141"/>
      <c r="Z434" s="141"/>
      <c r="AA434" s="146"/>
      <c r="AT434" s="147" t="s">
        <v>135</v>
      </c>
      <c r="AU434" s="147" t="s">
        <v>87</v>
      </c>
      <c r="AV434" s="10" t="s">
        <v>87</v>
      </c>
      <c r="AW434" s="10" t="s">
        <v>32</v>
      </c>
      <c r="AX434" s="10" t="s">
        <v>74</v>
      </c>
      <c r="AY434" s="147" t="s">
        <v>127</v>
      </c>
    </row>
    <row r="435" spans="2:51" s="10" customFormat="1" ht="22.5" customHeight="1">
      <c r="B435" s="140"/>
      <c r="C435" s="141"/>
      <c r="D435" s="141"/>
      <c r="E435" s="142" t="s">
        <v>3</v>
      </c>
      <c r="F435" s="235" t="s">
        <v>727</v>
      </c>
      <c r="G435" s="232"/>
      <c r="H435" s="232"/>
      <c r="I435" s="232"/>
      <c r="J435" s="141"/>
      <c r="K435" s="143">
        <v>1023.975</v>
      </c>
      <c r="L435" s="141"/>
      <c r="M435" s="141"/>
      <c r="N435" s="141"/>
      <c r="O435" s="141"/>
      <c r="P435" s="141"/>
      <c r="Q435" s="141"/>
      <c r="R435" s="144"/>
      <c r="T435" s="145"/>
      <c r="U435" s="141"/>
      <c r="V435" s="141"/>
      <c r="W435" s="141"/>
      <c r="X435" s="141"/>
      <c r="Y435" s="141"/>
      <c r="Z435" s="141"/>
      <c r="AA435" s="146"/>
      <c r="AT435" s="147" t="s">
        <v>135</v>
      </c>
      <c r="AU435" s="147" t="s">
        <v>87</v>
      </c>
      <c r="AV435" s="10" t="s">
        <v>87</v>
      </c>
      <c r="AW435" s="10" t="s">
        <v>32</v>
      </c>
      <c r="AX435" s="10" t="s">
        <v>74</v>
      </c>
      <c r="AY435" s="147" t="s">
        <v>127</v>
      </c>
    </row>
    <row r="436" spans="2:51" s="10" customFormat="1" ht="22.5" customHeight="1">
      <c r="B436" s="140"/>
      <c r="C436" s="141"/>
      <c r="D436" s="141"/>
      <c r="E436" s="142" t="s">
        <v>3</v>
      </c>
      <c r="F436" s="235" t="s">
        <v>728</v>
      </c>
      <c r="G436" s="232"/>
      <c r="H436" s="232"/>
      <c r="I436" s="232"/>
      <c r="J436" s="141"/>
      <c r="K436" s="143">
        <v>12.6</v>
      </c>
      <c r="L436" s="141"/>
      <c r="M436" s="141"/>
      <c r="N436" s="141"/>
      <c r="O436" s="141"/>
      <c r="P436" s="141"/>
      <c r="Q436" s="141"/>
      <c r="R436" s="144"/>
      <c r="T436" s="145"/>
      <c r="U436" s="141"/>
      <c r="V436" s="141"/>
      <c r="W436" s="141"/>
      <c r="X436" s="141"/>
      <c r="Y436" s="141"/>
      <c r="Z436" s="141"/>
      <c r="AA436" s="146"/>
      <c r="AT436" s="147" t="s">
        <v>135</v>
      </c>
      <c r="AU436" s="147" t="s">
        <v>87</v>
      </c>
      <c r="AV436" s="10" t="s">
        <v>87</v>
      </c>
      <c r="AW436" s="10" t="s">
        <v>32</v>
      </c>
      <c r="AX436" s="10" t="s">
        <v>74</v>
      </c>
      <c r="AY436" s="147" t="s">
        <v>127</v>
      </c>
    </row>
    <row r="437" spans="2:51" s="12" customFormat="1" ht="22.5" customHeight="1">
      <c r="B437" s="156"/>
      <c r="C437" s="157"/>
      <c r="D437" s="157"/>
      <c r="E437" s="158" t="s">
        <v>3</v>
      </c>
      <c r="F437" s="236" t="s">
        <v>239</v>
      </c>
      <c r="G437" s="237"/>
      <c r="H437" s="237"/>
      <c r="I437" s="237"/>
      <c r="J437" s="157"/>
      <c r="K437" s="159">
        <v>1064.835</v>
      </c>
      <c r="L437" s="157"/>
      <c r="M437" s="157"/>
      <c r="N437" s="157"/>
      <c r="O437" s="157"/>
      <c r="P437" s="157"/>
      <c r="Q437" s="157"/>
      <c r="R437" s="160"/>
      <c r="T437" s="161"/>
      <c r="U437" s="157"/>
      <c r="V437" s="157"/>
      <c r="W437" s="157"/>
      <c r="X437" s="157"/>
      <c r="Y437" s="157"/>
      <c r="Z437" s="157"/>
      <c r="AA437" s="162"/>
      <c r="AT437" s="163" t="s">
        <v>135</v>
      </c>
      <c r="AU437" s="163" t="s">
        <v>87</v>
      </c>
      <c r="AV437" s="12" t="s">
        <v>132</v>
      </c>
      <c r="AW437" s="12" t="s">
        <v>32</v>
      </c>
      <c r="AX437" s="12" t="s">
        <v>20</v>
      </c>
      <c r="AY437" s="163" t="s">
        <v>127</v>
      </c>
    </row>
    <row r="438" spans="2:65" s="1" customFormat="1" ht="31.5" customHeight="1">
      <c r="B438" s="130"/>
      <c r="C438" s="131" t="s">
        <v>729</v>
      </c>
      <c r="D438" s="131" t="s">
        <v>128</v>
      </c>
      <c r="E438" s="132" t="s">
        <v>730</v>
      </c>
      <c r="F438" s="228" t="s">
        <v>731</v>
      </c>
      <c r="G438" s="229"/>
      <c r="H438" s="229"/>
      <c r="I438" s="229"/>
      <c r="J438" s="133" t="s">
        <v>249</v>
      </c>
      <c r="K438" s="134">
        <v>127.599</v>
      </c>
      <c r="L438" s="230"/>
      <c r="M438" s="229"/>
      <c r="N438" s="230">
        <f>ROUND(L438*K438,2)</f>
        <v>0</v>
      </c>
      <c r="O438" s="229"/>
      <c r="P438" s="229"/>
      <c r="Q438" s="229"/>
      <c r="R438" s="135"/>
      <c r="T438" s="136" t="s">
        <v>3</v>
      </c>
      <c r="U438" s="39" t="s">
        <v>39</v>
      </c>
      <c r="V438" s="137">
        <v>0</v>
      </c>
      <c r="W438" s="137">
        <f>V438*K438</f>
        <v>0</v>
      </c>
      <c r="X438" s="137">
        <v>0</v>
      </c>
      <c r="Y438" s="137">
        <f>X438*K438</f>
        <v>0</v>
      </c>
      <c r="Z438" s="137">
        <v>0</v>
      </c>
      <c r="AA438" s="138">
        <f>Z438*K438</f>
        <v>0</v>
      </c>
      <c r="AR438" s="16" t="s">
        <v>132</v>
      </c>
      <c r="AT438" s="16" t="s">
        <v>128</v>
      </c>
      <c r="AU438" s="16" t="s">
        <v>87</v>
      </c>
      <c r="AY438" s="16" t="s">
        <v>127</v>
      </c>
      <c r="BE438" s="139">
        <f>IF(U438="základní",N438,0)</f>
        <v>0</v>
      </c>
      <c r="BF438" s="139">
        <f>IF(U438="snížená",N438,0)</f>
        <v>0</v>
      </c>
      <c r="BG438" s="139">
        <f>IF(U438="zákl. přenesená",N438,0)</f>
        <v>0</v>
      </c>
      <c r="BH438" s="139">
        <f>IF(U438="sníž. přenesená",N438,0)</f>
        <v>0</v>
      </c>
      <c r="BI438" s="139">
        <f>IF(U438="nulová",N438,0)</f>
        <v>0</v>
      </c>
      <c r="BJ438" s="16" t="s">
        <v>20</v>
      </c>
      <c r="BK438" s="139">
        <f>ROUND(L438*K438,2)</f>
        <v>0</v>
      </c>
      <c r="BL438" s="16" t="s">
        <v>132</v>
      </c>
      <c r="BM438" s="16" t="s">
        <v>732</v>
      </c>
    </row>
    <row r="439" spans="2:51" s="10" customFormat="1" ht="22.5" customHeight="1">
      <c r="B439" s="140"/>
      <c r="C439" s="141"/>
      <c r="D439" s="141"/>
      <c r="E439" s="142" t="s">
        <v>3</v>
      </c>
      <c r="F439" s="231" t="s">
        <v>705</v>
      </c>
      <c r="G439" s="232"/>
      <c r="H439" s="232"/>
      <c r="I439" s="232"/>
      <c r="J439" s="141"/>
      <c r="K439" s="143">
        <v>11.424</v>
      </c>
      <c r="L439" s="141"/>
      <c r="M439" s="141"/>
      <c r="N439" s="141"/>
      <c r="O439" s="141"/>
      <c r="P439" s="141"/>
      <c r="Q439" s="141"/>
      <c r="R439" s="144"/>
      <c r="T439" s="145"/>
      <c r="U439" s="141"/>
      <c r="V439" s="141"/>
      <c r="W439" s="141"/>
      <c r="X439" s="141"/>
      <c r="Y439" s="141"/>
      <c r="Z439" s="141"/>
      <c r="AA439" s="146"/>
      <c r="AT439" s="147" t="s">
        <v>135</v>
      </c>
      <c r="AU439" s="147" t="s">
        <v>87</v>
      </c>
      <c r="AV439" s="10" t="s">
        <v>87</v>
      </c>
      <c r="AW439" s="10" t="s">
        <v>32</v>
      </c>
      <c r="AX439" s="10" t="s">
        <v>74</v>
      </c>
      <c r="AY439" s="147" t="s">
        <v>127</v>
      </c>
    </row>
    <row r="440" spans="2:51" s="10" customFormat="1" ht="22.5" customHeight="1">
      <c r="B440" s="140"/>
      <c r="C440" s="141"/>
      <c r="D440" s="141"/>
      <c r="E440" s="142" t="s">
        <v>3</v>
      </c>
      <c r="F440" s="235" t="s">
        <v>733</v>
      </c>
      <c r="G440" s="232"/>
      <c r="H440" s="232"/>
      <c r="I440" s="232"/>
      <c r="J440" s="141"/>
      <c r="K440" s="143">
        <v>1</v>
      </c>
      <c r="L440" s="141"/>
      <c r="M440" s="141"/>
      <c r="N440" s="141"/>
      <c r="O440" s="141"/>
      <c r="P440" s="141"/>
      <c r="Q440" s="141"/>
      <c r="R440" s="144"/>
      <c r="T440" s="145"/>
      <c r="U440" s="141"/>
      <c r="V440" s="141"/>
      <c r="W440" s="141"/>
      <c r="X440" s="141"/>
      <c r="Y440" s="141"/>
      <c r="Z440" s="141"/>
      <c r="AA440" s="146"/>
      <c r="AT440" s="147" t="s">
        <v>135</v>
      </c>
      <c r="AU440" s="147" t="s">
        <v>87</v>
      </c>
      <c r="AV440" s="10" t="s">
        <v>87</v>
      </c>
      <c r="AW440" s="10" t="s">
        <v>32</v>
      </c>
      <c r="AX440" s="10" t="s">
        <v>74</v>
      </c>
      <c r="AY440" s="147" t="s">
        <v>127</v>
      </c>
    </row>
    <row r="441" spans="2:51" s="10" customFormat="1" ht="22.5" customHeight="1">
      <c r="B441" s="140"/>
      <c r="C441" s="141"/>
      <c r="D441" s="141"/>
      <c r="E441" s="142" t="s">
        <v>3</v>
      </c>
      <c r="F441" s="235" t="s">
        <v>719</v>
      </c>
      <c r="G441" s="232"/>
      <c r="H441" s="232"/>
      <c r="I441" s="232"/>
      <c r="J441" s="141"/>
      <c r="K441" s="143">
        <v>113.775</v>
      </c>
      <c r="L441" s="141"/>
      <c r="M441" s="141"/>
      <c r="N441" s="141"/>
      <c r="O441" s="141"/>
      <c r="P441" s="141"/>
      <c r="Q441" s="141"/>
      <c r="R441" s="144"/>
      <c r="T441" s="145"/>
      <c r="U441" s="141"/>
      <c r="V441" s="141"/>
      <c r="W441" s="141"/>
      <c r="X441" s="141"/>
      <c r="Y441" s="141"/>
      <c r="Z441" s="141"/>
      <c r="AA441" s="146"/>
      <c r="AT441" s="147" t="s">
        <v>135</v>
      </c>
      <c r="AU441" s="147" t="s">
        <v>87</v>
      </c>
      <c r="AV441" s="10" t="s">
        <v>87</v>
      </c>
      <c r="AW441" s="10" t="s">
        <v>32</v>
      </c>
      <c r="AX441" s="10" t="s">
        <v>74</v>
      </c>
      <c r="AY441" s="147" t="s">
        <v>127</v>
      </c>
    </row>
    <row r="442" spans="2:51" s="10" customFormat="1" ht="22.5" customHeight="1">
      <c r="B442" s="140"/>
      <c r="C442" s="141"/>
      <c r="D442" s="141"/>
      <c r="E442" s="142" t="s">
        <v>3</v>
      </c>
      <c r="F442" s="235" t="s">
        <v>720</v>
      </c>
      <c r="G442" s="232"/>
      <c r="H442" s="232"/>
      <c r="I442" s="232"/>
      <c r="J442" s="141"/>
      <c r="K442" s="143">
        <v>1.4</v>
      </c>
      <c r="L442" s="141"/>
      <c r="M442" s="141"/>
      <c r="N442" s="141"/>
      <c r="O442" s="141"/>
      <c r="P442" s="141"/>
      <c r="Q442" s="141"/>
      <c r="R442" s="144"/>
      <c r="T442" s="145"/>
      <c r="U442" s="141"/>
      <c r="V442" s="141"/>
      <c r="W442" s="141"/>
      <c r="X442" s="141"/>
      <c r="Y442" s="141"/>
      <c r="Z442" s="141"/>
      <c r="AA442" s="146"/>
      <c r="AT442" s="147" t="s">
        <v>135</v>
      </c>
      <c r="AU442" s="147" t="s">
        <v>87</v>
      </c>
      <c r="AV442" s="10" t="s">
        <v>87</v>
      </c>
      <c r="AW442" s="10" t="s">
        <v>32</v>
      </c>
      <c r="AX442" s="10" t="s">
        <v>74</v>
      </c>
      <c r="AY442" s="147" t="s">
        <v>127</v>
      </c>
    </row>
    <row r="443" spans="2:51" s="12" customFormat="1" ht="22.5" customHeight="1">
      <c r="B443" s="156"/>
      <c r="C443" s="157"/>
      <c r="D443" s="157"/>
      <c r="E443" s="158" t="s">
        <v>3</v>
      </c>
      <c r="F443" s="236" t="s">
        <v>239</v>
      </c>
      <c r="G443" s="237"/>
      <c r="H443" s="237"/>
      <c r="I443" s="237"/>
      <c r="J443" s="157"/>
      <c r="K443" s="159">
        <v>127.599</v>
      </c>
      <c r="L443" s="157"/>
      <c r="M443" s="157"/>
      <c r="N443" s="157"/>
      <c r="O443" s="157"/>
      <c r="P443" s="157"/>
      <c r="Q443" s="157"/>
      <c r="R443" s="160"/>
      <c r="T443" s="161"/>
      <c r="U443" s="157"/>
      <c r="V443" s="157"/>
      <c r="W443" s="157"/>
      <c r="X443" s="157"/>
      <c r="Y443" s="157"/>
      <c r="Z443" s="157"/>
      <c r="AA443" s="162"/>
      <c r="AT443" s="163" t="s">
        <v>135</v>
      </c>
      <c r="AU443" s="163" t="s">
        <v>87</v>
      </c>
      <c r="AV443" s="12" t="s">
        <v>132</v>
      </c>
      <c r="AW443" s="12" t="s">
        <v>32</v>
      </c>
      <c r="AX443" s="12" t="s">
        <v>20</v>
      </c>
      <c r="AY443" s="163" t="s">
        <v>127</v>
      </c>
    </row>
    <row r="444" spans="2:65" s="1" customFormat="1" ht="31.5" customHeight="1">
      <c r="B444" s="130"/>
      <c r="C444" s="131" t="s">
        <v>734</v>
      </c>
      <c r="D444" s="131" t="s">
        <v>128</v>
      </c>
      <c r="E444" s="132" t="s">
        <v>735</v>
      </c>
      <c r="F444" s="228" t="s">
        <v>736</v>
      </c>
      <c r="G444" s="229"/>
      <c r="H444" s="229"/>
      <c r="I444" s="229"/>
      <c r="J444" s="133" t="s">
        <v>249</v>
      </c>
      <c r="K444" s="134">
        <v>566.784</v>
      </c>
      <c r="L444" s="230"/>
      <c r="M444" s="229"/>
      <c r="N444" s="230">
        <f>ROUND(L444*K444,2)</f>
        <v>0</v>
      </c>
      <c r="O444" s="229"/>
      <c r="P444" s="229"/>
      <c r="Q444" s="229"/>
      <c r="R444" s="135"/>
      <c r="T444" s="136" t="s">
        <v>3</v>
      </c>
      <c r="U444" s="39" t="s">
        <v>39</v>
      </c>
      <c r="V444" s="137">
        <v>0</v>
      </c>
      <c r="W444" s="137">
        <f>V444*K444</f>
        <v>0</v>
      </c>
      <c r="X444" s="137">
        <v>0</v>
      </c>
      <c r="Y444" s="137">
        <f>X444*K444</f>
        <v>0</v>
      </c>
      <c r="Z444" s="137">
        <v>0</v>
      </c>
      <c r="AA444" s="138">
        <f>Z444*K444</f>
        <v>0</v>
      </c>
      <c r="AR444" s="16" t="s">
        <v>132</v>
      </c>
      <c r="AT444" s="16" t="s">
        <v>128</v>
      </c>
      <c r="AU444" s="16" t="s">
        <v>87</v>
      </c>
      <c r="AY444" s="16" t="s">
        <v>127</v>
      </c>
      <c r="BE444" s="139">
        <f>IF(U444="základní",N444,0)</f>
        <v>0</v>
      </c>
      <c r="BF444" s="139">
        <f>IF(U444="snížená",N444,0)</f>
        <v>0</v>
      </c>
      <c r="BG444" s="139">
        <f>IF(U444="zákl. přenesená",N444,0)</f>
        <v>0</v>
      </c>
      <c r="BH444" s="139">
        <f>IF(U444="sníž. přenesená",N444,0)</f>
        <v>0</v>
      </c>
      <c r="BI444" s="139">
        <f>IF(U444="nulová",N444,0)</f>
        <v>0</v>
      </c>
      <c r="BJ444" s="16" t="s">
        <v>20</v>
      </c>
      <c r="BK444" s="139">
        <f>ROUND(L444*K444,2)</f>
        <v>0</v>
      </c>
      <c r="BL444" s="16" t="s">
        <v>132</v>
      </c>
      <c r="BM444" s="16" t="s">
        <v>737</v>
      </c>
    </row>
    <row r="445" spans="2:51" s="10" customFormat="1" ht="22.5" customHeight="1">
      <c r="B445" s="140"/>
      <c r="C445" s="141"/>
      <c r="D445" s="141"/>
      <c r="E445" s="142" t="s">
        <v>3</v>
      </c>
      <c r="F445" s="231" t="s">
        <v>692</v>
      </c>
      <c r="G445" s="232"/>
      <c r="H445" s="232"/>
      <c r="I445" s="232"/>
      <c r="J445" s="141"/>
      <c r="K445" s="143">
        <v>566.784</v>
      </c>
      <c r="L445" s="141"/>
      <c r="M445" s="141"/>
      <c r="N445" s="141"/>
      <c r="O445" s="141"/>
      <c r="P445" s="141"/>
      <c r="Q445" s="141"/>
      <c r="R445" s="144"/>
      <c r="T445" s="145"/>
      <c r="U445" s="141"/>
      <c r="V445" s="141"/>
      <c r="W445" s="141"/>
      <c r="X445" s="141"/>
      <c r="Y445" s="141"/>
      <c r="Z445" s="141"/>
      <c r="AA445" s="146"/>
      <c r="AT445" s="147" t="s">
        <v>135</v>
      </c>
      <c r="AU445" s="147" t="s">
        <v>87</v>
      </c>
      <c r="AV445" s="10" t="s">
        <v>87</v>
      </c>
      <c r="AW445" s="10" t="s">
        <v>32</v>
      </c>
      <c r="AX445" s="10" t="s">
        <v>20</v>
      </c>
      <c r="AY445" s="147" t="s">
        <v>127</v>
      </c>
    </row>
    <row r="446" spans="2:65" s="1" customFormat="1" ht="31.5" customHeight="1">
      <c r="B446" s="130"/>
      <c r="C446" s="131" t="s">
        <v>738</v>
      </c>
      <c r="D446" s="131" t="s">
        <v>128</v>
      </c>
      <c r="E446" s="132" t="s">
        <v>739</v>
      </c>
      <c r="F446" s="228" t="s">
        <v>740</v>
      </c>
      <c r="G446" s="229"/>
      <c r="H446" s="229"/>
      <c r="I446" s="229"/>
      <c r="J446" s="133" t="s">
        <v>249</v>
      </c>
      <c r="K446" s="134">
        <v>1058.37</v>
      </c>
      <c r="L446" s="230"/>
      <c r="M446" s="229"/>
      <c r="N446" s="230">
        <f>ROUND(L446*K446,2)</f>
        <v>0</v>
      </c>
      <c r="O446" s="229"/>
      <c r="P446" s="229"/>
      <c r="Q446" s="229"/>
      <c r="R446" s="135"/>
      <c r="T446" s="136" t="s">
        <v>3</v>
      </c>
      <c r="U446" s="39" t="s">
        <v>39</v>
      </c>
      <c r="V446" s="137">
        <v>0</v>
      </c>
      <c r="W446" s="137">
        <f>V446*K446</f>
        <v>0</v>
      </c>
      <c r="X446" s="137">
        <v>0</v>
      </c>
      <c r="Y446" s="137">
        <f>X446*K446</f>
        <v>0</v>
      </c>
      <c r="Z446" s="137">
        <v>0</v>
      </c>
      <c r="AA446" s="138">
        <f>Z446*K446</f>
        <v>0</v>
      </c>
      <c r="AR446" s="16" t="s">
        <v>132</v>
      </c>
      <c r="AT446" s="16" t="s">
        <v>128</v>
      </c>
      <c r="AU446" s="16" t="s">
        <v>87</v>
      </c>
      <c r="AY446" s="16" t="s">
        <v>127</v>
      </c>
      <c r="BE446" s="139">
        <f>IF(U446="základní",N446,0)</f>
        <v>0</v>
      </c>
      <c r="BF446" s="139">
        <f>IF(U446="snížená",N446,0)</f>
        <v>0</v>
      </c>
      <c r="BG446" s="139">
        <f>IF(U446="zákl. přenesená",N446,0)</f>
        <v>0</v>
      </c>
      <c r="BH446" s="139">
        <f>IF(U446="sníž. přenesená",N446,0)</f>
        <v>0</v>
      </c>
      <c r="BI446" s="139">
        <f>IF(U446="nulová",N446,0)</f>
        <v>0</v>
      </c>
      <c r="BJ446" s="16" t="s">
        <v>20</v>
      </c>
      <c r="BK446" s="139">
        <f>ROUND(L446*K446,2)</f>
        <v>0</v>
      </c>
      <c r="BL446" s="16" t="s">
        <v>132</v>
      </c>
      <c r="BM446" s="16" t="s">
        <v>741</v>
      </c>
    </row>
    <row r="447" spans="2:51" s="10" customFormat="1" ht="22.5" customHeight="1">
      <c r="B447" s="140"/>
      <c r="C447" s="141"/>
      <c r="D447" s="141"/>
      <c r="E447" s="142" t="s">
        <v>3</v>
      </c>
      <c r="F447" s="231" t="s">
        <v>691</v>
      </c>
      <c r="G447" s="232"/>
      <c r="H447" s="232"/>
      <c r="I447" s="232"/>
      <c r="J447" s="141"/>
      <c r="K447" s="143">
        <v>1058.37</v>
      </c>
      <c r="L447" s="141"/>
      <c r="M447" s="141"/>
      <c r="N447" s="141"/>
      <c r="O447" s="141"/>
      <c r="P447" s="141"/>
      <c r="Q447" s="141"/>
      <c r="R447" s="144"/>
      <c r="T447" s="145"/>
      <c r="U447" s="141"/>
      <c r="V447" s="141"/>
      <c r="W447" s="141"/>
      <c r="X447" s="141"/>
      <c r="Y447" s="141"/>
      <c r="Z447" s="141"/>
      <c r="AA447" s="146"/>
      <c r="AT447" s="147" t="s">
        <v>135</v>
      </c>
      <c r="AU447" s="147" t="s">
        <v>87</v>
      </c>
      <c r="AV447" s="10" t="s">
        <v>87</v>
      </c>
      <c r="AW447" s="10" t="s">
        <v>32</v>
      </c>
      <c r="AX447" s="10" t="s">
        <v>20</v>
      </c>
      <c r="AY447" s="147" t="s">
        <v>127</v>
      </c>
    </row>
    <row r="448" spans="2:63" s="9" customFormat="1" ht="29.25" customHeight="1">
      <c r="B448" s="119"/>
      <c r="C448" s="120"/>
      <c r="D448" s="129" t="s">
        <v>106</v>
      </c>
      <c r="E448" s="129"/>
      <c r="F448" s="129"/>
      <c r="G448" s="129"/>
      <c r="H448" s="129"/>
      <c r="I448" s="129"/>
      <c r="J448" s="129"/>
      <c r="K448" s="129"/>
      <c r="L448" s="129"/>
      <c r="M448" s="129"/>
      <c r="N448" s="241">
        <f>BK448</f>
        <v>0</v>
      </c>
      <c r="O448" s="242"/>
      <c r="P448" s="242"/>
      <c r="Q448" s="242"/>
      <c r="R448" s="122"/>
      <c r="T448" s="123"/>
      <c r="U448" s="120"/>
      <c r="V448" s="120"/>
      <c r="W448" s="124">
        <f>W449</f>
        <v>141.000882</v>
      </c>
      <c r="X448" s="120"/>
      <c r="Y448" s="124">
        <f>Y449</f>
        <v>0</v>
      </c>
      <c r="Z448" s="120"/>
      <c r="AA448" s="125">
        <f>AA449</f>
        <v>0</v>
      </c>
      <c r="AR448" s="126" t="s">
        <v>20</v>
      </c>
      <c r="AT448" s="127" t="s">
        <v>73</v>
      </c>
      <c r="AU448" s="127" t="s">
        <v>20</v>
      </c>
      <c r="AY448" s="126" t="s">
        <v>127</v>
      </c>
      <c r="BK448" s="128">
        <f>BK449</f>
        <v>0</v>
      </c>
    </row>
    <row r="449" spans="2:65" s="1" customFormat="1" ht="31.5" customHeight="1">
      <c r="B449" s="130"/>
      <c r="C449" s="131" t="s">
        <v>742</v>
      </c>
      <c r="D449" s="131" t="s">
        <v>128</v>
      </c>
      <c r="E449" s="132" t="s">
        <v>743</v>
      </c>
      <c r="F449" s="228" t="s">
        <v>744</v>
      </c>
      <c r="G449" s="229"/>
      <c r="H449" s="229"/>
      <c r="I449" s="229"/>
      <c r="J449" s="133" t="s">
        <v>249</v>
      </c>
      <c r="K449" s="134">
        <v>2136.377</v>
      </c>
      <c r="L449" s="230"/>
      <c r="M449" s="229"/>
      <c r="N449" s="230">
        <f>ROUND(L449*K449,2)</f>
        <v>0</v>
      </c>
      <c r="O449" s="229"/>
      <c r="P449" s="229"/>
      <c r="Q449" s="229"/>
      <c r="R449" s="135"/>
      <c r="T449" s="136" t="s">
        <v>3</v>
      </c>
      <c r="U449" s="39" t="s">
        <v>39</v>
      </c>
      <c r="V449" s="137">
        <v>0.066</v>
      </c>
      <c r="W449" s="137">
        <f>V449*K449</f>
        <v>141.000882</v>
      </c>
      <c r="X449" s="137">
        <v>0</v>
      </c>
      <c r="Y449" s="137">
        <f>X449*K449</f>
        <v>0</v>
      </c>
      <c r="Z449" s="137">
        <v>0</v>
      </c>
      <c r="AA449" s="138">
        <f>Z449*K449</f>
        <v>0</v>
      </c>
      <c r="AR449" s="16" t="s">
        <v>132</v>
      </c>
      <c r="AT449" s="16" t="s">
        <v>128</v>
      </c>
      <c r="AU449" s="16" t="s">
        <v>87</v>
      </c>
      <c r="AY449" s="16" t="s">
        <v>127</v>
      </c>
      <c r="BE449" s="139">
        <f>IF(U449="základní",N449,0)</f>
        <v>0</v>
      </c>
      <c r="BF449" s="139">
        <f>IF(U449="snížená",N449,0)</f>
        <v>0</v>
      </c>
      <c r="BG449" s="139">
        <f>IF(U449="zákl. přenesená",N449,0)</f>
        <v>0</v>
      </c>
      <c r="BH449" s="139">
        <f>IF(U449="sníž. přenesená",N449,0)</f>
        <v>0</v>
      </c>
      <c r="BI449" s="139">
        <f>IF(U449="nulová",N449,0)</f>
        <v>0</v>
      </c>
      <c r="BJ449" s="16" t="s">
        <v>20</v>
      </c>
      <c r="BK449" s="139">
        <f>ROUND(L449*K449,2)</f>
        <v>0</v>
      </c>
      <c r="BL449" s="16" t="s">
        <v>132</v>
      </c>
      <c r="BM449" s="16" t="s">
        <v>745</v>
      </c>
    </row>
    <row r="450" spans="2:63" s="9" customFormat="1" ht="36.75" customHeight="1">
      <c r="B450" s="119"/>
      <c r="C450" s="120"/>
      <c r="D450" s="121" t="s">
        <v>107</v>
      </c>
      <c r="E450" s="121"/>
      <c r="F450" s="121"/>
      <c r="G450" s="121"/>
      <c r="H450" s="121"/>
      <c r="I450" s="121"/>
      <c r="J450" s="121"/>
      <c r="K450" s="121"/>
      <c r="L450" s="121"/>
      <c r="M450" s="121"/>
      <c r="N450" s="249">
        <f>BK450</f>
        <v>0</v>
      </c>
      <c r="O450" s="250"/>
      <c r="P450" s="250"/>
      <c r="Q450" s="250"/>
      <c r="R450" s="122"/>
      <c r="T450" s="123"/>
      <c r="U450" s="120"/>
      <c r="V450" s="120"/>
      <c r="W450" s="124">
        <f>W451</f>
        <v>1.27</v>
      </c>
      <c r="X450" s="120"/>
      <c r="Y450" s="124">
        <f>Y451</f>
        <v>0</v>
      </c>
      <c r="Z450" s="120"/>
      <c r="AA450" s="125">
        <f>AA451</f>
        <v>0</v>
      </c>
      <c r="AR450" s="126" t="s">
        <v>139</v>
      </c>
      <c r="AT450" s="127" t="s">
        <v>73</v>
      </c>
      <c r="AU450" s="127" t="s">
        <v>74</v>
      </c>
      <c r="AY450" s="126" t="s">
        <v>127</v>
      </c>
      <c r="BK450" s="128">
        <f>BK451</f>
        <v>0</v>
      </c>
    </row>
    <row r="451" spans="2:63" s="9" customFormat="1" ht="19.5" customHeight="1">
      <c r="B451" s="119"/>
      <c r="C451" s="120"/>
      <c r="D451" s="129" t="s">
        <v>108</v>
      </c>
      <c r="E451" s="129"/>
      <c r="F451" s="129"/>
      <c r="G451" s="129"/>
      <c r="H451" s="129"/>
      <c r="I451" s="129"/>
      <c r="J451" s="129"/>
      <c r="K451" s="129"/>
      <c r="L451" s="129"/>
      <c r="M451" s="129"/>
      <c r="N451" s="241">
        <f>BK451</f>
        <v>0</v>
      </c>
      <c r="O451" s="242"/>
      <c r="P451" s="242"/>
      <c r="Q451" s="242"/>
      <c r="R451" s="122"/>
      <c r="T451" s="123"/>
      <c r="U451" s="120"/>
      <c r="V451" s="120"/>
      <c r="W451" s="124">
        <f>SUM(W452:W453)</f>
        <v>1.27</v>
      </c>
      <c r="X451" s="120"/>
      <c r="Y451" s="124">
        <f>SUM(Y452:Y453)</f>
        <v>0</v>
      </c>
      <c r="Z451" s="120"/>
      <c r="AA451" s="125">
        <f>SUM(AA452:AA453)</f>
        <v>0</v>
      </c>
      <c r="AR451" s="126" t="s">
        <v>139</v>
      </c>
      <c r="AT451" s="127" t="s">
        <v>73</v>
      </c>
      <c r="AU451" s="127" t="s">
        <v>20</v>
      </c>
      <c r="AY451" s="126" t="s">
        <v>127</v>
      </c>
      <c r="BK451" s="128">
        <f>SUM(BK452:BK453)</f>
        <v>0</v>
      </c>
    </row>
    <row r="452" spans="2:65" s="1" customFormat="1" ht="22.5" customHeight="1">
      <c r="B452" s="130"/>
      <c r="C452" s="131" t="s">
        <v>746</v>
      </c>
      <c r="D452" s="131" t="s">
        <v>128</v>
      </c>
      <c r="E452" s="132" t="s">
        <v>747</v>
      </c>
      <c r="F452" s="228" t="s">
        <v>748</v>
      </c>
      <c r="G452" s="229"/>
      <c r="H452" s="229"/>
      <c r="I452" s="229"/>
      <c r="J452" s="133" t="s">
        <v>164</v>
      </c>
      <c r="K452" s="134">
        <v>10</v>
      </c>
      <c r="L452" s="230"/>
      <c r="M452" s="229"/>
      <c r="N452" s="230">
        <f>ROUND(L452*K452,2)</f>
        <v>0</v>
      </c>
      <c r="O452" s="229"/>
      <c r="P452" s="229"/>
      <c r="Q452" s="229"/>
      <c r="R452" s="135"/>
      <c r="T452" s="136" t="s">
        <v>3</v>
      </c>
      <c r="U452" s="39" t="s">
        <v>39</v>
      </c>
      <c r="V452" s="137">
        <v>0.127</v>
      </c>
      <c r="W452" s="137">
        <f>V452*K452</f>
        <v>1.27</v>
      </c>
      <c r="X452" s="137">
        <v>0</v>
      </c>
      <c r="Y452" s="137">
        <f>X452*K452</f>
        <v>0</v>
      </c>
      <c r="Z452" s="137">
        <v>0</v>
      </c>
      <c r="AA452" s="138">
        <f>Z452*K452</f>
        <v>0</v>
      </c>
      <c r="AR452" s="16" t="s">
        <v>434</v>
      </c>
      <c r="AT452" s="16" t="s">
        <v>128</v>
      </c>
      <c r="AU452" s="16" t="s">
        <v>87</v>
      </c>
      <c r="AY452" s="16" t="s">
        <v>127</v>
      </c>
      <c r="BE452" s="139">
        <f>IF(U452="základní",N452,0)</f>
        <v>0</v>
      </c>
      <c r="BF452" s="139">
        <f>IF(U452="snížená",N452,0)</f>
        <v>0</v>
      </c>
      <c r="BG452" s="139">
        <f>IF(U452="zákl. přenesená",N452,0)</f>
        <v>0</v>
      </c>
      <c r="BH452" s="139">
        <f>IF(U452="sníž. přenesená",N452,0)</f>
        <v>0</v>
      </c>
      <c r="BI452" s="139">
        <f>IF(U452="nulová",N452,0)</f>
        <v>0</v>
      </c>
      <c r="BJ452" s="16" t="s">
        <v>20</v>
      </c>
      <c r="BK452" s="139">
        <f>ROUND(L452*K452,2)</f>
        <v>0</v>
      </c>
      <c r="BL452" s="16" t="s">
        <v>434</v>
      </c>
      <c r="BM452" s="16" t="s">
        <v>749</v>
      </c>
    </row>
    <row r="453" spans="2:51" s="10" customFormat="1" ht="22.5" customHeight="1">
      <c r="B453" s="140"/>
      <c r="C453" s="141"/>
      <c r="D453" s="141"/>
      <c r="E453" s="142" t="s">
        <v>3</v>
      </c>
      <c r="F453" s="231" t="s">
        <v>25</v>
      </c>
      <c r="G453" s="232"/>
      <c r="H453" s="232"/>
      <c r="I453" s="232"/>
      <c r="J453" s="141"/>
      <c r="K453" s="143">
        <v>10</v>
      </c>
      <c r="L453" s="141"/>
      <c r="M453" s="141"/>
      <c r="N453" s="141"/>
      <c r="O453" s="141"/>
      <c r="P453" s="141"/>
      <c r="Q453" s="141"/>
      <c r="R453" s="144"/>
      <c r="T453" s="145"/>
      <c r="U453" s="141"/>
      <c r="V453" s="141"/>
      <c r="W453" s="141"/>
      <c r="X453" s="141"/>
      <c r="Y453" s="141"/>
      <c r="Z453" s="141"/>
      <c r="AA453" s="146"/>
      <c r="AT453" s="147" t="s">
        <v>135</v>
      </c>
      <c r="AU453" s="147" t="s">
        <v>87</v>
      </c>
      <c r="AV453" s="10" t="s">
        <v>87</v>
      </c>
      <c r="AW453" s="10" t="s">
        <v>32</v>
      </c>
      <c r="AX453" s="10" t="s">
        <v>20</v>
      </c>
      <c r="AY453" s="147" t="s">
        <v>127</v>
      </c>
    </row>
    <row r="454" spans="2:63" s="9" customFormat="1" ht="36.75" customHeight="1">
      <c r="B454" s="119"/>
      <c r="C454" s="120"/>
      <c r="D454" s="121" t="s">
        <v>109</v>
      </c>
      <c r="E454" s="121"/>
      <c r="F454" s="121"/>
      <c r="G454" s="121"/>
      <c r="H454" s="121"/>
      <c r="I454" s="121"/>
      <c r="J454" s="121"/>
      <c r="K454" s="121"/>
      <c r="L454" s="121"/>
      <c r="M454" s="121"/>
      <c r="N454" s="248">
        <f>BK454</f>
        <v>0</v>
      </c>
      <c r="O454" s="219"/>
      <c r="P454" s="219"/>
      <c r="Q454" s="219"/>
      <c r="R454" s="122"/>
      <c r="T454" s="123"/>
      <c r="U454" s="120"/>
      <c r="V454" s="120"/>
      <c r="W454" s="124">
        <f>W455+W463</f>
        <v>0</v>
      </c>
      <c r="X454" s="120"/>
      <c r="Y454" s="124">
        <f>Y455+Y463</f>
        <v>0</v>
      </c>
      <c r="Z454" s="120"/>
      <c r="AA454" s="125">
        <f>AA455+AA463</f>
        <v>0</v>
      </c>
      <c r="AR454" s="126" t="s">
        <v>149</v>
      </c>
      <c r="AT454" s="127" t="s">
        <v>73</v>
      </c>
      <c r="AU454" s="127" t="s">
        <v>74</v>
      </c>
      <c r="AY454" s="126" t="s">
        <v>127</v>
      </c>
      <c r="BK454" s="128">
        <f>BK455+BK463</f>
        <v>0</v>
      </c>
    </row>
    <row r="455" spans="2:63" s="9" customFormat="1" ht="19.5" customHeight="1">
      <c r="B455" s="119"/>
      <c r="C455" s="120"/>
      <c r="D455" s="129" t="s">
        <v>110</v>
      </c>
      <c r="E455" s="129"/>
      <c r="F455" s="129"/>
      <c r="G455" s="129"/>
      <c r="H455" s="129"/>
      <c r="I455" s="129"/>
      <c r="J455" s="129"/>
      <c r="K455" s="129"/>
      <c r="L455" s="129"/>
      <c r="M455" s="129"/>
      <c r="N455" s="241">
        <f>BK455</f>
        <v>0</v>
      </c>
      <c r="O455" s="242"/>
      <c r="P455" s="242"/>
      <c r="Q455" s="242"/>
      <c r="R455" s="122"/>
      <c r="T455" s="123"/>
      <c r="U455" s="120"/>
      <c r="V455" s="120"/>
      <c r="W455" s="124">
        <f>SUM(W456:W462)</f>
        <v>0</v>
      </c>
      <c r="X455" s="120"/>
      <c r="Y455" s="124">
        <f>SUM(Y456:Y462)</f>
        <v>0</v>
      </c>
      <c r="Z455" s="120"/>
      <c r="AA455" s="125">
        <f>SUM(AA456:AA462)</f>
        <v>0</v>
      </c>
      <c r="AR455" s="126" t="s">
        <v>149</v>
      </c>
      <c r="AT455" s="127" t="s">
        <v>73</v>
      </c>
      <c r="AU455" s="127" t="s">
        <v>20</v>
      </c>
      <c r="AY455" s="126" t="s">
        <v>127</v>
      </c>
      <c r="BK455" s="128">
        <f>SUM(BK456:BK462)</f>
        <v>0</v>
      </c>
    </row>
    <row r="456" spans="2:65" s="1" customFormat="1" ht="22.5" customHeight="1">
      <c r="B456" s="130"/>
      <c r="C456" s="131" t="s">
        <v>750</v>
      </c>
      <c r="D456" s="131" t="s">
        <v>128</v>
      </c>
      <c r="E456" s="132" t="s">
        <v>751</v>
      </c>
      <c r="F456" s="228" t="s">
        <v>752</v>
      </c>
      <c r="G456" s="229"/>
      <c r="H456" s="229"/>
      <c r="I456" s="229"/>
      <c r="J456" s="133" t="s">
        <v>753</v>
      </c>
      <c r="K456" s="134">
        <v>1</v>
      </c>
      <c r="L456" s="230"/>
      <c r="M456" s="229"/>
      <c r="N456" s="230">
        <f>ROUND(L456*K456,2)</f>
        <v>0</v>
      </c>
      <c r="O456" s="229"/>
      <c r="P456" s="229"/>
      <c r="Q456" s="229"/>
      <c r="R456" s="135"/>
      <c r="T456" s="136" t="s">
        <v>3</v>
      </c>
      <c r="U456" s="39" t="s">
        <v>39</v>
      </c>
      <c r="V456" s="137">
        <v>0</v>
      </c>
      <c r="W456" s="137">
        <f>V456*K456</f>
        <v>0</v>
      </c>
      <c r="X456" s="137">
        <v>0</v>
      </c>
      <c r="Y456" s="137">
        <f>X456*K456</f>
        <v>0</v>
      </c>
      <c r="Z456" s="137">
        <v>0</v>
      </c>
      <c r="AA456" s="138">
        <f>Z456*K456</f>
        <v>0</v>
      </c>
      <c r="AR456" s="16" t="s">
        <v>754</v>
      </c>
      <c r="AT456" s="16" t="s">
        <v>128</v>
      </c>
      <c r="AU456" s="16" t="s">
        <v>87</v>
      </c>
      <c r="AY456" s="16" t="s">
        <v>127</v>
      </c>
      <c r="BE456" s="139">
        <f>IF(U456="základní",N456,0)</f>
        <v>0</v>
      </c>
      <c r="BF456" s="139">
        <f>IF(U456="snížená",N456,0)</f>
        <v>0</v>
      </c>
      <c r="BG456" s="139">
        <f>IF(U456="zákl. přenesená",N456,0)</f>
        <v>0</v>
      </c>
      <c r="BH456" s="139">
        <f>IF(U456="sníž. přenesená",N456,0)</f>
        <v>0</v>
      </c>
      <c r="BI456" s="139">
        <f>IF(U456="nulová",N456,0)</f>
        <v>0</v>
      </c>
      <c r="BJ456" s="16" t="s">
        <v>20</v>
      </c>
      <c r="BK456" s="139">
        <f>ROUND(L456*K456,2)</f>
        <v>0</v>
      </c>
      <c r="BL456" s="16" t="s">
        <v>754</v>
      </c>
      <c r="BM456" s="16" t="s">
        <v>755</v>
      </c>
    </row>
    <row r="457" spans="2:65" s="1" customFormat="1" ht="22.5" customHeight="1">
      <c r="B457" s="130"/>
      <c r="C457" s="131" t="s">
        <v>756</v>
      </c>
      <c r="D457" s="131" t="s">
        <v>128</v>
      </c>
      <c r="E457" s="132" t="s">
        <v>757</v>
      </c>
      <c r="F457" s="228" t="s">
        <v>758</v>
      </c>
      <c r="G457" s="229"/>
      <c r="H457" s="229"/>
      <c r="I457" s="229"/>
      <c r="J457" s="133" t="s">
        <v>753</v>
      </c>
      <c r="K457" s="134">
        <v>1</v>
      </c>
      <c r="L457" s="230"/>
      <c r="M457" s="229"/>
      <c r="N457" s="230">
        <f>ROUND(L457*K457,2)</f>
        <v>0</v>
      </c>
      <c r="O457" s="229"/>
      <c r="P457" s="229"/>
      <c r="Q457" s="229"/>
      <c r="R457" s="135"/>
      <c r="T457" s="136" t="s">
        <v>3</v>
      </c>
      <c r="U457" s="39" t="s">
        <v>39</v>
      </c>
      <c r="V457" s="137">
        <v>0</v>
      </c>
      <c r="W457" s="137">
        <f>V457*K457</f>
        <v>0</v>
      </c>
      <c r="X457" s="137">
        <v>0</v>
      </c>
      <c r="Y457" s="137">
        <f>X457*K457</f>
        <v>0</v>
      </c>
      <c r="Z457" s="137">
        <v>0</v>
      </c>
      <c r="AA457" s="138">
        <f>Z457*K457</f>
        <v>0</v>
      </c>
      <c r="AR457" s="16" t="s">
        <v>754</v>
      </c>
      <c r="AT457" s="16" t="s">
        <v>128</v>
      </c>
      <c r="AU457" s="16" t="s">
        <v>87</v>
      </c>
      <c r="AY457" s="16" t="s">
        <v>127</v>
      </c>
      <c r="BE457" s="139">
        <f>IF(U457="základní",N457,0)</f>
        <v>0</v>
      </c>
      <c r="BF457" s="139">
        <f>IF(U457="snížená",N457,0)</f>
        <v>0</v>
      </c>
      <c r="BG457" s="139">
        <f>IF(U457="zákl. přenesená",N457,0)</f>
        <v>0</v>
      </c>
      <c r="BH457" s="139">
        <f>IF(U457="sníž. přenesená",N457,0)</f>
        <v>0</v>
      </c>
      <c r="BI457" s="139">
        <f>IF(U457="nulová",N457,0)</f>
        <v>0</v>
      </c>
      <c r="BJ457" s="16" t="s">
        <v>20</v>
      </c>
      <c r="BK457" s="139">
        <f>ROUND(L457*K457,2)</f>
        <v>0</v>
      </c>
      <c r="BL457" s="16" t="s">
        <v>754</v>
      </c>
      <c r="BM457" s="16" t="s">
        <v>759</v>
      </c>
    </row>
    <row r="458" spans="2:51" s="10" customFormat="1" ht="31.5" customHeight="1">
      <c r="B458" s="140"/>
      <c r="C458" s="141"/>
      <c r="D458" s="141"/>
      <c r="E458" s="142" t="s">
        <v>3</v>
      </c>
      <c r="F458" s="231" t="s">
        <v>760</v>
      </c>
      <c r="G458" s="232"/>
      <c r="H458" s="232"/>
      <c r="I458" s="232"/>
      <c r="J458" s="141"/>
      <c r="K458" s="143">
        <v>1</v>
      </c>
      <c r="L458" s="141"/>
      <c r="M458" s="141"/>
      <c r="N458" s="141"/>
      <c r="O458" s="141"/>
      <c r="P458" s="141"/>
      <c r="Q458" s="141"/>
      <c r="R458" s="144"/>
      <c r="T458" s="145"/>
      <c r="U458" s="141"/>
      <c r="V458" s="141"/>
      <c r="W458" s="141"/>
      <c r="X458" s="141"/>
      <c r="Y458" s="141"/>
      <c r="Z458" s="141"/>
      <c r="AA458" s="146"/>
      <c r="AT458" s="147" t="s">
        <v>135</v>
      </c>
      <c r="AU458" s="147" t="s">
        <v>87</v>
      </c>
      <c r="AV458" s="10" t="s">
        <v>87</v>
      </c>
      <c r="AW458" s="10" t="s">
        <v>32</v>
      </c>
      <c r="AX458" s="10" t="s">
        <v>20</v>
      </c>
      <c r="AY458" s="147" t="s">
        <v>127</v>
      </c>
    </row>
    <row r="459" spans="2:65" s="1" customFormat="1" ht="22.5" customHeight="1">
      <c r="B459" s="130"/>
      <c r="C459" s="131" t="s">
        <v>761</v>
      </c>
      <c r="D459" s="131" t="s">
        <v>128</v>
      </c>
      <c r="E459" s="132" t="s">
        <v>762</v>
      </c>
      <c r="F459" s="228" t="s">
        <v>763</v>
      </c>
      <c r="G459" s="229"/>
      <c r="H459" s="229"/>
      <c r="I459" s="229"/>
      <c r="J459" s="133" t="s">
        <v>753</v>
      </c>
      <c r="K459" s="134">
        <v>1</v>
      </c>
      <c r="L459" s="230"/>
      <c r="M459" s="229"/>
      <c r="N459" s="230">
        <f>ROUND(L459*K459,2)</f>
        <v>0</v>
      </c>
      <c r="O459" s="229"/>
      <c r="P459" s="229"/>
      <c r="Q459" s="229"/>
      <c r="R459" s="135"/>
      <c r="T459" s="136" t="s">
        <v>3</v>
      </c>
      <c r="U459" s="39" t="s">
        <v>39</v>
      </c>
      <c r="V459" s="137">
        <v>0</v>
      </c>
      <c r="W459" s="137">
        <f>V459*K459</f>
        <v>0</v>
      </c>
      <c r="X459" s="137">
        <v>0</v>
      </c>
      <c r="Y459" s="137">
        <f>X459*K459</f>
        <v>0</v>
      </c>
      <c r="Z459" s="137">
        <v>0</v>
      </c>
      <c r="AA459" s="138">
        <f>Z459*K459</f>
        <v>0</v>
      </c>
      <c r="AR459" s="16" t="s">
        <v>754</v>
      </c>
      <c r="AT459" s="16" t="s">
        <v>128</v>
      </c>
      <c r="AU459" s="16" t="s">
        <v>87</v>
      </c>
      <c r="AY459" s="16" t="s">
        <v>127</v>
      </c>
      <c r="BE459" s="139">
        <f>IF(U459="základní",N459,0)</f>
        <v>0</v>
      </c>
      <c r="BF459" s="139">
        <f>IF(U459="snížená",N459,0)</f>
        <v>0</v>
      </c>
      <c r="BG459" s="139">
        <f>IF(U459="zákl. přenesená",N459,0)</f>
        <v>0</v>
      </c>
      <c r="BH459" s="139">
        <f>IF(U459="sníž. přenesená",N459,0)</f>
        <v>0</v>
      </c>
      <c r="BI459" s="139">
        <f>IF(U459="nulová",N459,0)</f>
        <v>0</v>
      </c>
      <c r="BJ459" s="16" t="s">
        <v>20</v>
      </c>
      <c r="BK459" s="139">
        <f>ROUND(L459*K459,2)</f>
        <v>0</v>
      </c>
      <c r="BL459" s="16" t="s">
        <v>754</v>
      </c>
      <c r="BM459" s="16" t="s">
        <v>764</v>
      </c>
    </row>
    <row r="460" spans="2:51" s="10" customFormat="1" ht="22.5" customHeight="1">
      <c r="B460" s="140"/>
      <c r="C460" s="141"/>
      <c r="D460" s="141"/>
      <c r="E460" s="142" t="s">
        <v>3</v>
      </c>
      <c r="F460" s="231" t="s">
        <v>765</v>
      </c>
      <c r="G460" s="232"/>
      <c r="H460" s="232"/>
      <c r="I460" s="232"/>
      <c r="J460" s="141"/>
      <c r="K460" s="143">
        <v>1</v>
      </c>
      <c r="L460" s="141"/>
      <c r="M460" s="141"/>
      <c r="N460" s="141"/>
      <c r="O460" s="141"/>
      <c r="P460" s="141"/>
      <c r="Q460" s="141"/>
      <c r="R460" s="144"/>
      <c r="T460" s="145"/>
      <c r="U460" s="141"/>
      <c r="V460" s="141"/>
      <c r="W460" s="141"/>
      <c r="X460" s="141"/>
      <c r="Y460" s="141"/>
      <c r="Z460" s="141"/>
      <c r="AA460" s="146"/>
      <c r="AT460" s="147" t="s">
        <v>135</v>
      </c>
      <c r="AU460" s="147" t="s">
        <v>87</v>
      </c>
      <c r="AV460" s="10" t="s">
        <v>87</v>
      </c>
      <c r="AW460" s="10" t="s">
        <v>32</v>
      </c>
      <c r="AX460" s="10" t="s">
        <v>20</v>
      </c>
      <c r="AY460" s="147" t="s">
        <v>127</v>
      </c>
    </row>
    <row r="461" spans="2:65" s="1" customFormat="1" ht="22.5" customHeight="1">
      <c r="B461" s="130"/>
      <c r="C461" s="131" t="s">
        <v>766</v>
      </c>
      <c r="D461" s="131" t="s">
        <v>128</v>
      </c>
      <c r="E461" s="132" t="s">
        <v>767</v>
      </c>
      <c r="F461" s="228" t="s">
        <v>768</v>
      </c>
      <c r="G461" s="229"/>
      <c r="H461" s="229"/>
      <c r="I461" s="229"/>
      <c r="J461" s="133" t="s">
        <v>753</v>
      </c>
      <c r="K461" s="134">
        <v>1</v>
      </c>
      <c r="L461" s="230"/>
      <c r="M461" s="229"/>
      <c r="N461" s="230">
        <f>ROUND(L461*K461,2)</f>
        <v>0</v>
      </c>
      <c r="O461" s="229"/>
      <c r="P461" s="229"/>
      <c r="Q461" s="229"/>
      <c r="R461" s="135"/>
      <c r="T461" s="136" t="s">
        <v>3</v>
      </c>
      <c r="U461" s="39" t="s">
        <v>39</v>
      </c>
      <c r="V461" s="137">
        <v>0</v>
      </c>
      <c r="W461" s="137">
        <f>V461*K461</f>
        <v>0</v>
      </c>
      <c r="X461" s="137">
        <v>0</v>
      </c>
      <c r="Y461" s="137">
        <f>X461*K461</f>
        <v>0</v>
      </c>
      <c r="Z461" s="137">
        <v>0</v>
      </c>
      <c r="AA461" s="138">
        <f>Z461*K461</f>
        <v>0</v>
      </c>
      <c r="AR461" s="16" t="s">
        <v>754</v>
      </c>
      <c r="AT461" s="16" t="s">
        <v>128</v>
      </c>
      <c r="AU461" s="16" t="s">
        <v>87</v>
      </c>
      <c r="AY461" s="16" t="s">
        <v>127</v>
      </c>
      <c r="BE461" s="139">
        <f>IF(U461="základní",N461,0)</f>
        <v>0</v>
      </c>
      <c r="BF461" s="139">
        <f>IF(U461="snížená",N461,0)</f>
        <v>0</v>
      </c>
      <c r="BG461" s="139">
        <f>IF(U461="zákl. přenesená",N461,0)</f>
        <v>0</v>
      </c>
      <c r="BH461" s="139">
        <f>IF(U461="sníž. přenesená",N461,0)</f>
        <v>0</v>
      </c>
      <c r="BI461" s="139">
        <f>IF(U461="nulová",N461,0)</f>
        <v>0</v>
      </c>
      <c r="BJ461" s="16" t="s">
        <v>20</v>
      </c>
      <c r="BK461" s="139">
        <f>ROUND(L461*K461,2)</f>
        <v>0</v>
      </c>
      <c r="BL461" s="16" t="s">
        <v>754</v>
      </c>
      <c r="BM461" s="16" t="s">
        <v>769</v>
      </c>
    </row>
    <row r="462" spans="2:51" s="10" customFormat="1" ht="44.25" customHeight="1">
      <c r="B462" s="140"/>
      <c r="C462" s="141"/>
      <c r="D462" s="141"/>
      <c r="E462" s="142" t="s">
        <v>3</v>
      </c>
      <c r="F462" s="231" t="s">
        <v>770</v>
      </c>
      <c r="G462" s="232"/>
      <c r="H462" s="232"/>
      <c r="I462" s="232"/>
      <c r="J462" s="141"/>
      <c r="K462" s="143">
        <v>1</v>
      </c>
      <c r="L462" s="141"/>
      <c r="M462" s="141"/>
      <c r="N462" s="141"/>
      <c r="O462" s="141"/>
      <c r="P462" s="141"/>
      <c r="Q462" s="141"/>
      <c r="R462" s="144"/>
      <c r="T462" s="145"/>
      <c r="U462" s="141"/>
      <c r="V462" s="141"/>
      <c r="W462" s="141"/>
      <c r="X462" s="141"/>
      <c r="Y462" s="141"/>
      <c r="Z462" s="141"/>
      <c r="AA462" s="146"/>
      <c r="AT462" s="147" t="s">
        <v>135</v>
      </c>
      <c r="AU462" s="147" t="s">
        <v>87</v>
      </c>
      <c r="AV462" s="10" t="s">
        <v>87</v>
      </c>
      <c r="AW462" s="10" t="s">
        <v>32</v>
      </c>
      <c r="AX462" s="10" t="s">
        <v>20</v>
      </c>
      <c r="AY462" s="147" t="s">
        <v>127</v>
      </c>
    </row>
    <row r="463" spans="2:63" s="9" customFormat="1" ht="29.25" customHeight="1">
      <c r="B463" s="119"/>
      <c r="C463" s="120"/>
      <c r="D463" s="129" t="s">
        <v>111</v>
      </c>
      <c r="E463" s="129"/>
      <c r="F463" s="129"/>
      <c r="G463" s="129"/>
      <c r="H463" s="129"/>
      <c r="I463" s="129"/>
      <c r="J463" s="129"/>
      <c r="K463" s="129"/>
      <c r="L463" s="129"/>
      <c r="M463" s="129"/>
      <c r="N463" s="241">
        <f>BK463</f>
        <v>0</v>
      </c>
      <c r="O463" s="242"/>
      <c r="P463" s="242"/>
      <c r="Q463" s="242"/>
      <c r="R463" s="122"/>
      <c r="T463" s="123"/>
      <c r="U463" s="120"/>
      <c r="V463" s="120"/>
      <c r="W463" s="124">
        <f>SUM(W464:W470)</f>
        <v>0</v>
      </c>
      <c r="X463" s="120"/>
      <c r="Y463" s="124">
        <f>SUM(Y464:Y470)</f>
        <v>0</v>
      </c>
      <c r="Z463" s="120"/>
      <c r="AA463" s="125">
        <f>SUM(AA464:AA470)</f>
        <v>0</v>
      </c>
      <c r="AR463" s="126" t="s">
        <v>149</v>
      </c>
      <c r="AT463" s="127" t="s">
        <v>73</v>
      </c>
      <c r="AU463" s="127" t="s">
        <v>20</v>
      </c>
      <c r="AY463" s="126" t="s">
        <v>127</v>
      </c>
      <c r="BK463" s="128">
        <f>SUM(BK464:BK470)</f>
        <v>0</v>
      </c>
    </row>
    <row r="464" spans="2:65" s="1" customFormat="1" ht="22.5" customHeight="1">
      <c r="B464" s="130"/>
      <c r="C464" s="131" t="s">
        <v>771</v>
      </c>
      <c r="D464" s="131" t="s">
        <v>128</v>
      </c>
      <c r="E464" s="132" t="s">
        <v>772</v>
      </c>
      <c r="F464" s="228" t="s">
        <v>773</v>
      </c>
      <c r="G464" s="229"/>
      <c r="H464" s="229"/>
      <c r="I464" s="229"/>
      <c r="J464" s="133" t="s">
        <v>774</v>
      </c>
      <c r="K464" s="134">
        <v>1</v>
      </c>
      <c r="L464" s="230"/>
      <c r="M464" s="229"/>
      <c r="N464" s="230">
        <f>ROUND(L464*K464,2)</f>
        <v>0</v>
      </c>
      <c r="O464" s="229"/>
      <c r="P464" s="229"/>
      <c r="Q464" s="229"/>
      <c r="R464" s="135"/>
      <c r="T464" s="136" t="s">
        <v>3</v>
      </c>
      <c r="U464" s="39" t="s">
        <v>39</v>
      </c>
      <c r="V464" s="137">
        <v>0</v>
      </c>
      <c r="W464" s="137">
        <f>V464*K464</f>
        <v>0</v>
      </c>
      <c r="X464" s="137">
        <v>0</v>
      </c>
      <c r="Y464" s="137">
        <f>X464*K464</f>
        <v>0</v>
      </c>
      <c r="Z464" s="137">
        <v>0</v>
      </c>
      <c r="AA464" s="138">
        <f>Z464*K464</f>
        <v>0</v>
      </c>
      <c r="AR464" s="16" t="s">
        <v>754</v>
      </c>
      <c r="AT464" s="16" t="s">
        <v>128</v>
      </c>
      <c r="AU464" s="16" t="s">
        <v>87</v>
      </c>
      <c r="AY464" s="16" t="s">
        <v>127</v>
      </c>
      <c r="BE464" s="139">
        <f>IF(U464="základní",N464,0)</f>
        <v>0</v>
      </c>
      <c r="BF464" s="139">
        <f>IF(U464="snížená",N464,0)</f>
        <v>0</v>
      </c>
      <c r="BG464" s="139">
        <f>IF(U464="zákl. přenesená",N464,0)</f>
        <v>0</v>
      </c>
      <c r="BH464" s="139">
        <f>IF(U464="sníž. přenesená",N464,0)</f>
        <v>0</v>
      </c>
      <c r="BI464" s="139">
        <f>IF(U464="nulová",N464,0)</f>
        <v>0</v>
      </c>
      <c r="BJ464" s="16" t="s">
        <v>20</v>
      </c>
      <c r="BK464" s="139">
        <f>ROUND(L464*K464,2)</f>
        <v>0</v>
      </c>
      <c r="BL464" s="16" t="s">
        <v>754</v>
      </c>
      <c r="BM464" s="16" t="s">
        <v>775</v>
      </c>
    </row>
    <row r="465" spans="2:51" s="10" customFormat="1" ht="22.5" customHeight="1">
      <c r="B465" s="140"/>
      <c r="C465" s="141"/>
      <c r="D465" s="141"/>
      <c r="E465" s="142" t="s">
        <v>3</v>
      </c>
      <c r="F465" s="231" t="s">
        <v>20</v>
      </c>
      <c r="G465" s="232"/>
      <c r="H465" s="232"/>
      <c r="I465" s="232"/>
      <c r="J465" s="141"/>
      <c r="K465" s="143">
        <v>1</v>
      </c>
      <c r="L465" s="141"/>
      <c r="M465" s="141"/>
      <c r="N465" s="141"/>
      <c r="O465" s="141"/>
      <c r="P465" s="141"/>
      <c r="Q465" s="141"/>
      <c r="R465" s="144"/>
      <c r="T465" s="145"/>
      <c r="U465" s="141"/>
      <c r="V465" s="141"/>
      <c r="W465" s="141"/>
      <c r="X465" s="141"/>
      <c r="Y465" s="141"/>
      <c r="Z465" s="141"/>
      <c r="AA465" s="146"/>
      <c r="AT465" s="147" t="s">
        <v>135</v>
      </c>
      <c r="AU465" s="147" t="s">
        <v>87</v>
      </c>
      <c r="AV465" s="10" t="s">
        <v>87</v>
      </c>
      <c r="AW465" s="10" t="s">
        <v>32</v>
      </c>
      <c r="AX465" s="10" t="s">
        <v>20</v>
      </c>
      <c r="AY465" s="147" t="s">
        <v>127</v>
      </c>
    </row>
    <row r="466" spans="2:65" s="1" customFormat="1" ht="22.5" customHeight="1">
      <c r="B466" s="130"/>
      <c r="C466" s="131" t="s">
        <v>776</v>
      </c>
      <c r="D466" s="131" t="s">
        <v>128</v>
      </c>
      <c r="E466" s="132" t="s">
        <v>777</v>
      </c>
      <c r="F466" s="228" t="s">
        <v>778</v>
      </c>
      <c r="G466" s="229"/>
      <c r="H466" s="229"/>
      <c r="I466" s="229"/>
      <c r="J466" s="133" t="s">
        <v>774</v>
      </c>
      <c r="K466" s="134">
        <v>1</v>
      </c>
      <c r="L466" s="230"/>
      <c r="M466" s="229"/>
      <c r="N466" s="230">
        <f>ROUND(L466*K466,2)</f>
        <v>0</v>
      </c>
      <c r="O466" s="229"/>
      <c r="P466" s="229"/>
      <c r="Q466" s="229"/>
      <c r="R466" s="135"/>
      <c r="T466" s="136" t="s">
        <v>3</v>
      </c>
      <c r="U466" s="39" t="s">
        <v>39</v>
      </c>
      <c r="V466" s="137">
        <v>0</v>
      </c>
      <c r="W466" s="137">
        <f>V466*K466</f>
        <v>0</v>
      </c>
      <c r="X466" s="137">
        <v>0</v>
      </c>
      <c r="Y466" s="137">
        <f>X466*K466</f>
        <v>0</v>
      </c>
      <c r="Z466" s="137">
        <v>0</v>
      </c>
      <c r="AA466" s="138">
        <f>Z466*K466</f>
        <v>0</v>
      </c>
      <c r="AR466" s="16" t="s">
        <v>754</v>
      </c>
      <c r="AT466" s="16" t="s">
        <v>128</v>
      </c>
      <c r="AU466" s="16" t="s">
        <v>87</v>
      </c>
      <c r="AY466" s="16" t="s">
        <v>127</v>
      </c>
      <c r="BE466" s="139">
        <f>IF(U466="základní",N466,0)</f>
        <v>0</v>
      </c>
      <c r="BF466" s="139">
        <f>IF(U466="snížená",N466,0)</f>
        <v>0</v>
      </c>
      <c r="BG466" s="139">
        <f>IF(U466="zákl. přenesená",N466,0)</f>
        <v>0</v>
      </c>
      <c r="BH466" s="139">
        <f>IF(U466="sníž. přenesená",N466,0)</f>
        <v>0</v>
      </c>
      <c r="BI466" s="139">
        <f>IF(U466="nulová",N466,0)</f>
        <v>0</v>
      </c>
      <c r="BJ466" s="16" t="s">
        <v>20</v>
      </c>
      <c r="BK466" s="139">
        <f>ROUND(L466*K466,2)</f>
        <v>0</v>
      </c>
      <c r="BL466" s="16" t="s">
        <v>754</v>
      </c>
      <c r="BM466" s="16" t="s">
        <v>779</v>
      </c>
    </row>
    <row r="467" spans="2:65" s="1" customFormat="1" ht="22.5" customHeight="1">
      <c r="B467" s="130"/>
      <c r="C467" s="131" t="s">
        <v>780</v>
      </c>
      <c r="D467" s="131" t="s">
        <v>128</v>
      </c>
      <c r="E467" s="132" t="s">
        <v>781</v>
      </c>
      <c r="F467" s="228" t="s">
        <v>782</v>
      </c>
      <c r="G467" s="229"/>
      <c r="H467" s="229"/>
      <c r="I467" s="229"/>
      <c r="J467" s="133" t="s">
        <v>131</v>
      </c>
      <c r="K467" s="134">
        <v>2</v>
      </c>
      <c r="L467" s="230"/>
      <c r="M467" s="229"/>
      <c r="N467" s="230">
        <f>ROUND(L467*K467,2)</f>
        <v>0</v>
      </c>
      <c r="O467" s="229"/>
      <c r="P467" s="229"/>
      <c r="Q467" s="229"/>
      <c r="R467" s="135"/>
      <c r="T467" s="136" t="s">
        <v>3</v>
      </c>
      <c r="U467" s="39" t="s">
        <v>39</v>
      </c>
      <c r="V467" s="137">
        <v>0</v>
      </c>
      <c r="W467" s="137">
        <f>V467*K467</f>
        <v>0</v>
      </c>
      <c r="X467" s="137">
        <v>0</v>
      </c>
      <c r="Y467" s="137">
        <f>X467*K467</f>
        <v>0</v>
      </c>
      <c r="Z467" s="137">
        <v>0</v>
      </c>
      <c r="AA467" s="138">
        <f>Z467*K467</f>
        <v>0</v>
      </c>
      <c r="AR467" s="16" t="s">
        <v>754</v>
      </c>
      <c r="AT467" s="16" t="s">
        <v>128</v>
      </c>
      <c r="AU467" s="16" t="s">
        <v>87</v>
      </c>
      <c r="AY467" s="16" t="s">
        <v>127</v>
      </c>
      <c r="BE467" s="139">
        <f>IF(U467="základní",N467,0)</f>
        <v>0</v>
      </c>
      <c r="BF467" s="139">
        <f>IF(U467="snížená",N467,0)</f>
        <v>0</v>
      </c>
      <c r="BG467" s="139">
        <f>IF(U467="zákl. přenesená",N467,0)</f>
        <v>0</v>
      </c>
      <c r="BH467" s="139">
        <f>IF(U467="sníž. přenesená",N467,0)</f>
        <v>0</v>
      </c>
      <c r="BI467" s="139">
        <f>IF(U467="nulová",N467,0)</f>
        <v>0</v>
      </c>
      <c r="BJ467" s="16" t="s">
        <v>20</v>
      </c>
      <c r="BK467" s="139">
        <f>ROUND(L467*K467,2)</f>
        <v>0</v>
      </c>
      <c r="BL467" s="16" t="s">
        <v>754</v>
      </c>
      <c r="BM467" s="16" t="s">
        <v>783</v>
      </c>
    </row>
    <row r="468" spans="2:51" s="10" customFormat="1" ht="22.5" customHeight="1">
      <c r="B468" s="140"/>
      <c r="C468" s="141"/>
      <c r="D468" s="141"/>
      <c r="E468" s="142" t="s">
        <v>3</v>
      </c>
      <c r="F468" s="231" t="s">
        <v>87</v>
      </c>
      <c r="G468" s="232"/>
      <c r="H468" s="232"/>
      <c r="I468" s="232"/>
      <c r="J468" s="141"/>
      <c r="K468" s="143">
        <v>2</v>
      </c>
      <c r="L468" s="141"/>
      <c r="M468" s="141"/>
      <c r="N468" s="141"/>
      <c r="O468" s="141"/>
      <c r="P468" s="141"/>
      <c r="Q468" s="141"/>
      <c r="R468" s="144"/>
      <c r="T468" s="145"/>
      <c r="U468" s="141"/>
      <c r="V468" s="141"/>
      <c r="W468" s="141"/>
      <c r="X468" s="141"/>
      <c r="Y468" s="141"/>
      <c r="Z468" s="141"/>
      <c r="AA468" s="146"/>
      <c r="AT468" s="147" t="s">
        <v>135</v>
      </c>
      <c r="AU468" s="147" t="s">
        <v>87</v>
      </c>
      <c r="AV468" s="10" t="s">
        <v>87</v>
      </c>
      <c r="AW468" s="10" t="s">
        <v>32</v>
      </c>
      <c r="AX468" s="10" t="s">
        <v>20</v>
      </c>
      <c r="AY468" s="147" t="s">
        <v>127</v>
      </c>
    </row>
    <row r="469" spans="2:65" s="1" customFormat="1" ht="22.5" customHeight="1">
      <c r="B469" s="130"/>
      <c r="C469" s="131" t="s">
        <v>784</v>
      </c>
      <c r="D469" s="131" t="s">
        <v>128</v>
      </c>
      <c r="E469" s="132" t="s">
        <v>785</v>
      </c>
      <c r="F469" s="228" t="s">
        <v>786</v>
      </c>
      <c r="G469" s="229"/>
      <c r="H469" s="229"/>
      <c r="I469" s="229"/>
      <c r="J469" s="133" t="s">
        <v>774</v>
      </c>
      <c r="K469" s="134">
        <v>1</v>
      </c>
      <c r="L469" s="230"/>
      <c r="M469" s="229"/>
      <c r="N469" s="230">
        <f>ROUND(L469*K469,2)</f>
        <v>0</v>
      </c>
      <c r="O469" s="229"/>
      <c r="P469" s="229"/>
      <c r="Q469" s="229"/>
      <c r="R469" s="135"/>
      <c r="T469" s="136" t="s">
        <v>3</v>
      </c>
      <c r="U469" s="39" t="s">
        <v>39</v>
      </c>
      <c r="V469" s="137">
        <v>0</v>
      </c>
      <c r="W469" s="137">
        <f>V469*K469</f>
        <v>0</v>
      </c>
      <c r="X469" s="137">
        <v>0</v>
      </c>
      <c r="Y469" s="137">
        <f>X469*K469</f>
        <v>0</v>
      </c>
      <c r="Z469" s="137">
        <v>0</v>
      </c>
      <c r="AA469" s="138">
        <f>Z469*K469</f>
        <v>0</v>
      </c>
      <c r="AR469" s="16" t="s">
        <v>754</v>
      </c>
      <c r="AT469" s="16" t="s">
        <v>128</v>
      </c>
      <c r="AU469" s="16" t="s">
        <v>87</v>
      </c>
      <c r="AY469" s="16" t="s">
        <v>127</v>
      </c>
      <c r="BE469" s="139">
        <f>IF(U469="základní",N469,0)</f>
        <v>0</v>
      </c>
      <c r="BF469" s="139">
        <f>IF(U469="snížená",N469,0)</f>
        <v>0</v>
      </c>
      <c r="BG469" s="139">
        <f>IF(U469="zákl. přenesená",N469,0)</f>
        <v>0</v>
      </c>
      <c r="BH469" s="139">
        <f>IF(U469="sníž. přenesená",N469,0)</f>
        <v>0</v>
      </c>
      <c r="BI469" s="139">
        <f>IF(U469="nulová",N469,0)</f>
        <v>0</v>
      </c>
      <c r="BJ469" s="16" t="s">
        <v>20</v>
      </c>
      <c r="BK469" s="139">
        <f>ROUND(L469*K469,2)</f>
        <v>0</v>
      </c>
      <c r="BL469" s="16" t="s">
        <v>754</v>
      </c>
      <c r="BM469" s="16" t="s">
        <v>787</v>
      </c>
    </row>
    <row r="470" spans="2:51" s="10" customFormat="1" ht="22.5" customHeight="1">
      <c r="B470" s="140"/>
      <c r="C470" s="141"/>
      <c r="D470" s="141"/>
      <c r="E470" s="142" t="s">
        <v>3</v>
      </c>
      <c r="F470" s="231" t="s">
        <v>20</v>
      </c>
      <c r="G470" s="232"/>
      <c r="H470" s="232"/>
      <c r="I470" s="232"/>
      <c r="J470" s="141"/>
      <c r="K470" s="143">
        <v>1</v>
      </c>
      <c r="L470" s="141"/>
      <c r="M470" s="141"/>
      <c r="N470" s="141"/>
      <c r="O470" s="141"/>
      <c r="P470" s="141"/>
      <c r="Q470" s="141"/>
      <c r="R470" s="144"/>
      <c r="T470" s="168"/>
      <c r="U470" s="169"/>
      <c r="V470" s="169"/>
      <c r="W470" s="169"/>
      <c r="X470" s="169"/>
      <c r="Y470" s="169"/>
      <c r="Z470" s="169"/>
      <c r="AA470" s="170"/>
      <c r="AT470" s="147" t="s">
        <v>135</v>
      </c>
      <c r="AU470" s="147" t="s">
        <v>87</v>
      </c>
      <c r="AV470" s="10" t="s">
        <v>87</v>
      </c>
      <c r="AW470" s="10" t="s">
        <v>32</v>
      </c>
      <c r="AX470" s="10" t="s">
        <v>20</v>
      </c>
      <c r="AY470" s="147" t="s">
        <v>127</v>
      </c>
    </row>
    <row r="471" spans="2:18" s="1" customFormat="1" ht="6.75" customHeight="1">
      <c r="B471" s="54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6"/>
    </row>
  </sheetData>
  <sheetProtection/>
  <mergeCells count="678">
    <mergeCell ref="S2:AC2"/>
    <mergeCell ref="N450:Q450"/>
    <mergeCell ref="N451:Q451"/>
    <mergeCell ref="N454:Q454"/>
    <mergeCell ref="N455:Q455"/>
    <mergeCell ref="N463:Q463"/>
    <mergeCell ref="N217:Q217"/>
    <mergeCell ref="N421:Q421"/>
    <mergeCell ref="N426:Q426"/>
    <mergeCell ref="N342:Q342"/>
    <mergeCell ref="H1:K1"/>
    <mergeCell ref="F468:I468"/>
    <mergeCell ref="F469:I469"/>
    <mergeCell ref="L469:M469"/>
    <mergeCell ref="N469:Q469"/>
    <mergeCell ref="F470:I470"/>
    <mergeCell ref="N123:Q123"/>
    <mergeCell ref="N124:Q124"/>
    <mergeCell ref="N125:Q125"/>
    <mergeCell ref="N204:Q204"/>
    <mergeCell ref="F465:I465"/>
    <mergeCell ref="F466:I466"/>
    <mergeCell ref="L466:M466"/>
    <mergeCell ref="N466:Q466"/>
    <mergeCell ref="F467:I467"/>
    <mergeCell ref="L467:M467"/>
    <mergeCell ref="N467:Q467"/>
    <mergeCell ref="F460:I460"/>
    <mergeCell ref="F461:I461"/>
    <mergeCell ref="L461:M461"/>
    <mergeCell ref="N461:Q461"/>
    <mergeCell ref="F462:I462"/>
    <mergeCell ref="F464:I464"/>
    <mergeCell ref="L464:M464"/>
    <mergeCell ref="N464:Q464"/>
    <mergeCell ref="F457:I457"/>
    <mergeCell ref="L457:M457"/>
    <mergeCell ref="N457:Q457"/>
    <mergeCell ref="F458:I458"/>
    <mergeCell ref="F459:I459"/>
    <mergeCell ref="L459:M459"/>
    <mergeCell ref="N459:Q459"/>
    <mergeCell ref="F452:I452"/>
    <mergeCell ref="L452:M452"/>
    <mergeCell ref="N452:Q452"/>
    <mergeCell ref="F453:I453"/>
    <mergeCell ref="F456:I456"/>
    <mergeCell ref="L456:M456"/>
    <mergeCell ref="N456:Q456"/>
    <mergeCell ref="F445:I445"/>
    <mergeCell ref="F446:I446"/>
    <mergeCell ref="L446:M446"/>
    <mergeCell ref="N446:Q446"/>
    <mergeCell ref="F447:I447"/>
    <mergeCell ref="F449:I449"/>
    <mergeCell ref="L449:M449"/>
    <mergeCell ref="N449:Q449"/>
    <mergeCell ref="N448:Q448"/>
    <mergeCell ref="F441:I441"/>
    <mergeCell ref="F442:I442"/>
    <mergeCell ref="F443:I443"/>
    <mergeCell ref="F444:I444"/>
    <mergeCell ref="L444:M444"/>
    <mergeCell ref="N444:Q444"/>
    <mergeCell ref="F437:I437"/>
    <mergeCell ref="F438:I438"/>
    <mergeCell ref="L438:M438"/>
    <mergeCell ref="N438:Q438"/>
    <mergeCell ref="F439:I439"/>
    <mergeCell ref="F440:I440"/>
    <mergeCell ref="L432:M432"/>
    <mergeCell ref="N432:Q432"/>
    <mergeCell ref="F433:I433"/>
    <mergeCell ref="F434:I434"/>
    <mergeCell ref="F435:I435"/>
    <mergeCell ref="F436:I436"/>
    <mergeCell ref="F427:I427"/>
    <mergeCell ref="F428:I428"/>
    <mergeCell ref="F429:I429"/>
    <mergeCell ref="F430:I430"/>
    <mergeCell ref="F431:I431"/>
    <mergeCell ref="F432:I432"/>
    <mergeCell ref="F422:I422"/>
    <mergeCell ref="F423:I423"/>
    <mergeCell ref="F424:I424"/>
    <mergeCell ref="F425:I425"/>
    <mergeCell ref="F426:I426"/>
    <mergeCell ref="L426:M426"/>
    <mergeCell ref="F417:I417"/>
    <mergeCell ref="F418:I418"/>
    <mergeCell ref="F419:I419"/>
    <mergeCell ref="F420:I420"/>
    <mergeCell ref="F421:I421"/>
    <mergeCell ref="L421:M421"/>
    <mergeCell ref="F413:I413"/>
    <mergeCell ref="F414:I414"/>
    <mergeCell ref="F415:I415"/>
    <mergeCell ref="F416:I416"/>
    <mergeCell ref="L416:M416"/>
    <mergeCell ref="N416:Q416"/>
    <mergeCell ref="F409:I409"/>
    <mergeCell ref="F410:I410"/>
    <mergeCell ref="F411:I411"/>
    <mergeCell ref="F412:I412"/>
    <mergeCell ref="L412:M412"/>
    <mergeCell ref="N412:Q412"/>
    <mergeCell ref="F405:I405"/>
    <mergeCell ref="F406:I406"/>
    <mergeCell ref="L406:M406"/>
    <mergeCell ref="N406:Q406"/>
    <mergeCell ref="F408:I408"/>
    <mergeCell ref="L408:M408"/>
    <mergeCell ref="N408:Q408"/>
    <mergeCell ref="N407:Q407"/>
    <mergeCell ref="F401:I401"/>
    <mergeCell ref="F402:I402"/>
    <mergeCell ref="L402:M402"/>
    <mergeCell ref="N402:Q402"/>
    <mergeCell ref="F403:I403"/>
    <mergeCell ref="F404:I404"/>
    <mergeCell ref="L404:M404"/>
    <mergeCell ref="N404:Q404"/>
    <mergeCell ref="F397:I397"/>
    <mergeCell ref="F398:I398"/>
    <mergeCell ref="L398:M398"/>
    <mergeCell ref="N398:Q398"/>
    <mergeCell ref="F399:I399"/>
    <mergeCell ref="F400:I400"/>
    <mergeCell ref="F393:I393"/>
    <mergeCell ref="F394:I394"/>
    <mergeCell ref="L394:M394"/>
    <mergeCell ref="N394:Q394"/>
    <mergeCell ref="F395:I395"/>
    <mergeCell ref="F396:I396"/>
    <mergeCell ref="L396:M396"/>
    <mergeCell ref="N396:Q396"/>
    <mergeCell ref="F389:I389"/>
    <mergeCell ref="F390:I390"/>
    <mergeCell ref="L390:M390"/>
    <mergeCell ref="N390:Q390"/>
    <mergeCell ref="F391:I391"/>
    <mergeCell ref="F392:I392"/>
    <mergeCell ref="L392:M392"/>
    <mergeCell ref="N392:Q392"/>
    <mergeCell ref="F385:I385"/>
    <mergeCell ref="F386:I386"/>
    <mergeCell ref="L386:M386"/>
    <mergeCell ref="N386:Q386"/>
    <mergeCell ref="F387:I387"/>
    <mergeCell ref="F388:I388"/>
    <mergeCell ref="F382:I382"/>
    <mergeCell ref="L382:M382"/>
    <mergeCell ref="N382:Q382"/>
    <mergeCell ref="F383:I383"/>
    <mergeCell ref="F384:I384"/>
    <mergeCell ref="L384:M384"/>
    <mergeCell ref="N384:Q384"/>
    <mergeCell ref="F378:I378"/>
    <mergeCell ref="F379:I379"/>
    <mergeCell ref="F380:I380"/>
    <mergeCell ref="L380:M380"/>
    <mergeCell ref="N380:Q380"/>
    <mergeCell ref="F381:I381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70:I370"/>
    <mergeCell ref="F371:I371"/>
    <mergeCell ref="L371:M371"/>
    <mergeCell ref="N371:Q371"/>
    <mergeCell ref="F372:I372"/>
    <mergeCell ref="F373:I373"/>
    <mergeCell ref="F366:I366"/>
    <mergeCell ref="F367:I367"/>
    <mergeCell ref="L367:M367"/>
    <mergeCell ref="N367:Q367"/>
    <mergeCell ref="F368:I368"/>
    <mergeCell ref="F369:I369"/>
    <mergeCell ref="L369:M369"/>
    <mergeCell ref="N369:Q369"/>
    <mergeCell ref="L363:M363"/>
    <mergeCell ref="N363:Q363"/>
    <mergeCell ref="F364:I364"/>
    <mergeCell ref="F365:I365"/>
    <mergeCell ref="L365:M365"/>
    <mergeCell ref="N365:Q365"/>
    <mergeCell ref="F358:I358"/>
    <mergeCell ref="F359:I359"/>
    <mergeCell ref="F360:I360"/>
    <mergeCell ref="F361:I361"/>
    <mergeCell ref="F362:I362"/>
    <mergeCell ref="F363:I363"/>
    <mergeCell ref="F354:I354"/>
    <mergeCell ref="F355:I355"/>
    <mergeCell ref="F356:I356"/>
    <mergeCell ref="F357:I357"/>
    <mergeCell ref="L357:M357"/>
    <mergeCell ref="N357:Q357"/>
    <mergeCell ref="F350:I350"/>
    <mergeCell ref="F351:I351"/>
    <mergeCell ref="F352:I352"/>
    <mergeCell ref="F353:I353"/>
    <mergeCell ref="L353:M353"/>
    <mergeCell ref="N353:Q353"/>
    <mergeCell ref="F346:I346"/>
    <mergeCell ref="F347:I347"/>
    <mergeCell ref="F348:I348"/>
    <mergeCell ref="F349:I349"/>
    <mergeCell ref="L349:M349"/>
    <mergeCell ref="N349:Q349"/>
    <mergeCell ref="F343:I343"/>
    <mergeCell ref="F344:I344"/>
    <mergeCell ref="L344:M344"/>
    <mergeCell ref="N344:Q344"/>
    <mergeCell ref="F345:I345"/>
    <mergeCell ref="F338:I338"/>
    <mergeCell ref="F339:I339"/>
    <mergeCell ref="F340:I340"/>
    <mergeCell ref="F341:I341"/>
    <mergeCell ref="F342:I342"/>
    <mergeCell ref="L342:M342"/>
    <mergeCell ref="F334:I334"/>
    <mergeCell ref="F335:I335"/>
    <mergeCell ref="L335:M335"/>
    <mergeCell ref="N335:Q335"/>
    <mergeCell ref="F336:I336"/>
    <mergeCell ref="F337:I337"/>
    <mergeCell ref="L337:M337"/>
    <mergeCell ref="N337:Q337"/>
    <mergeCell ref="F330:I330"/>
    <mergeCell ref="F331:I331"/>
    <mergeCell ref="L331:M331"/>
    <mergeCell ref="N331:Q331"/>
    <mergeCell ref="F332:I332"/>
    <mergeCell ref="F333:I333"/>
    <mergeCell ref="F326:I326"/>
    <mergeCell ref="F327:I327"/>
    <mergeCell ref="L327:M327"/>
    <mergeCell ref="N327:Q327"/>
    <mergeCell ref="F328:I328"/>
    <mergeCell ref="F329:I329"/>
    <mergeCell ref="F322:I322"/>
    <mergeCell ref="F323:I323"/>
    <mergeCell ref="L323:M323"/>
    <mergeCell ref="N323:Q323"/>
    <mergeCell ref="F324:I324"/>
    <mergeCell ref="F325:I325"/>
    <mergeCell ref="F318:I318"/>
    <mergeCell ref="F319:I319"/>
    <mergeCell ref="L319:M319"/>
    <mergeCell ref="N319:Q319"/>
    <mergeCell ref="F320:I320"/>
    <mergeCell ref="F321:I321"/>
    <mergeCell ref="F315:I315"/>
    <mergeCell ref="L315:M315"/>
    <mergeCell ref="N315:Q315"/>
    <mergeCell ref="F316:I316"/>
    <mergeCell ref="F317:I317"/>
    <mergeCell ref="L317:M317"/>
    <mergeCell ref="N317:Q317"/>
    <mergeCell ref="F311:I311"/>
    <mergeCell ref="L311:M311"/>
    <mergeCell ref="N311:Q311"/>
    <mergeCell ref="F312:I312"/>
    <mergeCell ref="F313:I313"/>
    <mergeCell ref="F314:I314"/>
    <mergeCell ref="F307:I307"/>
    <mergeCell ref="L307:M307"/>
    <mergeCell ref="N307:Q307"/>
    <mergeCell ref="F308:I308"/>
    <mergeCell ref="F309:I309"/>
    <mergeCell ref="F310:I310"/>
    <mergeCell ref="F303:I303"/>
    <mergeCell ref="L303:M303"/>
    <mergeCell ref="N303:Q303"/>
    <mergeCell ref="F304:I304"/>
    <mergeCell ref="F305:I305"/>
    <mergeCell ref="F306:I306"/>
    <mergeCell ref="F299:I299"/>
    <mergeCell ref="L299:M299"/>
    <mergeCell ref="N299:Q299"/>
    <mergeCell ref="F300:I300"/>
    <mergeCell ref="F301:I301"/>
    <mergeCell ref="F302:I302"/>
    <mergeCell ref="F295:I295"/>
    <mergeCell ref="F296:I296"/>
    <mergeCell ref="L296:M296"/>
    <mergeCell ref="N296:Q296"/>
    <mergeCell ref="F297:I297"/>
    <mergeCell ref="F298:I298"/>
    <mergeCell ref="L298:M298"/>
    <mergeCell ref="N298:Q298"/>
    <mergeCell ref="F290:I290"/>
    <mergeCell ref="F292:I292"/>
    <mergeCell ref="L292:M292"/>
    <mergeCell ref="N292:Q292"/>
    <mergeCell ref="F293:I293"/>
    <mergeCell ref="F294:I294"/>
    <mergeCell ref="L294:M294"/>
    <mergeCell ref="N294:Q294"/>
    <mergeCell ref="N291:Q291"/>
    <mergeCell ref="F286:I286"/>
    <mergeCell ref="F287:I287"/>
    <mergeCell ref="L287:M287"/>
    <mergeCell ref="N287:Q287"/>
    <mergeCell ref="F288:I288"/>
    <mergeCell ref="F289:I289"/>
    <mergeCell ref="L289:M289"/>
    <mergeCell ref="N289:Q289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55:I255"/>
    <mergeCell ref="L255:M255"/>
    <mergeCell ref="N255:Q255"/>
    <mergeCell ref="F256:I256"/>
    <mergeCell ref="F257:I257"/>
    <mergeCell ref="L257:M257"/>
    <mergeCell ref="N257:Q257"/>
    <mergeCell ref="F250:I250"/>
    <mergeCell ref="F252:I252"/>
    <mergeCell ref="L252:M252"/>
    <mergeCell ref="N252:Q252"/>
    <mergeCell ref="F253:I253"/>
    <mergeCell ref="F254:I254"/>
    <mergeCell ref="N251:Q251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26:I226"/>
    <mergeCell ref="F227:I227"/>
    <mergeCell ref="L227:M227"/>
    <mergeCell ref="N227:Q227"/>
    <mergeCell ref="F228:I228"/>
    <mergeCell ref="F229:I229"/>
    <mergeCell ref="F221:I221"/>
    <mergeCell ref="F222:I222"/>
    <mergeCell ref="L222:M222"/>
    <mergeCell ref="N222:Q222"/>
    <mergeCell ref="F223:I223"/>
    <mergeCell ref="F225:I225"/>
    <mergeCell ref="L225:M225"/>
    <mergeCell ref="N225:Q225"/>
    <mergeCell ref="N224:Q224"/>
    <mergeCell ref="F216:I216"/>
    <mergeCell ref="F218:I218"/>
    <mergeCell ref="L218:M218"/>
    <mergeCell ref="N218:Q218"/>
    <mergeCell ref="F219:I219"/>
    <mergeCell ref="F220:I220"/>
    <mergeCell ref="L220:M220"/>
    <mergeCell ref="N220:Q220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05:I205"/>
    <mergeCell ref="L205:M205"/>
    <mergeCell ref="N205:Q205"/>
    <mergeCell ref="F206:I206"/>
    <mergeCell ref="F207:I207"/>
    <mergeCell ref="L207:M207"/>
    <mergeCell ref="N207:Q207"/>
    <mergeCell ref="F200:I200"/>
    <mergeCell ref="F201:I201"/>
    <mergeCell ref="F202:I202"/>
    <mergeCell ref="L202:M202"/>
    <mergeCell ref="N202:Q202"/>
    <mergeCell ref="F203:I203"/>
    <mergeCell ref="F196:I196"/>
    <mergeCell ref="F197:I197"/>
    <mergeCell ref="F198:I198"/>
    <mergeCell ref="L198:M198"/>
    <mergeCell ref="N198:Q198"/>
    <mergeCell ref="F199:I199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N188:Q188"/>
    <mergeCell ref="F189:I189"/>
    <mergeCell ref="F190:I190"/>
    <mergeCell ref="L190:M190"/>
    <mergeCell ref="N190:Q190"/>
    <mergeCell ref="F191:I191"/>
    <mergeCell ref="F184:I184"/>
    <mergeCell ref="F185:I185"/>
    <mergeCell ref="F186:I186"/>
    <mergeCell ref="F187:I187"/>
    <mergeCell ref="F188:I188"/>
    <mergeCell ref="L188:M188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L177:M177"/>
    <mergeCell ref="N177:Q177"/>
    <mergeCell ref="F178:I178"/>
    <mergeCell ref="F179:I179"/>
    <mergeCell ref="L179:M179"/>
    <mergeCell ref="N179:Q179"/>
    <mergeCell ref="F172:I172"/>
    <mergeCell ref="F173:I173"/>
    <mergeCell ref="F174:I174"/>
    <mergeCell ref="F175:I175"/>
    <mergeCell ref="F176:I176"/>
    <mergeCell ref="F177:I17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57:I157"/>
    <mergeCell ref="L157:M157"/>
    <mergeCell ref="N157:Q157"/>
    <mergeCell ref="F158:I158"/>
    <mergeCell ref="F159:I159"/>
    <mergeCell ref="L159:M159"/>
    <mergeCell ref="N159:Q159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26:I126"/>
    <mergeCell ref="L126:M126"/>
    <mergeCell ref="N126:Q126"/>
    <mergeCell ref="F127:I127"/>
    <mergeCell ref="F128:I128"/>
    <mergeCell ref="L128:M128"/>
    <mergeCell ref="N128:Q128"/>
    <mergeCell ref="F115:P115"/>
    <mergeCell ref="M117:P117"/>
    <mergeCell ref="M119:Q119"/>
    <mergeCell ref="M120:Q120"/>
    <mergeCell ref="F122:I122"/>
    <mergeCell ref="L122:M122"/>
    <mergeCell ref="N122:Q122"/>
    <mergeCell ref="N101:Q101"/>
    <mergeCell ref="N102:Q102"/>
    <mergeCell ref="N104:Q104"/>
    <mergeCell ref="L106:Q106"/>
    <mergeCell ref="C112:Q112"/>
    <mergeCell ref="F114:P114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Kadlecová Hana, Ing.</dc:creator>
  <cp:keywords/>
  <dc:description/>
  <cp:lastModifiedBy>Boris Mlynarcik</cp:lastModifiedBy>
  <dcterms:created xsi:type="dcterms:W3CDTF">2016-08-08T10:33:17Z</dcterms:created>
  <dcterms:modified xsi:type="dcterms:W3CDTF">2016-08-08T10:46:08Z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