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firstSheet="1" activeTab="4"/>
  </bookViews>
  <sheets>
    <sheet name="Rekapitulace stavby" sheetId="1" r:id="rId1"/>
    <sheet name="1 - SO 100  Vozovka silni..." sheetId="2" r:id="rId2"/>
    <sheet name="2 - Dopravně inženýrské o..." sheetId="3" r:id="rId3"/>
    <sheet name="3 - Vedlejší a ostatní ná..." sheetId="4" r:id="rId4"/>
    <sheet name="Pokyny pro vyplnění" sheetId="5" r:id="rId5"/>
  </sheets>
  <definedNames>
    <definedName name="_xlnm.Print_Titles" localSheetId="1">'1 - SO 100  Vozovka silni...'!$75:$75</definedName>
    <definedName name="_xlnm.Print_Titles" localSheetId="2">'2 - Dopravně inženýrské o...'!$70:$70</definedName>
    <definedName name="_xlnm.Print_Titles" localSheetId="3">'3 - Vedlejší a ostatní ná...'!$71:$71</definedName>
    <definedName name="_xlnm.Print_Titles" localSheetId="0">'Rekapitulace stavby'!$48:$48</definedName>
    <definedName name="_xlnm.Print_Area" localSheetId="1">'1 - SO 100  Vozovka silni...'!$C$4:$P$33,'1 - SO 100  Vozovka silni...'!$C$39:$Q$59,'1 - SO 100  Vozovka silni...'!$C$65:$R$195</definedName>
    <definedName name="_xlnm.Print_Area" localSheetId="2">'2 - Dopravně inženýrské o...'!$C$4:$P$33,'2 - Dopravně inženýrské o...'!$C$39:$Q$54,'2 - Dopravně inženýrské o...'!$C$60:$R$97</definedName>
    <definedName name="_xlnm.Print_Area" localSheetId="3">'3 - Vedlejší a ostatní ná...'!$C$4:$P$33,'3 - Vedlejší a ostatní ná...'!$C$39:$Q$55,'3 - Vedlejší a ostatní ná...'!$C$61:$R$81</definedName>
    <definedName name="_xlnm.Print_Area" localSheetId="4">'Pokyny pro vyplnění'!$B$2:$K$69,'Pokyny pro vyplnění'!$B$72:$K$116,'Pokyny pro vyplnění'!$B$119:$K$184,'Pokyny pro vyplnění'!$B$187:$K$207</definedName>
    <definedName name="_xlnm.Print_Area" localSheetId="0">'Rekapitulace stavby'!$D$4:$AO$32,'Rekapitulace stavby'!$C$38:$AQ$54</definedName>
  </definedNames>
  <calcPr fullCalcOnLoad="1"/>
</workbook>
</file>

<file path=xl/sharedStrings.xml><?xml version="1.0" encoding="utf-8"?>
<sst xmlns="http://schemas.openxmlformats.org/spreadsheetml/2006/main" count="1885" uniqueCount="515">
  <si>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</si>
  <si>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</si>
  <si>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</si>
  <si>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</si>
  <si>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</si>
  <si>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</si>
  <si>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</si>
  <si>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</si>
  <si>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</si>
  <si>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</si>
  <si>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</si>
  <si>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</si>
  <si>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</si>
  <si>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</si>
  <si>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</si>
  <si>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</si>
  <si>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</si>
  <si>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</si>
  <si>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</si>
  <si>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</si>
  <si>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</si>
  <si>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</si>
  <si>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</si>
  <si>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</si>
  <si>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</si>
  <si>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</si>
  <si>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</si>
  <si>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</si>
  <si>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</si>
  <si>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</si>
  <si>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</si>
  <si>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</si>
  <si>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</si>
  <si>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</si>
  <si>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</si>
  <si>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</si>
  <si>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</si>
  <si>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</si>
  <si>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</si>
  <si>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</si>
  <si>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</si>
  <si>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</si>
  <si>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</si>
  <si>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</si>
  <si>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</si>
  <si>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</si>
  <si>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</si>
  <si>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</si>
  <si>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</si>
  <si>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</si>
  <si>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</si>
  <si>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</si>
  <si>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</si>
  <si>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</si>
  <si>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</si>
  <si>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</si>
  <si>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</si>
  <si>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</si>
  <si>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</si>
  <si>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</si>
  <si>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</si>
  <si>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</si>
  <si>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</si>
  <si>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</si>
  <si>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</si>
  <si>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</si>
  <si>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</si>
  <si>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</si>
  <si>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</si>
  <si>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</si>
  <si>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</si>
  <si>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</si>
  <si>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</si>
  <si>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</si>
  <si>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</si>
  <si>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</si>
  <si>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</si>
  <si>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</si>
  <si>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</si>
  <si>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</si>
  <si>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</si>
  <si>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</si>
  <si>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</si>
  <si>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</si>
  <si>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</si>
  <si>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</si>
  <si>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</si>
  <si>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</si>
  <si>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</si>
  <si>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</si>
  <si>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</si>
  <si>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</si>
  <si>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</si>
  <si>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</si>
  <si>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</si>
  <si>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</si>
  <si>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</si>
  <si>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</si>
  <si>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</si>
  <si>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</si>
  <si>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</si>
  <si>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</si>
  <si>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</si>
  <si>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</si>
  <si>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</si>
  <si>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</si>
  <si>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</si>
  <si>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</si>
  <si>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</si>
  <si>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</si>
  <si>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</si>
  <si>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</si>
  <si>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</si>
  <si>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</si>
  <si>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</si>
  <si>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</si>
  <si>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</si>
  <si>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</si>
  <si>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</si>
  <si>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</si>
  <si>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</si>
  <si>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</si>
  <si>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</si>
  <si>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</si>
  <si>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</si>
  <si>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</si>
  <si>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</si>
  <si>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</si>
  <si>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</si>
  <si>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</si>
  <si>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</si>
  <si>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</si>
  <si>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</si>
  <si>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</si>
  <si>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</si>
  <si>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</si>
  <si>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</si>
  <si>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</si>
  <si>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</si>
  <si>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</si>
  <si>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</si>
  <si>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</si>
  <si>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</si>
  <si>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</si>
  <si>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</si>
  <si>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</si>
  <si>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</si>
  <si>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</si>
  <si>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</si>
  <si>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</si>
  <si>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</si>
  <si>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</si>
  <si>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</si>
  <si>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</si>
  <si>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</si>
  <si>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</si>
  <si>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</si>
  <si>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</si>
  <si>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</si>
  <si>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Export VZ</t>
  </si>
  <si>
    <t>List obsahuje:</t>
  </si>
  <si>
    <t>2.0</t>
  </si>
  <si>
    <t>False</t>
  </si>
  <si>
    <t>{B3DB36B6-20E4-4BC6-8143-E2C224B524A8}</t>
  </si>
  <si>
    <t>optimalizováno pro tisk sestav ve formátu A4 - na výšku</t>
  </si>
  <si>
    <t>&gt;&gt;  skryté sloupce  &lt;&lt;</t>
  </si>
  <si>
    <t>0,01</t>
  </si>
  <si>
    <t>21</t>
  </si>
  <si>
    <t>15</t>
  </si>
  <si>
    <t>REKAPITULACE STAVBY</t>
  </si>
  <si>
    <t>v ---  níže se nacházejí doplnkové a pomocné údaje k sestavám  --- v</t>
  </si>
  <si>
    <t>0,001</t>
  </si>
  <si>
    <t>Kód:</t>
  </si>
  <si>
    <t>0111/2</t>
  </si>
  <si>
    <t>Stavba:</t>
  </si>
  <si>
    <t>II/193 Uněšov - průtah</t>
  </si>
  <si>
    <t>0,1</t>
  </si>
  <si>
    <t>KSO:</t>
  </si>
  <si>
    <t>CC-CZ:</t>
  </si>
  <si>
    <t>1</t>
  </si>
  <si>
    <t>Místo:</t>
  </si>
  <si>
    <t>Uněšov</t>
  </si>
  <si>
    <t>Datum:</t>
  </si>
  <si>
    <t>24.08.2015</t>
  </si>
  <si>
    <t>10</t>
  </si>
  <si>
    <t>100</t>
  </si>
  <si>
    <t>Zadavatel:</t>
  </si>
  <si>
    <t>IČ:</t>
  </si>
  <si>
    <t>SUS Plzeňského kraje</t>
  </si>
  <si>
    <t>DIČ:</t>
  </si>
  <si>
    <t>Uchazeč:</t>
  </si>
  <si>
    <t xml:space="preserve"> </t>
  </si>
  <si>
    <t>Projektant:</t>
  </si>
  <si>
    <t>BOULA IPK s.r.o.</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</si>
  <si>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</si>
  <si>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</si>
  <si>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</si>
  <si>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</si>
  <si>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</si>
  <si>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</si>
  <si>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</si>
  <si>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</si>
  <si>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</si>
  <si>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</si>
  <si>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</si>
  <si>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</si>
  <si>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</si>
  <si>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</si>
  <si>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</si>
  <si>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</si>
  <si>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</si>
  <si>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</si>
  <si>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</si>
  <si>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</si>
  <si>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</si>
  <si>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</si>
  <si>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</si>
  <si>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</si>
  <si>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</si>
  <si>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</si>
  <si>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</si>
  <si>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</si>
  <si>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</si>
  <si>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</si>
  <si>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</si>
  <si>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</si>
  <si>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</si>
  <si>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</si>
  <si>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</si>
  <si>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</si>
  <si>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</si>
  <si>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</si>
  <si>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100  Vozovka silnice II/193</t>
  </si>
  <si>
    <t>STA</t>
  </si>
  <si>
    <t>{6DDAF8C3-B358-4A77-BB73-A4768A58EDF5}</t>
  </si>
  <si>
    <t>2</t>
  </si>
  <si>
    <t>Dopravně inženýrské opatření - DIO</t>
  </si>
  <si>
    <t>{B9E237B2-5DA3-40F7-9C5C-46A2C8726DD1}</t>
  </si>
  <si>
    <t>3</t>
  </si>
  <si>
    <t>Vedlejší a ostatní náklady</t>
  </si>
  <si>
    <t>{D77E809D-8B4F-48C4-941A-4BD8E72301F5}</t>
  </si>
  <si>
    <t>Zpět na list:</t>
  </si>
  <si>
    <t>KRYCÍ LIST SOUPISU</t>
  </si>
  <si>
    <t>Objekt:</t>
  </si>
  <si>
    <t>1 - SO 100  Vozovka silnice II/193</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</si>
  <si>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</si>
  <si>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</si>
  <si>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</si>
  <si>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</si>
  <si>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</si>
  <si>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</si>
  <si>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</si>
  <si>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</si>
  <si>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t>
  </si>
  <si>
    <t xml:space="preserve">    8 - Trubní vedení</t>
  </si>
  <si>
    <t xml:space="preserve">    9 - Ostatní konstrukce a práce-bourání</t>
  </si>
  <si>
    <t xml:space="preserve">      99 - Přesuny hmot a sutí</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</si>
  <si>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</si>
  <si>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</si>
  <si>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</si>
  <si>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</si>
  <si>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</si>
  <si>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</si>
  <si>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</si>
  <si>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</si>
  <si>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</si>
  <si>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</si>
  <si>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</si>
  <si>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</si>
  <si>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</si>
  <si>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</si>
  <si>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</si>
  <si>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</si>
  <si>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</si>
  <si>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113154223</t>
  </si>
  <si>
    <t>Frézování živičného krytu tl 50 mm pruh š 1 m pl do 1000 m2 bez překážek v trase</t>
  </si>
  <si>
    <t>m2</t>
  </si>
  <si>
    <t>CS ÚRS 2013 02</t>
  </si>
  <si>
    <t>4</t>
  </si>
  <si>
    <t>774008293</t>
  </si>
  <si>
    <t>Frézování živičného podkladu nebo krytu s naložením na dopravní prostředek plochy přes 500 do 1 000 m2 bez překážek v trase pruhu šířky do 1 m, tloušťky vrstvy 50 mm</t>
  </si>
  <si>
    <t>PP</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</si>
  <si>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</si>
  <si>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PSC</t>
  </si>
  <si>
    <t>(7,4*3,8)*0,5+(9,2*5,5)*0,5+(7*4,7)*0,5+(6,5*5)*0,5</t>
  </si>
  <si>
    <t>VV</t>
  </si>
  <si>
    <t>(7*5,2)*0,5+(7*4)*0,5+(8*4,4)*0,5+(8*3,4)*0,5</t>
  </si>
  <si>
    <t>(10,5*4,2)*0,5+(10,5*5)*0,5+(13*5,6)*0,5+(13*6)*0,5</t>
  </si>
  <si>
    <t>(10*5)*0,5+(10*3)*0,5+(9,5*3,4)*0,5+(9,5*3)*0,5</t>
  </si>
  <si>
    <t>(10,6*4,5)*0,5+(10,6*2,8)*0,5+(10*3)*0,5</t>
  </si>
  <si>
    <t>(10*4)*0,5+(10*5)*0,5+(10*2,5)*0,5</t>
  </si>
  <si>
    <t>(10,5*4)*0,5+(10,5*7,5)*0,5+9*4</t>
  </si>
  <si>
    <t>Součet</t>
  </si>
  <si>
    <t>122302202</t>
  </si>
  <si>
    <t>Odkopávky a prokopávky nezapažené pro silnice objemu do 1000 m3 v hornině tř. 4</t>
  </si>
  <si>
    <t>m3</t>
  </si>
  <si>
    <t>-1001827580</t>
  </si>
  <si>
    <t>Odkopávky a prokopávky nezapažené pro silnice s přemístěním výkopku v příčných profilech na vzdálenost do 15 m nebo s naložením na dopravní prostředek v hornině tř. 4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</si>
  <si>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</si>
  <si>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482,36*0,51</t>
  </si>
  <si>
    <t>122302209</t>
  </si>
  <si>
    <t>Příplatek k odkopávkám a prokopávkám pro silnice v hornině tř. 4 za lepivost</t>
  </si>
  <si>
    <t>1846536634</t>
  </si>
  <si>
    <t>Odkopávky a prokopávky nezapažené pro silnice s přemístěním výkopku v příčných profilech na vzdálenost do 15 m nebo s naložením na dopravní prostředek v hornině tř. 4 Příplatek k cenám za lepivost horniny tř. 4</t>
  </si>
  <si>
    <t>246,004*0,3  "30%"</t>
  </si>
  <si>
    <t>132301201</t>
  </si>
  <si>
    <t>Hloubení rýh š do 2000 mm v hornině tř. 4 objemu do 100 m3</t>
  </si>
  <si>
    <t>730983479</t>
  </si>
  <si>
    <t>Hloubení zapažených i nezapažených rýh šířky přes 600 do 2 000 mm s urovnáním dna do předepsaného profilu a spádu v hornině tř. 4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</si>
  <si>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popsané v poznámce č. 1 v horninách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</si>
  <si>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(0,4+0,8)*0,5*0,4*124,21  "drenáž"</t>
  </si>
  <si>
    <t>5</t>
  </si>
  <si>
    <t>132301209</t>
  </si>
  <si>
    <t>Příplatek za lepivost k hloubení rýh š do 2000 mm v hornině tř. 4</t>
  </si>
  <si>
    <t>-679596823</t>
  </si>
  <si>
    <t>Hloubení zapažených i nezapažených rýh šířky přes 600 do 2 000 mm s urovnáním dna do předepsaného profilu a spádu v hornině tř. 4 Příplatek k cenám za lepivost horniny tř. 4</t>
  </si>
  <si>
    <t>29,81*0,3  "30%"</t>
  </si>
  <si>
    <t>6</t>
  </si>
  <si>
    <t>162701105</t>
  </si>
  <si>
    <t>Vodorovné přemístění do 10000 m výkopku/sypaniny z horniny tř. 1 až 4</t>
  </si>
  <si>
    <t>1909006664</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</si>
  <si>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</si>
  <si>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</si>
  <si>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246,004+29,81</t>
  </si>
  <si>
    <t>7</t>
  </si>
  <si>
    <t>162701109</t>
  </si>
  <si>
    <t>Příplatek k vodorovnému přemístění výkopku/sypaniny z horniny tř. 1 až 4 ZKD 1000 m přes 10000 m</t>
  </si>
  <si>
    <t>2069875132</t>
  </si>
  <si>
    <t>Vodorovné přemístění výkopku nebo sypaniny po suchu na obvyklém dopravním prostředku, bez naložení výkopku, avšak se složením bez rozhrnutí z horniny tř. 1 až 4 na vzdálenost Příplatek k ceně za každých dalších i započatých 1 000 m</t>
  </si>
  <si>
    <t>275,814*12  "celkem 22,0km"</t>
  </si>
  <si>
    <t>8</t>
  </si>
  <si>
    <t>171201211</t>
  </si>
  <si>
    <t>Poplatek za uložení odpadu ze sypaniny na skládce (skládkovné)</t>
  </si>
  <si>
    <t>t</t>
  </si>
  <si>
    <t>646854457</t>
  </si>
  <si>
    <t>Uložení sypaniny poplatek za uložení sypaniny na skládce ( skládkovné )</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</si>
  <si>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</si>
  <si>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275,814*1,8</t>
  </si>
  <si>
    <t>9</t>
  </si>
  <si>
    <t>181951102</t>
  </si>
  <si>
    <t>Úprava pláně v hornině tř. 1 až 4 se zhutněním</t>
  </si>
  <si>
    <t>-867264490</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</si>
  <si>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</si>
  <si>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</si>
  <si>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482,36</t>
  </si>
  <si>
    <t>211531111</t>
  </si>
  <si>
    <t>Výplň odvodňovacích žeber nebo trativodů kamenivem hrubým drceným frakce 16 až 63 mm</t>
  </si>
  <si>
    <t>1253813333</t>
  </si>
  <si>
    <t>Výplň kamenivem do rýh odvodňovacích žeber nebo trativodů bez zhutnění, s úpravou povrchu výplně kamenivem hrubým drceným frakce 16 až 63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</si>
  <si>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</si>
  <si>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29,81-3,14*0,05*0,05*124,21  "drenáž"</t>
  </si>
  <si>
    <t>11</t>
  </si>
  <si>
    <t>212755214</t>
  </si>
  <si>
    <t>Trativody z drenážních trubek plastových flexibilních D 100 mm bez lože</t>
  </si>
  <si>
    <t>m</t>
  </si>
  <si>
    <t>-1649688053</t>
  </si>
  <si>
    <t>Trativody bez lože z drenážních trubek plastových flexibilních D 100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</si>
  <si>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</si>
  <si>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30,03+47,09*2</t>
  </si>
  <si>
    <t>12</t>
  </si>
  <si>
    <t>564861111</t>
  </si>
  <si>
    <t>Podklad ze štěrkodrtě ŠD tl 200 mm</t>
  </si>
  <si>
    <t>1191089256</t>
  </si>
  <si>
    <t>Podklad ze štěrkodrti ŠD s rozprostřením a zhutněním, po zhutnění tl. 200 mm</t>
  </si>
  <si>
    <t>13</t>
  </si>
  <si>
    <t>564952111</t>
  </si>
  <si>
    <t>Podklad z mechanicky zpevněného kameniva MZK tl 150 mm</t>
  </si>
  <si>
    <t>-1588544317</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</si>
  <si>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</si>
  <si>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</si>
  <si>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14</t>
  </si>
  <si>
    <t>565136121</t>
  </si>
  <si>
    <t>Asfaltový beton vrstva podkladní ACP 22 (obalované kamenivo OKH) tl 50 mm š přes 3 m</t>
  </si>
  <si>
    <t>1582696951</t>
  </si>
  <si>
    <t>Asfaltový beton vrstva podkladní ACP 22 (obalované kamenivo hrubozrnné - OKH) s rozprostřením a zhutněním v pruhu šířky přes 3 m, po zhutnění tl. 50 mm</t>
  </si>
  <si>
    <t xml:space="preserve">Poznámka k souboru cen:
1. ČSN EN 13108-1 připouští pro ACP 22 pouze tl. 60 až 100 mm.
</t>
  </si>
  <si>
    <t>573230000</t>
  </si>
  <si>
    <t>Postřik živičný spojovací ze silniční emulze v množství do 0,3 kg/m2</t>
  </si>
  <si>
    <t>-447710178</t>
  </si>
  <si>
    <t>482,36*2</t>
  </si>
  <si>
    <t>16</t>
  </si>
  <si>
    <t>573231111</t>
  </si>
  <si>
    <t>Postřik živičný spojovací ze silniční emulze v množství do 0,5 kg/m2</t>
  </si>
  <si>
    <t>-92467766</t>
  </si>
  <si>
    <t>17</t>
  </si>
  <si>
    <t>577144121</t>
  </si>
  <si>
    <t>Asfaltový beton vrstva obrusná ACO 11 (ABS) tř. I tl 50 mm š přes 3 m z nemodifikovaného asfaltu</t>
  </si>
  <si>
    <t>2007726047</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</si>
  <si>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</si>
  <si>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</si>
  <si>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18</t>
  </si>
  <si>
    <t>577156121</t>
  </si>
  <si>
    <t>Asfaltový beton vrstva ložní ACL 22 (ABVH) tl 60 mm š přes 3 m z nemodifikovaného asfaltu</t>
  </si>
  <si>
    <t>157207512</t>
  </si>
  <si>
    <t>Asfaltový beton vrstva ložní ACL 22 (ABVH) s rozprostřením a zhutněním z nemodifikovaného asfaltu v pruhu šířky přes 3 m, po zhutnění tl. 60 mm</t>
  </si>
  <si>
    <t xml:space="preserve">Poznámka k souboru cen:
1. ČSN EN 13108-1 připouští pro ACL 22 pouze tl. 60 až 90 mm.
</t>
  </si>
  <si>
    <t>19</t>
  </si>
  <si>
    <t>899231111</t>
  </si>
  <si>
    <t>Výšková úprava uličního vstupu nebo vpusti do 200 mm zvýšením mříže</t>
  </si>
  <si>
    <t>kus</t>
  </si>
  <si>
    <t>-813782394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</si>
  <si>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</si>
  <si>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1,0</t>
  </si>
  <si>
    <t>20</t>
  </si>
  <si>
    <t>899431111</t>
  </si>
  <si>
    <t>Výšková úprava uličního vstupu nebo vpusti do 200 mm zvýšením krycího hrnce, šoupěte nebo hydrantu</t>
  </si>
  <si>
    <t>1717967154</t>
  </si>
  <si>
    <t>Výšková úprava uličního vstupu nebo vpusti do 200 mm zvýšením krycího hrnce, šoupěte nebo hydrantu bez úpravy armatur</t>
  </si>
  <si>
    <t>5,0</t>
  </si>
  <si>
    <t>915491211</t>
  </si>
  <si>
    <t>Osazení beton.linky u obrubníku</t>
  </si>
  <si>
    <t>-1745721418</t>
  </si>
  <si>
    <t xml:space="preserve">Poznámka k souboru cen:
1. V cenách nejsou započteny náklady na:
    a) příp. nutné zemní práce, které se oceňují cenami katalogu 800-1 Zemní práce,
    b) příp. nutné bourání (rozebrání) vozovky, které se oceňuje cenami části B 01 tohoto katalogu,
    c) vyplnění spár mezi krytem vozovky a vodicím proužkem, které se oceňuje cenami souboru cen
        599 . 4-11 Vyplnění spár mezi silničními dílci,
    d) dodání prefabrikovaných desek, které se oceňuje ve specifikaci.
</t>
  </si>
  <si>
    <t>77,12*2-18,0</t>
  </si>
  <si>
    <t>22</t>
  </si>
  <si>
    <t>M</t>
  </si>
  <si>
    <t>592140000</t>
  </si>
  <si>
    <t>1643628007</t>
  </si>
  <si>
    <t>136,24*5</t>
  </si>
  <si>
    <t>23</t>
  </si>
  <si>
    <t>919731121</t>
  </si>
  <si>
    <t>Zarovnání styčné plochy podkladu nebo krytu živičného tl do 50 mm</t>
  </si>
  <si>
    <t>-1322794304</t>
  </si>
  <si>
    <t>Zarovnání styčné plochy podkladu nebo krytu podél vybourané části komunikace nebo zpevněné plochy živičné tl. do 50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</si>
  <si>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</si>
  <si>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24</t>
  </si>
  <si>
    <t>919735111</t>
  </si>
  <si>
    <t>Řezání stávajícího živičného krytu hl do 50 mm</t>
  </si>
  <si>
    <t>-569228933</t>
  </si>
  <si>
    <t>Řezání stávajícího živičného krytu nebo podkladu hloubky do 50 mm</t>
  </si>
  <si>
    <t xml:space="preserve">Poznámka k souboru cen:
1. V cenách jsou započteny i náklady na spotřebu vody.
</t>
  </si>
  <si>
    <t>25</t>
  </si>
  <si>
    <t>997221551</t>
  </si>
  <si>
    <t>Vodorovná doprava suti ze sypkých materiálů do 1 km</t>
  </si>
  <si>
    <t>-897482091</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</si>
  <si>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</si>
  <si>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</si>
  <si>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26</t>
  </si>
  <si>
    <t>997221559</t>
  </si>
  <si>
    <t>Příplatek ZKD 1 km u vodorovné dopravy suti ze sypkých materiálů</t>
  </si>
  <si>
    <t>-1901824594</t>
  </si>
  <si>
    <t>Vodorovná doprava suti bez naložení, ale se složením a s hrubým urovnáním Příplatek k ceně za každý další i započatý 1 km přes 1 km</t>
  </si>
  <si>
    <t>68,752*21  "celkem 22,0km"</t>
  </si>
  <si>
    <t>27</t>
  </si>
  <si>
    <t>998225111</t>
  </si>
  <si>
    <t>Přesun hmot pro pozemní komunikace s krytem z kamene, monolitickým betonovým nebo živičným</t>
  </si>
  <si>
    <t>997992006</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</si>
  <si>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</si>
  <si>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</si>
  <si>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16,364</t>
  </si>
  <si>
    <t>2 - Dopravně inženýrské opatření - DIO</t>
  </si>
  <si>
    <t>913121111</t>
  </si>
  <si>
    <t>Montáž a demontáž dočasné dopravní značky kompletní základní</t>
  </si>
  <si>
    <t>14480235</t>
  </si>
  <si>
    <t>Montáž a demontáž dočasných dopravních značek kompletních značek vč. podstavce a sloupku základních</t>
  </si>
  <si>
    <t xml:space="preserve">Poznámka k souboru cen:
1. V cenách jsou započteny náklady na montáž i demontáž dočasné značky, nebo podstavce.
</t>
  </si>
  <si>
    <t>27,0</t>
  </si>
  <si>
    <t>913121112</t>
  </si>
  <si>
    <t>Montáž a demontáž dočasné dopravní značky kompletní zvětšené</t>
  </si>
  <si>
    <t>-836840152</t>
  </si>
  <si>
    <t>Montáž a demontáž dočasných dopravních značek kompletních značek vč. podstavce a sloupku zvětšených</t>
  </si>
  <si>
    <t>3,0</t>
  </si>
  <si>
    <t>913121211</t>
  </si>
  <si>
    <t>Příplatek k dočasné dopravní značce kompletní základní za první a ZKD den použití</t>
  </si>
  <si>
    <t>-945130418</t>
  </si>
  <si>
    <t>Montáž a demontáž dočasných dopravních značek Příplatek za první a každý další den použití dočasných dopravních značek k ceně 12-1111</t>
  </si>
  <si>
    <t>27,0*31</t>
  </si>
  <si>
    <t>913121212</t>
  </si>
  <si>
    <t>Příplatek k dočasné dopravní značce kompletní zvětšené za první a ZKD den použití</t>
  </si>
  <si>
    <t>1802487038</t>
  </si>
  <si>
    <t>Montáž a demontáž dočasných dopravních značek Příplatek za první a každý další den použití dočasných dopravních značek k ceně 12-1112</t>
  </si>
  <si>
    <t>3,0*31</t>
  </si>
  <si>
    <t>913211111</t>
  </si>
  <si>
    <t>Montáž a demontáž dočasné dopravní zábrany Z2 reflexní šířky 1,5 m</t>
  </si>
  <si>
    <t>-1718741523</t>
  </si>
  <si>
    <t>Montáž a demontáž dočasných dopravních zábran Z2 reflexních, šířky 1,5 m</t>
  </si>
  <si>
    <t xml:space="preserve">Poznámka k souboru cen:
1. V cenách jsou započteny náklady na montáž i demontáž dočasné zábrany.
</t>
  </si>
  <si>
    <t>913211211</t>
  </si>
  <si>
    <t>Příplatek k dočasné dopravní zábraně Z2 reflexní 1,5 m za první a ZKD den použití</t>
  </si>
  <si>
    <t>536522525</t>
  </si>
  <si>
    <t>Montáž a demontáž dočasných dopravních zábran Z2 Příplatek za první a každý další den použití dočasných dopravních zábran Z2 k ceně 21-1111</t>
  </si>
  <si>
    <t>5,0*31</t>
  </si>
  <si>
    <t>3 - Vedlejší a ostatní náklady</t>
  </si>
  <si>
    <t>VRN - Vedlejší rozpočtové náklady</t>
  </si>
  <si>
    <t xml:space="preserve">    VRN3 - Zařízení staveniště</t>
  </si>
  <si>
    <t xml:space="preserve">    VRN7 - Provozní vlivy</t>
  </si>
  <si>
    <t>030001000</t>
  </si>
  <si>
    <t>Zařízení staveniště</t>
  </si>
  <si>
    <t>Ks</t>
  </si>
  <si>
    <t>1024</t>
  </si>
  <si>
    <t>-2100365587</t>
  </si>
  <si>
    <t>Základní rozdělení průvodních činností a nákladů zařízení staveniště</t>
  </si>
  <si>
    <t>072002000</t>
  </si>
  <si>
    <t>Silniční provoz</t>
  </si>
  <si>
    <t>Kč</t>
  </si>
  <si>
    <t>-1416447078</t>
  </si>
  <si>
    <t>Hlavní tituly průvodních činností a nákladů provozní vlivy silniční provoz</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</si>
  <si>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</si>
  <si>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</si>
  <si>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</si>
  <si>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</si>
  <si>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</si>
  <si>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</si>
  <si>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</si>
  <si>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</si>
  <si>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</si>
  <si>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</si>
  <si>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</si>
  <si>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t>celkové nabídkové ceny uchazeče.</t>
  </si>
  <si>
    <t>Dodávka beton.linky 200/100/80mm</t>
  </si>
  <si>
    <t>oprava povrchu k I/20</t>
  </si>
  <si>
    <t>53,58*6,5+(6,5+5,5)*0,5*14+(5,5+5,0)*0,5*9,54+443</t>
  </si>
  <si>
    <t>482,36+443</t>
  </si>
  <si>
    <t>7+25,5</t>
  </si>
  <si>
    <t>537,125*0,128+44</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</si>
</sst>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quot;Áno&quot;;&quot;Áno&quot;;&quot;Nie&quot;"/>
    <numFmt numFmtId="178" formatCode="&quot;Pravda&quot;;&quot;Pravda&quot;;&quot;Nepravda&quot;"/>
    <numFmt numFmtId="179" formatCode="&quot;Zapnuté&quot;;&quot;Zapnuté&quot;;&quot;Vypnuté&quot;"/>
    <numFmt numFmtId="180" formatCode="[$€-2]\ #\ ##,000_);[Red]\([$€-2]\ #\ ##,000\)"/>
    <numFmt numFmtId="181" formatCode="#,##0.000_ ;\-#,##0.000\ "/>
  </numFmts>
  <fonts count="64">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sz val="9"/>
      <color indexed="55"/>
      <name val="Trebuchet MS"/>
      <family val="0"/>
    </font>
    <font>
      <sz val="9"/>
      <name val="Trebuchet MS"/>
      <family val="0"/>
    </font>
    <font>
      <b/>
      <sz val="12"/>
      <name val="Trebuchet MS"/>
      <family val="0"/>
    </font>
    <font>
      <b/>
      <sz val="10"/>
      <name val="Trebuchet MS"/>
      <family val="0"/>
    </font>
    <font>
      <sz val="8"/>
      <color indexed="55"/>
      <name val="Trebuchet MS"/>
      <family val="0"/>
    </font>
    <font>
      <b/>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8"/>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i/>
      <sz val="8"/>
      <color indexed="12"/>
      <name val="Trebuchet MS"/>
      <family val="0"/>
    </font>
    <font>
      <u val="single"/>
      <sz val="8"/>
      <color indexed="12"/>
      <name val="Trebuchet MS"/>
      <family val="0"/>
    </font>
    <font>
      <sz val="18"/>
      <color indexed="12"/>
      <name val="Wingdings 2"/>
      <family val="1"/>
    </font>
    <font>
      <u val="single"/>
      <sz val="10"/>
      <color indexed="12"/>
      <name val="Trebuchet MS"/>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
      <sz val="18"/>
      <color indexed="54"/>
      <name val="Calibri Light"/>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i/>
      <sz val="11"/>
      <color rgb="FF7F7F7F"/>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95">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1" borderId="0" applyNumberFormat="0" applyBorder="0" applyAlignment="0" applyProtection="0"/>
    <xf numFmtId="0" fontId="34" fillId="20" borderId="0" applyNumberFormat="0" applyBorder="0" applyAlignment="0" applyProtection="0"/>
    <xf numFmtId="0" fontId="3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35" fillId="3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0" borderId="0" applyNumberFormat="0" applyBorder="0" applyAlignment="0" applyProtection="0"/>
    <xf numFmtId="0" fontId="31" fillId="0" borderId="0" applyNumberFormat="0" applyFill="0" applyBorder="0" applyAlignment="0" applyProtection="0"/>
    <xf numFmtId="0" fontId="56" fillId="34" borderId="0" applyNumberFormat="0" applyBorder="0" applyAlignment="0" applyProtection="0"/>
    <xf numFmtId="0" fontId="37" fillId="35" borderId="2" applyNumberFormat="0" applyAlignment="0" applyProtection="0"/>
    <xf numFmtId="0" fontId="57" fillId="36"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58" fillId="0" borderId="0" applyNumberFormat="0" applyFill="0" applyBorder="0" applyAlignment="0" applyProtection="0"/>
    <xf numFmtId="0" fontId="41" fillId="37" borderId="0" applyNumberFormat="0" applyBorder="0" applyAlignment="0" applyProtection="0"/>
    <xf numFmtId="0" fontId="59" fillId="38" borderId="0" applyNumberFormat="0" applyBorder="0" applyAlignment="0" applyProtection="0"/>
    <xf numFmtId="0" fontId="0" fillId="39" borderId="7" applyNumberFormat="0" applyFont="0" applyAlignment="0" applyProtection="0"/>
    <xf numFmtId="0" fontId="42" fillId="0" borderId="8" applyNumberFormat="0" applyFill="0" applyAlignment="0" applyProtection="0"/>
    <xf numFmtId="9" fontId="0" fillId="0" borderId="0" applyFont="0" applyFill="0" applyBorder="0" applyAlignment="0" applyProtection="0"/>
    <xf numFmtId="0" fontId="60" fillId="0" borderId="9" applyNumberFormat="0" applyFill="0" applyAlignment="0" applyProtection="0"/>
    <xf numFmtId="0" fontId="43" fillId="0" borderId="10" applyNumberFormat="0" applyFill="0" applyAlignment="0" applyProtection="0"/>
    <xf numFmtId="0" fontId="61" fillId="40" borderId="0" applyNumberFormat="0" applyBorder="0" applyAlignment="0" applyProtection="0"/>
    <xf numFmtId="0" fontId="6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13" borderId="11" applyNumberFormat="0" applyAlignment="0" applyProtection="0"/>
    <xf numFmtId="0" fontId="47" fillId="41" borderId="11" applyNumberFormat="0" applyAlignment="0" applyProtection="0"/>
    <xf numFmtId="0" fontId="48" fillId="41" borderId="12" applyNumberFormat="0" applyAlignment="0" applyProtection="0"/>
    <xf numFmtId="0" fontId="63" fillId="0" borderId="0" applyNumberFormat="0" applyFill="0" applyBorder="0" applyAlignment="0" applyProtection="0"/>
    <xf numFmtId="0" fontId="49" fillId="0" borderId="0" applyNumberFormat="0" applyFill="0" applyBorder="0" applyAlignment="0" applyProtection="0"/>
    <xf numFmtId="0" fontId="50" fillId="9"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51" borderId="0" applyNumberFormat="0" applyBorder="0" applyAlignment="0" applyProtection="0"/>
  </cellStyleXfs>
  <cellXfs count="280">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7" borderId="0" xfId="0" applyFill="1" applyAlignment="1">
      <alignment horizontal="left" vertical="top"/>
    </xf>
    <xf numFmtId="0" fontId="1" fillId="37" borderId="0" xfId="0" applyFont="1" applyFill="1" applyAlignment="1">
      <alignment horizontal="left" vertical="center"/>
    </xf>
    <xf numFmtId="0" fontId="0" fillId="37" borderId="0" xfId="0" applyFont="1" applyFill="1" applyAlignment="1">
      <alignment horizontal="left" vertical="top"/>
    </xf>
    <xf numFmtId="0" fontId="0" fillId="0" borderId="0" xfId="0" applyFont="1" applyAlignment="1">
      <alignment horizontal="left" vertical="center"/>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top"/>
    </xf>
    <xf numFmtId="0" fontId="6" fillId="0" borderId="0" xfId="0" applyFont="1" applyAlignment="1">
      <alignment horizontal="left" vertical="center"/>
    </xf>
    <xf numFmtId="0" fontId="7" fillId="0" borderId="0" xfId="0" applyFont="1" applyAlignment="1">
      <alignment horizontal="left" vertical="top"/>
    </xf>
    <xf numFmtId="0" fontId="5" fillId="0" borderId="0" xfId="0" applyFont="1" applyAlignment="1">
      <alignment horizontal="left" vertical="center"/>
    </xf>
    <xf numFmtId="0" fontId="0" fillId="0" borderId="18" xfId="0" applyBorder="1" applyAlignment="1">
      <alignment horizontal="left" vertical="top"/>
    </xf>
    <xf numFmtId="0" fontId="0" fillId="0" borderId="16" xfId="0" applyBorder="1" applyAlignment="1">
      <alignment horizontal="left" vertical="center"/>
    </xf>
    <xf numFmtId="0" fontId="8" fillId="0" borderId="19" xfId="0" applyFont="1"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9" fillId="0" borderId="16"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17" xfId="0" applyFont="1" applyBorder="1" applyAlignment="1">
      <alignment horizontal="left" vertical="center"/>
    </xf>
    <xf numFmtId="0" fontId="0" fillId="41" borderId="0" xfId="0" applyFill="1" applyAlignment="1">
      <alignment horizontal="left" vertical="center"/>
    </xf>
    <xf numFmtId="0" fontId="7" fillId="41" borderId="20" xfId="0" applyFont="1" applyFill="1" applyBorder="1" applyAlignment="1">
      <alignment horizontal="left" vertical="center"/>
    </xf>
    <xf numFmtId="0" fontId="0" fillId="41" borderId="21" xfId="0" applyFill="1" applyBorder="1" applyAlignment="1">
      <alignment horizontal="left" vertical="center"/>
    </xf>
    <xf numFmtId="0" fontId="7" fillId="41" borderId="21" xfId="0" applyFont="1" applyFill="1" applyBorder="1" applyAlignment="1">
      <alignment horizontal="center" vertical="center"/>
    </xf>
    <xf numFmtId="0" fontId="0" fillId="41" borderId="17" xfId="0" applyFill="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6" fillId="0" borderId="16" xfId="0" applyFont="1" applyBorder="1" applyAlignment="1">
      <alignment horizontal="left" vertical="center"/>
    </xf>
    <xf numFmtId="0" fontId="7" fillId="0" borderId="0" xfId="0" applyFont="1" applyAlignment="1">
      <alignment horizontal="left" vertical="center"/>
    </xf>
    <xf numFmtId="0" fontId="7" fillId="0" borderId="16" xfId="0" applyFont="1" applyBorder="1" applyAlignment="1">
      <alignment horizontal="left" vertical="center"/>
    </xf>
    <xf numFmtId="0" fontId="11" fillId="0" borderId="0" xfId="0" applyFont="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6" fillId="41" borderId="29"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0" xfId="0" applyAlignment="1">
      <alignment horizontal="left" vertical="center"/>
    </xf>
    <xf numFmtId="0" fontId="0" fillId="0" borderId="33" xfId="0" applyBorder="1" applyAlignment="1">
      <alignment horizontal="left" vertical="center"/>
    </xf>
    <xf numFmtId="0" fontId="13" fillId="0" borderId="0" xfId="0" applyFont="1" applyAlignment="1">
      <alignment horizontal="left" vertical="center"/>
    </xf>
    <xf numFmtId="0" fontId="7" fillId="0" borderId="0" xfId="0" applyFont="1" applyAlignment="1">
      <alignment horizontal="center" vertical="center"/>
    </xf>
    <xf numFmtId="164" fontId="12" fillId="0" borderId="27" xfId="0" applyNumberFormat="1" applyFont="1" applyBorder="1" applyAlignment="1">
      <alignment horizontal="right" vertical="center"/>
    </xf>
    <xf numFmtId="164" fontId="12" fillId="0" borderId="0" xfId="0" applyNumberFormat="1" applyFont="1" applyAlignment="1">
      <alignment horizontal="right" vertical="center"/>
    </xf>
    <xf numFmtId="167" fontId="12" fillId="0" borderId="0" xfId="0" applyNumberFormat="1" applyFont="1" applyAlignment="1">
      <alignment horizontal="right" vertical="center"/>
    </xf>
    <xf numFmtId="164" fontId="12" fillId="0" borderId="28" xfId="0" applyNumberFormat="1" applyFont="1" applyBorder="1" applyAlignment="1">
      <alignment horizontal="righ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16" xfId="0" applyFont="1" applyBorder="1" applyAlignment="1">
      <alignment horizontal="left" vertical="center"/>
    </xf>
    <xf numFmtId="0" fontId="16" fillId="0" borderId="0" xfId="0" applyFont="1" applyAlignment="1">
      <alignment horizontal="left" vertical="center"/>
    </xf>
    <xf numFmtId="0" fontId="18" fillId="0" borderId="0" xfId="0" applyFont="1" applyAlignment="1">
      <alignment horizontal="center" vertical="center"/>
    </xf>
    <xf numFmtId="164" fontId="19" fillId="0" borderId="27" xfId="0" applyNumberFormat="1" applyFont="1" applyBorder="1" applyAlignment="1">
      <alignment horizontal="right" vertical="center"/>
    </xf>
    <xf numFmtId="164" fontId="19" fillId="0" borderId="0" xfId="0" applyNumberFormat="1" applyFont="1" applyAlignment="1">
      <alignment horizontal="right" vertical="center"/>
    </xf>
    <xf numFmtId="167" fontId="19" fillId="0" borderId="0" xfId="0" applyNumberFormat="1" applyFont="1" applyAlignment="1">
      <alignment horizontal="right" vertical="center"/>
    </xf>
    <xf numFmtId="164" fontId="19" fillId="0" borderId="28" xfId="0" applyNumberFormat="1" applyFont="1" applyBorder="1" applyAlignment="1">
      <alignment horizontal="right" vertical="center"/>
    </xf>
    <xf numFmtId="164" fontId="19" fillId="0" borderId="34" xfId="0" applyNumberFormat="1" applyFont="1" applyBorder="1" applyAlignment="1">
      <alignment horizontal="right" vertical="center"/>
    </xf>
    <xf numFmtId="164" fontId="19" fillId="0" borderId="35" xfId="0" applyNumberFormat="1" applyFont="1" applyBorder="1" applyAlignment="1">
      <alignment horizontal="right" vertical="center"/>
    </xf>
    <xf numFmtId="167" fontId="19" fillId="0" borderId="35" xfId="0" applyNumberFormat="1" applyFont="1" applyBorder="1" applyAlignment="1">
      <alignment horizontal="right" vertical="center"/>
    </xf>
    <xf numFmtId="164" fontId="19" fillId="0" borderId="36" xfId="0" applyNumberFormat="1" applyFont="1" applyBorder="1" applyAlignment="1">
      <alignment horizontal="right" vertical="center"/>
    </xf>
    <xf numFmtId="0" fontId="0" fillId="0" borderId="0" xfId="0" applyFont="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8" fillId="0" borderId="0" xfId="0" applyFont="1" applyAlignment="1">
      <alignment horizontal="left" vertical="center"/>
    </xf>
    <xf numFmtId="165" fontId="9" fillId="0" borderId="0" xfId="0" applyNumberFormat="1" applyFont="1" applyAlignment="1">
      <alignment horizontal="right" vertical="center"/>
    </xf>
    <xf numFmtId="0" fontId="9" fillId="0" borderId="0" xfId="0" applyFont="1" applyAlignment="1">
      <alignment horizontal="right" vertical="center"/>
    </xf>
    <xf numFmtId="0" fontId="7" fillId="41" borderId="21" xfId="0" applyFont="1" applyFill="1" applyBorder="1" applyAlignment="1">
      <alignment horizontal="right" vertical="center"/>
    </xf>
    <xf numFmtId="0" fontId="0" fillId="0" borderId="15" xfId="0" applyBorder="1" applyAlignment="1">
      <alignment horizontal="left" vertical="center"/>
    </xf>
    <xf numFmtId="0" fontId="20" fillId="0" borderId="16" xfId="0" applyFont="1" applyBorder="1" applyAlignment="1">
      <alignment horizontal="left" vertical="center"/>
    </xf>
    <xf numFmtId="0" fontId="20" fillId="0" borderId="0" xfId="0" applyFont="1" applyAlignment="1">
      <alignment horizontal="left" vertical="center"/>
    </xf>
    <xf numFmtId="0" fontId="20" fillId="0" borderId="17" xfId="0" applyFont="1" applyBorder="1" applyAlignment="1">
      <alignment horizontal="left" vertical="center"/>
    </xf>
    <xf numFmtId="0" fontId="22" fillId="0" borderId="0" xfId="0" applyFont="1" applyAlignment="1">
      <alignment horizontal="left" vertical="center"/>
    </xf>
    <xf numFmtId="0" fontId="23" fillId="0" borderId="16" xfId="0" applyFont="1" applyBorder="1" applyAlignment="1">
      <alignment horizontal="left" vertical="center"/>
    </xf>
    <xf numFmtId="0" fontId="23" fillId="0" borderId="0" xfId="0" applyFont="1" applyAlignment="1">
      <alignment horizontal="left" vertical="center"/>
    </xf>
    <xf numFmtId="0" fontId="23" fillId="0" borderId="17" xfId="0" applyFont="1" applyBorder="1" applyAlignment="1">
      <alignment horizontal="left" vertical="center"/>
    </xf>
    <xf numFmtId="0" fontId="0" fillId="0" borderId="0" xfId="0" applyFont="1" applyAlignment="1">
      <alignment horizontal="center" vertical="center" wrapText="1"/>
    </xf>
    <xf numFmtId="0" fontId="0" fillId="0" borderId="16" xfId="0" applyBorder="1" applyAlignment="1">
      <alignment horizontal="center" vertical="center" wrapText="1"/>
    </xf>
    <xf numFmtId="0" fontId="6" fillId="41" borderId="30" xfId="0" applyFont="1" applyFill="1" applyBorder="1" applyAlignment="1">
      <alignment horizontal="center" vertical="center" wrapText="1"/>
    </xf>
    <xf numFmtId="0" fontId="6" fillId="41" borderId="31" xfId="0" applyFont="1" applyFill="1" applyBorder="1" applyAlignment="1">
      <alignment horizontal="center" vertical="center" wrapText="1"/>
    </xf>
    <xf numFmtId="0" fontId="6" fillId="41" borderId="32" xfId="0" applyFont="1" applyFill="1" applyBorder="1" applyAlignment="1">
      <alignment horizontal="center" vertical="center" wrapText="1"/>
    </xf>
    <xf numFmtId="167" fontId="24" fillId="0" borderId="25" xfId="0" applyNumberFormat="1" applyFont="1" applyBorder="1" applyAlignment="1">
      <alignment horizontal="right"/>
    </xf>
    <xf numFmtId="167" fontId="24" fillId="0" borderId="26" xfId="0" applyNumberFormat="1" applyFont="1" applyBorder="1" applyAlignment="1">
      <alignment horizontal="right"/>
    </xf>
    <xf numFmtId="164" fontId="25" fillId="0" borderId="0" xfId="0" applyNumberFormat="1" applyFont="1" applyAlignment="1">
      <alignment horizontal="right" vertical="center"/>
    </xf>
    <xf numFmtId="0" fontId="0" fillId="0" borderId="0" xfId="0" applyFont="1" applyAlignment="1">
      <alignment horizontal="left"/>
    </xf>
    <xf numFmtId="0" fontId="21" fillId="0" borderId="16" xfId="0" applyFont="1" applyBorder="1" applyAlignment="1">
      <alignment horizontal="left"/>
    </xf>
    <xf numFmtId="0" fontId="20" fillId="0" borderId="0" xfId="0" applyFont="1" applyAlignment="1">
      <alignment horizontal="left"/>
    </xf>
    <xf numFmtId="0" fontId="21" fillId="0" borderId="0" xfId="0" applyFont="1" applyAlignment="1">
      <alignment horizontal="left"/>
    </xf>
    <xf numFmtId="0" fontId="21" fillId="0" borderId="27" xfId="0" applyFont="1" applyBorder="1" applyAlignment="1">
      <alignment horizontal="left"/>
    </xf>
    <xf numFmtId="167" fontId="21" fillId="0" borderId="0" xfId="0" applyNumberFormat="1" applyFont="1" applyAlignment="1">
      <alignment horizontal="right"/>
    </xf>
    <xf numFmtId="167" fontId="21" fillId="0" borderId="28" xfId="0" applyNumberFormat="1" applyFont="1" applyBorder="1" applyAlignment="1">
      <alignment horizontal="right"/>
    </xf>
    <xf numFmtId="164" fontId="21" fillId="0" borderId="0" xfId="0" applyNumberFormat="1" applyFont="1" applyAlignment="1">
      <alignment horizontal="right" vertical="center"/>
    </xf>
    <xf numFmtId="0" fontId="23" fillId="0" borderId="0" xfId="0" applyFont="1" applyAlignment="1">
      <alignment horizontal="left"/>
    </xf>
    <xf numFmtId="0" fontId="0" fillId="0" borderId="37" xfId="0" applyFont="1" applyBorder="1" applyAlignment="1">
      <alignment horizontal="center" vertical="center"/>
    </xf>
    <xf numFmtId="49" fontId="0" fillId="0" borderId="37" xfId="0" applyNumberFormat="1" applyFont="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horizontal="center" vertical="center" wrapText="1"/>
    </xf>
    <xf numFmtId="168" fontId="0" fillId="0" borderId="37" xfId="0" applyNumberFormat="1" applyFont="1" applyBorder="1" applyAlignment="1">
      <alignment horizontal="right" vertical="center"/>
    </xf>
    <xf numFmtId="0" fontId="9" fillId="0" borderId="37" xfId="0" applyFont="1" applyBorder="1" applyAlignment="1">
      <alignment horizontal="left" vertical="center" wrapText="1"/>
    </xf>
    <xf numFmtId="0" fontId="9" fillId="0" borderId="0" xfId="0" applyFont="1" applyAlignment="1">
      <alignment horizontal="center" vertical="center" wrapText="1"/>
    </xf>
    <xf numFmtId="167" fontId="9" fillId="0" borderId="0" xfId="0" applyNumberFormat="1" applyFont="1" applyAlignment="1">
      <alignment horizontal="right" vertical="center"/>
    </xf>
    <xf numFmtId="167" fontId="9" fillId="0" borderId="28" xfId="0" applyNumberFormat="1" applyFont="1" applyBorder="1" applyAlignment="1">
      <alignment horizontal="right" vertical="center"/>
    </xf>
    <xf numFmtId="164" fontId="0" fillId="0" borderId="0" xfId="0" applyNumberFormat="1" applyFont="1" applyAlignment="1">
      <alignment horizontal="right" vertical="center"/>
    </xf>
    <xf numFmtId="0" fontId="28" fillId="0" borderId="16" xfId="0" applyFont="1" applyBorder="1" applyAlignment="1">
      <alignment horizontal="left" vertical="center"/>
    </xf>
    <xf numFmtId="0" fontId="28" fillId="0" borderId="0" xfId="0" applyFont="1" applyAlignment="1">
      <alignment horizontal="left" vertical="center"/>
    </xf>
    <xf numFmtId="168" fontId="28" fillId="0" borderId="0" xfId="0" applyNumberFormat="1" applyFont="1" applyAlignment="1">
      <alignment horizontal="right" vertical="center"/>
    </xf>
    <xf numFmtId="0" fontId="28" fillId="0" borderId="27" xfId="0" applyFont="1" applyBorder="1" applyAlignment="1">
      <alignment horizontal="left" vertical="center"/>
    </xf>
    <xf numFmtId="0" fontId="28" fillId="0" borderId="28" xfId="0" applyFont="1" applyBorder="1" applyAlignment="1">
      <alignment horizontal="left" vertical="center"/>
    </xf>
    <xf numFmtId="0" fontId="29" fillId="0" borderId="16" xfId="0" applyFont="1" applyBorder="1" applyAlignment="1">
      <alignment horizontal="left" vertical="center"/>
    </xf>
    <xf numFmtId="0" fontId="29" fillId="0" borderId="0" xfId="0" applyFont="1" applyAlignment="1">
      <alignment horizontal="left" vertical="center"/>
    </xf>
    <xf numFmtId="168" fontId="29" fillId="0" borderId="0" xfId="0" applyNumberFormat="1" applyFont="1" applyAlignment="1">
      <alignment horizontal="right" vertical="center"/>
    </xf>
    <xf numFmtId="0" fontId="29" fillId="0" borderId="27" xfId="0" applyFont="1" applyBorder="1" applyAlignment="1">
      <alignment horizontal="left" vertical="center"/>
    </xf>
    <xf numFmtId="0" fontId="29" fillId="0" borderId="28" xfId="0" applyFont="1" applyBorder="1" applyAlignment="1">
      <alignment horizontal="left" vertical="center"/>
    </xf>
    <xf numFmtId="0" fontId="30" fillId="0" borderId="37" xfId="0" applyFont="1" applyBorder="1" applyAlignment="1">
      <alignment horizontal="center" vertical="center"/>
    </xf>
    <xf numFmtId="49" fontId="30" fillId="0" borderId="37" xfId="0" applyNumberFormat="1" applyFont="1" applyBorder="1" applyAlignment="1">
      <alignment horizontal="left" vertical="center" wrapText="1"/>
    </xf>
    <xf numFmtId="0" fontId="30" fillId="0" borderId="37" xfId="0" applyFont="1" applyBorder="1" applyAlignment="1">
      <alignment horizontal="center" vertical="center" wrapText="1"/>
    </xf>
    <xf numFmtId="168" fontId="30" fillId="0" borderId="37" xfId="0" applyNumberFormat="1" applyFont="1" applyBorder="1" applyAlignment="1">
      <alignment horizontal="right" vertical="center"/>
    </xf>
    <xf numFmtId="0" fontId="28" fillId="0" borderId="34" xfId="0" applyFont="1" applyBorder="1" applyAlignment="1">
      <alignment horizontal="left" vertical="center"/>
    </xf>
    <xf numFmtId="0" fontId="28" fillId="0" borderId="35" xfId="0" applyFont="1" applyBorder="1" applyAlignment="1">
      <alignment horizontal="left" vertical="center"/>
    </xf>
    <xf numFmtId="0" fontId="28" fillId="0" borderId="36" xfId="0" applyFont="1" applyBorder="1" applyAlignment="1">
      <alignment horizontal="left" vertical="center"/>
    </xf>
    <xf numFmtId="0" fontId="31" fillId="37" borderId="0" xfId="55" applyFill="1" applyAlignment="1">
      <alignment horizontal="left" vertical="top"/>
    </xf>
    <xf numFmtId="0" fontId="32" fillId="0" borderId="0" xfId="55" applyFont="1" applyAlignment="1">
      <alignment horizontal="center" vertical="center"/>
    </xf>
    <xf numFmtId="0" fontId="1" fillId="37" borderId="0" xfId="0" applyFont="1" applyFill="1" applyAlignment="1" applyProtection="1">
      <alignment horizontal="left" vertical="center"/>
      <protection/>
    </xf>
    <xf numFmtId="0" fontId="22" fillId="37" borderId="0" xfId="0" applyFont="1" applyFill="1" applyAlignment="1" applyProtection="1">
      <alignment horizontal="left" vertical="center"/>
      <protection/>
    </xf>
    <xf numFmtId="0" fontId="2" fillId="37" borderId="0" xfId="0" applyFont="1" applyFill="1" applyAlignment="1" applyProtection="1">
      <alignment horizontal="left" vertical="center"/>
      <protection/>
    </xf>
    <xf numFmtId="0" fontId="33" fillId="37" borderId="0" xfId="55" applyFont="1" applyFill="1" applyAlignment="1" applyProtection="1">
      <alignment horizontal="left" vertical="center"/>
      <protection/>
    </xf>
    <xf numFmtId="0" fontId="0" fillId="37" borderId="0" xfId="0" applyFont="1" applyFill="1" applyAlignment="1" applyProtection="1">
      <alignment horizontal="left" vertical="top"/>
      <protection/>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0" xfId="0" applyAlignment="1">
      <alignment horizontal="center"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18"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41"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49" fontId="6" fillId="0" borderId="0" xfId="0" applyNumberFormat="1" applyFont="1" applyBorder="1" applyAlignment="1">
      <alignment vertical="center" wrapText="1"/>
    </xf>
    <xf numFmtId="0" fontId="0" fillId="0" borderId="43" xfId="0" applyFont="1" applyBorder="1" applyAlignment="1">
      <alignment vertical="center" wrapText="1"/>
    </xf>
    <xf numFmtId="0" fontId="22" fillId="0" borderId="44" xfId="0" applyFont="1" applyBorder="1" applyAlignment="1">
      <alignment vertical="center" wrapText="1"/>
    </xf>
    <xf numFmtId="0" fontId="0" fillId="0" borderId="45"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left" vertical="center"/>
    </xf>
    <xf numFmtId="0" fontId="18" fillId="0" borderId="44" xfId="0" applyFont="1" applyBorder="1" applyAlignment="1">
      <alignment horizontal="left" vertical="center"/>
    </xf>
    <xf numFmtId="0" fontId="18" fillId="0" borderId="44" xfId="0" applyFont="1" applyBorder="1" applyAlignment="1">
      <alignment horizontal="center" vertical="center"/>
    </xf>
    <xf numFmtId="0" fontId="15" fillId="0" borderId="44" xfId="0" applyFont="1" applyBorder="1" applyAlignment="1">
      <alignment horizontal="left" vertical="center"/>
    </xf>
    <xf numFmtId="0" fontId="11"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41"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0" fillId="0" borderId="43" xfId="0" applyFont="1" applyBorder="1" applyAlignment="1">
      <alignment horizontal="left" vertical="center"/>
    </xf>
    <xf numFmtId="0" fontId="22" fillId="0" borderId="44"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5" fillId="0" borderId="0" xfId="0" applyFont="1" applyBorder="1" applyAlignment="1">
      <alignment horizontal="left" vertical="center"/>
    </xf>
    <xf numFmtId="0" fontId="6" fillId="0" borderId="44" xfId="0" applyFont="1" applyBorder="1" applyAlignment="1">
      <alignment horizontal="left" vertical="center"/>
    </xf>
    <xf numFmtId="0" fontId="0" fillId="0" borderId="0" xfId="0" applyFont="1" applyBorder="1" applyAlignment="1">
      <alignment horizontal="left" vertical="center" wrapText="1"/>
    </xf>
    <xf numFmtId="0" fontId="6" fillId="0" borderId="0" xfId="0" applyFont="1" applyBorder="1" applyAlignment="1">
      <alignment horizontal="center"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15" fillId="0" borderId="41" xfId="0" applyFont="1" applyBorder="1" applyAlignment="1">
      <alignment horizontal="left" vertical="center" wrapText="1"/>
    </xf>
    <xf numFmtId="0" fontId="15" fillId="0" borderId="42"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2" xfId="0" applyFont="1" applyBorder="1" applyAlignment="1">
      <alignment horizontal="left" vertical="center"/>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0" xfId="0" applyFont="1" applyBorder="1" applyAlignment="1">
      <alignment horizontal="left" vertical="top"/>
    </xf>
    <xf numFmtId="0" fontId="6" fillId="0" borderId="0" xfId="0" applyFont="1" applyBorder="1" applyAlignment="1">
      <alignment horizontal="center" vertical="top"/>
    </xf>
    <xf numFmtId="0" fontId="6" fillId="0" borderId="43" xfId="0" applyFont="1" applyBorder="1" applyAlignment="1">
      <alignment horizontal="left" vertical="center"/>
    </xf>
    <xf numFmtId="0" fontId="6" fillId="0" borderId="45" xfId="0" applyFont="1" applyBorder="1" applyAlignment="1">
      <alignment horizontal="left" vertical="center"/>
    </xf>
    <xf numFmtId="0" fontId="15" fillId="0" borderId="0" xfId="0" applyFont="1" applyAlignment="1">
      <alignment vertical="center"/>
    </xf>
    <xf numFmtId="0" fontId="18" fillId="0" borderId="0" xfId="0" applyFont="1" applyBorder="1" applyAlignment="1">
      <alignment vertical="center"/>
    </xf>
    <xf numFmtId="0" fontId="15" fillId="0" borderId="44" xfId="0" applyFont="1" applyBorder="1" applyAlignment="1">
      <alignment vertical="center"/>
    </xf>
    <xf numFmtId="0" fontId="18" fillId="0" borderId="44" xfId="0" applyFont="1" applyBorder="1" applyAlignment="1">
      <alignment vertical="center"/>
    </xf>
    <xf numFmtId="0" fontId="18" fillId="0" borderId="44" xfId="0" applyFont="1" applyBorder="1" applyAlignment="1">
      <alignment horizontal="left"/>
    </xf>
    <xf numFmtId="0" fontId="15" fillId="0" borderId="44" xfId="0" applyFont="1" applyBorder="1" applyAlignment="1">
      <alignment/>
    </xf>
    <xf numFmtId="0" fontId="0" fillId="0" borderId="41" xfId="0" applyFont="1" applyBorder="1" applyAlignment="1">
      <alignment vertical="top"/>
    </xf>
    <xf numFmtId="0" fontId="0" fillId="0" borderId="42"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4" xfId="0" applyFont="1" applyBorder="1" applyAlignment="1">
      <alignment vertical="top"/>
    </xf>
    <xf numFmtId="0" fontId="0" fillId="0" borderId="45" xfId="0" applyFont="1" applyBorder="1" applyAlignment="1">
      <alignment vertical="top"/>
    </xf>
    <xf numFmtId="0" fontId="28" fillId="0" borderId="0" xfId="0" applyFont="1" applyAlignment="1">
      <alignment horizontal="left" vertical="center" wrapText="1"/>
    </xf>
    <xf numFmtId="165" fontId="9" fillId="0" borderId="0" xfId="0" applyNumberFormat="1" applyFont="1" applyAlignment="1">
      <alignment horizontal="right" vertical="center"/>
    </xf>
    <xf numFmtId="0" fontId="9" fillId="0" borderId="0" xfId="0" applyFont="1" applyAlignment="1">
      <alignment horizontal="left" vertical="center"/>
    </xf>
    <xf numFmtId="164" fontId="10" fillId="0" borderId="0" xfId="0" applyNumberFormat="1" applyFont="1" applyAlignment="1">
      <alignment horizontal="right" vertical="center"/>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lignment horizontal="center" vertical="center"/>
    </xf>
    <xf numFmtId="0" fontId="0" fillId="0" borderId="17" xfId="0" applyBorder="1" applyAlignment="1">
      <alignment horizontal="left" vertical="top"/>
    </xf>
    <xf numFmtId="0" fontId="6" fillId="0" borderId="0" xfId="0" applyFont="1" applyAlignment="1">
      <alignment horizontal="left" vertical="center"/>
    </xf>
    <xf numFmtId="0" fontId="7"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166" fontId="6" fillId="0" borderId="0" xfId="0" applyNumberFormat="1" applyFont="1" applyAlignment="1">
      <alignment horizontal="left" vertical="top"/>
    </xf>
    <xf numFmtId="0" fontId="0" fillId="0" borderId="0" xfId="0" applyFont="1" applyAlignment="1">
      <alignment horizontal="left" vertical="center"/>
    </xf>
    <xf numFmtId="0" fontId="6" fillId="41" borderId="20" xfId="0" applyFont="1" applyFill="1" applyBorder="1" applyAlignment="1">
      <alignment horizontal="center" vertical="center"/>
    </xf>
    <xf numFmtId="0" fontId="0" fillId="41" borderId="21" xfId="0" applyFill="1" applyBorder="1" applyAlignment="1">
      <alignment horizontal="left" vertical="center"/>
    </xf>
    <xf numFmtId="0" fontId="6" fillId="41" borderId="21" xfId="0" applyFont="1" applyFill="1" applyBorder="1" applyAlignment="1">
      <alignment horizontal="center" vertical="center"/>
    </xf>
    <xf numFmtId="164" fontId="13" fillId="0" borderId="0" xfId="0" applyNumberFormat="1" applyFont="1" applyAlignment="1">
      <alignment horizontal="right" vertical="center"/>
    </xf>
    <xf numFmtId="0" fontId="13" fillId="0" borderId="0" xfId="0" applyFont="1" applyAlignment="1">
      <alignment horizontal="left" vertical="center"/>
    </xf>
    <xf numFmtId="0" fontId="7" fillId="41" borderId="21" xfId="0" applyFont="1" applyFill="1" applyBorder="1" applyAlignment="1">
      <alignment horizontal="left" vertical="center"/>
    </xf>
    <xf numFmtId="164" fontId="7" fillId="41" borderId="21" xfId="0" applyNumberFormat="1" applyFont="1" applyFill="1" applyBorder="1" applyAlignment="1">
      <alignment horizontal="right" vertical="center"/>
    </xf>
    <xf numFmtId="0" fontId="0" fillId="41" borderId="29" xfId="0" applyFill="1" applyBorder="1" applyAlignment="1">
      <alignment horizontal="left" vertical="center"/>
    </xf>
    <xf numFmtId="0" fontId="7" fillId="0" borderId="0" xfId="0" applyFont="1" applyAlignment="1">
      <alignment horizontal="left" vertical="center" wrapText="1"/>
    </xf>
    <xf numFmtId="164" fontId="17" fillId="0" borderId="0" xfId="0" applyNumberFormat="1" applyFont="1" applyAlignment="1">
      <alignment horizontal="right" vertical="center"/>
    </xf>
    <xf numFmtId="0" fontId="17" fillId="0" borderId="0" xfId="0" applyFont="1" applyAlignment="1">
      <alignment horizontal="left" vertical="center"/>
    </xf>
    <xf numFmtId="0" fontId="3" fillId="41" borderId="0" xfId="0" applyFont="1" applyFill="1" applyAlignment="1">
      <alignment horizontal="center" vertical="center"/>
    </xf>
    <xf numFmtId="0" fontId="12" fillId="0" borderId="33" xfId="0" applyFont="1" applyBorder="1" applyAlignment="1">
      <alignment horizontal="center" vertical="center"/>
    </xf>
    <xf numFmtId="0" fontId="0" fillId="0" borderId="25" xfId="0" applyBorder="1" applyAlignment="1">
      <alignment horizontal="left" vertical="center"/>
    </xf>
    <xf numFmtId="0" fontId="0" fillId="0" borderId="27" xfId="0" applyBorder="1" applyAlignment="1">
      <alignment horizontal="left" vertical="center"/>
    </xf>
    <xf numFmtId="0" fontId="6" fillId="0" borderId="0" xfId="0" applyFont="1" applyAlignment="1">
      <alignment horizontal="left" vertical="center" wrapText="1"/>
    </xf>
    <xf numFmtId="164" fontId="8" fillId="0" borderId="19" xfId="0" applyNumberFormat="1" applyFont="1" applyBorder="1" applyAlignment="1">
      <alignment horizontal="right" vertical="center"/>
    </xf>
    <xf numFmtId="0" fontId="0" fillId="0" borderId="19" xfId="0" applyBorder="1" applyAlignment="1">
      <alignment horizontal="left" vertical="center"/>
    </xf>
    <xf numFmtId="0" fontId="6" fillId="41" borderId="21" xfId="0" applyFont="1" applyFill="1" applyBorder="1" applyAlignment="1">
      <alignment horizontal="right" vertical="center"/>
    </xf>
    <xf numFmtId="0" fontId="5" fillId="0" borderId="0" xfId="0" applyFont="1" applyAlignment="1">
      <alignment horizontal="left" vertical="center" wrapText="1"/>
    </xf>
    <xf numFmtId="0" fontId="0" fillId="0" borderId="0" xfId="0" applyFont="1" applyAlignment="1">
      <alignment horizontal="left" vertical="center" wrapText="1"/>
    </xf>
    <xf numFmtId="164" fontId="9" fillId="0" borderId="0" xfId="0" applyNumberFormat="1" applyFont="1" applyAlignment="1">
      <alignment horizontal="right" vertical="center"/>
    </xf>
    <xf numFmtId="0" fontId="0" fillId="0" borderId="17" xfId="0" applyBorder="1" applyAlignment="1">
      <alignment horizontal="left" vertical="center"/>
    </xf>
    <xf numFmtId="0" fontId="6" fillId="41" borderId="0" xfId="0" applyFont="1" applyFill="1" applyAlignment="1">
      <alignment horizontal="center" vertical="center"/>
    </xf>
    <xf numFmtId="0" fontId="0" fillId="41" borderId="0" xfId="0" applyFill="1" applyAlignment="1">
      <alignment horizontal="left" vertical="center"/>
    </xf>
    <xf numFmtId="164" fontId="20" fillId="0" borderId="0" xfId="0" applyNumberFormat="1" applyFont="1" applyAlignment="1">
      <alignment horizontal="right" vertical="center"/>
    </xf>
    <xf numFmtId="0" fontId="21" fillId="0" borderId="0" xfId="0" applyFont="1" applyAlignment="1">
      <alignment horizontal="left" vertical="center"/>
    </xf>
    <xf numFmtId="164" fontId="23" fillId="0" borderId="0" xfId="0" applyNumberFormat="1" applyFont="1" applyAlignment="1">
      <alignment horizontal="right" vertical="center"/>
    </xf>
    <xf numFmtId="0" fontId="6" fillId="41" borderId="31" xfId="0" applyFont="1" applyFill="1" applyBorder="1" applyAlignment="1">
      <alignment horizontal="center" vertical="center" wrapText="1"/>
    </xf>
    <xf numFmtId="0" fontId="0" fillId="41" borderId="31" xfId="0" applyFill="1" applyBorder="1" applyAlignment="1">
      <alignment horizontal="center" vertical="center" wrapText="1"/>
    </xf>
    <xf numFmtId="0" fontId="0" fillId="0" borderId="37" xfId="0" applyFont="1" applyBorder="1" applyAlignment="1">
      <alignment horizontal="left" vertical="center" wrapText="1"/>
    </xf>
    <xf numFmtId="0" fontId="0" fillId="0" borderId="37" xfId="0" applyBorder="1" applyAlignment="1">
      <alignment horizontal="left" vertical="center"/>
    </xf>
    <xf numFmtId="164" fontId="0" fillId="0" borderId="37" xfId="0" applyNumberFormat="1" applyFont="1" applyBorder="1" applyAlignment="1">
      <alignment horizontal="right" vertical="center"/>
    </xf>
    <xf numFmtId="0" fontId="26"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28" fillId="0" borderId="35" xfId="0" applyFont="1" applyBorder="1" applyAlignment="1">
      <alignment horizontal="left" vertical="center" wrapText="1"/>
    </xf>
    <xf numFmtId="164" fontId="23" fillId="0" borderId="0" xfId="0" applyNumberFormat="1" applyFont="1" applyAlignment="1">
      <alignment horizontal="right"/>
    </xf>
    <xf numFmtId="0" fontId="21" fillId="0" borderId="0" xfId="0" applyFont="1" applyAlignment="1">
      <alignment horizontal="left"/>
    </xf>
    <xf numFmtId="0" fontId="30" fillId="0" borderId="37" xfId="0" applyFont="1" applyBorder="1" applyAlignment="1">
      <alignment horizontal="left" vertical="center" wrapText="1"/>
    </xf>
    <xf numFmtId="0" fontId="30" fillId="0" borderId="37" xfId="0" applyFont="1" applyBorder="1" applyAlignment="1">
      <alignment horizontal="left" vertical="center"/>
    </xf>
    <xf numFmtId="164" fontId="30" fillId="0" borderId="37" xfId="0" applyNumberFormat="1" applyFont="1" applyBorder="1" applyAlignment="1">
      <alignment horizontal="right" vertical="center"/>
    </xf>
    <xf numFmtId="164" fontId="13" fillId="0" borderId="0" xfId="0" applyNumberFormat="1" applyFont="1" applyAlignment="1">
      <alignment horizontal="right"/>
    </xf>
    <xf numFmtId="164" fontId="20" fillId="0" borderId="0" xfId="0" applyNumberFormat="1" applyFont="1" applyAlignment="1">
      <alignment horizontal="right"/>
    </xf>
    <xf numFmtId="0" fontId="33" fillId="37" borderId="0" xfId="55" applyFont="1" applyFill="1" applyAlignment="1" applyProtection="1">
      <alignment horizontal="center" vertical="center"/>
      <protection/>
    </xf>
    <xf numFmtId="0" fontId="6" fillId="0" borderId="0" xfId="0" applyFont="1" applyBorder="1" applyAlignment="1">
      <alignment horizontal="left" vertical="top"/>
    </xf>
    <xf numFmtId="0" fontId="6" fillId="0" borderId="0" xfId="0" applyFont="1" applyBorder="1" applyAlignment="1">
      <alignment horizontal="left" vertical="center"/>
    </xf>
    <xf numFmtId="0" fontId="4" fillId="0" borderId="0" xfId="0" applyFont="1" applyBorder="1" applyAlignment="1">
      <alignment horizontal="center" vertical="center" wrapText="1"/>
    </xf>
    <xf numFmtId="0" fontId="18" fillId="0" borderId="44" xfId="0" applyFont="1" applyBorder="1" applyAlignment="1">
      <alignment horizontal="left"/>
    </xf>
    <xf numFmtId="0" fontId="6" fillId="0" borderId="0" xfId="0" applyFont="1" applyBorder="1" applyAlignment="1">
      <alignment horizontal="left" vertical="center" wrapText="1"/>
    </xf>
    <xf numFmtId="0" fontId="4" fillId="0" borderId="0" xfId="0" applyFont="1" applyBorder="1" applyAlignment="1">
      <alignment horizontal="center" vertical="center"/>
    </xf>
    <xf numFmtId="49" fontId="6" fillId="0" borderId="0" xfId="0" applyNumberFormat="1" applyFont="1" applyBorder="1" applyAlignment="1">
      <alignment horizontal="left" vertical="center" wrapText="1"/>
    </xf>
    <xf numFmtId="0" fontId="18" fillId="0" borderId="44" xfId="0" applyFont="1" applyBorder="1" applyAlignment="1">
      <alignment horizontal="left" wrapText="1"/>
    </xf>
  </cellXfs>
  <cellStyles count="8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elkem" xfId="51"/>
    <cellStyle name="Comma" xfId="52"/>
    <cellStyle name="Comma [0]" xfId="53"/>
    <cellStyle name="Dobrá" xfId="54"/>
    <cellStyle name="Hyperlink" xfId="55"/>
    <cellStyle name="Chybně" xfId="56"/>
    <cellStyle name="Kontrolná bunka"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a" xfId="66"/>
    <cellStyle name="Neutrální" xfId="67"/>
    <cellStyle name="Poznámka" xfId="68"/>
    <cellStyle name="Prepojená bunka" xfId="69"/>
    <cellStyle name="Percent" xfId="70"/>
    <cellStyle name="Propojená buňka" xfId="71"/>
    <cellStyle name="Spolu" xfId="72"/>
    <cellStyle name="Správně" xfId="73"/>
    <cellStyle name="Text upozornění" xfId="74"/>
    <cellStyle name="Text upozornenia" xfId="75"/>
    <cellStyle name="Titul" xfId="76"/>
    <cellStyle name="Vstup" xfId="77"/>
    <cellStyle name="Výpočet" xfId="78"/>
    <cellStyle name="Výstup" xfId="79"/>
    <cellStyle name="Vysvětlující text" xfId="80"/>
    <cellStyle name="Vysvetľujúci text" xfId="81"/>
    <cellStyle name="Zlá" xfId="82"/>
    <cellStyle name="Zvýraznění 1" xfId="83"/>
    <cellStyle name="Zvýraznění 2" xfId="84"/>
    <cellStyle name="Zvýraznění 3" xfId="85"/>
    <cellStyle name="Zvýraznění 4" xfId="86"/>
    <cellStyle name="Zvýraznění 5" xfId="87"/>
    <cellStyle name="Zvýraznění 6" xfId="88"/>
    <cellStyle name="Zvýraznenie1" xfId="89"/>
    <cellStyle name="Zvýraznenie2" xfId="90"/>
    <cellStyle name="Zvýraznenie3" xfId="91"/>
    <cellStyle name="Zvýraznenie4" xfId="92"/>
    <cellStyle name="Zvýraznenie5" xfId="93"/>
    <cellStyle name="Zvýraznenie6"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466A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8235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B5C8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F61F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466AB.tmp">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82359.tmp">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B5C8B.tmp">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Picture 1" descr="C:\KROSplusData\System\Temp\radF61F5.tmp">
          <a:hlinkClick r:id="rId3"/>
        </xdr:cNvPr>
        <xdr:cNvPicPr preferRelativeResize="1">
          <a:picLocks noChangeAspect="1"/>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zoomScalePageLayoutView="0" workbookViewId="0" topLeftCell="A1">
      <pane ySplit="1" topLeftCell="A30"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30" t="s">
        <v>159</v>
      </c>
      <c r="B1" s="131"/>
      <c r="C1" s="131"/>
      <c r="D1" s="132" t="s">
        <v>160</v>
      </c>
      <c r="E1" s="131"/>
      <c r="F1" s="131"/>
      <c r="G1" s="131"/>
      <c r="H1" s="131"/>
      <c r="I1" s="131"/>
      <c r="J1" s="131"/>
      <c r="K1" s="133" t="s">
        <v>497</v>
      </c>
      <c r="L1" s="133"/>
      <c r="M1" s="133"/>
      <c r="N1" s="133"/>
      <c r="O1" s="133"/>
      <c r="P1" s="133"/>
      <c r="Q1" s="133"/>
      <c r="R1" s="133"/>
      <c r="S1" s="133"/>
      <c r="T1" s="131"/>
      <c r="U1" s="131"/>
      <c r="V1" s="131"/>
      <c r="W1" s="133" t="s">
        <v>498</v>
      </c>
      <c r="X1" s="133"/>
      <c r="Y1" s="133"/>
      <c r="Z1" s="133"/>
      <c r="AA1" s="133"/>
      <c r="AB1" s="133"/>
      <c r="AC1" s="133"/>
      <c r="AD1" s="133"/>
      <c r="AE1" s="133"/>
      <c r="AF1" s="133"/>
      <c r="AG1" s="133"/>
      <c r="AH1" s="133"/>
      <c r="AI1" s="128"/>
      <c r="AJ1" s="5"/>
      <c r="AK1" s="5"/>
      <c r="AL1" s="5"/>
      <c r="AM1" s="5"/>
      <c r="AN1" s="5"/>
      <c r="AO1" s="5"/>
      <c r="AP1" s="5"/>
      <c r="AQ1" s="5"/>
      <c r="AR1" s="5"/>
      <c r="AS1" s="5"/>
      <c r="AT1" s="5"/>
      <c r="AU1" s="5"/>
      <c r="AV1" s="5"/>
      <c r="AW1" s="5"/>
      <c r="AX1" s="5"/>
      <c r="AY1" s="5"/>
      <c r="AZ1" s="5"/>
      <c r="BA1" s="4" t="s">
        <v>161</v>
      </c>
      <c r="BB1" s="5"/>
      <c r="BC1" s="5"/>
      <c r="BD1" s="5"/>
      <c r="BE1" s="5"/>
      <c r="BF1" s="5"/>
      <c r="BG1" s="5"/>
      <c r="BH1" s="5"/>
      <c r="BI1" s="5"/>
      <c r="BJ1" s="5"/>
      <c r="BK1" s="5"/>
      <c r="BL1" s="5"/>
      <c r="BM1" s="5"/>
      <c r="BN1" s="5"/>
      <c r="BO1" s="5"/>
      <c r="BP1" s="5"/>
      <c r="BQ1" s="5"/>
      <c r="BR1" s="5"/>
      <c r="BS1" s="5"/>
      <c r="BT1" s="4" t="s">
        <v>162</v>
      </c>
      <c r="BU1" s="4" t="s">
        <v>162</v>
      </c>
      <c r="BV1" s="4" t="s">
        <v>163</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14" t="s">
        <v>164</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35" t="s">
        <v>165</v>
      </c>
      <c r="AS2" s="215"/>
      <c r="AT2" s="215"/>
      <c r="AU2" s="215"/>
      <c r="AV2" s="215"/>
      <c r="AW2" s="215"/>
      <c r="AX2" s="215"/>
      <c r="AY2" s="215"/>
      <c r="AZ2" s="215"/>
      <c r="BA2" s="215"/>
      <c r="BB2" s="215"/>
      <c r="BC2" s="215"/>
      <c r="BD2" s="215"/>
      <c r="BE2" s="215"/>
      <c r="BS2" s="6" t="s">
        <v>166</v>
      </c>
      <c r="BT2" s="6" t="s">
        <v>167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166</v>
      </c>
      <c r="BT3" s="6" t="s">
        <v>168</v>
      </c>
    </row>
    <row r="4" spans="2:71" s="2" customFormat="1" ht="37.5" customHeight="1">
      <c r="B4" s="10"/>
      <c r="C4" s="216" t="s">
        <v>169</v>
      </c>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7"/>
      <c r="AS4" s="12" t="s">
        <v>170</v>
      </c>
      <c r="BS4" s="6" t="s">
        <v>171</v>
      </c>
    </row>
    <row r="5" spans="2:71" s="2" customFormat="1" ht="15" customHeight="1">
      <c r="B5" s="10"/>
      <c r="D5" s="13" t="s">
        <v>172</v>
      </c>
      <c r="K5" s="218" t="s">
        <v>173</v>
      </c>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Q5" s="11"/>
      <c r="BS5" s="6" t="s">
        <v>166</v>
      </c>
    </row>
    <row r="6" spans="2:71" s="2" customFormat="1" ht="37.5" customHeight="1">
      <c r="B6" s="10"/>
      <c r="D6" s="15" t="s">
        <v>174</v>
      </c>
      <c r="K6" s="219" t="s">
        <v>175</v>
      </c>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Q6" s="11"/>
      <c r="BS6" s="6" t="s">
        <v>176</v>
      </c>
    </row>
    <row r="7" spans="2:71" s="2" customFormat="1" ht="15" customHeight="1">
      <c r="B7" s="10"/>
      <c r="D7" s="16" t="s">
        <v>177</v>
      </c>
      <c r="K7" s="14"/>
      <c r="AK7" s="16" t="s">
        <v>178</v>
      </c>
      <c r="AN7" s="14"/>
      <c r="AQ7" s="11"/>
      <c r="BS7" s="6" t="s">
        <v>179</v>
      </c>
    </row>
    <row r="8" spans="2:71" s="2" customFormat="1" ht="15" customHeight="1">
      <c r="B8" s="10"/>
      <c r="D8" s="16" t="s">
        <v>180</v>
      </c>
      <c r="K8" s="14" t="s">
        <v>181</v>
      </c>
      <c r="AK8" s="16" t="s">
        <v>182</v>
      </c>
      <c r="AN8" s="14" t="s">
        <v>183</v>
      </c>
      <c r="AQ8" s="11"/>
      <c r="BS8" s="6" t="s">
        <v>184</v>
      </c>
    </row>
    <row r="9" spans="2:71" s="2" customFormat="1" ht="15" customHeight="1">
      <c r="B9" s="10"/>
      <c r="AQ9" s="11"/>
      <c r="BS9" s="6" t="s">
        <v>185</v>
      </c>
    </row>
    <row r="10" spans="2:71" s="2" customFormat="1" ht="15" customHeight="1">
      <c r="B10" s="10"/>
      <c r="D10" s="16" t="s">
        <v>186</v>
      </c>
      <c r="AK10" s="16" t="s">
        <v>187</v>
      </c>
      <c r="AN10" s="14"/>
      <c r="AQ10" s="11"/>
      <c r="BS10" s="6" t="s">
        <v>176</v>
      </c>
    </row>
    <row r="11" spans="2:71" s="2" customFormat="1" ht="19.5" customHeight="1">
      <c r="B11" s="10"/>
      <c r="E11" s="14" t="s">
        <v>188</v>
      </c>
      <c r="AK11" s="16" t="s">
        <v>189</v>
      </c>
      <c r="AN11" s="14"/>
      <c r="AQ11" s="11"/>
      <c r="BS11" s="6" t="s">
        <v>176</v>
      </c>
    </row>
    <row r="12" spans="2:71" s="2" customFormat="1" ht="7.5" customHeight="1">
      <c r="B12" s="10"/>
      <c r="AQ12" s="11"/>
      <c r="BS12" s="6" t="s">
        <v>176</v>
      </c>
    </row>
    <row r="13" spans="2:71" s="2" customFormat="1" ht="15" customHeight="1">
      <c r="B13" s="10"/>
      <c r="D13" s="16" t="s">
        <v>190</v>
      </c>
      <c r="AK13" s="16" t="s">
        <v>187</v>
      </c>
      <c r="AN13" s="14"/>
      <c r="AQ13" s="11"/>
      <c r="BS13" s="6" t="s">
        <v>176</v>
      </c>
    </row>
    <row r="14" spans="2:71" s="2" customFormat="1" ht="15.75" customHeight="1">
      <c r="B14" s="10"/>
      <c r="E14" s="14" t="s">
        <v>191</v>
      </c>
      <c r="AK14" s="16" t="s">
        <v>189</v>
      </c>
      <c r="AN14" s="14"/>
      <c r="AQ14" s="11"/>
      <c r="BS14" s="6" t="s">
        <v>176</v>
      </c>
    </row>
    <row r="15" spans="2:71" s="2" customFormat="1" ht="7.5" customHeight="1">
      <c r="B15" s="10"/>
      <c r="AQ15" s="11"/>
      <c r="BS15" s="6" t="s">
        <v>162</v>
      </c>
    </row>
    <row r="16" spans="2:71" s="2" customFormat="1" ht="15" customHeight="1">
      <c r="B16" s="10"/>
      <c r="D16" s="16" t="s">
        <v>192</v>
      </c>
      <c r="AK16" s="16" t="s">
        <v>187</v>
      </c>
      <c r="AN16" s="14"/>
      <c r="AQ16" s="11"/>
      <c r="BS16" s="6" t="s">
        <v>162</v>
      </c>
    </row>
    <row r="17" spans="2:71" ht="19.5" customHeight="1">
      <c r="B17" s="10"/>
      <c r="E17" s="14" t="s">
        <v>193</v>
      </c>
      <c r="AK17" s="16" t="s">
        <v>189</v>
      </c>
      <c r="AN17" s="14"/>
      <c r="AQ17" s="11"/>
      <c r="BF17" s="2"/>
      <c r="BG17" s="2"/>
      <c r="BH17" s="2"/>
      <c r="BI17" s="2"/>
      <c r="BJ17" s="2"/>
      <c r="BK17" s="2"/>
      <c r="BL17" s="2"/>
      <c r="BM17" s="2"/>
      <c r="BN17" s="2"/>
      <c r="BO17" s="2"/>
      <c r="BP17" s="2"/>
      <c r="BQ17" s="2"/>
      <c r="BR17" s="2"/>
      <c r="BS17" s="6" t="s">
        <v>194</v>
      </c>
    </row>
    <row r="18" spans="2:71" ht="7.5" customHeight="1">
      <c r="B18" s="10"/>
      <c r="AQ18" s="11"/>
      <c r="BF18" s="2"/>
      <c r="BG18" s="2"/>
      <c r="BH18" s="2"/>
      <c r="BI18" s="2"/>
      <c r="BJ18" s="2"/>
      <c r="BK18" s="2"/>
      <c r="BL18" s="2"/>
      <c r="BM18" s="2"/>
      <c r="BN18" s="2"/>
      <c r="BO18" s="2"/>
      <c r="BP18" s="2"/>
      <c r="BQ18" s="2"/>
      <c r="BR18" s="2"/>
      <c r="BS18" s="6" t="s">
        <v>166</v>
      </c>
    </row>
    <row r="19" spans="2:71" ht="15" customHeight="1">
      <c r="B19" s="10"/>
      <c r="D19" s="16" t="s">
        <v>195</v>
      </c>
      <c r="AQ19" s="11"/>
      <c r="BF19" s="2"/>
      <c r="BG19" s="2"/>
      <c r="BH19" s="2"/>
      <c r="BI19" s="2"/>
      <c r="BJ19" s="2"/>
      <c r="BK19" s="2"/>
      <c r="BL19" s="2"/>
      <c r="BM19" s="2"/>
      <c r="BN19" s="2"/>
      <c r="BO19" s="2"/>
      <c r="BP19" s="2"/>
      <c r="BQ19" s="2"/>
      <c r="BR19" s="2"/>
      <c r="BS19" s="6" t="s">
        <v>176</v>
      </c>
    </row>
    <row r="20" spans="2:71" ht="15.75" customHeight="1">
      <c r="B20" s="10"/>
      <c r="E20" s="239"/>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Q20" s="11"/>
      <c r="BF20" s="2"/>
      <c r="BG20" s="2"/>
      <c r="BH20" s="2"/>
      <c r="BI20" s="2"/>
      <c r="BJ20" s="2"/>
      <c r="BK20" s="2"/>
      <c r="BL20" s="2"/>
      <c r="BM20" s="2"/>
      <c r="BN20" s="2"/>
      <c r="BO20" s="2"/>
      <c r="BP20" s="2"/>
      <c r="BQ20" s="2"/>
      <c r="BR20" s="2"/>
      <c r="BS20" s="6" t="s">
        <v>162</v>
      </c>
    </row>
    <row r="21" spans="2:70" ht="7.5" customHeight="1">
      <c r="B21" s="10"/>
      <c r="AQ21" s="11"/>
      <c r="BF21" s="2"/>
      <c r="BG21" s="2"/>
      <c r="BH21" s="2"/>
      <c r="BI21" s="2"/>
      <c r="BJ21" s="2"/>
      <c r="BK21" s="2"/>
      <c r="BL21" s="2"/>
      <c r="BM21" s="2"/>
      <c r="BN21" s="2"/>
      <c r="BO21" s="2"/>
      <c r="BP21" s="2"/>
      <c r="BQ21" s="2"/>
      <c r="BR21" s="2"/>
    </row>
    <row r="22" spans="2:70" ht="7.5" customHeight="1">
      <c r="B22" s="1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Q22" s="11"/>
      <c r="BF22" s="2"/>
      <c r="BG22" s="2"/>
      <c r="BH22" s="2"/>
      <c r="BI22" s="2"/>
      <c r="BJ22" s="2"/>
      <c r="BK22" s="2"/>
      <c r="BL22" s="2"/>
      <c r="BM22" s="2"/>
      <c r="BN22" s="2"/>
      <c r="BO22" s="2"/>
      <c r="BP22" s="2"/>
      <c r="BQ22" s="2"/>
      <c r="BR22" s="2"/>
    </row>
    <row r="23" spans="2:43" s="6" customFormat="1" ht="27" customHeight="1">
      <c r="B23" s="18"/>
      <c r="D23" s="19" t="s">
        <v>196</v>
      </c>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40">
        <f>ROUNDUP($AG$50,2)</f>
        <v>0</v>
      </c>
      <c r="AL23" s="241"/>
      <c r="AM23" s="241"/>
      <c r="AN23" s="241"/>
      <c r="AO23" s="241"/>
      <c r="AQ23" s="21"/>
    </row>
    <row r="24" spans="2:43" s="6" customFormat="1" ht="7.5" customHeight="1">
      <c r="B24" s="18"/>
      <c r="AQ24" s="21"/>
    </row>
    <row r="25" spans="2:43" s="6" customFormat="1" ht="15" customHeight="1">
      <c r="B25" s="22"/>
      <c r="D25" s="23" t="s">
        <v>197</v>
      </c>
      <c r="F25" s="23" t="s">
        <v>198</v>
      </c>
      <c r="L25" s="211">
        <v>0.21</v>
      </c>
      <c r="M25" s="212"/>
      <c r="N25" s="212"/>
      <c r="O25" s="212"/>
      <c r="T25" s="24" t="s">
        <v>199</v>
      </c>
      <c r="W25" s="213">
        <f>ROUNDUP($AZ$50,2)</f>
        <v>0</v>
      </c>
      <c r="X25" s="212"/>
      <c r="Y25" s="212"/>
      <c r="Z25" s="212"/>
      <c r="AA25" s="212"/>
      <c r="AB25" s="212"/>
      <c r="AC25" s="212"/>
      <c r="AD25" s="212"/>
      <c r="AE25" s="212"/>
      <c r="AK25" s="213">
        <f>ROUNDUP($AV$50,1)</f>
        <v>0</v>
      </c>
      <c r="AL25" s="212"/>
      <c r="AM25" s="212"/>
      <c r="AN25" s="212"/>
      <c r="AO25" s="212"/>
      <c r="AQ25" s="25"/>
    </row>
    <row r="26" spans="2:43" s="6" customFormat="1" ht="15" customHeight="1">
      <c r="B26" s="22"/>
      <c r="F26" s="23" t="s">
        <v>200</v>
      </c>
      <c r="L26" s="211">
        <v>0.15</v>
      </c>
      <c r="M26" s="212"/>
      <c r="N26" s="212"/>
      <c r="O26" s="212"/>
      <c r="T26" s="24" t="s">
        <v>199</v>
      </c>
      <c r="W26" s="213">
        <f>ROUNDUP($BA$50,2)</f>
        <v>0</v>
      </c>
      <c r="X26" s="212"/>
      <c r="Y26" s="212"/>
      <c r="Z26" s="212"/>
      <c r="AA26" s="212"/>
      <c r="AB26" s="212"/>
      <c r="AC26" s="212"/>
      <c r="AD26" s="212"/>
      <c r="AE26" s="212"/>
      <c r="AK26" s="213">
        <f>ROUNDUP($AW$50,1)</f>
        <v>0</v>
      </c>
      <c r="AL26" s="212"/>
      <c r="AM26" s="212"/>
      <c r="AN26" s="212"/>
      <c r="AO26" s="212"/>
      <c r="AQ26" s="25"/>
    </row>
    <row r="27" spans="2:43" s="6" customFormat="1" ht="15" customHeight="1" hidden="1">
      <c r="B27" s="22"/>
      <c r="F27" s="23" t="s">
        <v>201</v>
      </c>
      <c r="L27" s="211">
        <v>0.21</v>
      </c>
      <c r="M27" s="212"/>
      <c r="N27" s="212"/>
      <c r="O27" s="212"/>
      <c r="T27" s="24" t="s">
        <v>199</v>
      </c>
      <c r="W27" s="213">
        <f>ROUNDUP($BB$50,2)</f>
        <v>0</v>
      </c>
      <c r="X27" s="212"/>
      <c r="Y27" s="212"/>
      <c r="Z27" s="212"/>
      <c r="AA27" s="212"/>
      <c r="AB27" s="212"/>
      <c r="AC27" s="212"/>
      <c r="AD27" s="212"/>
      <c r="AE27" s="212"/>
      <c r="AK27" s="213">
        <v>0</v>
      </c>
      <c r="AL27" s="212"/>
      <c r="AM27" s="212"/>
      <c r="AN27" s="212"/>
      <c r="AO27" s="212"/>
      <c r="AQ27" s="25"/>
    </row>
    <row r="28" spans="2:43" s="6" customFormat="1" ht="15" customHeight="1" hidden="1">
      <c r="B28" s="22"/>
      <c r="F28" s="23" t="s">
        <v>202</v>
      </c>
      <c r="L28" s="211">
        <v>0.15</v>
      </c>
      <c r="M28" s="212"/>
      <c r="N28" s="212"/>
      <c r="O28" s="212"/>
      <c r="T28" s="24" t="s">
        <v>199</v>
      </c>
      <c r="W28" s="213">
        <f>ROUNDUP($BC$50,2)</f>
        <v>0</v>
      </c>
      <c r="X28" s="212"/>
      <c r="Y28" s="212"/>
      <c r="Z28" s="212"/>
      <c r="AA28" s="212"/>
      <c r="AB28" s="212"/>
      <c r="AC28" s="212"/>
      <c r="AD28" s="212"/>
      <c r="AE28" s="212"/>
      <c r="AK28" s="213">
        <v>0</v>
      </c>
      <c r="AL28" s="212"/>
      <c r="AM28" s="212"/>
      <c r="AN28" s="212"/>
      <c r="AO28" s="212"/>
      <c r="AQ28" s="25"/>
    </row>
    <row r="29" spans="2:43" s="6" customFormat="1" ht="15" customHeight="1" hidden="1">
      <c r="B29" s="22"/>
      <c r="F29" s="23" t="s">
        <v>203</v>
      </c>
      <c r="L29" s="211">
        <v>0</v>
      </c>
      <c r="M29" s="212"/>
      <c r="N29" s="212"/>
      <c r="O29" s="212"/>
      <c r="T29" s="24" t="s">
        <v>199</v>
      </c>
      <c r="W29" s="213">
        <f>ROUNDUP($BD$50,2)</f>
        <v>0</v>
      </c>
      <c r="X29" s="212"/>
      <c r="Y29" s="212"/>
      <c r="Z29" s="212"/>
      <c r="AA29" s="212"/>
      <c r="AB29" s="212"/>
      <c r="AC29" s="212"/>
      <c r="AD29" s="212"/>
      <c r="AE29" s="212"/>
      <c r="AK29" s="213">
        <v>0</v>
      </c>
      <c r="AL29" s="212"/>
      <c r="AM29" s="212"/>
      <c r="AN29" s="212"/>
      <c r="AO29" s="212"/>
      <c r="AQ29" s="25"/>
    </row>
    <row r="30" spans="2:43" s="6" customFormat="1" ht="7.5" customHeight="1">
      <c r="B30" s="18"/>
      <c r="AQ30" s="21"/>
    </row>
    <row r="31" spans="2:43" s="6" customFormat="1" ht="27" customHeight="1">
      <c r="B31" s="18"/>
      <c r="C31" s="26"/>
      <c r="D31" s="27" t="s">
        <v>204</v>
      </c>
      <c r="E31" s="28"/>
      <c r="F31" s="28"/>
      <c r="G31" s="28"/>
      <c r="H31" s="28"/>
      <c r="I31" s="28"/>
      <c r="J31" s="28"/>
      <c r="K31" s="28"/>
      <c r="L31" s="28"/>
      <c r="M31" s="28"/>
      <c r="N31" s="28"/>
      <c r="O31" s="28"/>
      <c r="P31" s="28"/>
      <c r="Q31" s="28"/>
      <c r="R31" s="28"/>
      <c r="S31" s="28"/>
      <c r="T31" s="29" t="s">
        <v>205</v>
      </c>
      <c r="U31" s="28"/>
      <c r="V31" s="28"/>
      <c r="W31" s="28"/>
      <c r="X31" s="229" t="s">
        <v>206</v>
      </c>
      <c r="Y31" s="225"/>
      <c r="Z31" s="225"/>
      <c r="AA31" s="225"/>
      <c r="AB31" s="225"/>
      <c r="AC31" s="28"/>
      <c r="AD31" s="28"/>
      <c r="AE31" s="28"/>
      <c r="AF31" s="28"/>
      <c r="AG31" s="28"/>
      <c r="AH31" s="28"/>
      <c r="AI31" s="28"/>
      <c r="AJ31" s="28"/>
      <c r="AK31" s="230">
        <f>ROUNDUP(SUM($AK$23:$AK$29),2)</f>
        <v>0</v>
      </c>
      <c r="AL31" s="225"/>
      <c r="AM31" s="225"/>
      <c r="AN31" s="225"/>
      <c r="AO31" s="231"/>
      <c r="AP31" s="26"/>
      <c r="AQ31" s="30"/>
    </row>
    <row r="32" spans="2:43" s="6" customFormat="1" ht="7.5" customHeight="1">
      <c r="B32" s="18"/>
      <c r="AQ32" s="21"/>
    </row>
    <row r="33" spans="2:43" s="6" customFormat="1" ht="7.5" customHeight="1">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3"/>
    </row>
    <row r="37" spans="2:44" s="6" customFormat="1" ht="7.5" customHeight="1">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18"/>
    </row>
    <row r="38" spans="2:44" s="6" customFormat="1" ht="37.5" customHeight="1">
      <c r="B38" s="18"/>
      <c r="C38" s="216" t="s">
        <v>207</v>
      </c>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18"/>
    </row>
    <row r="39" spans="2:44" s="6" customFormat="1" ht="7.5" customHeight="1">
      <c r="B39" s="18"/>
      <c r="AR39" s="18"/>
    </row>
    <row r="40" spans="2:44" s="14" customFormat="1" ht="15" customHeight="1">
      <c r="B40" s="36"/>
      <c r="C40" s="16" t="s">
        <v>172</v>
      </c>
      <c r="L40" s="14" t="str">
        <f>$K$5</f>
        <v>0111/2</v>
      </c>
      <c r="AR40" s="36"/>
    </row>
    <row r="41" spans="2:44" s="37" customFormat="1" ht="37.5" customHeight="1">
      <c r="B41" s="38"/>
      <c r="C41" s="37" t="s">
        <v>174</v>
      </c>
      <c r="L41" s="232" t="str">
        <f>$K$6</f>
        <v>II/193 Uněšov - průtah</v>
      </c>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R41" s="38"/>
    </row>
    <row r="42" spans="2:44" s="6" customFormat="1" ht="7.5" customHeight="1">
      <c r="B42" s="18"/>
      <c r="AR42" s="18"/>
    </row>
    <row r="43" spans="2:44" s="6" customFormat="1" ht="15.75" customHeight="1">
      <c r="B43" s="18"/>
      <c r="C43" s="16" t="s">
        <v>180</v>
      </c>
      <c r="L43" s="39" t="str">
        <f>IF($K$8="","",$K$8)</f>
        <v>Uněšov</v>
      </c>
      <c r="AI43" s="16" t="s">
        <v>182</v>
      </c>
      <c r="AM43" s="222" t="str">
        <f>IF($AN$8="","",$AN$8)</f>
        <v>24.08.2015</v>
      </c>
      <c r="AN43" s="223"/>
      <c r="AR43" s="18"/>
    </row>
    <row r="44" spans="2:44" s="6" customFormat="1" ht="7.5" customHeight="1">
      <c r="B44" s="18"/>
      <c r="AR44" s="18"/>
    </row>
    <row r="45" spans="2:56" s="6" customFormat="1" ht="18.75" customHeight="1">
      <c r="B45" s="18"/>
      <c r="C45" s="16" t="s">
        <v>186</v>
      </c>
      <c r="L45" s="14" t="str">
        <f>IF($E$11="","",$E$11)</f>
        <v>SUS Plzeňského kraje</v>
      </c>
      <c r="AI45" s="16" t="s">
        <v>192</v>
      </c>
      <c r="AM45" s="218" t="str">
        <f>IF($E$17="","",$E$17)</f>
        <v>BOULA IPK s.r.o.</v>
      </c>
      <c r="AN45" s="223"/>
      <c r="AO45" s="223"/>
      <c r="AP45" s="223"/>
      <c r="AR45" s="18"/>
      <c r="AS45" s="236" t="s">
        <v>208</v>
      </c>
      <c r="AT45" s="237"/>
      <c r="AU45" s="40"/>
      <c r="AV45" s="40"/>
      <c r="AW45" s="40"/>
      <c r="AX45" s="40"/>
      <c r="AY45" s="40"/>
      <c r="AZ45" s="40"/>
      <c r="BA45" s="40"/>
      <c r="BB45" s="40"/>
      <c r="BC45" s="40"/>
      <c r="BD45" s="41"/>
    </row>
    <row r="46" spans="2:56" s="6" customFormat="1" ht="15.75" customHeight="1">
      <c r="B46" s="18"/>
      <c r="C46" s="16" t="s">
        <v>190</v>
      </c>
      <c r="L46" s="14" t="str">
        <f>IF($E$14="","",$E$14)</f>
        <v> </v>
      </c>
      <c r="AR46" s="18"/>
      <c r="AS46" s="238"/>
      <c r="AT46" s="223"/>
      <c r="BD46" s="43"/>
    </row>
    <row r="47" spans="2:56" s="6" customFormat="1" ht="12" customHeight="1">
      <c r="B47" s="18"/>
      <c r="AR47" s="18"/>
      <c r="AS47" s="238"/>
      <c r="AT47" s="223"/>
      <c r="BD47" s="43"/>
    </row>
    <row r="48" spans="2:57" s="6" customFormat="1" ht="30" customHeight="1">
      <c r="B48" s="18"/>
      <c r="C48" s="224" t="s">
        <v>209</v>
      </c>
      <c r="D48" s="225"/>
      <c r="E48" s="225"/>
      <c r="F48" s="225"/>
      <c r="G48" s="225"/>
      <c r="H48" s="28"/>
      <c r="I48" s="226" t="s">
        <v>210</v>
      </c>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42" t="s">
        <v>211</v>
      </c>
      <c r="AH48" s="225"/>
      <c r="AI48" s="225"/>
      <c r="AJ48" s="225"/>
      <c r="AK48" s="225"/>
      <c r="AL48" s="225"/>
      <c r="AM48" s="225"/>
      <c r="AN48" s="226" t="s">
        <v>212</v>
      </c>
      <c r="AO48" s="225"/>
      <c r="AP48" s="225"/>
      <c r="AQ48" s="44" t="s">
        <v>213</v>
      </c>
      <c r="AR48" s="18"/>
      <c r="AS48" s="45" t="s">
        <v>214</v>
      </c>
      <c r="AT48" s="46" t="s">
        <v>215</v>
      </c>
      <c r="AU48" s="46" t="s">
        <v>216</v>
      </c>
      <c r="AV48" s="46" t="s">
        <v>217</v>
      </c>
      <c r="AW48" s="46" t="s">
        <v>218</v>
      </c>
      <c r="AX48" s="46" t="s">
        <v>219</v>
      </c>
      <c r="AY48" s="46" t="s">
        <v>220</v>
      </c>
      <c r="AZ48" s="46" t="s">
        <v>221</v>
      </c>
      <c r="BA48" s="46" t="s">
        <v>222</v>
      </c>
      <c r="BB48" s="46" t="s">
        <v>223</v>
      </c>
      <c r="BC48" s="46" t="s">
        <v>224</v>
      </c>
      <c r="BD48" s="47" t="s">
        <v>225</v>
      </c>
      <c r="BE48" s="48"/>
    </row>
    <row r="49" spans="2:56" s="6" customFormat="1" ht="12" customHeight="1">
      <c r="B49" s="18"/>
      <c r="AR49" s="18"/>
      <c r="AS49" s="49"/>
      <c r="AT49" s="40"/>
      <c r="AU49" s="40"/>
      <c r="AV49" s="40"/>
      <c r="AW49" s="40"/>
      <c r="AX49" s="40"/>
      <c r="AY49" s="40"/>
      <c r="AZ49" s="40"/>
      <c r="BA49" s="40"/>
      <c r="BB49" s="40"/>
      <c r="BC49" s="40"/>
      <c r="BD49" s="41"/>
    </row>
    <row r="50" spans="2:76" s="37" customFormat="1" ht="33" customHeight="1">
      <c r="B50" s="38"/>
      <c r="C50" s="50" t="s">
        <v>226</v>
      </c>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227">
        <f>ROUNDUP(SUM($AG$51:$AG$53),2)</f>
        <v>0</v>
      </c>
      <c r="AH50" s="228"/>
      <c r="AI50" s="228"/>
      <c r="AJ50" s="228"/>
      <c r="AK50" s="228"/>
      <c r="AL50" s="228"/>
      <c r="AM50" s="228"/>
      <c r="AN50" s="227">
        <f>ROUNDUP(SUM($AG$50,$AT$50),2)</f>
        <v>0</v>
      </c>
      <c r="AO50" s="228"/>
      <c r="AP50" s="228"/>
      <c r="AQ50" s="51"/>
      <c r="AR50" s="38"/>
      <c r="AS50" s="52">
        <f>ROUNDUP(SUM($AS$51:$AS$53),2)</f>
        <v>0</v>
      </c>
      <c r="AT50" s="53">
        <f>ROUNDUP(SUM($AV$50:$AW$50),1)</f>
        <v>0</v>
      </c>
      <c r="AU50" s="54">
        <f>ROUNDUP(SUM($AU$51:$AU$53),5)</f>
        <v>0</v>
      </c>
      <c r="AV50" s="53">
        <f>ROUNDUP($AZ$50*$L$25,2)</f>
        <v>0</v>
      </c>
      <c r="AW50" s="53">
        <f>ROUNDUP($BA$50*$L$26,2)</f>
        <v>0</v>
      </c>
      <c r="AX50" s="53">
        <f>ROUNDUP($BB$50*$L$25,2)</f>
        <v>0</v>
      </c>
      <c r="AY50" s="53">
        <f>ROUNDUP($BC$50*$L$26,2)</f>
        <v>0</v>
      </c>
      <c r="AZ50" s="53">
        <f>ROUNDUP(SUM($AZ$51:$AZ$53),2)</f>
        <v>0</v>
      </c>
      <c r="BA50" s="53">
        <f>ROUNDUP(SUM($BA$51:$BA$53),2)</f>
        <v>0</v>
      </c>
      <c r="BB50" s="53">
        <f>ROUNDUP(SUM($BB$51:$BB$53),2)</f>
        <v>0</v>
      </c>
      <c r="BC50" s="53">
        <f>ROUNDUP(SUM($BC$51:$BC$53),2)</f>
        <v>0</v>
      </c>
      <c r="BD50" s="55">
        <f>ROUNDUP(SUM($BD$51:$BD$53),2)</f>
        <v>0</v>
      </c>
      <c r="BS50" s="37" t="s">
        <v>227</v>
      </c>
      <c r="BT50" s="37" t="s">
        <v>228</v>
      </c>
      <c r="BU50" s="56" t="s">
        <v>229</v>
      </c>
      <c r="BV50" s="37" t="s">
        <v>230</v>
      </c>
      <c r="BW50" s="37" t="s">
        <v>163</v>
      </c>
      <c r="BX50" s="37" t="s">
        <v>231</v>
      </c>
    </row>
    <row r="51" spans="1:91" s="57" customFormat="1" ht="28.5" customHeight="1">
      <c r="A51" s="129" t="s">
        <v>499</v>
      </c>
      <c r="B51" s="58"/>
      <c r="C51" s="59"/>
      <c r="D51" s="220" t="s">
        <v>179</v>
      </c>
      <c r="E51" s="221"/>
      <c r="F51" s="221"/>
      <c r="G51" s="221"/>
      <c r="H51" s="221"/>
      <c r="I51" s="59"/>
      <c r="J51" s="220" t="s">
        <v>232</v>
      </c>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33">
        <f>'1 - SO 100  Vozovka silni...'!$M$25</f>
        <v>0</v>
      </c>
      <c r="AH51" s="234"/>
      <c r="AI51" s="234"/>
      <c r="AJ51" s="234"/>
      <c r="AK51" s="234"/>
      <c r="AL51" s="234"/>
      <c r="AM51" s="234"/>
      <c r="AN51" s="233">
        <f>ROUNDUP(SUM($AG$51,$AT$51),2)</f>
        <v>0</v>
      </c>
      <c r="AO51" s="234"/>
      <c r="AP51" s="234"/>
      <c r="AQ51" s="60" t="s">
        <v>233</v>
      </c>
      <c r="AR51" s="58"/>
      <c r="AS51" s="61">
        <v>0</v>
      </c>
      <c r="AT51" s="62">
        <f>ROUNDUP(SUM($AV$51:$AW$51),1)</f>
        <v>0</v>
      </c>
      <c r="AU51" s="63">
        <f>'1 - SO 100  Vozovka silni...'!$W$76</f>
        <v>0</v>
      </c>
      <c r="AV51" s="62">
        <f>'1 - SO 100  Vozovka silni...'!$M$27</f>
        <v>0</v>
      </c>
      <c r="AW51" s="62">
        <f>'1 - SO 100  Vozovka silni...'!$M$28</f>
        <v>0</v>
      </c>
      <c r="AX51" s="62">
        <f>'1 - SO 100  Vozovka silni...'!$M$29</f>
        <v>0</v>
      </c>
      <c r="AY51" s="62">
        <f>'1 - SO 100  Vozovka silni...'!$M$30</f>
        <v>0</v>
      </c>
      <c r="AZ51" s="62">
        <f>'1 - SO 100  Vozovka silni...'!$H$27</f>
        <v>0</v>
      </c>
      <c r="BA51" s="62">
        <f>'1 - SO 100  Vozovka silni...'!$H$28</f>
        <v>0</v>
      </c>
      <c r="BB51" s="62">
        <f>'1 - SO 100  Vozovka silni...'!$H$29</f>
        <v>0</v>
      </c>
      <c r="BC51" s="62">
        <f>'1 - SO 100  Vozovka silni...'!$H$30</f>
        <v>0</v>
      </c>
      <c r="BD51" s="64">
        <f>'1 - SO 100  Vozovka silni...'!$H$31</f>
        <v>0</v>
      </c>
      <c r="BT51" s="57" t="s">
        <v>179</v>
      </c>
      <c r="BV51" s="57" t="s">
        <v>230</v>
      </c>
      <c r="BW51" s="57" t="s">
        <v>234</v>
      </c>
      <c r="BX51" s="57" t="s">
        <v>163</v>
      </c>
      <c r="CM51" s="57" t="s">
        <v>235</v>
      </c>
    </row>
    <row r="52" spans="1:91" s="57" customFormat="1" ht="28.5" customHeight="1">
      <c r="A52" s="129" t="s">
        <v>499</v>
      </c>
      <c r="B52" s="58"/>
      <c r="C52" s="59"/>
      <c r="D52" s="220" t="s">
        <v>235</v>
      </c>
      <c r="E52" s="221"/>
      <c r="F52" s="221"/>
      <c r="G52" s="221"/>
      <c r="H52" s="221"/>
      <c r="I52" s="59"/>
      <c r="J52" s="220" t="s">
        <v>236</v>
      </c>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33">
        <f>'2 - Dopravně inženýrské o...'!$M$25</f>
        <v>0</v>
      </c>
      <c r="AH52" s="234"/>
      <c r="AI52" s="234"/>
      <c r="AJ52" s="234"/>
      <c r="AK52" s="234"/>
      <c r="AL52" s="234"/>
      <c r="AM52" s="234"/>
      <c r="AN52" s="233">
        <f>ROUNDUP(SUM($AG$52,$AT$52),2)</f>
        <v>0</v>
      </c>
      <c r="AO52" s="234"/>
      <c r="AP52" s="234"/>
      <c r="AQ52" s="60" t="s">
        <v>233</v>
      </c>
      <c r="AR52" s="58"/>
      <c r="AS52" s="61">
        <v>0</v>
      </c>
      <c r="AT52" s="62">
        <f>ROUNDUP(SUM($AV$52:$AW$52),1)</f>
        <v>0</v>
      </c>
      <c r="AU52" s="63">
        <f>'2 - Dopravně inženýrské o...'!$W$71</f>
        <v>0</v>
      </c>
      <c r="AV52" s="62">
        <f>'2 - Dopravně inženýrské o...'!$M$27</f>
        <v>0</v>
      </c>
      <c r="AW52" s="62">
        <f>'2 - Dopravně inženýrské o...'!$M$28</f>
        <v>0</v>
      </c>
      <c r="AX52" s="62">
        <f>'2 - Dopravně inženýrské o...'!$M$29</f>
        <v>0</v>
      </c>
      <c r="AY52" s="62">
        <f>'2 - Dopravně inženýrské o...'!$M$30</f>
        <v>0</v>
      </c>
      <c r="AZ52" s="62">
        <f>'2 - Dopravně inženýrské o...'!$H$27</f>
        <v>0</v>
      </c>
      <c r="BA52" s="62">
        <f>'2 - Dopravně inženýrské o...'!$H$28</f>
        <v>0</v>
      </c>
      <c r="BB52" s="62">
        <f>'2 - Dopravně inženýrské o...'!$H$29</f>
        <v>0</v>
      </c>
      <c r="BC52" s="62">
        <f>'2 - Dopravně inženýrské o...'!$H$30</f>
        <v>0</v>
      </c>
      <c r="BD52" s="64">
        <f>'2 - Dopravně inženýrské o...'!$H$31</f>
        <v>0</v>
      </c>
      <c r="BT52" s="57" t="s">
        <v>179</v>
      </c>
      <c r="BV52" s="57" t="s">
        <v>230</v>
      </c>
      <c r="BW52" s="57" t="s">
        <v>237</v>
      </c>
      <c r="BX52" s="57" t="s">
        <v>163</v>
      </c>
      <c r="CM52" s="57" t="s">
        <v>235</v>
      </c>
    </row>
    <row r="53" spans="1:91" s="57" customFormat="1" ht="28.5" customHeight="1">
      <c r="A53" s="129" t="s">
        <v>499</v>
      </c>
      <c r="B53" s="58"/>
      <c r="C53" s="59"/>
      <c r="D53" s="220" t="s">
        <v>238</v>
      </c>
      <c r="E53" s="221"/>
      <c r="F53" s="221"/>
      <c r="G53" s="221"/>
      <c r="H53" s="221"/>
      <c r="I53" s="59"/>
      <c r="J53" s="220" t="s">
        <v>239</v>
      </c>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33">
        <f>'3 - Vedlejší a ostatní ná...'!$M$25</f>
        <v>0</v>
      </c>
      <c r="AH53" s="234"/>
      <c r="AI53" s="234"/>
      <c r="AJ53" s="234"/>
      <c r="AK53" s="234"/>
      <c r="AL53" s="234"/>
      <c r="AM53" s="234"/>
      <c r="AN53" s="233">
        <f>ROUNDUP(SUM($AG$53,$AT$53),2)</f>
        <v>0</v>
      </c>
      <c r="AO53" s="234"/>
      <c r="AP53" s="234"/>
      <c r="AQ53" s="60" t="s">
        <v>233</v>
      </c>
      <c r="AR53" s="58"/>
      <c r="AS53" s="65">
        <v>0</v>
      </c>
      <c r="AT53" s="66">
        <f>ROUNDUP(SUM($AV$53:$AW$53),1)</f>
        <v>0</v>
      </c>
      <c r="AU53" s="67">
        <f>'3 - Vedlejší a ostatní ná...'!$W$72</f>
        <v>0</v>
      </c>
      <c r="AV53" s="66">
        <f>'3 - Vedlejší a ostatní ná...'!$M$27</f>
        <v>0</v>
      </c>
      <c r="AW53" s="66">
        <f>'3 - Vedlejší a ostatní ná...'!$M$28</f>
        <v>0</v>
      </c>
      <c r="AX53" s="66">
        <f>'3 - Vedlejší a ostatní ná...'!$M$29</f>
        <v>0</v>
      </c>
      <c r="AY53" s="66">
        <f>'3 - Vedlejší a ostatní ná...'!$M$30</f>
        <v>0</v>
      </c>
      <c r="AZ53" s="66">
        <f>'3 - Vedlejší a ostatní ná...'!$H$27</f>
        <v>0</v>
      </c>
      <c r="BA53" s="66">
        <f>'3 - Vedlejší a ostatní ná...'!$H$28</f>
        <v>0</v>
      </c>
      <c r="BB53" s="66">
        <f>'3 - Vedlejší a ostatní ná...'!$H$29</f>
        <v>0</v>
      </c>
      <c r="BC53" s="66">
        <f>'3 - Vedlejší a ostatní ná...'!$H$30</f>
        <v>0</v>
      </c>
      <c r="BD53" s="68">
        <f>'3 - Vedlejší a ostatní ná...'!$H$31</f>
        <v>0</v>
      </c>
      <c r="BT53" s="57" t="s">
        <v>179</v>
      </c>
      <c r="BV53" s="57" t="s">
        <v>230</v>
      </c>
      <c r="BW53" s="57" t="s">
        <v>240</v>
      </c>
      <c r="BX53" s="57" t="s">
        <v>163</v>
      </c>
      <c r="CM53" s="57" t="s">
        <v>235</v>
      </c>
    </row>
    <row r="54" spans="2:44" s="6" customFormat="1" ht="30.75" customHeight="1">
      <c r="B54" s="18"/>
      <c r="AR54" s="18"/>
    </row>
    <row r="55" spans="2:44" s="6" customFormat="1" ht="7.5" customHeight="1">
      <c r="B55" s="3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18"/>
    </row>
  </sheetData>
  <sheetProtection/>
  <mergeCells count="47">
    <mergeCell ref="AR2:BE2"/>
    <mergeCell ref="AN53:AP53"/>
    <mergeCell ref="AG53:AM53"/>
    <mergeCell ref="AN51:AP51"/>
    <mergeCell ref="AG51:AM51"/>
    <mergeCell ref="AS45:AT47"/>
    <mergeCell ref="E20:AN20"/>
    <mergeCell ref="AK23:AO23"/>
    <mergeCell ref="AG48:AM48"/>
    <mergeCell ref="AN48:AP48"/>
    <mergeCell ref="X31:AB31"/>
    <mergeCell ref="AK31:AO31"/>
    <mergeCell ref="C38:AQ38"/>
    <mergeCell ref="L41:AO41"/>
    <mergeCell ref="D53:H53"/>
    <mergeCell ref="J53:AF53"/>
    <mergeCell ref="AN52:AP52"/>
    <mergeCell ref="AG52:AM52"/>
    <mergeCell ref="D52:H52"/>
    <mergeCell ref="J52:AF52"/>
    <mergeCell ref="D51:H51"/>
    <mergeCell ref="J51:AF51"/>
    <mergeCell ref="AM43:AN43"/>
    <mergeCell ref="AM45:AP45"/>
    <mergeCell ref="C48:G48"/>
    <mergeCell ref="I48:AF48"/>
    <mergeCell ref="AG50:AM50"/>
    <mergeCell ref="AN50:AP50"/>
    <mergeCell ref="L28:O28"/>
    <mergeCell ref="W28:AE28"/>
    <mergeCell ref="AK28:AO28"/>
    <mergeCell ref="L29:O29"/>
    <mergeCell ref="W29:AE29"/>
    <mergeCell ref="AK29:AO29"/>
    <mergeCell ref="L26:O26"/>
    <mergeCell ref="W26:AE26"/>
    <mergeCell ref="AK26:AO26"/>
    <mergeCell ref="L27:O27"/>
    <mergeCell ref="W27:AE27"/>
    <mergeCell ref="AK27:AO27"/>
    <mergeCell ref="L25:O25"/>
    <mergeCell ref="W25:AE25"/>
    <mergeCell ref="AK25:AO25"/>
    <mergeCell ref="C2:AQ2"/>
    <mergeCell ref="C4:AQ4"/>
    <mergeCell ref="K5:AO5"/>
    <mergeCell ref="K6:AO6"/>
  </mergeCells>
  <hyperlinks>
    <hyperlink ref="K1:S1" location="C2" tooltip="Rekapitulace stavby" display="1) Rekapitulace stavby"/>
    <hyperlink ref="W1:AI1" location="C50" tooltip="Rekapitulace objektů stavby a soupisů prací" display="2) Rekapitulace objektů stavby a soupisů prací"/>
    <hyperlink ref="A51" location="'1 - SO 100  Vozovka silni...'!C2" tooltip="1 - SO 100  Vozovka silni..." display="/"/>
    <hyperlink ref="A52" location="'2 - Dopravně inženýrské o...'!C2" tooltip="2 - Dopravně inženýrské o..." display="/"/>
    <hyperlink ref="A53" location="'3 - Vedlejší a ostatní ná...'!C2" tooltip="3 - Vedlejší a ostatní ná..."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197"/>
  <sheetViews>
    <sheetView showGridLines="0" zoomScalePageLayoutView="0" workbookViewId="0" topLeftCell="A1">
      <pane ySplit="1" topLeftCell="A194" activePane="bottomLeft" state="frozen"/>
      <selection pane="topLeft" activeCell="A1" sqref="A1"/>
      <selection pane="bottomLeft" activeCell="L172" sqref="L172:M172"/>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34"/>
      <c r="B1" s="131"/>
      <c r="C1" s="131"/>
      <c r="D1" s="132" t="s">
        <v>160</v>
      </c>
      <c r="E1" s="131"/>
      <c r="F1" s="133" t="s">
        <v>500</v>
      </c>
      <c r="G1" s="133"/>
      <c r="H1" s="271" t="s">
        <v>501</v>
      </c>
      <c r="I1" s="271"/>
      <c r="J1" s="271"/>
      <c r="K1" s="271"/>
      <c r="L1" s="133" t="s">
        <v>502</v>
      </c>
      <c r="M1" s="133"/>
      <c r="N1" s="131"/>
      <c r="O1" s="132" t="s">
        <v>241</v>
      </c>
      <c r="P1" s="131"/>
      <c r="Q1" s="131"/>
      <c r="R1" s="131"/>
      <c r="S1" s="133" t="s">
        <v>503</v>
      </c>
      <c r="T1" s="133"/>
      <c r="U1" s="134"/>
      <c r="V1" s="13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14" t="s">
        <v>164</v>
      </c>
      <c r="D2" s="215"/>
      <c r="E2" s="215"/>
      <c r="F2" s="215"/>
      <c r="G2" s="215"/>
      <c r="H2" s="215"/>
      <c r="I2" s="215"/>
      <c r="J2" s="215"/>
      <c r="K2" s="215"/>
      <c r="L2" s="215"/>
      <c r="M2" s="215"/>
      <c r="N2" s="215"/>
      <c r="O2" s="215"/>
      <c r="P2" s="215"/>
      <c r="Q2" s="215"/>
      <c r="R2" s="215"/>
      <c r="S2" s="235" t="s">
        <v>165</v>
      </c>
      <c r="T2" s="215"/>
      <c r="U2" s="215"/>
      <c r="V2" s="215"/>
      <c r="W2" s="215"/>
      <c r="X2" s="215"/>
      <c r="Y2" s="215"/>
      <c r="Z2" s="215"/>
      <c r="AA2" s="215"/>
      <c r="AB2" s="215"/>
      <c r="AC2" s="215"/>
      <c r="AT2" s="2" t="s">
        <v>234</v>
      </c>
    </row>
    <row r="3" spans="2:46" s="2" customFormat="1" ht="7.5" customHeight="1">
      <c r="B3" s="7"/>
      <c r="C3" s="8"/>
      <c r="D3" s="8"/>
      <c r="E3" s="8"/>
      <c r="F3" s="8"/>
      <c r="G3" s="8"/>
      <c r="H3" s="8"/>
      <c r="I3" s="8"/>
      <c r="J3" s="8"/>
      <c r="K3" s="8"/>
      <c r="L3" s="8"/>
      <c r="M3" s="8"/>
      <c r="N3" s="8"/>
      <c r="O3" s="8"/>
      <c r="P3" s="8"/>
      <c r="Q3" s="8"/>
      <c r="R3" s="9"/>
      <c r="AT3" s="2" t="s">
        <v>235</v>
      </c>
    </row>
    <row r="4" spans="2:46" s="2" customFormat="1" ht="37.5" customHeight="1">
      <c r="B4" s="10"/>
      <c r="C4" s="216" t="s">
        <v>242</v>
      </c>
      <c r="D4" s="215"/>
      <c r="E4" s="215"/>
      <c r="F4" s="215"/>
      <c r="G4" s="215"/>
      <c r="H4" s="215"/>
      <c r="I4" s="215"/>
      <c r="J4" s="215"/>
      <c r="K4" s="215"/>
      <c r="L4" s="215"/>
      <c r="M4" s="215"/>
      <c r="N4" s="215"/>
      <c r="O4" s="215"/>
      <c r="P4" s="215"/>
      <c r="Q4" s="215"/>
      <c r="R4" s="217"/>
      <c r="T4" s="12" t="s">
        <v>170</v>
      </c>
      <c r="AT4" s="2" t="s">
        <v>162</v>
      </c>
    </row>
    <row r="5" spans="2:18" s="2" customFormat="1" ht="7.5" customHeight="1">
      <c r="B5" s="10"/>
      <c r="R5" s="11"/>
    </row>
    <row r="6" spans="2:18" s="2" customFormat="1" ht="30.75" customHeight="1">
      <c r="B6" s="10"/>
      <c r="D6" s="16" t="s">
        <v>174</v>
      </c>
      <c r="F6" s="243" t="str">
        <f>'Rekapitulace stavby'!$K$6</f>
        <v>II/193 Uněšov - průtah</v>
      </c>
      <c r="G6" s="215"/>
      <c r="H6" s="215"/>
      <c r="I6" s="215"/>
      <c r="J6" s="215"/>
      <c r="K6" s="215"/>
      <c r="L6" s="215"/>
      <c r="M6" s="215"/>
      <c r="N6" s="215"/>
      <c r="O6" s="215"/>
      <c r="P6" s="215"/>
      <c r="Q6" s="215"/>
      <c r="R6" s="11"/>
    </row>
    <row r="7" spans="2:18" s="6" customFormat="1" ht="37.5" customHeight="1">
      <c r="B7" s="18"/>
      <c r="D7" s="37" t="s">
        <v>243</v>
      </c>
      <c r="F7" s="232" t="s">
        <v>244</v>
      </c>
      <c r="G7" s="223"/>
      <c r="H7" s="223"/>
      <c r="I7" s="223"/>
      <c r="J7" s="223"/>
      <c r="K7" s="223"/>
      <c r="L7" s="223"/>
      <c r="M7" s="223"/>
      <c r="N7" s="223"/>
      <c r="O7" s="223"/>
      <c r="P7" s="223"/>
      <c r="Q7" s="223"/>
      <c r="R7" s="21"/>
    </row>
    <row r="8" spans="2:18" s="6" customFormat="1" ht="14.25" customHeight="1">
      <c r="B8" s="18"/>
      <c r="R8" s="21"/>
    </row>
    <row r="9" spans="2:18" s="6" customFormat="1" ht="15" customHeight="1">
      <c r="B9" s="18"/>
      <c r="D9" s="16" t="s">
        <v>177</v>
      </c>
      <c r="F9" s="14"/>
      <c r="M9" s="16" t="s">
        <v>178</v>
      </c>
      <c r="O9" s="14"/>
      <c r="R9" s="21"/>
    </row>
    <row r="10" spans="2:18" s="6" customFormat="1" ht="15" customHeight="1">
      <c r="B10" s="18"/>
      <c r="D10" s="16" t="s">
        <v>180</v>
      </c>
      <c r="F10" s="14" t="s">
        <v>181</v>
      </c>
      <c r="M10" s="16" t="s">
        <v>182</v>
      </c>
      <c r="O10" s="222" t="str">
        <f>'Rekapitulace stavby'!$AN$8</f>
        <v>24.08.2015</v>
      </c>
      <c r="P10" s="223"/>
      <c r="R10" s="21"/>
    </row>
    <row r="11" spans="2:18" s="6" customFormat="1" ht="12" customHeight="1">
      <c r="B11" s="18"/>
      <c r="R11" s="21"/>
    </row>
    <row r="12" spans="2:18" s="6" customFormat="1" ht="15" customHeight="1">
      <c r="B12" s="18"/>
      <c r="D12" s="16" t="s">
        <v>186</v>
      </c>
      <c r="M12" s="16" t="s">
        <v>187</v>
      </c>
      <c r="O12" s="218"/>
      <c r="P12" s="223"/>
      <c r="R12" s="21"/>
    </row>
    <row r="13" spans="2:18" s="6" customFormat="1" ht="18.75" customHeight="1">
      <c r="B13" s="18"/>
      <c r="E13" s="14" t="s">
        <v>188</v>
      </c>
      <c r="M13" s="16" t="s">
        <v>189</v>
      </c>
      <c r="O13" s="218"/>
      <c r="P13" s="223"/>
      <c r="R13" s="21"/>
    </row>
    <row r="14" spans="2:18" s="6" customFormat="1" ht="7.5" customHeight="1">
      <c r="B14" s="18"/>
      <c r="R14" s="21"/>
    </row>
    <row r="15" spans="2:18" s="6" customFormat="1" ht="15" customHeight="1">
      <c r="B15" s="18"/>
      <c r="D15" s="16" t="s">
        <v>190</v>
      </c>
      <c r="M15" s="16" t="s">
        <v>187</v>
      </c>
      <c r="O15" s="218">
        <f>IF('Rekapitulace stavby'!$AN$13="","",'Rekapitulace stavby'!$AN$13)</f>
      </c>
      <c r="P15" s="223"/>
      <c r="R15" s="21"/>
    </row>
    <row r="16" spans="2:18" s="6" customFormat="1" ht="18.75" customHeight="1">
      <c r="B16" s="18"/>
      <c r="E16" s="14" t="str">
        <f>IF('Rekapitulace stavby'!$E$14="","",'Rekapitulace stavby'!$E$14)</f>
        <v> </v>
      </c>
      <c r="M16" s="16" t="s">
        <v>189</v>
      </c>
      <c r="O16" s="218">
        <f>IF('Rekapitulace stavby'!$AN$14="","",'Rekapitulace stavby'!$AN$14)</f>
      </c>
      <c r="P16" s="223"/>
      <c r="R16" s="21"/>
    </row>
    <row r="17" spans="2:18" s="6" customFormat="1" ht="7.5" customHeight="1">
      <c r="B17" s="18"/>
      <c r="R17" s="21"/>
    </row>
    <row r="18" spans="2:18" s="6" customFormat="1" ht="15" customHeight="1">
      <c r="B18" s="18"/>
      <c r="D18" s="16" t="s">
        <v>192</v>
      </c>
      <c r="M18" s="16" t="s">
        <v>187</v>
      </c>
      <c r="O18" s="218"/>
      <c r="P18" s="223"/>
      <c r="R18" s="21"/>
    </row>
    <row r="19" spans="2:18" s="6" customFormat="1" ht="18.75" customHeight="1">
      <c r="B19" s="18"/>
      <c r="E19" s="14" t="s">
        <v>193</v>
      </c>
      <c r="M19" s="16" t="s">
        <v>189</v>
      </c>
      <c r="O19" s="218"/>
      <c r="P19" s="223"/>
      <c r="R19" s="21"/>
    </row>
    <row r="20" spans="2:18" s="6" customFormat="1" ht="7.5" customHeight="1">
      <c r="B20" s="18"/>
      <c r="R20" s="21"/>
    </row>
    <row r="21" spans="2:18" s="6" customFormat="1" ht="15" customHeight="1">
      <c r="B21" s="18"/>
      <c r="D21" s="16" t="s">
        <v>195</v>
      </c>
      <c r="R21" s="21"/>
    </row>
    <row r="22" spans="2:18" s="69" customFormat="1" ht="15.75" customHeight="1">
      <c r="B22" s="70"/>
      <c r="E22" s="239"/>
      <c r="F22" s="244"/>
      <c r="G22" s="244"/>
      <c r="H22" s="244"/>
      <c r="I22" s="244"/>
      <c r="J22" s="244"/>
      <c r="K22" s="244"/>
      <c r="L22" s="244"/>
      <c r="M22" s="244"/>
      <c r="N22" s="244"/>
      <c r="O22" s="244"/>
      <c r="P22" s="244"/>
      <c r="R22" s="71"/>
    </row>
    <row r="23" spans="2:18" s="6" customFormat="1" ht="7.5" customHeight="1">
      <c r="B23" s="18"/>
      <c r="R23" s="21"/>
    </row>
    <row r="24" spans="2:18" s="6" customFormat="1" ht="7.5" customHeight="1">
      <c r="B24" s="18"/>
      <c r="D24" s="40"/>
      <c r="E24" s="40"/>
      <c r="F24" s="40"/>
      <c r="G24" s="40"/>
      <c r="H24" s="40"/>
      <c r="I24" s="40"/>
      <c r="J24" s="40"/>
      <c r="K24" s="40"/>
      <c r="L24" s="40"/>
      <c r="M24" s="40"/>
      <c r="N24" s="40"/>
      <c r="O24" s="40"/>
      <c r="P24" s="40"/>
      <c r="R24" s="21"/>
    </row>
    <row r="25" spans="2:18" s="6" customFormat="1" ht="26.25" customHeight="1">
      <c r="B25" s="18"/>
      <c r="D25" s="72" t="s">
        <v>196</v>
      </c>
      <c r="M25" s="227">
        <f>ROUNDUP($N$76,2)</f>
        <v>0</v>
      </c>
      <c r="N25" s="223"/>
      <c r="O25" s="223"/>
      <c r="P25" s="223"/>
      <c r="R25" s="21"/>
    </row>
    <row r="26" spans="2:18" s="6" customFormat="1" ht="7.5" customHeight="1">
      <c r="B26" s="18"/>
      <c r="D26" s="40"/>
      <c r="E26" s="40"/>
      <c r="F26" s="40"/>
      <c r="G26" s="40"/>
      <c r="H26" s="40"/>
      <c r="I26" s="40"/>
      <c r="J26" s="40"/>
      <c r="K26" s="40"/>
      <c r="L26" s="40"/>
      <c r="M26" s="40"/>
      <c r="N26" s="40"/>
      <c r="O26" s="40"/>
      <c r="P26" s="40"/>
      <c r="R26" s="21"/>
    </row>
    <row r="27" spans="2:18" s="6" customFormat="1" ht="15" customHeight="1">
      <c r="B27" s="18"/>
      <c r="D27" s="23" t="s">
        <v>197</v>
      </c>
      <c r="E27" s="23" t="s">
        <v>198</v>
      </c>
      <c r="F27" s="73">
        <v>0.21</v>
      </c>
      <c r="G27" s="74" t="s">
        <v>199</v>
      </c>
      <c r="H27" s="245">
        <f>ROUNDUP(SUM($BE$76:$BE$195),2)</f>
        <v>0</v>
      </c>
      <c r="I27" s="223"/>
      <c r="J27" s="223"/>
      <c r="M27" s="245">
        <f>ROUNDUP(SUM($BE$76:$BE$195)*$F$27,1)</f>
        <v>0</v>
      </c>
      <c r="N27" s="223"/>
      <c r="O27" s="223"/>
      <c r="P27" s="223"/>
      <c r="R27" s="21"/>
    </row>
    <row r="28" spans="2:18" s="6" customFormat="1" ht="15" customHeight="1">
      <c r="B28" s="18"/>
      <c r="E28" s="23" t="s">
        <v>200</v>
      </c>
      <c r="F28" s="73">
        <v>0.15</v>
      </c>
      <c r="G28" s="74" t="s">
        <v>199</v>
      </c>
      <c r="H28" s="245">
        <f>ROUNDUP(SUM($BF$76:$BF$195),2)</f>
        <v>0</v>
      </c>
      <c r="I28" s="223"/>
      <c r="J28" s="223"/>
      <c r="M28" s="245">
        <f>ROUNDUP(SUM($BF$76:$BF$195)*$F$28,1)</f>
        <v>0</v>
      </c>
      <c r="N28" s="223"/>
      <c r="O28" s="223"/>
      <c r="P28" s="223"/>
      <c r="R28" s="21"/>
    </row>
    <row r="29" spans="2:18" s="6" customFormat="1" ht="15" customHeight="1" hidden="1">
      <c r="B29" s="18"/>
      <c r="E29" s="23" t="s">
        <v>201</v>
      </c>
      <c r="F29" s="73">
        <v>0.21</v>
      </c>
      <c r="G29" s="74" t="s">
        <v>199</v>
      </c>
      <c r="H29" s="245">
        <f>ROUNDUP(SUM($BG$76:$BG$195),2)</f>
        <v>0</v>
      </c>
      <c r="I29" s="223"/>
      <c r="J29" s="223"/>
      <c r="M29" s="245">
        <v>0</v>
      </c>
      <c r="N29" s="223"/>
      <c r="O29" s="223"/>
      <c r="P29" s="223"/>
      <c r="R29" s="21"/>
    </row>
    <row r="30" spans="2:18" s="6" customFormat="1" ht="15" customHeight="1" hidden="1">
      <c r="B30" s="18"/>
      <c r="E30" s="23" t="s">
        <v>202</v>
      </c>
      <c r="F30" s="73">
        <v>0.15</v>
      </c>
      <c r="G30" s="74" t="s">
        <v>199</v>
      </c>
      <c r="H30" s="245">
        <f>ROUNDUP(SUM($BH$76:$BH$195),2)</f>
        <v>0</v>
      </c>
      <c r="I30" s="223"/>
      <c r="J30" s="223"/>
      <c r="M30" s="245">
        <v>0</v>
      </c>
      <c r="N30" s="223"/>
      <c r="O30" s="223"/>
      <c r="P30" s="223"/>
      <c r="R30" s="21"/>
    </row>
    <row r="31" spans="2:18" s="6" customFormat="1" ht="15" customHeight="1" hidden="1">
      <c r="B31" s="18"/>
      <c r="E31" s="23" t="s">
        <v>203</v>
      </c>
      <c r="F31" s="73">
        <v>0</v>
      </c>
      <c r="G31" s="74" t="s">
        <v>199</v>
      </c>
      <c r="H31" s="245">
        <f>ROUNDUP(SUM($BI$76:$BI$195),2)</f>
        <v>0</v>
      </c>
      <c r="I31" s="223"/>
      <c r="J31" s="223"/>
      <c r="M31" s="245">
        <v>0</v>
      </c>
      <c r="N31" s="223"/>
      <c r="O31" s="223"/>
      <c r="P31" s="223"/>
      <c r="R31" s="21"/>
    </row>
    <row r="32" spans="2:18" s="6" customFormat="1" ht="7.5" customHeight="1">
      <c r="B32" s="18"/>
      <c r="R32" s="21"/>
    </row>
    <row r="33" spans="2:18" s="6" customFormat="1" ht="26.25" customHeight="1">
      <c r="B33" s="18"/>
      <c r="C33" s="26"/>
      <c r="D33" s="27" t="s">
        <v>204</v>
      </c>
      <c r="E33" s="28"/>
      <c r="F33" s="28"/>
      <c r="G33" s="75" t="s">
        <v>205</v>
      </c>
      <c r="H33" s="29" t="s">
        <v>206</v>
      </c>
      <c r="I33" s="28"/>
      <c r="J33" s="28"/>
      <c r="K33" s="28"/>
      <c r="L33" s="230">
        <f>ROUNDUP(SUM($M$25:$M$31),2)</f>
        <v>0</v>
      </c>
      <c r="M33" s="225"/>
      <c r="N33" s="225"/>
      <c r="O33" s="225"/>
      <c r="P33" s="231"/>
      <c r="Q33" s="26"/>
      <c r="R33" s="30"/>
    </row>
    <row r="34" spans="2:18" s="6" customFormat="1" ht="15" customHeight="1">
      <c r="B34" s="31"/>
      <c r="C34" s="32"/>
      <c r="D34" s="32"/>
      <c r="E34" s="32"/>
      <c r="F34" s="32"/>
      <c r="G34" s="32"/>
      <c r="H34" s="32"/>
      <c r="I34" s="32"/>
      <c r="J34" s="32"/>
      <c r="K34" s="32"/>
      <c r="L34" s="32"/>
      <c r="M34" s="32"/>
      <c r="N34" s="32"/>
      <c r="O34" s="32"/>
      <c r="P34" s="32"/>
      <c r="Q34" s="32"/>
      <c r="R34" s="33"/>
    </row>
    <row r="38" spans="2:18" s="6" customFormat="1" ht="7.5" customHeight="1">
      <c r="B38" s="34"/>
      <c r="C38" s="35"/>
      <c r="D38" s="35"/>
      <c r="E38" s="35"/>
      <c r="F38" s="35"/>
      <c r="G38" s="35"/>
      <c r="H38" s="35"/>
      <c r="I38" s="35"/>
      <c r="J38" s="35"/>
      <c r="K38" s="35"/>
      <c r="L38" s="35"/>
      <c r="M38" s="35"/>
      <c r="N38" s="35"/>
      <c r="O38" s="35"/>
      <c r="P38" s="35"/>
      <c r="Q38" s="35"/>
      <c r="R38" s="76"/>
    </row>
    <row r="39" spans="2:18" s="6" customFormat="1" ht="37.5" customHeight="1">
      <c r="B39" s="18"/>
      <c r="C39" s="216" t="s">
        <v>245</v>
      </c>
      <c r="D39" s="223"/>
      <c r="E39" s="223"/>
      <c r="F39" s="223"/>
      <c r="G39" s="223"/>
      <c r="H39" s="223"/>
      <c r="I39" s="223"/>
      <c r="J39" s="223"/>
      <c r="K39" s="223"/>
      <c r="L39" s="223"/>
      <c r="M39" s="223"/>
      <c r="N39" s="223"/>
      <c r="O39" s="223"/>
      <c r="P39" s="223"/>
      <c r="Q39" s="223"/>
      <c r="R39" s="246"/>
    </row>
    <row r="40" spans="2:18" s="6" customFormat="1" ht="7.5" customHeight="1">
      <c r="B40" s="18"/>
      <c r="R40" s="21"/>
    </row>
    <row r="41" spans="2:18" s="6" customFormat="1" ht="30.75" customHeight="1">
      <c r="B41" s="18"/>
      <c r="C41" s="16" t="s">
        <v>174</v>
      </c>
      <c r="F41" s="243" t="str">
        <f>$F$6</f>
        <v>II/193 Uněšov - průtah</v>
      </c>
      <c r="G41" s="223"/>
      <c r="H41" s="223"/>
      <c r="I41" s="223"/>
      <c r="J41" s="223"/>
      <c r="K41" s="223"/>
      <c r="L41" s="223"/>
      <c r="M41" s="223"/>
      <c r="N41" s="223"/>
      <c r="O41" s="223"/>
      <c r="P41" s="223"/>
      <c r="Q41" s="223"/>
      <c r="R41" s="21"/>
    </row>
    <row r="42" spans="2:18" s="6" customFormat="1" ht="37.5" customHeight="1">
      <c r="B42" s="18"/>
      <c r="C42" s="37" t="s">
        <v>243</v>
      </c>
      <c r="F42" s="232" t="str">
        <f>$F$7</f>
        <v>1 - SO 100  Vozovka silnice II/193</v>
      </c>
      <c r="G42" s="223"/>
      <c r="H42" s="223"/>
      <c r="I42" s="223"/>
      <c r="J42" s="223"/>
      <c r="K42" s="223"/>
      <c r="L42" s="223"/>
      <c r="M42" s="223"/>
      <c r="N42" s="223"/>
      <c r="O42" s="223"/>
      <c r="P42" s="223"/>
      <c r="Q42" s="223"/>
      <c r="R42" s="21"/>
    </row>
    <row r="43" spans="2:18" s="6" customFormat="1" ht="7.5" customHeight="1">
      <c r="B43" s="18"/>
      <c r="R43" s="21"/>
    </row>
    <row r="44" spans="2:18" s="6" customFormat="1" ht="18.75" customHeight="1">
      <c r="B44" s="18"/>
      <c r="C44" s="16" t="s">
        <v>180</v>
      </c>
      <c r="F44" s="14" t="str">
        <f>$F$10</f>
        <v>Uněšov</v>
      </c>
      <c r="K44" s="16" t="s">
        <v>182</v>
      </c>
      <c r="M44" s="222" t="str">
        <f>IF($O$10="","",$O$10)</f>
        <v>24.08.2015</v>
      </c>
      <c r="N44" s="223"/>
      <c r="O44" s="223"/>
      <c r="P44" s="223"/>
      <c r="R44" s="21"/>
    </row>
    <row r="45" spans="2:18" s="6" customFormat="1" ht="7.5" customHeight="1">
      <c r="B45" s="18"/>
      <c r="R45" s="21"/>
    </row>
    <row r="46" spans="2:18" s="6" customFormat="1" ht="15.75" customHeight="1">
      <c r="B46" s="18"/>
      <c r="C46" s="16" t="s">
        <v>186</v>
      </c>
      <c r="F46" s="14" t="str">
        <f>$E$13</f>
        <v>SUS Plzeňského kraje</v>
      </c>
      <c r="K46" s="16" t="s">
        <v>192</v>
      </c>
      <c r="M46" s="218" t="str">
        <f>$E$19</f>
        <v>BOULA IPK s.r.o.</v>
      </c>
      <c r="N46" s="223"/>
      <c r="O46" s="223"/>
      <c r="P46" s="223"/>
      <c r="Q46" s="223"/>
      <c r="R46" s="21"/>
    </row>
    <row r="47" spans="2:18" s="6" customFormat="1" ht="15" customHeight="1">
      <c r="B47" s="18"/>
      <c r="C47" s="16" t="s">
        <v>190</v>
      </c>
      <c r="F47" s="14" t="str">
        <f>IF($E$16="","",$E$16)</f>
        <v> </v>
      </c>
      <c r="R47" s="21"/>
    </row>
    <row r="48" spans="2:18" s="6" customFormat="1" ht="11.25" customHeight="1">
      <c r="B48" s="18"/>
      <c r="R48" s="21"/>
    </row>
    <row r="49" spans="2:18" s="6" customFormat="1" ht="30" customHeight="1">
      <c r="B49" s="18"/>
      <c r="C49" s="247" t="s">
        <v>246</v>
      </c>
      <c r="D49" s="248"/>
      <c r="E49" s="248"/>
      <c r="F49" s="248"/>
      <c r="G49" s="248"/>
      <c r="H49" s="26"/>
      <c r="I49" s="26"/>
      <c r="J49" s="26"/>
      <c r="K49" s="26"/>
      <c r="L49" s="26"/>
      <c r="M49" s="26"/>
      <c r="N49" s="247" t="s">
        <v>247</v>
      </c>
      <c r="O49" s="248"/>
      <c r="P49" s="248"/>
      <c r="Q49" s="248"/>
      <c r="R49" s="30"/>
    </row>
    <row r="50" spans="2:18" s="6" customFormat="1" ht="11.25" customHeight="1">
      <c r="B50" s="18"/>
      <c r="R50" s="21"/>
    </row>
    <row r="51" spans="2:47" s="6" customFormat="1" ht="30" customHeight="1">
      <c r="B51" s="18"/>
      <c r="C51" s="50" t="s">
        <v>248</v>
      </c>
      <c r="N51" s="227">
        <f>ROUNDUP($N$76,2)</f>
        <v>0</v>
      </c>
      <c r="O51" s="223"/>
      <c r="P51" s="223"/>
      <c r="Q51" s="223"/>
      <c r="R51" s="21"/>
      <c r="AU51" s="6" t="s">
        <v>249</v>
      </c>
    </row>
    <row r="52" spans="2:18" s="56" customFormat="1" ht="25.5" customHeight="1">
      <c r="B52" s="77"/>
      <c r="D52" s="78" t="s">
        <v>250</v>
      </c>
      <c r="N52" s="249">
        <f>ROUNDUP($N$77,2)</f>
        <v>0</v>
      </c>
      <c r="O52" s="250"/>
      <c r="P52" s="250"/>
      <c r="Q52" s="250"/>
      <c r="R52" s="79"/>
    </row>
    <row r="53" spans="2:18" s="80" customFormat="1" ht="21" customHeight="1">
      <c r="B53" s="81"/>
      <c r="D53" s="82" t="s">
        <v>251</v>
      </c>
      <c r="N53" s="251">
        <f>ROUNDUP($N$78,2)</f>
        <v>0</v>
      </c>
      <c r="O53" s="250"/>
      <c r="P53" s="250"/>
      <c r="Q53" s="250"/>
      <c r="R53" s="83"/>
    </row>
    <row r="54" spans="2:18" s="80" customFormat="1" ht="21" customHeight="1">
      <c r="B54" s="81"/>
      <c r="D54" s="82" t="s">
        <v>252</v>
      </c>
      <c r="N54" s="251">
        <f>ROUNDUP($N$123,2)</f>
        <v>0</v>
      </c>
      <c r="O54" s="250"/>
      <c r="P54" s="250"/>
      <c r="Q54" s="250"/>
      <c r="R54" s="83"/>
    </row>
    <row r="55" spans="2:18" s="80" customFormat="1" ht="21" customHeight="1">
      <c r="B55" s="81"/>
      <c r="D55" s="82" t="s">
        <v>253</v>
      </c>
      <c r="N55" s="251">
        <f>ROUNDUP($N$132,2)</f>
        <v>0</v>
      </c>
      <c r="O55" s="250"/>
      <c r="P55" s="250"/>
      <c r="Q55" s="250"/>
      <c r="R55" s="83"/>
    </row>
    <row r="56" spans="2:18" s="80" customFormat="1" ht="21" customHeight="1">
      <c r="B56" s="81"/>
      <c r="D56" s="82" t="s">
        <v>254</v>
      </c>
      <c r="N56" s="251">
        <f>ROUNDUP($N$158,2)</f>
        <v>0</v>
      </c>
      <c r="O56" s="250"/>
      <c r="P56" s="250"/>
      <c r="Q56" s="250"/>
      <c r="R56" s="83"/>
    </row>
    <row r="57" spans="2:18" s="80" customFormat="1" ht="21" customHeight="1">
      <c r="B57" s="81"/>
      <c r="D57" s="82" t="s">
        <v>255</v>
      </c>
      <c r="N57" s="251">
        <f>ROUNDUP($N$167,2)</f>
        <v>0</v>
      </c>
      <c r="O57" s="250"/>
      <c r="P57" s="250"/>
      <c r="Q57" s="250"/>
      <c r="R57" s="83"/>
    </row>
    <row r="58" spans="2:18" s="80" customFormat="1" ht="15.75" customHeight="1">
      <c r="B58" s="81"/>
      <c r="D58" s="82" t="s">
        <v>256</v>
      </c>
      <c r="N58" s="251">
        <f>ROUNDUP($N$183,2)</f>
        <v>0</v>
      </c>
      <c r="O58" s="250"/>
      <c r="P58" s="250"/>
      <c r="Q58" s="250"/>
      <c r="R58" s="83"/>
    </row>
    <row r="59" spans="2:18" s="6" customFormat="1" ht="22.5" customHeight="1">
      <c r="B59" s="18"/>
      <c r="R59" s="21"/>
    </row>
    <row r="60" spans="2:18" s="6" customFormat="1" ht="7.5" customHeight="1">
      <c r="B60" s="31"/>
      <c r="C60" s="32"/>
      <c r="D60" s="32"/>
      <c r="E60" s="32"/>
      <c r="F60" s="32"/>
      <c r="G60" s="32"/>
      <c r="H60" s="32"/>
      <c r="I60" s="32"/>
      <c r="J60" s="32"/>
      <c r="K60" s="32"/>
      <c r="L60" s="32"/>
      <c r="M60" s="32"/>
      <c r="N60" s="32"/>
      <c r="O60" s="32"/>
      <c r="P60" s="32"/>
      <c r="Q60" s="32"/>
      <c r="R60" s="33"/>
    </row>
    <row r="64" spans="2:19" s="6" customFormat="1" ht="7.5" customHeight="1">
      <c r="B64" s="34"/>
      <c r="C64" s="35"/>
      <c r="D64" s="35"/>
      <c r="E64" s="35"/>
      <c r="F64" s="35"/>
      <c r="G64" s="35"/>
      <c r="H64" s="35"/>
      <c r="I64" s="35"/>
      <c r="J64" s="35"/>
      <c r="K64" s="35"/>
      <c r="L64" s="35"/>
      <c r="M64" s="35"/>
      <c r="N64" s="35"/>
      <c r="O64" s="35"/>
      <c r="P64" s="35"/>
      <c r="Q64" s="35"/>
      <c r="R64" s="35"/>
      <c r="S64" s="18"/>
    </row>
    <row r="65" spans="2:19" s="6" customFormat="1" ht="37.5" customHeight="1">
      <c r="B65" s="18"/>
      <c r="C65" s="216" t="s">
        <v>257</v>
      </c>
      <c r="D65" s="223"/>
      <c r="E65" s="223"/>
      <c r="F65" s="223"/>
      <c r="G65" s="223"/>
      <c r="H65" s="223"/>
      <c r="I65" s="223"/>
      <c r="J65" s="223"/>
      <c r="K65" s="223"/>
      <c r="L65" s="223"/>
      <c r="M65" s="223"/>
      <c r="N65" s="223"/>
      <c r="O65" s="223"/>
      <c r="P65" s="223"/>
      <c r="Q65" s="223"/>
      <c r="R65" s="223"/>
      <c r="S65" s="18"/>
    </row>
    <row r="66" spans="2:19" s="6" customFormat="1" ht="7.5" customHeight="1">
      <c r="B66" s="18"/>
      <c r="S66" s="18"/>
    </row>
    <row r="67" spans="2:19" s="6" customFormat="1" ht="30.75" customHeight="1">
      <c r="B67" s="18"/>
      <c r="C67" s="16" t="s">
        <v>174</v>
      </c>
      <c r="F67" s="243" t="str">
        <f>$F$6</f>
        <v>II/193 Uněšov - průtah</v>
      </c>
      <c r="G67" s="223"/>
      <c r="H67" s="223"/>
      <c r="I67" s="223"/>
      <c r="J67" s="223"/>
      <c r="K67" s="223"/>
      <c r="L67" s="223"/>
      <c r="M67" s="223"/>
      <c r="N67" s="223"/>
      <c r="O67" s="223"/>
      <c r="P67" s="223"/>
      <c r="Q67" s="223"/>
      <c r="S67" s="18"/>
    </row>
    <row r="68" spans="2:19" s="6" customFormat="1" ht="37.5" customHeight="1">
      <c r="B68" s="18"/>
      <c r="C68" s="37" t="s">
        <v>243</v>
      </c>
      <c r="F68" s="232" t="str">
        <f>$F$7</f>
        <v>1 - SO 100  Vozovka silnice II/193</v>
      </c>
      <c r="G68" s="223"/>
      <c r="H68" s="223"/>
      <c r="I68" s="223"/>
      <c r="J68" s="223"/>
      <c r="K68" s="223"/>
      <c r="L68" s="223"/>
      <c r="M68" s="223"/>
      <c r="N68" s="223"/>
      <c r="O68" s="223"/>
      <c r="P68" s="223"/>
      <c r="Q68" s="223"/>
      <c r="S68" s="18"/>
    </row>
    <row r="69" spans="2:19" s="6" customFormat="1" ht="7.5" customHeight="1">
      <c r="B69" s="18"/>
      <c r="S69" s="18"/>
    </row>
    <row r="70" spans="2:19" s="6" customFormat="1" ht="18.75" customHeight="1">
      <c r="B70" s="18"/>
      <c r="C70" s="16" t="s">
        <v>180</v>
      </c>
      <c r="F70" s="14" t="str">
        <f>$F$10</f>
        <v>Uněšov</v>
      </c>
      <c r="K70" s="16" t="s">
        <v>182</v>
      </c>
      <c r="M70" s="222" t="str">
        <f>IF($O$10="","",$O$10)</f>
        <v>24.08.2015</v>
      </c>
      <c r="N70" s="223"/>
      <c r="O70" s="223"/>
      <c r="P70" s="223"/>
      <c r="S70" s="18"/>
    </row>
    <row r="71" spans="2:19" s="6" customFormat="1" ht="7.5" customHeight="1">
      <c r="B71" s="18"/>
      <c r="S71" s="18"/>
    </row>
    <row r="72" spans="2:19" s="6" customFormat="1" ht="15.75" customHeight="1">
      <c r="B72" s="18"/>
      <c r="C72" s="16" t="s">
        <v>186</v>
      </c>
      <c r="F72" s="14" t="str">
        <f>$E$13</f>
        <v>SUS Plzeňského kraje</v>
      </c>
      <c r="K72" s="16" t="s">
        <v>192</v>
      </c>
      <c r="M72" s="218" t="str">
        <f>$E$19</f>
        <v>BOULA IPK s.r.o.</v>
      </c>
      <c r="N72" s="223"/>
      <c r="O72" s="223"/>
      <c r="P72" s="223"/>
      <c r="Q72" s="223"/>
      <c r="S72" s="18"/>
    </row>
    <row r="73" spans="2:19" s="6" customFormat="1" ht="15" customHeight="1">
      <c r="B73" s="18"/>
      <c r="C73" s="16" t="s">
        <v>190</v>
      </c>
      <c r="F73" s="14" t="str">
        <f>IF($E$16="","",$E$16)</f>
        <v> </v>
      </c>
      <c r="S73" s="18"/>
    </row>
    <row r="74" spans="2:19" s="6" customFormat="1" ht="11.25" customHeight="1">
      <c r="B74" s="18"/>
      <c r="S74" s="18"/>
    </row>
    <row r="75" spans="2:27" s="84" customFormat="1" ht="30" customHeight="1">
      <c r="B75" s="85"/>
      <c r="C75" s="86" t="s">
        <v>258</v>
      </c>
      <c r="D75" s="87" t="s">
        <v>213</v>
      </c>
      <c r="E75" s="87" t="s">
        <v>209</v>
      </c>
      <c r="F75" s="252" t="s">
        <v>259</v>
      </c>
      <c r="G75" s="253"/>
      <c r="H75" s="253"/>
      <c r="I75" s="253"/>
      <c r="J75" s="87" t="s">
        <v>260</v>
      </c>
      <c r="K75" s="87" t="s">
        <v>261</v>
      </c>
      <c r="L75" s="252" t="s">
        <v>262</v>
      </c>
      <c r="M75" s="253"/>
      <c r="N75" s="252" t="s">
        <v>263</v>
      </c>
      <c r="O75" s="253"/>
      <c r="P75" s="253"/>
      <c r="Q75" s="253"/>
      <c r="R75" s="88" t="s">
        <v>264</v>
      </c>
      <c r="S75" s="85"/>
      <c r="T75" s="45" t="s">
        <v>265</v>
      </c>
      <c r="U75" s="46" t="s">
        <v>197</v>
      </c>
      <c r="V75" s="46" t="s">
        <v>266</v>
      </c>
      <c r="W75" s="46" t="s">
        <v>267</v>
      </c>
      <c r="X75" s="46" t="s">
        <v>268</v>
      </c>
      <c r="Y75" s="46" t="s">
        <v>269</v>
      </c>
      <c r="Z75" s="46" t="s">
        <v>270</v>
      </c>
      <c r="AA75" s="47" t="s">
        <v>271</v>
      </c>
    </row>
    <row r="76" spans="2:63" s="6" customFormat="1" ht="30" customHeight="1">
      <c r="B76" s="18"/>
      <c r="C76" s="50" t="s">
        <v>248</v>
      </c>
      <c r="N76" s="269">
        <f>$BK$76</f>
        <v>0</v>
      </c>
      <c r="O76" s="223"/>
      <c r="P76" s="223"/>
      <c r="Q76" s="223"/>
      <c r="S76" s="18"/>
      <c r="T76" s="49"/>
      <c r="U76" s="40"/>
      <c r="V76" s="40"/>
      <c r="W76" s="89">
        <f>$W$77</f>
        <v>0</v>
      </c>
      <c r="X76" s="40"/>
      <c r="Y76" s="89">
        <f>$Y$77</f>
        <v>16.700312</v>
      </c>
      <c r="Z76" s="40"/>
      <c r="AA76" s="90">
        <f>$AA$77</f>
        <v>125.456</v>
      </c>
      <c r="AT76" s="6" t="s">
        <v>227</v>
      </c>
      <c r="AU76" s="6" t="s">
        <v>249</v>
      </c>
      <c r="BK76" s="91">
        <f>$BK$77</f>
        <v>0</v>
      </c>
    </row>
    <row r="77" spans="2:63" s="92" customFormat="1" ht="37.5" customHeight="1">
      <c r="B77" s="93"/>
      <c r="D77" s="94" t="s">
        <v>250</v>
      </c>
      <c r="N77" s="270">
        <f>$BK$77</f>
        <v>0</v>
      </c>
      <c r="O77" s="265"/>
      <c r="P77" s="265"/>
      <c r="Q77" s="265"/>
      <c r="S77" s="93"/>
      <c r="T77" s="96"/>
      <c r="W77" s="97">
        <f>$W$78+$W$123+$W$132+$W$158+$W$167</f>
        <v>0</v>
      </c>
      <c r="Y77" s="97">
        <f>$Y$78+$Y$123+$Y$132+$Y$158+$Y$167</f>
        <v>16.700312</v>
      </c>
      <c r="AA77" s="98">
        <f>$AA$78+$AA$123+$AA$132+$AA$158+$AA$167</f>
        <v>125.456</v>
      </c>
      <c r="AR77" s="95" t="s">
        <v>179</v>
      </c>
      <c r="AT77" s="95" t="s">
        <v>227</v>
      </c>
      <c r="AU77" s="95" t="s">
        <v>228</v>
      </c>
      <c r="AY77" s="95" t="s">
        <v>272</v>
      </c>
      <c r="BK77" s="99">
        <f>$BK$78+$BK$123+$BK$132+$BK$158+$BK$167</f>
        <v>0</v>
      </c>
    </row>
    <row r="78" spans="2:63" s="92" customFormat="1" ht="21" customHeight="1">
      <c r="B78" s="93"/>
      <c r="D78" s="100" t="s">
        <v>251</v>
      </c>
      <c r="N78" s="264">
        <f>$BK$78</f>
        <v>0</v>
      </c>
      <c r="O78" s="265"/>
      <c r="P78" s="265"/>
      <c r="Q78" s="265"/>
      <c r="S78" s="93"/>
      <c r="T78" s="96"/>
      <c r="W78" s="97">
        <f>SUM($W$79:$W$122)</f>
        <v>0</v>
      </c>
      <c r="Y78" s="97">
        <f>SUM($Y$79:$Y$122)</f>
        <v>0.04900625</v>
      </c>
      <c r="AA78" s="98">
        <f>SUM($AA$79:$AA$122)</f>
        <v>125.456</v>
      </c>
      <c r="AR78" s="95" t="s">
        <v>179</v>
      </c>
      <c r="AT78" s="95" t="s">
        <v>227</v>
      </c>
      <c r="AU78" s="95" t="s">
        <v>179</v>
      </c>
      <c r="AY78" s="95" t="s">
        <v>272</v>
      </c>
      <c r="BK78" s="99">
        <f>SUM($BK$79:$BK$122)</f>
        <v>0</v>
      </c>
    </row>
    <row r="79" spans="2:65" s="6" customFormat="1" ht="27" customHeight="1">
      <c r="B79" s="18"/>
      <c r="C79" s="101" t="s">
        <v>179</v>
      </c>
      <c r="D79" s="101" t="s">
        <v>273</v>
      </c>
      <c r="E79" s="102" t="s">
        <v>274</v>
      </c>
      <c r="F79" s="254" t="s">
        <v>275</v>
      </c>
      <c r="G79" s="255"/>
      <c r="H79" s="255"/>
      <c r="I79" s="255"/>
      <c r="J79" s="104" t="s">
        <v>276</v>
      </c>
      <c r="K79" s="105">
        <v>980.125</v>
      </c>
      <c r="L79" s="256"/>
      <c r="M79" s="255"/>
      <c r="N79" s="256">
        <f>ROUND($L$79*$K$79,2)</f>
        <v>0</v>
      </c>
      <c r="O79" s="255"/>
      <c r="P79" s="255"/>
      <c r="Q79" s="255"/>
      <c r="R79" s="103" t="s">
        <v>277</v>
      </c>
      <c r="S79" s="18"/>
      <c r="T79" s="106"/>
      <c r="U79" s="107" t="s">
        <v>198</v>
      </c>
      <c r="X79" s="108">
        <v>5E-05</v>
      </c>
      <c r="Y79" s="108">
        <f>$X$79*$K$79</f>
        <v>0.04900625</v>
      </c>
      <c r="Z79" s="108">
        <v>0.128</v>
      </c>
      <c r="AA79" s="109">
        <f>$Z$79*$K$79</f>
        <v>125.456</v>
      </c>
      <c r="AR79" s="69" t="s">
        <v>278</v>
      </c>
      <c r="AT79" s="69" t="s">
        <v>273</v>
      </c>
      <c r="AU79" s="69" t="s">
        <v>235</v>
      </c>
      <c r="AY79" s="6" t="s">
        <v>272</v>
      </c>
      <c r="BE79" s="110">
        <f>IF($U$79="základní",$N$79,0)</f>
        <v>0</v>
      </c>
      <c r="BF79" s="110">
        <f>IF($U$79="snížená",$N$79,0)</f>
        <v>0</v>
      </c>
      <c r="BG79" s="110">
        <f>IF($U$79="zákl. přenesená",$N$79,0)</f>
        <v>0</v>
      </c>
      <c r="BH79" s="110">
        <f>IF($U$79="sníž. přenesená",$N$79,0)</f>
        <v>0</v>
      </c>
      <c r="BI79" s="110">
        <f>IF($U$79="nulová",$N$79,0)</f>
        <v>0</v>
      </c>
      <c r="BJ79" s="69" t="s">
        <v>179</v>
      </c>
      <c r="BK79" s="110">
        <f>ROUND($L$79*$K$79,2)</f>
        <v>0</v>
      </c>
      <c r="BL79" s="69" t="s">
        <v>278</v>
      </c>
      <c r="BM79" s="69" t="s">
        <v>279</v>
      </c>
    </row>
    <row r="80" spans="2:47" s="6" customFormat="1" ht="27" customHeight="1">
      <c r="B80" s="18"/>
      <c r="F80" s="257" t="s">
        <v>280</v>
      </c>
      <c r="G80" s="223"/>
      <c r="H80" s="223"/>
      <c r="I80" s="223"/>
      <c r="J80" s="223"/>
      <c r="K80" s="223"/>
      <c r="L80" s="223"/>
      <c r="M80" s="223"/>
      <c r="N80" s="223"/>
      <c r="O80" s="223"/>
      <c r="P80" s="223"/>
      <c r="Q80" s="223"/>
      <c r="R80" s="223"/>
      <c r="S80" s="18"/>
      <c r="T80" s="42"/>
      <c r="AA80" s="43"/>
      <c r="AT80" s="6" t="s">
        <v>281</v>
      </c>
      <c r="AU80" s="6" t="s">
        <v>235</v>
      </c>
    </row>
    <row r="81" spans="2:47" s="6" customFormat="1" ht="263.25" customHeight="1">
      <c r="B81" s="18"/>
      <c r="F81" s="258" t="s">
        <v>282</v>
      </c>
      <c r="G81" s="223"/>
      <c r="H81" s="223"/>
      <c r="I81" s="223"/>
      <c r="J81" s="223"/>
      <c r="K81" s="223"/>
      <c r="L81" s="223"/>
      <c r="M81" s="223"/>
      <c r="N81" s="223"/>
      <c r="O81" s="223"/>
      <c r="P81" s="223"/>
      <c r="Q81" s="223"/>
      <c r="R81" s="223"/>
      <c r="S81" s="18"/>
      <c r="T81" s="42"/>
      <c r="AA81" s="43"/>
      <c r="AT81" s="6" t="s">
        <v>283</v>
      </c>
      <c r="AU81" s="6" t="s">
        <v>235</v>
      </c>
    </row>
    <row r="82" spans="2:51" s="6" customFormat="1" ht="27" customHeight="1">
      <c r="B82" s="111"/>
      <c r="E82" s="112"/>
      <c r="F82" s="259" t="s">
        <v>284</v>
      </c>
      <c r="G82" s="260"/>
      <c r="H82" s="260"/>
      <c r="I82" s="260"/>
      <c r="K82" s="113">
        <v>72.06</v>
      </c>
      <c r="S82" s="111"/>
      <c r="T82" s="114"/>
      <c r="AA82" s="115"/>
      <c r="AT82" s="112" t="s">
        <v>285</v>
      </c>
      <c r="AU82" s="112" t="s">
        <v>235</v>
      </c>
      <c r="AV82" s="112" t="s">
        <v>235</v>
      </c>
      <c r="AW82" s="112" t="s">
        <v>249</v>
      </c>
      <c r="AX82" s="112" t="s">
        <v>228</v>
      </c>
      <c r="AY82" s="112" t="s">
        <v>272</v>
      </c>
    </row>
    <row r="83" spans="2:51" s="6" customFormat="1" ht="15.75" customHeight="1">
      <c r="B83" s="111"/>
      <c r="E83" s="112"/>
      <c r="F83" s="259" t="s">
        <v>286</v>
      </c>
      <c r="G83" s="260"/>
      <c r="H83" s="260"/>
      <c r="I83" s="260"/>
      <c r="K83" s="113">
        <v>63.4</v>
      </c>
      <c r="S83" s="111"/>
      <c r="T83" s="114"/>
      <c r="AA83" s="115"/>
      <c r="AT83" s="112" t="s">
        <v>285</v>
      </c>
      <c r="AU83" s="112" t="s">
        <v>235</v>
      </c>
      <c r="AV83" s="112" t="s">
        <v>235</v>
      </c>
      <c r="AW83" s="112" t="s">
        <v>249</v>
      </c>
      <c r="AX83" s="112" t="s">
        <v>228</v>
      </c>
      <c r="AY83" s="112" t="s">
        <v>272</v>
      </c>
    </row>
    <row r="84" spans="2:51" s="6" customFormat="1" ht="27" customHeight="1">
      <c r="B84" s="111"/>
      <c r="E84" s="112"/>
      <c r="F84" s="259" t="s">
        <v>287</v>
      </c>
      <c r="G84" s="260"/>
      <c r="H84" s="260"/>
      <c r="I84" s="260"/>
      <c r="K84" s="113">
        <v>123.7</v>
      </c>
      <c r="S84" s="111"/>
      <c r="T84" s="114"/>
      <c r="AA84" s="115"/>
      <c r="AT84" s="112" t="s">
        <v>285</v>
      </c>
      <c r="AU84" s="112" t="s">
        <v>235</v>
      </c>
      <c r="AV84" s="112" t="s">
        <v>235</v>
      </c>
      <c r="AW84" s="112" t="s">
        <v>249</v>
      </c>
      <c r="AX84" s="112" t="s">
        <v>228</v>
      </c>
      <c r="AY84" s="112" t="s">
        <v>272</v>
      </c>
    </row>
    <row r="85" spans="2:51" s="6" customFormat="1" ht="15.75" customHeight="1">
      <c r="B85" s="111"/>
      <c r="E85" s="112"/>
      <c r="F85" s="259" t="s">
        <v>288</v>
      </c>
      <c r="G85" s="260"/>
      <c r="H85" s="260"/>
      <c r="I85" s="260"/>
      <c r="K85" s="113">
        <v>70.4</v>
      </c>
      <c r="S85" s="111"/>
      <c r="T85" s="114"/>
      <c r="AA85" s="115"/>
      <c r="AT85" s="112" t="s">
        <v>285</v>
      </c>
      <c r="AU85" s="112" t="s">
        <v>235</v>
      </c>
      <c r="AV85" s="112" t="s">
        <v>235</v>
      </c>
      <c r="AW85" s="112" t="s">
        <v>249</v>
      </c>
      <c r="AX85" s="112" t="s">
        <v>228</v>
      </c>
      <c r="AY85" s="112" t="s">
        <v>272</v>
      </c>
    </row>
    <row r="86" spans="2:51" s="6" customFormat="1" ht="15.75" customHeight="1">
      <c r="B86" s="111"/>
      <c r="E86" s="112"/>
      <c r="F86" s="259" t="s">
        <v>289</v>
      </c>
      <c r="G86" s="260"/>
      <c r="H86" s="260"/>
      <c r="I86" s="260"/>
      <c r="K86" s="113">
        <v>53.69</v>
      </c>
      <c r="S86" s="111"/>
      <c r="T86" s="114"/>
      <c r="AA86" s="115"/>
      <c r="AT86" s="112" t="s">
        <v>285</v>
      </c>
      <c r="AU86" s="112" t="s">
        <v>235</v>
      </c>
      <c r="AV86" s="112" t="s">
        <v>235</v>
      </c>
      <c r="AW86" s="112" t="s">
        <v>249</v>
      </c>
      <c r="AX86" s="112" t="s">
        <v>228</v>
      </c>
      <c r="AY86" s="112" t="s">
        <v>272</v>
      </c>
    </row>
    <row r="87" spans="2:51" s="6" customFormat="1" ht="15.75" customHeight="1">
      <c r="B87" s="111"/>
      <c r="E87" s="112"/>
      <c r="F87" s="259" t="s">
        <v>290</v>
      </c>
      <c r="G87" s="260"/>
      <c r="H87" s="260"/>
      <c r="I87" s="260"/>
      <c r="K87" s="113">
        <v>57.5</v>
      </c>
      <c r="S87" s="111"/>
      <c r="T87" s="114"/>
      <c r="AA87" s="115"/>
      <c r="AT87" s="112" t="s">
        <v>285</v>
      </c>
      <c r="AU87" s="112" t="s">
        <v>235</v>
      </c>
      <c r="AV87" s="112" t="s">
        <v>235</v>
      </c>
      <c r="AW87" s="112" t="s">
        <v>249</v>
      </c>
      <c r="AX87" s="112" t="s">
        <v>228</v>
      </c>
      <c r="AY87" s="112" t="s">
        <v>272</v>
      </c>
    </row>
    <row r="88" spans="2:51" s="6" customFormat="1" ht="15.75" customHeight="1">
      <c r="B88" s="111"/>
      <c r="E88" s="112"/>
      <c r="F88" s="259" t="s">
        <v>291</v>
      </c>
      <c r="G88" s="260"/>
      <c r="H88" s="260"/>
      <c r="I88" s="260"/>
      <c r="K88" s="113">
        <v>96.375</v>
      </c>
      <c r="S88" s="111"/>
      <c r="T88" s="114"/>
      <c r="AA88" s="115"/>
      <c r="AT88" s="112" t="s">
        <v>285</v>
      </c>
      <c r="AU88" s="112" t="s">
        <v>235</v>
      </c>
      <c r="AV88" s="112" t="s">
        <v>235</v>
      </c>
      <c r="AW88" s="112" t="s">
        <v>249</v>
      </c>
      <c r="AX88" s="112" t="s">
        <v>228</v>
      </c>
      <c r="AY88" s="112" t="s">
        <v>272</v>
      </c>
    </row>
    <row r="89" spans="2:51" s="6" customFormat="1" ht="15.75" customHeight="1">
      <c r="B89" s="111"/>
      <c r="E89" s="112"/>
      <c r="F89" s="259" t="s">
        <v>510</v>
      </c>
      <c r="G89" s="259"/>
      <c r="H89" s="259"/>
      <c r="I89" s="259"/>
      <c r="K89" s="113">
        <v>443</v>
      </c>
      <c r="S89" s="111"/>
      <c r="T89" s="114"/>
      <c r="AA89" s="115"/>
      <c r="AT89" s="112"/>
      <c r="AU89" s="112"/>
      <c r="AV89" s="112"/>
      <c r="AW89" s="112"/>
      <c r="AX89" s="112"/>
      <c r="AY89" s="112"/>
    </row>
    <row r="90" spans="2:51" s="6" customFormat="1" ht="15.75" customHeight="1">
      <c r="B90" s="116"/>
      <c r="E90" s="117"/>
      <c r="F90" s="261" t="s">
        <v>292</v>
      </c>
      <c r="G90" s="262"/>
      <c r="H90" s="262"/>
      <c r="I90" s="262"/>
      <c r="K90" s="118">
        <f>+K82+K83+K84+K85+K86+K87+K88+K89</f>
        <v>980.125</v>
      </c>
      <c r="S90" s="116"/>
      <c r="T90" s="119"/>
      <c r="AA90" s="120"/>
      <c r="AT90" s="117" t="s">
        <v>285</v>
      </c>
      <c r="AU90" s="117" t="s">
        <v>235</v>
      </c>
      <c r="AV90" s="117" t="s">
        <v>278</v>
      </c>
      <c r="AW90" s="117" t="s">
        <v>249</v>
      </c>
      <c r="AX90" s="117" t="s">
        <v>179</v>
      </c>
      <c r="AY90" s="117" t="s">
        <v>272</v>
      </c>
    </row>
    <row r="91" spans="2:65" s="6" customFormat="1" ht="27" customHeight="1">
      <c r="B91" s="18"/>
      <c r="C91" s="101" t="s">
        <v>235</v>
      </c>
      <c r="D91" s="101" t="s">
        <v>273</v>
      </c>
      <c r="E91" s="102" t="s">
        <v>293</v>
      </c>
      <c r="F91" s="254" t="s">
        <v>294</v>
      </c>
      <c r="G91" s="255"/>
      <c r="H91" s="255"/>
      <c r="I91" s="255"/>
      <c r="J91" s="104" t="s">
        <v>295</v>
      </c>
      <c r="K91" s="105">
        <v>246.004</v>
      </c>
      <c r="L91" s="256"/>
      <c r="M91" s="255"/>
      <c r="N91" s="256">
        <f>ROUND($L$91*$K$91,2)</f>
        <v>0</v>
      </c>
      <c r="O91" s="255"/>
      <c r="P91" s="255"/>
      <c r="Q91" s="255"/>
      <c r="R91" s="103" t="s">
        <v>277</v>
      </c>
      <c r="S91" s="18"/>
      <c r="T91" s="106"/>
      <c r="U91" s="107" t="s">
        <v>198</v>
      </c>
      <c r="X91" s="108">
        <v>0</v>
      </c>
      <c r="Y91" s="108">
        <f>$X$91*$K$91</f>
        <v>0</v>
      </c>
      <c r="Z91" s="108">
        <v>0</v>
      </c>
      <c r="AA91" s="109">
        <f>$Z$91*$K$91</f>
        <v>0</v>
      </c>
      <c r="AR91" s="69" t="s">
        <v>278</v>
      </c>
      <c r="AT91" s="69" t="s">
        <v>273</v>
      </c>
      <c r="AU91" s="69" t="s">
        <v>235</v>
      </c>
      <c r="AY91" s="6" t="s">
        <v>272</v>
      </c>
      <c r="BE91" s="110">
        <f>IF($U$91="základní",$N$91,0)</f>
        <v>0</v>
      </c>
      <c r="BF91" s="110">
        <f>IF($U$91="snížená",$N$91,0)</f>
        <v>0</v>
      </c>
      <c r="BG91" s="110">
        <f>IF($U$91="zákl. přenesená",$N$91,0)</f>
        <v>0</v>
      </c>
      <c r="BH91" s="110">
        <f>IF($U$91="sníž. přenesená",$N$91,0)</f>
        <v>0</v>
      </c>
      <c r="BI91" s="110">
        <f>IF($U$91="nulová",$N$91,0)</f>
        <v>0</v>
      </c>
      <c r="BJ91" s="69" t="s">
        <v>179</v>
      </c>
      <c r="BK91" s="110">
        <f>ROUND($L$91*$K$91,2)</f>
        <v>0</v>
      </c>
      <c r="BL91" s="69" t="s">
        <v>278</v>
      </c>
      <c r="BM91" s="69" t="s">
        <v>296</v>
      </c>
    </row>
    <row r="92" spans="2:47" s="6" customFormat="1" ht="27" customHeight="1">
      <c r="B92" s="18"/>
      <c r="F92" s="257" t="s">
        <v>297</v>
      </c>
      <c r="G92" s="223"/>
      <c r="H92" s="223"/>
      <c r="I92" s="223"/>
      <c r="J92" s="223"/>
      <c r="K92" s="223"/>
      <c r="L92" s="223"/>
      <c r="M92" s="223"/>
      <c r="N92" s="223"/>
      <c r="O92" s="223"/>
      <c r="P92" s="223"/>
      <c r="Q92" s="223"/>
      <c r="R92" s="223"/>
      <c r="S92" s="18"/>
      <c r="T92" s="42"/>
      <c r="AA92" s="43"/>
      <c r="AT92" s="6" t="s">
        <v>281</v>
      </c>
      <c r="AU92" s="6" t="s">
        <v>235</v>
      </c>
    </row>
    <row r="93" spans="2:47" s="6" customFormat="1" ht="298.5" customHeight="1">
      <c r="B93" s="18"/>
      <c r="F93" s="258" t="s">
        <v>298</v>
      </c>
      <c r="G93" s="223"/>
      <c r="H93" s="223"/>
      <c r="I93" s="223"/>
      <c r="J93" s="223"/>
      <c r="K93" s="223"/>
      <c r="L93" s="223"/>
      <c r="M93" s="223"/>
      <c r="N93" s="223"/>
      <c r="O93" s="223"/>
      <c r="P93" s="223"/>
      <c r="Q93" s="223"/>
      <c r="R93" s="223"/>
      <c r="S93" s="18"/>
      <c r="T93" s="42"/>
      <c r="AA93" s="43"/>
      <c r="AT93" s="6" t="s">
        <v>283</v>
      </c>
      <c r="AU93" s="6" t="s">
        <v>235</v>
      </c>
    </row>
    <row r="94" spans="2:51" s="6" customFormat="1" ht="15.75" customHeight="1">
      <c r="B94" s="111"/>
      <c r="E94" s="112"/>
      <c r="F94" s="259" t="s">
        <v>299</v>
      </c>
      <c r="G94" s="260"/>
      <c r="H94" s="260"/>
      <c r="I94" s="260"/>
      <c r="K94" s="113">
        <v>246.004</v>
      </c>
      <c r="S94" s="111"/>
      <c r="T94" s="114"/>
      <c r="AA94" s="115"/>
      <c r="AT94" s="112" t="s">
        <v>285</v>
      </c>
      <c r="AU94" s="112" t="s">
        <v>235</v>
      </c>
      <c r="AV94" s="112" t="s">
        <v>235</v>
      </c>
      <c r="AW94" s="112" t="s">
        <v>249</v>
      </c>
      <c r="AX94" s="112" t="s">
        <v>179</v>
      </c>
      <c r="AY94" s="112" t="s">
        <v>272</v>
      </c>
    </row>
    <row r="95" spans="2:65" s="6" customFormat="1" ht="27" customHeight="1">
      <c r="B95" s="18"/>
      <c r="C95" s="101" t="s">
        <v>238</v>
      </c>
      <c r="D95" s="101" t="s">
        <v>273</v>
      </c>
      <c r="E95" s="102" t="s">
        <v>300</v>
      </c>
      <c r="F95" s="254" t="s">
        <v>301</v>
      </c>
      <c r="G95" s="255"/>
      <c r="H95" s="255"/>
      <c r="I95" s="255"/>
      <c r="J95" s="104" t="s">
        <v>295</v>
      </c>
      <c r="K95" s="105">
        <v>73.801</v>
      </c>
      <c r="L95" s="256"/>
      <c r="M95" s="255"/>
      <c r="N95" s="256">
        <f>ROUND($L$95*$K$95,2)</f>
        <v>0</v>
      </c>
      <c r="O95" s="255"/>
      <c r="P95" s="255"/>
      <c r="Q95" s="255"/>
      <c r="R95" s="103" t="s">
        <v>277</v>
      </c>
      <c r="S95" s="18"/>
      <c r="T95" s="106"/>
      <c r="U95" s="107" t="s">
        <v>198</v>
      </c>
      <c r="X95" s="108">
        <v>0</v>
      </c>
      <c r="Y95" s="108">
        <f>$X$95*$K$95</f>
        <v>0</v>
      </c>
      <c r="Z95" s="108">
        <v>0</v>
      </c>
      <c r="AA95" s="109">
        <f>$Z$95*$K$95</f>
        <v>0</v>
      </c>
      <c r="AR95" s="69" t="s">
        <v>278</v>
      </c>
      <c r="AT95" s="69" t="s">
        <v>273</v>
      </c>
      <c r="AU95" s="69" t="s">
        <v>235</v>
      </c>
      <c r="AY95" s="6" t="s">
        <v>272</v>
      </c>
      <c r="BE95" s="110">
        <f>IF($U$95="základní",$N$95,0)</f>
        <v>0</v>
      </c>
      <c r="BF95" s="110">
        <f>IF($U$95="snížená",$N$95,0)</f>
        <v>0</v>
      </c>
      <c r="BG95" s="110">
        <f>IF($U$95="zákl. přenesená",$N$95,0)</f>
        <v>0</v>
      </c>
      <c r="BH95" s="110">
        <f>IF($U$95="sníž. přenesená",$N$95,0)</f>
        <v>0</v>
      </c>
      <c r="BI95" s="110">
        <f>IF($U$95="nulová",$N$95,0)</f>
        <v>0</v>
      </c>
      <c r="BJ95" s="69" t="s">
        <v>179</v>
      </c>
      <c r="BK95" s="110">
        <f>ROUND($L$95*$K$95,2)</f>
        <v>0</v>
      </c>
      <c r="BL95" s="69" t="s">
        <v>278</v>
      </c>
      <c r="BM95" s="69" t="s">
        <v>302</v>
      </c>
    </row>
    <row r="96" spans="2:47" s="6" customFormat="1" ht="27" customHeight="1">
      <c r="B96" s="18"/>
      <c r="F96" s="257" t="s">
        <v>303</v>
      </c>
      <c r="G96" s="223"/>
      <c r="H96" s="223"/>
      <c r="I96" s="223"/>
      <c r="J96" s="223"/>
      <c r="K96" s="223"/>
      <c r="L96" s="223"/>
      <c r="M96" s="223"/>
      <c r="N96" s="223"/>
      <c r="O96" s="223"/>
      <c r="P96" s="223"/>
      <c r="Q96" s="223"/>
      <c r="R96" s="223"/>
      <c r="S96" s="18"/>
      <c r="T96" s="42"/>
      <c r="AA96" s="43"/>
      <c r="AT96" s="6" t="s">
        <v>281</v>
      </c>
      <c r="AU96" s="6" t="s">
        <v>235</v>
      </c>
    </row>
    <row r="97" spans="2:47" s="6" customFormat="1" ht="298.5" customHeight="1">
      <c r="B97" s="18"/>
      <c r="F97" s="258" t="s">
        <v>298</v>
      </c>
      <c r="G97" s="223"/>
      <c r="H97" s="223"/>
      <c r="I97" s="223"/>
      <c r="J97" s="223"/>
      <c r="K97" s="223"/>
      <c r="L97" s="223"/>
      <c r="M97" s="223"/>
      <c r="N97" s="223"/>
      <c r="O97" s="223"/>
      <c r="P97" s="223"/>
      <c r="Q97" s="223"/>
      <c r="R97" s="223"/>
      <c r="S97" s="18"/>
      <c r="T97" s="42"/>
      <c r="AA97" s="43"/>
      <c r="AT97" s="6" t="s">
        <v>283</v>
      </c>
      <c r="AU97" s="6" t="s">
        <v>235</v>
      </c>
    </row>
    <row r="98" spans="2:51" s="6" customFormat="1" ht="15.75" customHeight="1">
      <c r="B98" s="111"/>
      <c r="E98" s="112"/>
      <c r="F98" s="259" t="s">
        <v>304</v>
      </c>
      <c r="G98" s="260"/>
      <c r="H98" s="260"/>
      <c r="I98" s="260"/>
      <c r="K98" s="113">
        <v>73.801</v>
      </c>
      <c r="S98" s="111"/>
      <c r="T98" s="114"/>
      <c r="AA98" s="115"/>
      <c r="AT98" s="112" t="s">
        <v>285</v>
      </c>
      <c r="AU98" s="112" t="s">
        <v>235</v>
      </c>
      <c r="AV98" s="112" t="s">
        <v>235</v>
      </c>
      <c r="AW98" s="112" t="s">
        <v>249</v>
      </c>
      <c r="AX98" s="112" t="s">
        <v>179</v>
      </c>
      <c r="AY98" s="112" t="s">
        <v>272</v>
      </c>
    </row>
    <row r="99" spans="2:65" s="6" customFormat="1" ht="27" customHeight="1">
      <c r="B99" s="18"/>
      <c r="C99" s="101" t="s">
        <v>278</v>
      </c>
      <c r="D99" s="101" t="s">
        <v>273</v>
      </c>
      <c r="E99" s="102" t="s">
        <v>305</v>
      </c>
      <c r="F99" s="254" t="s">
        <v>306</v>
      </c>
      <c r="G99" s="255"/>
      <c r="H99" s="255"/>
      <c r="I99" s="255"/>
      <c r="J99" s="104" t="s">
        <v>295</v>
      </c>
      <c r="K99" s="105">
        <v>29.81</v>
      </c>
      <c r="L99" s="256"/>
      <c r="M99" s="255"/>
      <c r="N99" s="256">
        <f>ROUND($L$99*$K$99,2)</f>
        <v>0</v>
      </c>
      <c r="O99" s="255"/>
      <c r="P99" s="255"/>
      <c r="Q99" s="255"/>
      <c r="R99" s="103" t="s">
        <v>277</v>
      </c>
      <c r="S99" s="18"/>
      <c r="T99" s="106"/>
      <c r="U99" s="107" t="s">
        <v>198</v>
      </c>
      <c r="X99" s="108">
        <v>0</v>
      </c>
      <c r="Y99" s="108">
        <f>$X$99*$K$99</f>
        <v>0</v>
      </c>
      <c r="Z99" s="108">
        <v>0</v>
      </c>
      <c r="AA99" s="109">
        <f>$Z$99*$K$99</f>
        <v>0</v>
      </c>
      <c r="AR99" s="69" t="s">
        <v>278</v>
      </c>
      <c r="AT99" s="69" t="s">
        <v>273</v>
      </c>
      <c r="AU99" s="69" t="s">
        <v>235</v>
      </c>
      <c r="AY99" s="6" t="s">
        <v>272</v>
      </c>
      <c r="BE99" s="110">
        <f>IF($U$99="základní",$N$99,0)</f>
        <v>0</v>
      </c>
      <c r="BF99" s="110">
        <f>IF($U$99="snížená",$N$99,0)</f>
        <v>0</v>
      </c>
      <c r="BG99" s="110">
        <f>IF($U$99="zákl. přenesená",$N$99,0)</f>
        <v>0</v>
      </c>
      <c r="BH99" s="110">
        <f>IF($U$99="sníž. přenesená",$N$99,0)</f>
        <v>0</v>
      </c>
      <c r="BI99" s="110">
        <f>IF($U$99="nulová",$N$99,0)</f>
        <v>0</v>
      </c>
      <c r="BJ99" s="69" t="s">
        <v>179</v>
      </c>
      <c r="BK99" s="110">
        <f>ROUND($L$99*$K$99,2)</f>
        <v>0</v>
      </c>
      <c r="BL99" s="69" t="s">
        <v>278</v>
      </c>
      <c r="BM99" s="69" t="s">
        <v>307</v>
      </c>
    </row>
    <row r="100" spans="2:47" s="6" customFormat="1" ht="16.5" customHeight="1">
      <c r="B100" s="18"/>
      <c r="F100" s="257" t="s">
        <v>308</v>
      </c>
      <c r="G100" s="223"/>
      <c r="H100" s="223"/>
      <c r="I100" s="223"/>
      <c r="J100" s="223"/>
      <c r="K100" s="223"/>
      <c r="L100" s="223"/>
      <c r="M100" s="223"/>
      <c r="N100" s="223"/>
      <c r="O100" s="223"/>
      <c r="P100" s="223"/>
      <c r="Q100" s="223"/>
      <c r="R100" s="223"/>
      <c r="S100" s="18"/>
      <c r="T100" s="42"/>
      <c r="AA100" s="43"/>
      <c r="AT100" s="6" t="s">
        <v>281</v>
      </c>
      <c r="AU100" s="6" t="s">
        <v>235</v>
      </c>
    </row>
    <row r="101" spans="2:47" s="6" customFormat="1" ht="239.25" customHeight="1">
      <c r="B101" s="18"/>
      <c r="F101" s="258" t="s">
        <v>309</v>
      </c>
      <c r="G101" s="223"/>
      <c r="H101" s="223"/>
      <c r="I101" s="223"/>
      <c r="J101" s="223"/>
      <c r="K101" s="223"/>
      <c r="L101" s="223"/>
      <c r="M101" s="223"/>
      <c r="N101" s="223"/>
      <c r="O101" s="223"/>
      <c r="P101" s="223"/>
      <c r="Q101" s="223"/>
      <c r="R101" s="223"/>
      <c r="S101" s="18"/>
      <c r="T101" s="42"/>
      <c r="AA101" s="43"/>
      <c r="AT101" s="6" t="s">
        <v>283</v>
      </c>
      <c r="AU101" s="6" t="s">
        <v>235</v>
      </c>
    </row>
    <row r="102" spans="2:51" s="6" customFormat="1" ht="15.75" customHeight="1">
      <c r="B102" s="111"/>
      <c r="E102" s="112"/>
      <c r="F102" s="259" t="s">
        <v>310</v>
      </c>
      <c r="G102" s="260"/>
      <c r="H102" s="260"/>
      <c r="I102" s="260"/>
      <c r="K102" s="113">
        <v>29.81</v>
      </c>
      <c r="S102" s="111"/>
      <c r="T102" s="114"/>
      <c r="AA102" s="115"/>
      <c r="AT102" s="112" t="s">
        <v>285</v>
      </c>
      <c r="AU102" s="112" t="s">
        <v>235</v>
      </c>
      <c r="AV102" s="112" t="s">
        <v>235</v>
      </c>
      <c r="AW102" s="112" t="s">
        <v>249</v>
      </c>
      <c r="AX102" s="112" t="s">
        <v>179</v>
      </c>
      <c r="AY102" s="112" t="s">
        <v>272</v>
      </c>
    </row>
    <row r="103" spans="2:65" s="6" customFormat="1" ht="27" customHeight="1">
      <c r="B103" s="18"/>
      <c r="C103" s="101" t="s">
        <v>311</v>
      </c>
      <c r="D103" s="101" t="s">
        <v>273</v>
      </c>
      <c r="E103" s="102" t="s">
        <v>312</v>
      </c>
      <c r="F103" s="254" t="s">
        <v>313</v>
      </c>
      <c r="G103" s="255"/>
      <c r="H103" s="255"/>
      <c r="I103" s="255"/>
      <c r="J103" s="104" t="s">
        <v>295</v>
      </c>
      <c r="K103" s="105">
        <v>8.943</v>
      </c>
      <c r="L103" s="256"/>
      <c r="M103" s="255"/>
      <c r="N103" s="256">
        <f>ROUND($L$103*$K$103,2)</f>
        <v>0</v>
      </c>
      <c r="O103" s="255"/>
      <c r="P103" s="255"/>
      <c r="Q103" s="255"/>
      <c r="R103" s="103" t="s">
        <v>277</v>
      </c>
      <c r="S103" s="18"/>
      <c r="T103" s="106"/>
      <c r="U103" s="107" t="s">
        <v>198</v>
      </c>
      <c r="X103" s="108">
        <v>0</v>
      </c>
      <c r="Y103" s="108">
        <f>$X$103*$K$103</f>
        <v>0</v>
      </c>
      <c r="Z103" s="108">
        <v>0</v>
      </c>
      <c r="AA103" s="109">
        <f>$Z$103*$K$103</f>
        <v>0</v>
      </c>
      <c r="AR103" s="69" t="s">
        <v>278</v>
      </c>
      <c r="AT103" s="69" t="s">
        <v>273</v>
      </c>
      <c r="AU103" s="69" t="s">
        <v>235</v>
      </c>
      <c r="AY103" s="6" t="s">
        <v>272</v>
      </c>
      <c r="BE103" s="110">
        <f>IF($U$103="základní",$N$103,0)</f>
        <v>0</v>
      </c>
      <c r="BF103" s="110">
        <f>IF($U$103="snížená",$N$103,0)</f>
        <v>0</v>
      </c>
      <c r="BG103" s="110">
        <f>IF($U$103="zákl. přenesená",$N$103,0)</f>
        <v>0</v>
      </c>
      <c r="BH103" s="110">
        <f>IF($U$103="sníž. přenesená",$N$103,0)</f>
        <v>0</v>
      </c>
      <c r="BI103" s="110">
        <f>IF($U$103="nulová",$N$103,0)</f>
        <v>0</v>
      </c>
      <c r="BJ103" s="69" t="s">
        <v>179</v>
      </c>
      <c r="BK103" s="110">
        <f>ROUND($L$103*$K$103,2)</f>
        <v>0</v>
      </c>
      <c r="BL103" s="69" t="s">
        <v>278</v>
      </c>
      <c r="BM103" s="69" t="s">
        <v>314</v>
      </c>
    </row>
    <row r="104" spans="2:47" s="6" customFormat="1" ht="27" customHeight="1">
      <c r="B104" s="18"/>
      <c r="F104" s="257" t="s">
        <v>315</v>
      </c>
      <c r="G104" s="223"/>
      <c r="H104" s="223"/>
      <c r="I104" s="223"/>
      <c r="J104" s="223"/>
      <c r="K104" s="223"/>
      <c r="L104" s="223"/>
      <c r="M104" s="223"/>
      <c r="N104" s="223"/>
      <c r="O104" s="223"/>
      <c r="P104" s="223"/>
      <c r="Q104" s="223"/>
      <c r="R104" s="223"/>
      <c r="S104" s="18"/>
      <c r="T104" s="42"/>
      <c r="AA104" s="43"/>
      <c r="AT104" s="6" t="s">
        <v>281</v>
      </c>
      <c r="AU104" s="6" t="s">
        <v>235</v>
      </c>
    </row>
    <row r="105" spans="2:47" s="6" customFormat="1" ht="239.25" customHeight="1">
      <c r="B105" s="18"/>
      <c r="F105" s="258" t="s">
        <v>309</v>
      </c>
      <c r="G105" s="223"/>
      <c r="H105" s="223"/>
      <c r="I105" s="223"/>
      <c r="J105" s="223"/>
      <c r="K105" s="223"/>
      <c r="L105" s="223"/>
      <c r="M105" s="223"/>
      <c r="N105" s="223"/>
      <c r="O105" s="223"/>
      <c r="P105" s="223"/>
      <c r="Q105" s="223"/>
      <c r="R105" s="223"/>
      <c r="S105" s="18"/>
      <c r="T105" s="42"/>
      <c r="AA105" s="43"/>
      <c r="AT105" s="6" t="s">
        <v>283</v>
      </c>
      <c r="AU105" s="6" t="s">
        <v>235</v>
      </c>
    </row>
    <row r="106" spans="2:51" s="6" customFormat="1" ht="15.75" customHeight="1">
      <c r="B106" s="111"/>
      <c r="E106" s="112"/>
      <c r="F106" s="259" t="s">
        <v>316</v>
      </c>
      <c r="G106" s="260"/>
      <c r="H106" s="260"/>
      <c r="I106" s="260"/>
      <c r="K106" s="113">
        <v>8.943</v>
      </c>
      <c r="S106" s="111"/>
      <c r="T106" s="114"/>
      <c r="AA106" s="115"/>
      <c r="AT106" s="112" t="s">
        <v>285</v>
      </c>
      <c r="AU106" s="112" t="s">
        <v>235</v>
      </c>
      <c r="AV106" s="112" t="s">
        <v>235</v>
      </c>
      <c r="AW106" s="112" t="s">
        <v>249</v>
      </c>
      <c r="AX106" s="112" t="s">
        <v>179</v>
      </c>
      <c r="AY106" s="112" t="s">
        <v>272</v>
      </c>
    </row>
    <row r="107" spans="2:65" s="6" customFormat="1" ht="27" customHeight="1">
      <c r="B107" s="18"/>
      <c r="C107" s="101" t="s">
        <v>317</v>
      </c>
      <c r="D107" s="101" t="s">
        <v>273</v>
      </c>
      <c r="E107" s="102" t="s">
        <v>318</v>
      </c>
      <c r="F107" s="254" t="s">
        <v>319</v>
      </c>
      <c r="G107" s="255"/>
      <c r="H107" s="255"/>
      <c r="I107" s="255"/>
      <c r="J107" s="104" t="s">
        <v>295</v>
      </c>
      <c r="K107" s="105">
        <v>275.814</v>
      </c>
      <c r="L107" s="256"/>
      <c r="M107" s="255"/>
      <c r="N107" s="256">
        <f>ROUND($L$107*$K$107,2)</f>
        <v>0</v>
      </c>
      <c r="O107" s="255"/>
      <c r="P107" s="255"/>
      <c r="Q107" s="255"/>
      <c r="R107" s="103" t="s">
        <v>277</v>
      </c>
      <c r="S107" s="18"/>
      <c r="T107" s="106"/>
      <c r="U107" s="107" t="s">
        <v>198</v>
      </c>
      <c r="X107" s="108">
        <v>0</v>
      </c>
      <c r="Y107" s="108">
        <f>$X$107*$K$107</f>
        <v>0</v>
      </c>
      <c r="Z107" s="108">
        <v>0</v>
      </c>
      <c r="AA107" s="109">
        <f>$Z$107*$K$107</f>
        <v>0</v>
      </c>
      <c r="AR107" s="69" t="s">
        <v>278</v>
      </c>
      <c r="AT107" s="69" t="s">
        <v>273</v>
      </c>
      <c r="AU107" s="69" t="s">
        <v>235</v>
      </c>
      <c r="AY107" s="6" t="s">
        <v>272</v>
      </c>
      <c r="BE107" s="110">
        <f>IF($U$107="základní",$N$107,0)</f>
        <v>0</v>
      </c>
      <c r="BF107" s="110">
        <f>IF($U$107="snížená",$N$107,0)</f>
        <v>0</v>
      </c>
      <c r="BG107" s="110">
        <f>IF($U$107="zákl. přenesená",$N$107,0)</f>
        <v>0</v>
      </c>
      <c r="BH107" s="110">
        <f>IF($U$107="sníž. přenesená",$N$107,0)</f>
        <v>0</v>
      </c>
      <c r="BI107" s="110">
        <f>IF($U$107="nulová",$N$107,0)</f>
        <v>0</v>
      </c>
      <c r="BJ107" s="69" t="s">
        <v>179</v>
      </c>
      <c r="BK107" s="110">
        <f>ROUND($L$107*$K$107,2)</f>
        <v>0</v>
      </c>
      <c r="BL107" s="69" t="s">
        <v>278</v>
      </c>
      <c r="BM107" s="69" t="s">
        <v>320</v>
      </c>
    </row>
    <row r="108" spans="2:47" s="6" customFormat="1" ht="27" customHeight="1">
      <c r="B108" s="18"/>
      <c r="F108" s="257" t="s">
        <v>321</v>
      </c>
      <c r="G108" s="223"/>
      <c r="H108" s="223"/>
      <c r="I108" s="223"/>
      <c r="J108" s="223"/>
      <c r="K108" s="223"/>
      <c r="L108" s="223"/>
      <c r="M108" s="223"/>
      <c r="N108" s="223"/>
      <c r="O108" s="223"/>
      <c r="P108" s="223"/>
      <c r="Q108" s="223"/>
      <c r="R108" s="223"/>
      <c r="S108" s="18"/>
      <c r="T108" s="42"/>
      <c r="AA108" s="43"/>
      <c r="AT108" s="6" t="s">
        <v>281</v>
      </c>
      <c r="AU108" s="6" t="s">
        <v>235</v>
      </c>
    </row>
    <row r="109" spans="2:47" s="6" customFormat="1" ht="204" customHeight="1">
      <c r="B109" s="18"/>
      <c r="F109" s="258" t="s">
        <v>322</v>
      </c>
      <c r="G109" s="223"/>
      <c r="H109" s="223"/>
      <c r="I109" s="223"/>
      <c r="J109" s="223"/>
      <c r="K109" s="223"/>
      <c r="L109" s="223"/>
      <c r="M109" s="223"/>
      <c r="N109" s="223"/>
      <c r="O109" s="223"/>
      <c r="P109" s="223"/>
      <c r="Q109" s="223"/>
      <c r="R109" s="223"/>
      <c r="S109" s="18"/>
      <c r="T109" s="42"/>
      <c r="AA109" s="43"/>
      <c r="AT109" s="6" t="s">
        <v>283</v>
      </c>
      <c r="AU109" s="6" t="s">
        <v>235</v>
      </c>
    </row>
    <row r="110" spans="2:51" s="6" customFormat="1" ht="15.75" customHeight="1">
      <c r="B110" s="111"/>
      <c r="E110" s="112"/>
      <c r="F110" s="259" t="s">
        <v>323</v>
      </c>
      <c r="G110" s="260"/>
      <c r="H110" s="260"/>
      <c r="I110" s="260"/>
      <c r="K110" s="113">
        <v>275.814</v>
      </c>
      <c r="S110" s="111"/>
      <c r="T110" s="114"/>
      <c r="AA110" s="115"/>
      <c r="AT110" s="112" t="s">
        <v>285</v>
      </c>
      <c r="AU110" s="112" t="s">
        <v>235</v>
      </c>
      <c r="AV110" s="112" t="s">
        <v>235</v>
      </c>
      <c r="AW110" s="112" t="s">
        <v>249</v>
      </c>
      <c r="AX110" s="112" t="s">
        <v>179</v>
      </c>
      <c r="AY110" s="112" t="s">
        <v>272</v>
      </c>
    </row>
    <row r="111" spans="2:65" s="6" customFormat="1" ht="39" customHeight="1">
      <c r="B111" s="18"/>
      <c r="C111" s="101" t="s">
        <v>324</v>
      </c>
      <c r="D111" s="101" t="s">
        <v>273</v>
      </c>
      <c r="E111" s="102" t="s">
        <v>325</v>
      </c>
      <c r="F111" s="254" t="s">
        <v>326</v>
      </c>
      <c r="G111" s="255"/>
      <c r="H111" s="255"/>
      <c r="I111" s="255"/>
      <c r="J111" s="104" t="s">
        <v>295</v>
      </c>
      <c r="K111" s="105">
        <v>3309.768</v>
      </c>
      <c r="L111" s="256"/>
      <c r="M111" s="255"/>
      <c r="N111" s="256">
        <f>ROUND($L$111*$K$111,2)</f>
        <v>0</v>
      </c>
      <c r="O111" s="255"/>
      <c r="P111" s="255"/>
      <c r="Q111" s="255"/>
      <c r="R111" s="103" t="s">
        <v>277</v>
      </c>
      <c r="S111" s="18"/>
      <c r="T111" s="106"/>
      <c r="U111" s="107" t="s">
        <v>198</v>
      </c>
      <c r="X111" s="108">
        <v>0</v>
      </c>
      <c r="Y111" s="108">
        <f>$X$111*$K$111</f>
        <v>0</v>
      </c>
      <c r="Z111" s="108">
        <v>0</v>
      </c>
      <c r="AA111" s="109">
        <f>$Z$111*$K$111</f>
        <v>0</v>
      </c>
      <c r="AR111" s="69" t="s">
        <v>278</v>
      </c>
      <c r="AT111" s="69" t="s">
        <v>273</v>
      </c>
      <c r="AU111" s="69" t="s">
        <v>235</v>
      </c>
      <c r="AY111" s="6" t="s">
        <v>272</v>
      </c>
      <c r="BE111" s="110">
        <f>IF($U$111="základní",$N$111,0)</f>
        <v>0</v>
      </c>
      <c r="BF111" s="110">
        <f>IF($U$111="snížená",$N$111,0)</f>
        <v>0</v>
      </c>
      <c r="BG111" s="110">
        <f>IF($U$111="zákl. přenesená",$N$111,0)</f>
        <v>0</v>
      </c>
      <c r="BH111" s="110">
        <f>IF($U$111="sníž. přenesená",$N$111,0)</f>
        <v>0</v>
      </c>
      <c r="BI111" s="110">
        <f>IF($U$111="nulová",$N$111,0)</f>
        <v>0</v>
      </c>
      <c r="BJ111" s="69" t="s">
        <v>179</v>
      </c>
      <c r="BK111" s="110">
        <f>ROUND($L$111*$K$111,2)</f>
        <v>0</v>
      </c>
      <c r="BL111" s="69" t="s">
        <v>278</v>
      </c>
      <c r="BM111" s="69" t="s">
        <v>327</v>
      </c>
    </row>
    <row r="112" spans="2:47" s="6" customFormat="1" ht="27" customHeight="1">
      <c r="B112" s="18"/>
      <c r="F112" s="257" t="s">
        <v>328</v>
      </c>
      <c r="G112" s="223"/>
      <c r="H112" s="223"/>
      <c r="I112" s="223"/>
      <c r="J112" s="223"/>
      <c r="K112" s="223"/>
      <c r="L112" s="223"/>
      <c r="M112" s="223"/>
      <c r="N112" s="223"/>
      <c r="O112" s="223"/>
      <c r="P112" s="223"/>
      <c r="Q112" s="223"/>
      <c r="R112" s="223"/>
      <c r="S112" s="18"/>
      <c r="T112" s="42"/>
      <c r="AA112" s="43"/>
      <c r="AT112" s="6" t="s">
        <v>281</v>
      </c>
      <c r="AU112" s="6" t="s">
        <v>235</v>
      </c>
    </row>
    <row r="113" spans="2:47" s="6" customFormat="1" ht="204" customHeight="1">
      <c r="B113" s="18"/>
      <c r="F113" s="258" t="s">
        <v>322</v>
      </c>
      <c r="G113" s="223"/>
      <c r="H113" s="223"/>
      <c r="I113" s="223"/>
      <c r="J113" s="223"/>
      <c r="K113" s="223"/>
      <c r="L113" s="223"/>
      <c r="M113" s="223"/>
      <c r="N113" s="223"/>
      <c r="O113" s="223"/>
      <c r="P113" s="223"/>
      <c r="Q113" s="223"/>
      <c r="R113" s="223"/>
      <c r="S113" s="18"/>
      <c r="T113" s="42"/>
      <c r="AA113" s="43"/>
      <c r="AT113" s="6" t="s">
        <v>283</v>
      </c>
      <c r="AU113" s="6" t="s">
        <v>235</v>
      </c>
    </row>
    <row r="114" spans="2:51" s="6" customFormat="1" ht="15.75" customHeight="1">
      <c r="B114" s="111"/>
      <c r="E114" s="112"/>
      <c r="F114" s="259" t="s">
        <v>329</v>
      </c>
      <c r="G114" s="260"/>
      <c r="H114" s="260"/>
      <c r="I114" s="260"/>
      <c r="K114" s="113">
        <v>3309.768</v>
      </c>
      <c r="S114" s="111"/>
      <c r="T114" s="114"/>
      <c r="AA114" s="115"/>
      <c r="AT114" s="112" t="s">
        <v>285</v>
      </c>
      <c r="AU114" s="112" t="s">
        <v>235</v>
      </c>
      <c r="AV114" s="112" t="s">
        <v>235</v>
      </c>
      <c r="AW114" s="112" t="s">
        <v>249</v>
      </c>
      <c r="AX114" s="112" t="s">
        <v>179</v>
      </c>
      <c r="AY114" s="112" t="s">
        <v>272</v>
      </c>
    </row>
    <row r="115" spans="2:65" s="6" customFormat="1" ht="27" customHeight="1">
      <c r="B115" s="18"/>
      <c r="C115" s="101" t="s">
        <v>330</v>
      </c>
      <c r="D115" s="101" t="s">
        <v>273</v>
      </c>
      <c r="E115" s="102" t="s">
        <v>331</v>
      </c>
      <c r="F115" s="254" t="s">
        <v>332</v>
      </c>
      <c r="G115" s="255"/>
      <c r="H115" s="255"/>
      <c r="I115" s="255"/>
      <c r="J115" s="104" t="s">
        <v>333</v>
      </c>
      <c r="K115" s="105">
        <v>496.465</v>
      </c>
      <c r="L115" s="256"/>
      <c r="M115" s="255"/>
      <c r="N115" s="256">
        <f>ROUND($L$115*$K$115,2)</f>
        <v>0</v>
      </c>
      <c r="O115" s="255"/>
      <c r="P115" s="255"/>
      <c r="Q115" s="255"/>
      <c r="R115" s="103" t="s">
        <v>277</v>
      </c>
      <c r="S115" s="18"/>
      <c r="T115" s="106"/>
      <c r="U115" s="107" t="s">
        <v>198</v>
      </c>
      <c r="X115" s="108">
        <v>0</v>
      </c>
      <c r="Y115" s="108">
        <f>$X$115*$K$115</f>
        <v>0</v>
      </c>
      <c r="Z115" s="108">
        <v>0</v>
      </c>
      <c r="AA115" s="109">
        <f>$Z$115*$K$115</f>
        <v>0</v>
      </c>
      <c r="AR115" s="69" t="s">
        <v>278</v>
      </c>
      <c r="AT115" s="69" t="s">
        <v>273</v>
      </c>
      <c r="AU115" s="69" t="s">
        <v>235</v>
      </c>
      <c r="AY115" s="6" t="s">
        <v>272</v>
      </c>
      <c r="BE115" s="110">
        <f>IF($U$115="základní",$N$115,0)</f>
        <v>0</v>
      </c>
      <c r="BF115" s="110">
        <f>IF($U$115="snížená",$N$115,0)</f>
        <v>0</v>
      </c>
      <c r="BG115" s="110">
        <f>IF($U$115="zákl. přenesená",$N$115,0)</f>
        <v>0</v>
      </c>
      <c r="BH115" s="110">
        <f>IF($U$115="sníž. přenesená",$N$115,0)</f>
        <v>0</v>
      </c>
      <c r="BI115" s="110">
        <f>IF($U$115="nulová",$N$115,0)</f>
        <v>0</v>
      </c>
      <c r="BJ115" s="69" t="s">
        <v>179</v>
      </c>
      <c r="BK115" s="110">
        <f>ROUND($L$115*$K$115,2)</f>
        <v>0</v>
      </c>
      <c r="BL115" s="69" t="s">
        <v>278</v>
      </c>
      <c r="BM115" s="69" t="s">
        <v>334</v>
      </c>
    </row>
    <row r="116" spans="2:47" s="6" customFormat="1" ht="16.5" customHeight="1">
      <c r="B116" s="18"/>
      <c r="F116" s="257" t="s">
        <v>335</v>
      </c>
      <c r="G116" s="223"/>
      <c r="H116" s="223"/>
      <c r="I116" s="223"/>
      <c r="J116" s="223"/>
      <c r="K116" s="223"/>
      <c r="L116" s="223"/>
      <c r="M116" s="223"/>
      <c r="N116" s="223"/>
      <c r="O116" s="223"/>
      <c r="P116" s="223"/>
      <c r="Q116" s="223"/>
      <c r="R116" s="223"/>
      <c r="S116" s="18"/>
      <c r="T116" s="42"/>
      <c r="AA116" s="43"/>
      <c r="AT116" s="6" t="s">
        <v>281</v>
      </c>
      <c r="AU116" s="6" t="s">
        <v>235</v>
      </c>
    </row>
    <row r="117" spans="2:47" s="6" customFormat="1" ht="333.75" customHeight="1">
      <c r="B117" s="18"/>
      <c r="F117" s="258" t="s">
        <v>336</v>
      </c>
      <c r="G117" s="223"/>
      <c r="H117" s="223"/>
      <c r="I117" s="223"/>
      <c r="J117" s="223"/>
      <c r="K117" s="223"/>
      <c r="L117" s="223"/>
      <c r="M117" s="223"/>
      <c r="N117" s="223"/>
      <c r="O117" s="223"/>
      <c r="P117" s="223"/>
      <c r="Q117" s="223"/>
      <c r="R117" s="223"/>
      <c r="S117" s="18"/>
      <c r="T117" s="42"/>
      <c r="AA117" s="43"/>
      <c r="AT117" s="6" t="s">
        <v>283</v>
      </c>
      <c r="AU117" s="6" t="s">
        <v>235</v>
      </c>
    </row>
    <row r="118" spans="2:51" s="6" customFormat="1" ht="15.75" customHeight="1">
      <c r="B118" s="111"/>
      <c r="E118" s="112"/>
      <c r="F118" s="259" t="s">
        <v>337</v>
      </c>
      <c r="G118" s="260"/>
      <c r="H118" s="260"/>
      <c r="I118" s="260"/>
      <c r="K118" s="113">
        <v>496.465</v>
      </c>
      <c r="S118" s="111"/>
      <c r="T118" s="114"/>
      <c r="AA118" s="115"/>
      <c r="AT118" s="112" t="s">
        <v>285</v>
      </c>
      <c r="AU118" s="112" t="s">
        <v>235</v>
      </c>
      <c r="AV118" s="112" t="s">
        <v>235</v>
      </c>
      <c r="AW118" s="112" t="s">
        <v>249</v>
      </c>
      <c r="AX118" s="112" t="s">
        <v>179</v>
      </c>
      <c r="AY118" s="112" t="s">
        <v>272</v>
      </c>
    </row>
    <row r="119" spans="2:65" s="6" customFormat="1" ht="15.75" customHeight="1">
      <c r="B119" s="18"/>
      <c r="C119" s="101" t="s">
        <v>338</v>
      </c>
      <c r="D119" s="101" t="s">
        <v>273</v>
      </c>
      <c r="E119" s="102" t="s">
        <v>339</v>
      </c>
      <c r="F119" s="254" t="s">
        <v>340</v>
      </c>
      <c r="G119" s="255"/>
      <c r="H119" s="255"/>
      <c r="I119" s="255"/>
      <c r="J119" s="104" t="s">
        <v>276</v>
      </c>
      <c r="K119" s="105">
        <v>482.36</v>
      </c>
      <c r="L119" s="256"/>
      <c r="M119" s="255"/>
      <c r="N119" s="256">
        <f>ROUND($L$119*$K$119,2)</f>
        <v>0</v>
      </c>
      <c r="O119" s="255"/>
      <c r="P119" s="255"/>
      <c r="Q119" s="255"/>
      <c r="R119" s="103" t="s">
        <v>277</v>
      </c>
      <c r="S119" s="18"/>
      <c r="T119" s="106"/>
      <c r="U119" s="107" t="s">
        <v>198</v>
      </c>
      <c r="X119" s="108">
        <v>0</v>
      </c>
      <c r="Y119" s="108">
        <f>$X$119*$K$119</f>
        <v>0</v>
      </c>
      <c r="Z119" s="108">
        <v>0</v>
      </c>
      <c r="AA119" s="109">
        <f>$Z$119*$K$119</f>
        <v>0</v>
      </c>
      <c r="AR119" s="69" t="s">
        <v>278</v>
      </c>
      <c r="AT119" s="69" t="s">
        <v>273</v>
      </c>
      <c r="AU119" s="69" t="s">
        <v>235</v>
      </c>
      <c r="AY119" s="6" t="s">
        <v>272</v>
      </c>
      <c r="BE119" s="110">
        <f>IF($U$119="základní",$N$119,0)</f>
        <v>0</v>
      </c>
      <c r="BF119" s="110">
        <f>IF($U$119="snížená",$N$119,0)</f>
        <v>0</v>
      </c>
      <c r="BG119" s="110">
        <f>IF($U$119="zákl. přenesená",$N$119,0)</f>
        <v>0</v>
      </c>
      <c r="BH119" s="110">
        <f>IF($U$119="sníž. přenesená",$N$119,0)</f>
        <v>0</v>
      </c>
      <c r="BI119" s="110">
        <f>IF($U$119="nulová",$N$119,0)</f>
        <v>0</v>
      </c>
      <c r="BJ119" s="69" t="s">
        <v>179</v>
      </c>
      <c r="BK119" s="110">
        <f>ROUND($L$119*$K$119,2)</f>
        <v>0</v>
      </c>
      <c r="BL119" s="69" t="s">
        <v>278</v>
      </c>
      <c r="BM119" s="69" t="s">
        <v>341</v>
      </c>
    </row>
    <row r="120" spans="2:47" s="6" customFormat="1" ht="16.5" customHeight="1">
      <c r="B120" s="18"/>
      <c r="F120" s="257" t="s">
        <v>342</v>
      </c>
      <c r="G120" s="223"/>
      <c r="H120" s="223"/>
      <c r="I120" s="223"/>
      <c r="J120" s="223"/>
      <c r="K120" s="223"/>
      <c r="L120" s="223"/>
      <c r="M120" s="223"/>
      <c r="N120" s="223"/>
      <c r="O120" s="223"/>
      <c r="P120" s="223"/>
      <c r="Q120" s="223"/>
      <c r="R120" s="223"/>
      <c r="S120" s="18"/>
      <c r="T120" s="42"/>
      <c r="AA120" s="43"/>
      <c r="AT120" s="6" t="s">
        <v>281</v>
      </c>
      <c r="AU120" s="6" t="s">
        <v>235</v>
      </c>
    </row>
    <row r="121" spans="2:47" s="6" customFormat="1" ht="180" customHeight="1">
      <c r="B121" s="18"/>
      <c r="F121" s="258" t="s">
        <v>343</v>
      </c>
      <c r="G121" s="223"/>
      <c r="H121" s="223"/>
      <c r="I121" s="223"/>
      <c r="J121" s="223"/>
      <c r="K121" s="223"/>
      <c r="L121" s="223"/>
      <c r="M121" s="223"/>
      <c r="N121" s="223"/>
      <c r="O121" s="223"/>
      <c r="P121" s="223"/>
      <c r="Q121" s="223"/>
      <c r="R121" s="223"/>
      <c r="S121" s="18"/>
      <c r="T121" s="42"/>
      <c r="AA121" s="43"/>
      <c r="AT121" s="6" t="s">
        <v>283</v>
      </c>
      <c r="AU121" s="6" t="s">
        <v>235</v>
      </c>
    </row>
    <row r="122" spans="2:51" s="6" customFormat="1" ht="15.75" customHeight="1">
      <c r="B122" s="111"/>
      <c r="E122" s="112"/>
      <c r="F122" s="259" t="s">
        <v>344</v>
      </c>
      <c r="G122" s="260"/>
      <c r="H122" s="260"/>
      <c r="I122" s="260"/>
      <c r="K122" s="113">
        <v>482.36</v>
      </c>
      <c r="S122" s="111"/>
      <c r="T122" s="114"/>
      <c r="AA122" s="115"/>
      <c r="AT122" s="112" t="s">
        <v>285</v>
      </c>
      <c r="AU122" s="112" t="s">
        <v>235</v>
      </c>
      <c r="AV122" s="112" t="s">
        <v>235</v>
      </c>
      <c r="AW122" s="112" t="s">
        <v>249</v>
      </c>
      <c r="AX122" s="112" t="s">
        <v>179</v>
      </c>
      <c r="AY122" s="112" t="s">
        <v>272</v>
      </c>
    </row>
    <row r="123" spans="2:63" s="92" customFormat="1" ht="30.75" customHeight="1">
      <c r="B123" s="93"/>
      <c r="D123" s="100" t="s">
        <v>252</v>
      </c>
      <c r="N123" s="264">
        <f>$BK$123</f>
        <v>0</v>
      </c>
      <c r="O123" s="265"/>
      <c r="P123" s="265"/>
      <c r="Q123" s="265"/>
      <c r="S123" s="93"/>
      <c r="T123" s="96"/>
      <c r="W123" s="97">
        <f>SUM($W$124:$W$131)</f>
        <v>0</v>
      </c>
      <c r="Y123" s="97">
        <f>SUM($Y$124:$Y$131)</f>
        <v>0.0608629</v>
      </c>
      <c r="AA123" s="98">
        <f>SUM($AA$124:$AA$131)</f>
        <v>0</v>
      </c>
      <c r="AR123" s="95" t="s">
        <v>179</v>
      </c>
      <c r="AT123" s="95" t="s">
        <v>227</v>
      </c>
      <c r="AU123" s="95" t="s">
        <v>179</v>
      </c>
      <c r="AY123" s="95" t="s">
        <v>272</v>
      </c>
      <c r="BK123" s="99">
        <f>SUM($BK$124:$BK$131)</f>
        <v>0</v>
      </c>
    </row>
    <row r="124" spans="2:65" s="6" customFormat="1" ht="27" customHeight="1">
      <c r="B124" s="18"/>
      <c r="C124" s="101" t="s">
        <v>184</v>
      </c>
      <c r="D124" s="101" t="s">
        <v>273</v>
      </c>
      <c r="E124" s="102" t="s">
        <v>345</v>
      </c>
      <c r="F124" s="254" t="s">
        <v>346</v>
      </c>
      <c r="G124" s="255"/>
      <c r="H124" s="255"/>
      <c r="I124" s="255"/>
      <c r="J124" s="104" t="s">
        <v>295</v>
      </c>
      <c r="K124" s="105">
        <v>28.835</v>
      </c>
      <c r="L124" s="256"/>
      <c r="M124" s="255"/>
      <c r="N124" s="256">
        <f>ROUND($L$124*$K$124,2)</f>
        <v>0</v>
      </c>
      <c r="O124" s="255"/>
      <c r="P124" s="255"/>
      <c r="Q124" s="255"/>
      <c r="R124" s="103" t="s">
        <v>277</v>
      </c>
      <c r="S124" s="18"/>
      <c r="T124" s="106"/>
      <c r="U124" s="107" t="s">
        <v>198</v>
      </c>
      <c r="X124" s="108">
        <v>0</v>
      </c>
      <c r="Y124" s="108">
        <f>$X$124*$K$124</f>
        <v>0</v>
      </c>
      <c r="Z124" s="108">
        <v>0</v>
      </c>
      <c r="AA124" s="109">
        <f>$Z$124*$K$124</f>
        <v>0</v>
      </c>
      <c r="AR124" s="69" t="s">
        <v>278</v>
      </c>
      <c r="AT124" s="69" t="s">
        <v>273</v>
      </c>
      <c r="AU124" s="69" t="s">
        <v>235</v>
      </c>
      <c r="AY124" s="6" t="s">
        <v>272</v>
      </c>
      <c r="BE124" s="110">
        <f>IF($U$124="základní",$N$124,0)</f>
        <v>0</v>
      </c>
      <c r="BF124" s="110">
        <f>IF($U$124="snížená",$N$124,0)</f>
        <v>0</v>
      </c>
      <c r="BG124" s="110">
        <f>IF($U$124="zákl. přenesená",$N$124,0)</f>
        <v>0</v>
      </c>
      <c r="BH124" s="110">
        <f>IF($U$124="sníž. přenesená",$N$124,0)</f>
        <v>0</v>
      </c>
      <c r="BI124" s="110">
        <f>IF($U$124="nulová",$N$124,0)</f>
        <v>0</v>
      </c>
      <c r="BJ124" s="69" t="s">
        <v>179</v>
      </c>
      <c r="BK124" s="110">
        <f>ROUND($L$124*$K$124,2)</f>
        <v>0</v>
      </c>
      <c r="BL124" s="69" t="s">
        <v>278</v>
      </c>
      <c r="BM124" s="69" t="s">
        <v>347</v>
      </c>
    </row>
    <row r="125" spans="2:47" s="6" customFormat="1" ht="16.5" customHeight="1">
      <c r="B125" s="18"/>
      <c r="F125" s="257" t="s">
        <v>348</v>
      </c>
      <c r="G125" s="223"/>
      <c r="H125" s="223"/>
      <c r="I125" s="223"/>
      <c r="J125" s="223"/>
      <c r="K125" s="223"/>
      <c r="L125" s="223"/>
      <c r="M125" s="223"/>
      <c r="N125" s="223"/>
      <c r="O125" s="223"/>
      <c r="P125" s="223"/>
      <c r="Q125" s="223"/>
      <c r="R125" s="223"/>
      <c r="S125" s="18"/>
      <c r="T125" s="42"/>
      <c r="AA125" s="43"/>
      <c r="AT125" s="6" t="s">
        <v>281</v>
      </c>
      <c r="AU125" s="6" t="s">
        <v>235</v>
      </c>
    </row>
    <row r="126" spans="2:47" s="6" customFormat="1" ht="109.5" customHeight="1">
      <c r="B126" s="18"/>
      <c r="F126" s="258" t="s">
        <v>349</v>
      </c>
      <c r="G126" s="223"/>
      <c r="H126" s="223"/>
      <c r="I126" s="223"/>
      <c r="J126" s="223"/>
      <c r="K126" s="223"/>
      <c r="L126" s="223"/>
      <c r="M126" s="223"/>
      <c r="N126" s="223"/>
      <c r="O126" s="223"/>
      <c r="P126" s="223"/>
      <c r="Q126" s="223"/>
      <c r="R126" s="223"/>
      <c r="S126" s="18"/>
      <c r="T126" s="42"/>
      <c r="AA126" s="43"/>
      <c r="AT126" s="6" t="s">
        <v>283</v>
      </c>
      <c r="AU126" s="6" t="s">
        <v>235</v>
      </c>
    </row>
    <row r="127" spans="2:51" s="6" customFormat="1" ht="15.75" customHeight="1">
      <c r="B127" s="111"/>
      <c r="E127" s="112"/>
      <c r="F127" s="259" t="s">
        <v>350</v>
      </c>
      <c r="G127" s="260"/>
      <c r="H127" s="260"/>
      <c r="I127" s="260"/>
      <c r="K127" s="113">
        <v>28.835</v>
      </c>
      <c r="S127" s="111"/>
      <c r="T127" s="114"/>
      <c r="AA127" s="115"/>
      <c r="AT127" s="112" t="s">
        <v>285</v>
      </c>
      <c r="AU127" s="112" t="s">
        <v>235</v>
      </c>
      <c r="AV127" s="112" t="s">
        <v>235</v>
      </c>
      <c r="AW127" s="112" t="s">
        <v>249</v>
      </c>
      <c r="AX127" s="112" t="s">
        <v>179</v>
      </c>
      <c r="AY127" s="112" t="s">
        <v>272</v>
      </c>
    </row>
    <row r="128" spans="2:65" s="6" customFormat="1" ht="27" customHeight="1">
      <c r="B128" s="18"/>
      <c r="C128" s="101" t="s">
        <v>351</v>
      </c>
      <c r="D128" s="101" t="s">
        <v>273</v>
      </c>
      <c r="E128" s="102" t="s">
        <v>352</v>
      </c>
      <c r="F128" s="254" t="s">
        <v>353</v>
      </c>
      <c r="G128" s="255"/>
      <c r="H128" s="255"/>
      <c r="I128" s="255"/>
      <c r="J128" s="104" t="s">
        <v>354</v>
      </c>
      <c r="K128" s="105">
        <v>124.21</v>
      </c>
      <c r="L128" s="256"/>
      <c r="M128" s="255"/>
      <c r="N128" s="256">
        <f>ROUND($L$128*$K$128,2)</f>
        <v>0</v>
      </c>
      <c r="O128" s="255"/>
      <c r="P128" s="255"/>
      <c r="Q128" s="255"/>
      <c r="R128" s="103" t="s">
        <v>277</v>
      </c>
      <c r="S128" s="18"/>
      <c r="T128" s="106"/>
      <c r="U128" s="107" t="s">
        <v>198</v>
      </c>
      <c r="X128" s="108">
        <v>0.00049</v>
      </c>
      <c r="Y128" s="108">
        <f>$X$128*$K$128</f>
        <v>0.0608629</v>
      </c>
      <c r="Z128" s="108">
        <v>0</v>
      </c>
      <c r="AA128" s="109">
        <f>$Z$128*$K$128</f>
        <v>0</v>
      </c>
      <c r="AR128" s="69" t="s">
        <v>278</v>
      </c>
      <c r="AT128" s="69" t="s">
        <v>273</v>
      </c>
      <c r="AU128" s="69" t="s">
        <v>235</v>
      </c>
      <c r="AY128" s="6" t="s">
        <v>272</v>
      </c>
      <c r="BE128" s="110">
        <f>IF($U$128="základní",$N$128,0)</f>
        <v>0</v>
      </c>
      <c r="BF128" s="110">
        <f>IF($U$128="snížená",$N$128,0)</f>
        <v>0</v>
      </c>
      <c r="BG128" s="110">
        <f>IF($U$128="zákl. přenesená",$N$128,0)</f>
        <v>0</v>
      </c>
      <c r="BH128" s="110">
        <f>IF($U$128="sníž. přenesená",$N$128,0)</f>
        <v>0</v>
      </c>
      <c r="BI128" s="110">
        <f>IF($U$128="nulová",$N$128,0)</f>
        <v>0</v>
      </c>
      <c r="BJ128" s="69" t="s">
        <v>179</v>
      </c>
      <c r="BK128" s="110">
        <f>ROUND($L$128*$K$128,2)</f>
        <v>0</v>
      </c>
      <c r="BL128" s="69" t="s">
        <v>278</v>
      </c>
      <c r="BM128" s="69" t="s">
        <v>355</v>
      </c>
    </row>
    <row r="129" spans="2:47" s="6" customFormat="1" ht="16.5" customHeight="1">
      <c r="B129" s="18"/>
      <c r="F129" s="257" t="s">
        <v>356</v>
      </c>
      <c r="G129" s="223"/>
      <c r="H129" s="223"/>
      <c r="I129" s="223"/>
      <c r="J129" s="223"/>
      <c r="K129" s="223"/>
      <c r="L129" s="223"/>
      <c r="M129" s="223"/>
      <c r="N129" s="223"/>
      <c r="O129" s="223"/>
      <c r="P129" s="223"/>
      <c r="Q129" s="223"/>
      <c r="R129" s="223"/>
      <c r="S129" s="18"/>
      <c r="T129" s="42"/>
      <c r="AA129" s="43"/>
      <c r="AT129" s="6" t="s">
        <v>281</v>
      </c>
      <c r="AU129" s="6" t="s">
        <v>235</v>
      </c>
    </row>
    <row r="130" spans="2:47" s="6" customFormat="1" ht="62.25" customHeight="1">
      <c r="B130" s="18"/>
      <c r="F130" s="258" t="s">
        <v>357</v>
      </c>
      <c r="G130" s="223"/>
      <c r="H130" s="223"/>
      <c r="I130" s="223"/>
      <c r="J130" s="223"/>
      <c r="K130" s="223"/>
      <c r="L130" s="223"/>
      <c r="M130" s="223"/>
      <c r="N130" s="223"/>
      <c r="O130" s="223"/>
      <c r="P130" s="223"/>
      <c r="Q130" s="223"/>
      <c r="R130" s="223"/>
      <c r="S130" s="18"/>
      <c r="T130" s="42"/>
      <c r="AA130" s="43"/>
      <c r="AT130" s="6" t="s">
        <v>283</v>
      </c>
      <c r="AU130" s="6" t="s">
        <v>235</v>
      </c>
    </row>
    <row r="131" spans="2:51" s="6" customFormat="1" ht="15.75" customHeight="1">
      <c r="B131" s="111"/>
      <c r="E131" s="112"/>
      <c r="F131" s="259" t="s">
        <v>358</v>
      </c>
      <c r="G131" s="260"/>
      <c r="H131" s="260"/>
      <c r="I131" s="260"/>
      <c r="K131" s="113">
        <v>124.21</v>
      </c>
      <c r="S131" s="111"/>
      <c r="T131" s="114"/>
      <c r="AA131" s="115"/>
      <c r="AT131" s="112" t="s">
        <v>285</v>
      </c>
      <c r="AU131" s="112" t="s">
        <v>235</v>
      </c>
      <c r="AV131" s="112" t="s">
        <v>235</v>
      </c>
      <c r="AW131" s="112" t="s">
        <v>249</v>
      </c>
      <c r="AX131" s="112" t="s">
        <v>179</v>
      </c>
      <c r="AY131" s="112" t="s">
        <v>272</v>
      </c>
    </row>
    <row r="132" spans="2:63" s="92" customFormat="1" ht="30.75" customHeight="1">
      <c r="B132" s="93"/>
      <c r="D132" s="100" t="s">
        <v>253</v>
      </c>
      <c r="N132" s="264">
        <f>$BK$132</f>
        <v>0</v>
      </c>
      <c r="O132" s="265"/>
      <c r="P132" s="265"/>
      <c r="Q132" s="265"/>
      <c r="S132" s="93"/>
      <c r="T132" s="96"/>
      <c r="W132" s="97">
        <f>SUM($W$133:$W$157)</f>
        <v>0</v>
      </c>
      <c r="Y132" s="97">
        <f>SUM($Y$133:$Y$157)</f>
        <v>1.07183165</v>
      </c>
      <c r="AA132" s="98">
        <f>SUM($AA$133:$AA$157)</f>
        <v>0</v>
      </c>
      <c r="AR132" s="95" t="s">
        <v>179</v>
      </c>
      <c r="AT132" s="95" t="s">
        <v>227</v>
      </c>
      <c r="AU132" s="95" t="s">
        <v>179</v>
      </c>
      <c r="AY132" s="95" t="s">
        <v>272</v>
      </c>
      <c r="BK132" s="99">
        <f>SUM($BK$133:$BK$157)</f>
        <v>0</v>
      </c>
    </row>
    <row r="133" spans="2:65" s="6" customFormat="1" ht="15.75" customHeight="1">
      <c r="B133" s="18"/>
      <c r="C133" s="101" t="s">
        <v>359</v>
      </c>
      <c r="D133" s="101" t="s">
        <v>273</v>
      </c>
      <c r="E133" s="102" t="s">
        <v>360</v>
      </c>
      <c r="F133" s="254" t="s">
        <v>361</v>
      </c>
      <c r="G133" s="255"/>
      <c r="H133" s="255"/>
      <c r="I133" s="255"/>
      <c r="J133" s="104" t="s">
        <v>276</v>
      </c>
      <c r="K133" s="105">
        <v>482.36</v>
      </c>
      <c r="L133" s="256"/>
      <c r="M133" s="255"/>
      <c r="N133" s="256">
        <f>ROUND($L$133*$K$133,2)</f>
        <v>0</v>
      </c>
      <c r="O133" s="255"/>
      <c r="P133" s="255"/>
      <c r="Q133" s="255"/>
      <c r="R133" s="103" t="s">
        <v>277</v>
      </c>
      <c r="S133" s="18"/>
      <c r="T133" s="106"/>
      <c r="U133" s="107" t="s">
        <v>198</v>
      </c>
      <c r="X133" s="108">
        <v>0</v>
      </c>
      <c r="Y133" s="108">
        <f>$X$133*$K$133</f>
        <v>0</v>
      </c>
      <c r="Z133" s="108">
        <v>0</v>
      </c>
      <c r="AA133" s="109">
        <f>$Z$133*$K$133</f>
        <v>0</v>
      </c>
      <c r="AR133" s="69" t="s">
        <v>278</v>
      </c>
      <c r="AT133" s="69" t="s">
        <v>273</v>
      </c>
      <c r="AU133" s="69" t="s">
        <v>235</v>
      </c>
      <c r="AY133" s="6" t="s">
        <v>272</v>
      </c>
      <c r="BE133" s="110">
        <f>IF($U$133="základní",$N$133,0)</f>
        <v>0</v>
      </c>
      <c r="BF133" s="110">
        <f>IF($U$133="snížená",$N$133,0)</f>
        <v>0</v>
      </c>
      <c r="BG133" s="110">
        <f>IF($U$133="zákl. přenesená",$N$133,0)</f>
        <v>0</v>
      </c>
      <c r="BH133" s="110">
        <f>IF($U$133="sníž. přenesená",$N$133,0)</f>
        <v>0</v>
      </c>
      <c r="BI133" s="110">
        <f>IF($U$133="nulová",$N$133,0)</f>
        <v>0</v>
      </c>
      <c r="BJ133" s="69" t="s">
        <v>179</v>
      </c>
      <c r="BK133" s="110">
        <f>ROUND($L$133*$K$133,2)</f>
        <v>0</v>
      </c>
      <c r="BL133" s="69" t="s">
        <v>278</v>
      </c>
      <c r="BM133" s="69" t="s">
        <v>362</v>
      </c>
    </row>
    <row r="134" spans="2:47" s="6" customFormat="1" ht="16.5" customHeight="1">
      <c r="B134" s="18"/>
      <c r="F134" s="257" t="s">
        <v>363</v>
      </c>
      <c r="G134" s="223"/>
      <c r="H134" s="223"/>
      <c r="I134" s="223"/>
      <c r="J134" s="223"/>
      <c r="K134" s="223"/>
      <c r="L134" s="223"/>
      <c r="M134" s="223"/>
      <c r="N134" s="223"/>
      <c r="O134" s="223"/>
      <c r="P134" s="223"/>
      <c r="Q134" s="223"/>
      <c r="R134" s="223"/>
      <c r="S134" s="18"/>
      <c r="T134" s="42"/>
      <c r="AA134" s="43"/>
      <c r="AT134" s="6" t="s">
        <v>281</v>
      </c>
      <c r="AU134" s="6" t="s">
        <v>235</v>
      </c>
    </row>
    <row r="135" spans="2:51" s="6" customFormat="1" ht="15.75" customHeight="1">
      <c r="B135" s="111"/>
      <c r="E135" s="112"/>
      <c r="F135" s="259" t="s">
        <v>344</v>
      </c>
      <c r="G135" s="260"/>
      <c r="H135" s="260"/>
      <c r="I135" s="260"/>
      <c r="K135" s="113">
        <v>482.36</v>
      </c>
      <c r="S135" s="111"/>
      <c r="T135" s="114"/>
      <c r="AA135" s="115"/>
      <c r="AT135" s="112" t="s">
        <v>285</v>
      </c>
      <c r="AU135" s="112" t="s">
        <v>235</v>
      </c>
      <c r="AV135" s="112" t="s">
        <v>235</v>
      </c>
      <c r="AW135" s="112" t="s">
        <v>249</v>
      </c>
      <c r="AX135" s="112" t="s">
        <v>179</v>
      </c>
      <c r="AY135" s="112" t="s">
        <v>272</v>
      </c>
    </row>
    <row r="136" spans="2:65" s="6" customFormat="1" ht="27" customHeight="1">
      <c r="B136" s="18"/>
      <c r="C136" s="101" t="s">
        <v>364</v>
      </c>
      <c r="D136" s="101" t="s">
        <v>273</v>
      </c>
      <c r="E136" s="102" t="s">
        <v>365</v>
      </c>
      <c r="F136" s="254" t="s">
        <v>366</v>
      </c>
      <c r="G136" s="255"/>
      <c r="H136" s="255"/>
      <c r="I136" s="255"/>
      <c r="J136" s="104" t="s">
        <v>276</v>
      </c>
      <c r="K136" s="105">
        <v>482.36</v>
      </c>
      <c r="L136" s="256"/>
      <c r="M136" s="255"/>
      <c r="N136" s="256">
        <f>ROUND($L$136*$K$136,2)</f>
        <v>0</v>
      </c>
      <c r="O136" s="255"/>
      <c r="P136" s="255"/>
      <c r="Q136" s="255"/>
      <c r="R136" s="103" t="s">
        <v>277</v>
      </c>
      <c r="S136" s="18"/>
      <c r="T136" s="106"/>
      <c r="U136" s="107" t="s">
        <v>198</v>
      </c>
      <c r="X136" s="108">
        <v>0</v>
      </c>
      <c r="Y136" s="108">
        <f>$X$136*$K$136</f>
        <v>0</v>
      </c>
      <c r="Z136" s="108">
        <v>0</v>
      </c>
      <c r="AA136" s="109">
        <f>$Z$136*$K$136</f>
        <v>0</v>
      </c>
      <c r="AR136" s="69" t="s">
        <v>278</v>
      </c>
      <c r="AT136" s="69" t="s">
        <v>273</v>
      </c>
      <c r="AU136" s="69" t="s">
        <v>235</v>
      </c>
      <c r="AY136" s="6" t="s">
        <v>272</v>
      </c>
      <c r="BE136" s="110">
        <f>IF($U$136="základní",$N$136,0)</f>
        <v>0</v>
      </c>
      <c r="BF136" s="110">
        <f>IF($U$136="snížená",$N$136,0)</f>
        <v>0</v>
      </c>
      <c r="BG136" s="110">
        <f>IF($U$136="zákl. přenesená",$N$136,0)</f>
        <v>0</v>
      </c>
      <c r="BH136" s="110">
        <f>IF($U$136="sníž. přenesená",$N$136,0)</f>
        <v>0</v>
      </c>
      <c r="BI136" s="110">
        <f>IF($U$136="nulová",$N$136,0)</f>
        <v>0</v>
      </c>
      <c r="BJ136" s="69" t="s">
        <v>179</v>
      </c>
      <c r="BK136" s="110">
        <f>ROUND($L$136*$K$136,2)</f>
        <v>0</v>
      </c>
      <c r="BL136" s="69" t="s">
        <v>278</v>
      </c>
      <c r="BM136" s="69" t="s">
        <v>367</v>
      </c>
    </row>
    <row r="137" spans="2:47" s="6" customFormat="1" ht="16.5" customHeight="1">
      <c r="B137" s="18"/>
      <c r="F137" s="257" t="s">
        <v>368</v>
      </c>
      <c r="G137" s="223"/>
      <c r="H137" s="223"/>
      <c r="I137" s="223"/>
      <c r="J137" s="223"/>
      <c r="K137" s="223"/>
      <c r="L137" s="223"/>
      <c r="M137" s="223"/>
      <c r="N137" s="223"/>
      <c r="O137" s="223"/>
      <c r="P137" s="223"/>
      <c r="Q137" s="223"/>
      <c r="R137" s="223"/>
      <c r="S137" s="18"/>
      <c r="T137" s="42"/>
      <c r="AA137" s="43"/>
      <c r="AT137" s="6" t="s">
        <v>281</v>
      </c>
      <c r="AU137" s="6" t="s">
        <v>235</v>
      </c>
    </row>
    <row r="138" spans="2:47" s="6" customFormat="1" ht="85.5" customHeight="1">
      <c r="B138" s="18"/>
      <c r="F138" s="258" t="s">
        <v>369</v>
      </c>
      <c r="G138" s="223"/>
      <c r="H138" s="223"/>
      <c r="I138" s="223"/>
      <c r="J138" s="223"/>
      <c r="K138" s="223"/>
      <c r="L138" s="223"/>
      <c r="M138" s="223"/>
      <c r="N138" s="223"/>
      <c r="O138" s="223"/>
      <c r="P138" s="223"/>
      <c r="Q138" s="223"/>
      <c r="R138" s="223"/>
      <c r="S138" s="18"/>
      <c r="T138" s="42"/>
      <c r="AA138" s="43"/>
      <c r="AT138" s="6" t="s">
        <v>283</v>
      </c>
      <c r="AU138" s="6" t="s">
        <v>235</v>
      </c>
    </row>
    <row r="139" spans="2:51" s="6" customFormat="1" ht="15.75" customHeight="1">
      <c r="B139" s="111"/>
      <c r="E139" s="112"/>
      <c r="F139" s="259" t="s">
        <v>344</v>
      </c>
      <c r="G139" s="260"/>
      <c r="H139" s="260"/>
      <c r="I139" s="260"/>
      <c r="K139" s="113">
        <v>482.36</v>
      </c>
      <c r="S139" s="111"/>
      <c r="T139" s="114"/>
      <c r="AA139" s="115"/>
      <c r="AT139" s="112" t="s">
        <v>285</v>
      </c>
      <c r="AU139" s="112" t="s">
        <v>235</v>
      </c>
      <c r="AV139" s="112" t="s">
        <v>235</v>
      </c>
      <c r="AW139" s="112" t="s">
        <v>249</v>
      </c>
      <c r="AX139" s="112" t="s">
        <v>179</v>
      </c>
      <c r="AY139" s="112" t="s">
        <v>272</v>
      </c>
    </row>
    <row r="140" spans="2:65" s="6" customFormat="1" ht="27" customHeight="1">
      <c r="B140" s="18"/>
      <c r="C140" s="101" t="s">
        <v>370</v>
      </c>
      <c r="D140" s="101" t="s">
        <v>273</v>
      </c>
      <c r="E140" s="102" t="s">
        <v>371</v>
      </c>
      <c r="F140" s="254" t="s">
        <v>372</v>
      </c>
      <c r="G140" s="255"/>
      <c r="H140" s="255"/>
      <c r="I140" s="255"/>
      <c r="J140" s="104" t="s">
        <v>276</v>
      </c>
      <c r="K140" s="105">
        <v>482.36</v>
      </c>
      <c r="L140" s="256"/>
      <c r="M140" s="255"/>
      <c r="N140" s="256">
        <f>ROUND($L$140*$K$140,2)</f>
        <v>0</v>
      </c>
      <c r="O140" s="255"/>
      <c r="P140" s="255"/>
      <c r="Q140" s="255"/>
      <c r="R140" s="103" t="s">
        <v>277</v>
      </c>
      <c r="S140" s="18"/>
      <c r="T140" s="106"/>
      <c r="U140" s="107" t="s">
        <v>198</v>
      </c>
      <c r="X140" s="108">
        <v>0</v>
      </c>
      <c r="Y140" s="108">
        <f>$X$140*$K$140</f>
        <v>0</v>
      </c>
      <c r="Z140" s="108">
        <v>0</v>
      </c>
      <c r="AA140" s="109">
        <f>$Z$140*$K$140</f>
        <v>0</v>
      </c>
      <c r="AR140" s="69" t="s">
        <v>278</v>
      </c>
      <c r="AT140" s="69" t="s">
        <v>273</v>
      </c>
      <c r="AU140" s="69" t="s">
        <v>235</v>
      </c>
      <c r="AY140" s="6" t="s">
        <v>272</v>
      </c>
      <c r="BE140" s="110">
        <f>IF($U$140="základní",$N$140,0)</f>
        <v>0</v>
      </c>
      <c r="BF140" s="110">
        <f>IF($U$140="snížená",$N$140,0)</f>
        <v>0</v>
      </c>
      <c r="BG140" s="110">
        <f>IF($U$140="zákl. přenesená",$N$140,0)</f>
        <v>0</v>
      </c>
      <c r="BH140" s="110">
        <f>IF($U$140="sníž. přenesená",$N$140,0)</f>
        <v>0</v>
      </c>
      <c r="BI140" s="110">
        <f>IF($U$140="nulová",$N$140,0)</f>
        <v>0</v>
      </c>
      <c r="BJ140" s="69" t="s">
        <v>179</v>
      </c>
      <c r="BK140" s="110">
        <f>ROUND($L$140*$K$140,2)</f>
        <v>0</v>
      </c>
      <c r="BL140" s="69" t="s">
        <v>278</v>
      </c>
      <c r="BM140" s="69" t="s">
        <v>373</v>
      </c>
    </row>
    <row r="141" spans="2:47" s="6" customFormat="1" ht="16.5" customHeight="1">
      <c r="B141" s="18"/>
      <c r="F141" s="257" t="s">
        <v>374</v>
      </c>
      <c r="G141" s="223"/>
      <c r="H141" s="223"/>
      <c r="I141" s="223"/>
      <c r="J141" s="223"/>
      <c r="K141" s="223"/>
      <c r="L141" s="223"/>
      <c r="M141" s="223"/>
      <c r="N141" s="223"/>
      <c r="O141" s="223"/>
      <c r="P141" s="223"/>
      <c r="Q141" s="223"/>
      <c r="R141" s="223"/>
      <c r="S141" s="18"/>
      <c r="T141" s="42"/>
      <c r="AA141" s="43"/>
      <c r="AT141" s="6" t="s">
        <v>281</v>
      </c>
      <c r="AU141" s="6" t="s">
        <v>235</v>
      </c>
    </row>
    <row r="142" spans="2:47" s="6" customFormat="1" ht="38.25" customHeight="1">
      <c r="B142" s="18"/>
      <c r="F142" s="258" t="s">
        <v>375</v>
      </c>
      <c r="G142" s="223"/>
      <c r="H142" s="223"/>
      <c r="I142" s="223"/>
      <c r="J142" s="223"/>
      <c r="K142" s="223"/>
      <c r="L142" s="223"/>
      <c r="M142" s="223"/>
      <c r="N142" s="223"/>
      <c r="O142" s="223"/>
      <c r="P142" s="223"/>
      <c r="Q142" s="223"/>
      <c r="R142" s="223"/>
      <c r="S142" s="18"/>
      <c r="T142" s="42"/>
      <c r="AA142" s="43"/>
      <c r="AT142" s="6" t="s">
        <v>283</v>
      </c>
      <c r="AU142" s="6" t="s">
        <v>235</v>
      </c>
    </row>
    <row r="143" spans="2:65" s="6" customFormat="1" ht="27" customHeight="1">
      <c r="B143" s="18"/>
      <c r="C143" s="101" t="s">
        <v>168</v>
      </c>
      <c r="D143" s="101" t="s">
        <v>273</v>
      </c>
      <c r="E143" s="102" t="s">
        <v>376</v>
      </c>
      <c r="F143" s="254" t="s">
        <v>377</v>
      </c>
      <c r="G143" s="255"/>
      <c r="H143" s="255"/>
      <c r="I143" s="255"/>
      <c r="J143" s="104" t="s">
        <v>276</v>
      </c>
      <c r="K143" s="105">
        <v>964.72</v>
      </c>
      <c r="L143" s="256"/>
      <c r="M143" s="255"/>
      <c r="N143" s="256">
        <f>ROUND($L$143*$K$143,2)</f>
        <v>0</v>
      </c>
      <c r="O143" s="255"/>
      <c r="P143" s="255"/>
      <c r="Q143" s="255"/>
      <c r="R143" s="103"/>
      <c r="S143" s="18"/>
      <c r="T143" s="106"/>
      <c r="U143" s="107" t="s">
        <v>198</v>
      </c>
      <c r="X143" s="108">
        <v>0.00043</v>
      </c>
      <c r="Y143" s="108">
        <f>$X$143*$K$143</f>
        <v>0.4148296</v>
      </c>
      <c r="Z143" s="108">
        <v>0</v>
      </c>
      <c r="AA143" s="109">
        <f>$Z$143*$K$143</f>
        <v>0</v>
      </c>
      <c r="AR143" s="69" t="s">
        <v>278</v>
      </c>
      <c r="AT143" s="69" t="s">
        <v>273</v>
      </c>
      <c r="AU143" s="69" t="s">
        <v>235</v>
      </c>
      <c r="AY143" s="6" t="s">
        <v>272</v>
      </c>
      <c r="BE143" s="110">
        <f>IF($U$143="základní",$N$143,0)</f>
        <v>0</v>
      </c>
      <c r="BF143" s="110">
        <f>IF($U$143="snížená",$N$143,0)</f>
        <v>0</v>
      </c>
      <c r="BG143" s="110">
        <f>IF($U$143="zákl. přenesená",$N$143,0)</f>
        <v>0</v>
      </c>
      <c r="BH143" s="110">
        <f>IF($U$143="sníž. přenesená",$N$143,0)</f>
        <v>0</v>
      </c>
      <c r="BI143" s="110">
        <f>IF($U$143="nulová",$N$143,0)</f>
        <v>0</v>
      </c>
      <c r="BJ143" s="69" t="s">
        <v>179</v>
      </c>
      <c r="BK143" s="110">
        <f>ROUND($L$143*$K$143,2)</f>
        <v>0</v>
      </c>
      <c r="BL143" s="69" t="s">
        <v>278</v>
      </c>
      <c r="BM143" s="69" t="s">
        <v>378</v>
      </c>
    </row>
    <row r="144" spans="2:47" s="6" customFormat="1" ht="16.5" customHeight="1">
      <c r="B144" s="18"/>
      <c r="F144" s="257"/>
      <c r="G144" s="223"/>
      <c r="H144" s="223"/>
      <c r="I144" s="223"/>
      <c r="J144" s="223"/>
      <c r="K144" s="223"/>
      <c r="L144" s="223"/>
      <c r="M144" s="223"/>
      <c r="N144" s="223"/>
      <c r="O144" s="223"/>
      <c r="P144" s="223"/>
      <c r="Q144" s="223"/>
      <c r="R144" s="223"/>
      <c r="S144" s="18"/>
      <c r="T144" s="42"/>
      <c r="AA144" s="43"/>
      <c r="AT144" s="6" t="s">
        <v>281</v>
      </c>
      <c r="AU144" s="6" t="s">
        <v>235</v>
      </c>
    </row>
    <row r="145" spans="2:51" s="6" customFormat="1" ht="15.75" customHeight="1">
      <c r="B145" s="111"/>
      <c r="E145" s="112"/>
      <c r="F145" s="259" t="s">
        <v>379</v>
      </c>
      <c r="G145" s="260"/>
      <c r="H145" s="260"/>
      <c r="I145" s="260"/>
      <c r="K145" s="113">
        <v>964.72</v>
      </c>
      <c r="S145" s="111"/>
      <c r="T145" s="114"/>
      <c r="AA145" s="115"/>
      <c r="AT145" s="112" t="s">
        <v>285</v>
      </c>
      <c r="AU145" s="112" t="s">
        <v>235</v>
      </c>
      <c r="AV145" s="112" t="s">
        <v>235</v>
      </c>
      <c r="AW145" s="112" t="s">
        <v>249</v>
      </c>
      <c r="AX145" s="112" t="s">
        <v>179</v>
      </c>
      <c r="AY145" s="112" t="s">
        <v>272</v>
      </c>
    </row>
    <row r="146" spans="2:65" s="6" customFormat="1" ht="27" customHeight="1">
      <c r="B146" s="18"/>
      <c r="C146" s="101" t="s">
        <v>380</v>
      </c>
      <c r="D146" s="101" t="s">
        <v>273</v>
      </c>
      <c r="E146" s="102" t="s">
        <v>381</v>
      </c>
      <c r="F146" s="254" t="s">
        <v>382</v>
      </c>
      <c r="G146" s="255"/>
      <c r="H146" s="255"/>
      <c r="I146" s="255"/>
      <c r="J146" s="104" t="s">
        <v>276</v>
      </c>
      <c r="K146" s="105">
        <v>925.355</v>
      </c>
      <c r="L146" s="256"/>
      <c r="M146" s="255"/>
      <c r="N146" s="256">
        <f>ROUND($L$146*$K$146,2)</f>
        <v>0</v>
      </c>
      <c r="O146" s="255"/>
      <c r="P146" s="255"/>
      <c r="Q146" s="255"/>
      <c r="R146" s="103" t="s">
        <v>277</v>
      </c>
      <c r="S146" s="18"/>
      <c r="T146" s="106"/>
      <c r="U146" s="107" t="s">
        <v>198</v>
      </c>
      <c r="X146" s="108">
        <v>0.00071</v>
      </c>
      <c r="Y146" s="108">
        <f>$X$146*$K$146</f>
        <v>0.65700205</v>
      </c>
      <c r="Z146" s="108">
        <v>0</v>
      </c>
      <c r="AA146" s="109">
        <f>$Z$146*$K$146</f>
        <v>0</v>
      </c>
      <c r="AR146" s="69" t="s">
        <v>278</v>
      </c>
      <c r="AT146" s="69" t="s">
        <v>273</v>
      </c>
      <c r="AU146" s="69" t="s">
        <v>235</v>
      </c>
      <c r="AY146" s="6" t="s">
        <v>272</v>
      </c>
      <c r="BE146" s="110">
        <f>IF($U$146="základní",$N$146,0)</f>
        <v>0</v>
      </c>
      <c r="BF146" s="110">
        <f>IF($U$146="snížená",$N$146,0)</f>
        <v>0</v>
      </c>
      <c r="BG146" s="110">
        <f>IF($U$146="zákl. přenesená",$N$146,0)</f>
        <v>0</v>
      </c>
      <c r="BH146" s="110">
        <f>IF($U$146="sníž. přenesená",$N$146,0)</f>
        <v>0</v>
      </c>
      <c r="BI146" s="110">
        <f>IF($U$146="nulová",$N$146,0)</f>
        <v>0</v>
      </c>
      <c r="BJ146" s="69" t="s">
        <v>179</v>
      </c>
      <c r="BK146" s="110">
        <f>ROUND($L$146*$K$146,2)</f>
        <v>0</v>
      </c>
      <c r="BL146" s="69" t="s">
        <v>278</v>
      </c>
      <c r="BM146" s="69" t="s">
        <v>383</v>
      </c>
    </row>
    <row r="147" spans="2:47" s="6" customFormat="1" ht="16.5" customHeight="1">
      <c r="B147" s="18"/>
      <c r="F147" s="257"/>
      <c r="G147" s="223"/>
      <c r="H147" s="223"/>
      <c r="I147" s="223"/>
      <c r="J147" s="223"/>
      <c r="K147" s="223"/>
      <c r="L147" s="223"/>
      <c r="M147" s="223"/>
      <c r="N147" s="223"/>
      <c r="O147" s="223"/>
      <c r="P147" s="223"/>
      <c r="Q147" s="223"/>
      <c r="R147" s="223"/>
      <c r="S147" s="18"/>
      <c r="T147" s="42"/>
      <c r="AA147" s="43"/>
      <c r="AT147" s="6" t="s">
        <v>281</v>
      </c>
      <c r="AU147" s="6" t="s">
        <v>235</v>
      </c>
    </row>
    <row r="148" spans="2:51" s="6" customFormat="1" ht="15.75" customHeight="1">
      <c r="B148" s="111"/>
      <c r="E148" s="112"/>
      <c r="F148" s="259" t="s">
        <v>512</v>
      </c>
      <c r="G148" s="260"/>
      <c r="H148" s="260"/>
      <c r="I148" s="260"/>
      <c r="K148" s="113">
        <v>925.355</v>
      </c>
      <c r="S148" s="111"/>
      <c r="T148" s="114"/>
      <c r="AA148" s="115"/>
      <c r="AT148" s="112" t="s">
        <v>285</v>
      </c>
      <c r="AU148" s="112" t="s">
        <v>235</v>
      </c>
      <c r="AV148" s="112" t="s">
        <v>235</v>
      </c>
      <c r="AW148" s="112" t="s">
        <v>249</v>
      </c>
      <c r="AX148" s="112" t="s">
        <v>179</v>
      </c>
      <c r="AY148" s="112" t="s">
        <v>272</v>
      </c>
    </row>
    <row r="149" spans="2:51" s="6" customFormat="1" ht="15.75" customHeight="1">
      <c r="B149" s="111"/>
      <c r="E149" s="112"/>
      <c r="F149" s="210"/>
      <c r="G149" s="112"/>
      <c r="H149" s="112"/>
      <c r="I149" s="112"/>
      <c r="K149" s="113"/>
      <c r="S149" s="111"/>
      <c r="T149" s="114"/>
      <c r="AA149" s="115"/>
      <c r="AT149" s="112"/>
      <c r="AU149" s="112"/>
      <c r="AV149" s="112"/>
      <c r="AW149" s="112"/>
      <c r="AX149" s="112"/>
      <c r="AY149" s="112"/>
    </row>
    <row r="150" spans="2:65" s="6" customFormat="1" ht="27" customHeight="1">
      <c r="B150" s="18"/>
      <c r="C150" s="101" t="s">
        <v>384</v>
      </c>
      <c r="D150" s="101" t="s">
        <v>273</v>
      </c>
      <c r="E150" s="102" t="s">
        <v>385</v>
      </c>
      <c r="F150" s="254" t="s">
        <v>386</v>
      </c>
      <c r="G150" s="255"/>
      <c r="H150" s="255"/>
      <c r="I150" s="255"/>
      <c r="J150" s="104" t="s">
        <v>276</v>
      </c>
      <c r="K150" s="105">
        <v>925.355</v>
      </c>
      <c r="L150" s="256"/>
      <c r="M150" s="255"/>
      <c r="N150" s="256">
        <f>ROUND($L$150*$K$150,2)</f>
        <v>0</v>
      </c>
      <c r="O150" s="255"/>
      <c r="P150" s="255"/>
      <c r="Q150" s="255"/>
      <c r="R150" s="103" t="s">
        <v>277</v>
      </c>
      <c r="S150" s="18"/>
      <c r="T150" s="106"/>
      <c r="U150" s="107" t="s">
        <v>198</v>
      </c>
      <c r="X150" s="108">
        <v>0</v>
      </c>
      <c r="Y150" s="108">
        <f>$X$150*$K$150</f>
        <v>0</v>
      </c>
      <c r="Z150" s="108">
        <v>0</v>
      </c>
      <c r="AA150" s="109">
        <f>$Z$150*$K$150</f>
        <v>0</v>
      </c>
      <c r="AR150" s="69" t="s">
        <v>278</v>
      </c>
      <c r="AT150" s="69" t="s">
        <v>273</v>
      </c>
      <c r="AU150" s="69" t="s">
        <v>235</v>
      </c>
      <c r="AY150" s="6" t="s">
        <v>272</v>
      </c>
      <c r="BE150" s="110">
        <f>IF($U$150="základní",$N$150,0)</f>
        <v>0</v>
      </c>
      <c r="BF150" s="110">
        <f>IF($U$150="snížená",$N$150,0)</f>
        <v>0</v>
      </c>
      <c r="BG150" s="110">
        <f>IF($U$150="zákl. přenesená",$N$150,0)</f>
        <v>0</v>
      </c>
      <c r="BH150" s="110">
        <f>IF($U$150="sníž. přenesená",$N$150,0)</f>
        <v>0</v>
      </c>
      <c r="BI150" s="110">
        <f>IF($U$150="nulová",$N$150,0)</f>
        <v>0</v>
      </c>
      <c r="BJ150" s="69" t="s">
        <v>179</v>
      </c>
      <c r="BK150" s="110">
        <f>ROUND($L$150*$K$150,2)</f>
        <v>0</v>
      </c>
      <c r="BL150" s="69" t="s">
        <v>278</v>
      </c>
      <c r="BM150" s="69" t="s">
        <v>387</v>
      </c>
    </row>
    <row r="151" spans="2:47" s="6" customFormat="1" ht="16.5" customHeight="1">
      <c r="B151" s="18"/>
      <c r="F151" s="257" t="s">
        <v>388</v>
      </c>
      <c r="G151" s="223"/>
      <c r="H151" s="223"/>
      <c r="I151" s="223"/>
      <c r="J151" s="223"/>
      <c r="K151" s="223"/>
      <c r="L151" s="223"/>
      <c r="M151" s="223"/>
      <c r="N151" s="223"/>
      <c r="O151" s="223"/>
      <c r="P151" s="223"/>
      <c r="Q151" s="223"/>
      <c r="R151" s="223"/>
      <c r="S151" s="18"/>
      <c r="T151" s="42"/>
      <c r="AA151" s="43"/>
      <c r="AT151" s="6" t="s">
        <v>281</v>
      </c>
      <c r="AU151" s="6" t="s">
        <v>235</v>
      </c>
    </row>
    <row r="152" spans="2:47" s="6" customFormat="1" ht="38.25" customHeight="1">
      <c r="B152" s="18"/>
      <c r="F152" s="258" t="s">
        <v>389</v>
      </c>
      <c r="G152" s="223"/>
      <c r="H152" s="223"/>
      <c r="I152" s="223"/>
      <c r="J152" s="223"/>
      <c r="K152" s="223"/>
      <c r="L152" s="223"/>
      <c r="M152" s="223"/>
      <c r="N152" s="223"/>
      <c r="O152" s="223"/>
      <c r="P152" s="223"/>
      <c r="Q152" s="223"/>
      <c r="R152" s="223"/>
      <c r="S152" s="18"/>
      <c r="T152" s="42"/>
      <c r="AA152" s="43"/>
      <c r="AT152" s="6" t="s">
        <v>283</v>
      </c>
      <c r="AU152" s="6" t="s">
        <v>235</v>
      </c>
    </row>
    <row r="153" spans="2:51" s="6" customFormat="1" ht="15.75" customHeight="1">
      <c r="B153" s="111"/>
      <c r="E153" s="112"/>
      <c r="F153" s="263" t="s">
        <v>511</v>
      </c>
      <c r="G153" s="263"/>
      <c r="H153" s="263"/>
      <c r="I153" s="263"/>
      <c r="J153" s="263"/>
      <c r="K153" s="113">
        <v>925.355</v>
      </c>
      <c r="S153" s="111"/>
      <c r="T153" s="114"/>
      <c r="AA153" s="115"/>
      <c r="AT153" s="112" t="s">
        <v>285</v>
      </c>
      <c r="AU153" s="112" t="s">
        <v>235</v>
      </c>
      <c r="AV153" s="112" t="s">
        <v>235</v>
      </c>
      <c r="AW153" s="112" t="s">
        <v>249</v>
      </c>
      <c r="AX153" s="112" t="s">
        <v>179</v>
      </c>
      <c r="AY153" s="112" t="s">
        <v>272</v>
      </c>
    </row>
    <row r="154" spans="2:65" s="6" customFormat="1" ht="27" customHeight="1">
      <c r="B154" s="18"/>
      <c r="C154" s="101" t="s">
        <v>390</v>
      </c>
      <c r="D154" s="101" t="s">
        <v>273</v>
      </c>
      <c r="E154" s="102" t="s">
        <v>391</v>
      </c>
      <c r="F154" s="254" t="s">
        <v>392</v>
      </c>
      <c r="G154" s="255"/>
      <c r="H154" s="255"/>
      <c r="I154" s="255"/>
      <c r="J154" s="104" t="s">
        <v>276</v>
      </c>
      <c r="K154" s="105">
        <v>482.36</v>
      </c>
      <c r="L154" s="256"/>
      <c r="M154" s="255"/>
      <c r="N154" s="256">
        <f>ROUND($L$154*$K$154,2)</f>
        <v>0</v>
      </c>
      <c r="O154" s="255"/>
      <c r="P154" s="255"/>
      <c r="Q154" s="255"/>
      <c r="R154" s="103" t="s">
        <v>277</v>
      </c>
      <c r="S154" s="18"/>
      <c r="T154" s="106"/>
      <c r="U154" s="107" t="s">
        <v>198</v>
      </c>
      <c r="X154" s="108">
        <v>0</v>
      </c>
      <c r="Y154" s="108">
        <f>$X$154*$K$154</f>
        <v>0</v>
      </c>
      <c r="Z154" s="108">
        <v>0</v>
      </c>
      <c r="AA154" s="109">
        <f>$Z$154*$K$154</f>
        <v>0</v>
      </c>
      <c r="AR154" s="69" t="s">
        <v>278</v>
      </c>
      <c r="AT154" s="69" t="s">
        <v>273</v>
      </c>
      <c r="AU154" s="69" t="s">
        <v>235</v>
      </c>
      <c r="AY154" s="6" t="s">
        <v>272</v>
      </c>
      <c r="BE154" s="110">
        <f>IF($U$154="základní",$N$154,0)</f>
        <v>0</v>
      </c>
      <c r="BF154" s="110">
        <f>IF($U$154="snížená",$N$154,0)</f>
        <v>0</v>
      </c>
      <c r="BG154" s="110">
        <f>IF($U$154="zákl. přenesená",$N$154,0)</f>
        <v>0</v>
      </c>
      <c r="BH154" s="110">
        <f>IF($U$154="sníž. přenesená",$N$154,0)</f>
        <v>0</v>
      </c>
      <c r="BI154" s="110">
        <f>IF($U$154="nulová",$N$154,0)</f>
        <v>0</v>
      </c>
      <c r="BJ154" s="69" t="s">
        <v>179</v>
      </c>
      <c r="BK154" s="110">
        <f>ROUND($L$154*$K$154,2)</f>
        <v>0</v>
      </c>
      <c r="BL154" s="69" t="s">
        <v>278</v>
      </c>
      <c r="BM154" s="69" t="s">
        <v>393</v>
      </c>
    </row>
    <row r="155" spans="2:47" s="6" customFormat="1" ht="16.5" customHeight="1">
      <c r="B155" s="18"/>
      <c r="F155" s="257" t="s">
        <v>394</v>
      </c>
      <c r="G155" s="223"/>
      <c r="H155" s="223"/>
      <c r="I155" s="223"/>
      <c r="J155" s="223"/>
      <c r="K155" s="223"/>
      <c r="L155" s="223"/>
      <c r="M155" s="223"/>
      <c r="N155" s="223"/>
      <c r="O155" s="223"/>
      <c r="P155" s="223"/>
      <c r="Q155" s="223"/>
      <c r="R155" s="223"/>
      <c r="S155" s="18"/>
      <c r="T155" s="42"/>
      <c r="AA155" s="43"/>
      <c r="AT155" s="6" t="s">
        <v>281</v>
      </c>
      <c r="AU155" s="6" t="s">
        <v>235</v>
      </c>
    </row>
    <row r="156" spans="2:47" s="6" customFormat="1" ht="38.25" customHeight="1">
      <c r="B156" s="18"/>
      <c r="F156" s="258" t="s">
        <v>395</v>
      </c>
      <c r="G156" s="223"/>
      <c r="H156" s="223"/>
      <c r="I156" s="223"/>
      <c r="J156" s="223"/>
      <c r="K156" s="223"/>
      <c r="L156" s="223"/>
      <c r="M156" s="223"/>
      <c r="N156" s="223"/>
      <c r="O156" s="223"/>
      <c r="P156" s="223"/>
      <c r="Q156" s="223"/>
      <c r="R156" s="223"/>
      <c r="S156" s="18"/>
      <c r="T156" s="42"/>
      <c r="AA156" s="43"/>
      <c r="AT156" s="6" t="s">
        <v>283</v>
      </c>
      <c r="AU156" s="6" t="s">
        <v>235</v>
      </c>
    </row>
    <row r="157" spans="2:51" s="6" customFormat="1" ht="15.75" customHeight="1">
      <c r="B157" s="111"/>
      <c r="E157" s="112"/>
      <c r="F157" s="259" t="s">
        <v>344</v>
      </c>
      <c r="G157" s="260"/>
      <c r="H157" s="260"/>
      <c r="I157" s="260"/>
      <c r="K157" s="113">
        <v>482.36</v>
      </c>
      <c r="S157" s="111"/>
      <c r="T157" s="114"/>
      <c r="AA157" s="115"/>
      <c r="AT157" s="112" t="s">
        <v>285</v>
      </c>
      <c r="AU157" s="112" t="s">
        <v>235</v>
      </c>
      <c r="AV157" s="112" t="s">
        <v>235</v>
      </c>
      <c r="AW157" s="112" t="s">
        <v>249</v>
      </c>
      <c r="AX157" s="112" t="s">
        <v>179</v>
      </c>
      <c r="AY157" s="112" t="s">
        <v>272</v>
      </c>
    </row>
    <row r="158" spans="2:63" s="92" customFormat="1" ht="30.75" customHeight="1">
      <c r="B158" s="93"/>
      <c r="D158" s="100" t="s">
        <v>254</v>
      </c>
      <c r="N158" s="264">
        <f>$BK$158</f>
        <v>0</v>
      </c>
      <c r="O158" s="265"/>
      <c r="P158" s="265"/>
      <c r="Q158" s="265"/>
      <c r="S158" s="93"/>
      <c r="T158" s="96"/>
      <c r="W158" s="97">
        <f>SUM($W$159:$W$166)</f>
        <v>0</v>
      </c>
      <c r="Y158" s="97">
        <f>SUM($Y$159:$Y$166)</f>
        <v>1.9790800000000002</v>
      </c>
      <c r="AA158" s="98">
        <f>SUM($AA$159:$AA$166)</f>
        <v>0</v>
      </c>
      <c r="AR158" s="95" t="s">
        <v>179</v>
      </c>
      <c r="AT158" s="95" t="s">
        <v>227</v>
      </c>
      <c r="AU158" s="95" t="s">
        <v>179</v>
      </c>
      <c r="AY158" s="95" t="s">
        <v>272</v>
      </c>
      <c r="BK158" s="99">
        <f>SUM($BK$159:$BK$166)</f>
        <v>0</v>
      </c>
    </row>
    <row r="159" spans="2:65" s="6" customFormat="1" ht="27" customHeight="1">
      <c r="B159" s="18"/>
      <c r="C159" s="101" t="s">
        <v>396</v>
      </c>
      <c r="D159" s="101" t="s">
        <v>273</v>
      </c>
      <c r="E159" s="102" t="s">
        <v>397</v>
      </c>
      <c r="F159" s="254" t="s">
        <v>398</v>
      </c>
      <c r="G159" s="255"/>
      <c r="H159" s="255"/>
      <c r="I159" s="255"/>
      <c r="J159" s="104" t="s">
        <v>399</v>
      </c>
      <c r="K159" s="105">
        <v>1</v>
      </c>
      <c r="L159" s="256"/>
      <c r="M159" s="255"/>
      <c r="N159" s="256">
        <f>ROUND($L$159*$K$159,2)</f>
        <v>0</v>
      </c>
      <c r="O159" s="255"/>
      <c r="P159" s="255"/>
      <c r="Q159" s="255"/>
      <c r="R159" s="103" t="s">
        <v>277</v>
      </c>
      <c r="S159" s="18"/>
      <c r="T159" s="106"/>
      <c r="U159" s="107" t="s">
        <v>198</v>
      </c>
      <c r="X159" s="108">
        <v>0.42368</v>
      </c>
      <c r="Y159" s="108">
        <f>$X$159*$K$159</f>
        <v>0.42368</v>
      </c>
      <c r="Z159" s="108">
        <v>0</v>
      </c>
      <c r="AA159" s="109">
        <f>$Z$159*$K$159</f>
        <v>0</v>
      </c>
      <c r="AR159" s="69" t="s">
        <v>278</v>
      </c>
      <c r="AT159" s="69" t="s">
        <v>273</v>
      </c>
      <c r="AU159" s="69" t="s">
        <v>235</v>
      </c>
      <c r="AY159" s="6" t="s">
        <v>272</v>
      </c>
      <c r="BE159" s="110">
        <f>IF($U$159="základní",$N$159,0)</f>
        <v>0</v>
      </c>
      <c r="BF159" s="110">
        <f>IF($U$159="snížená",$N$159,0)</f>
        <v>0</v>
      </c>
      <c r="BG159" s="110">
        <f>IF($U$159="zákl. přenesená",$N$159,0)</f>
        <v>0</v>
      </c>
      <c r="BH159" s="110">
        <f>IF($U$159="sníž. přenesená",$N$159,0)</f>
        <v>0</v>
      </c>
      <c r="BI159" s="110">
        <f>IF($U$159="nulová",$N$159,0)</f>
        <v>0</v>
      </c>
      <c r="BJ159" s="69" t="s">
        <v>179</v>
      </c>
      <c r="BK159" s="110">
        <f>ROUND($L$159*$K$159,2)</f>
        <v>0</v>
      </c>
      <c r="BL159" s="69" t="s">
        <v>278</v>
      </c>
      <c r="BM159" s="69" t="s">
        <v>400</v>
      </c>
    </row>
    <row r="160" spans="2:47" s="6" customFormat="1" ht="16.5" customHeight="1">
      <c r="B160" s="18"/>
      <c r="F160" s="257" t="s">
        <v>398</v>
      </c>
      <c r="G160" s="223"/>
      <c r="H160" s="223"/>
      <c r="I160" s="223"/>
      <c r="J160" s="223"/>
      <c r="K160" s="223"/>
      <c r="L160" s="223"/>
      <c r="M160" s="223"/>
      <c r="N160" s="223"/>
      <c r="O160" s="223"/>
      <c r="P160" s="223"/>
      <c r="Q160" s="223"/>
      <c r="R160" s="223"/>
      <c r="S160" s="18"/>
      <c r="T160" s="42"/>
      <c r="AA160" s="43"/>
      <c r="AT160" s="6" t="s">
        <v>281</v>
      </c>
      <c r="AU160" s="6" t="s">
        <v>235</v>
      </c>
    </row>
    <row r="161" spans="2:47" s="6" customFormat="1" ht="132.75" customHeight="1">
      <c r="B161" s="18"/>
      <c r="F161" s="258" t="s">
        <v>401</v>
      </c>
      <c r="G161" s="223"/>
      <c r="H161" s="223"/>
      <c r="I161" s="223"/>
      <c r="J161" s="223"/>
      <c r="K161" s="223"/>
      <c r="L161" s="223"/>
      <c r="M161" s="223"/>
      <c r="N161" s="223"/>
      <c r="O161" s="223"/>
      <c r="P161" s="223"/>
      <c r="Q161" s="223"/>
      <c r="R161" s="223"/>
      <c r="S161" s="18"/>
      <c r="T161" s="42"/>
      <c r="AA161" s="43"/>
      <c r="AT161" s="6" t="s">
        <v>283</v>
      </c>
      <c r="AU161" s="6" t="s">
        <v>235</v>
      </c>
    </row>
    <row r="162" spans="2:51" s="6" customFormat="1" ht="15.75" customHeight="1">
      <c r="B162" s="111"/>
      <c r="E162" s="112"/>
      <c r="F162" s="259" t="s">
        <v>402</v>
      </c>
      <c r="G162" s="260"/>
      <c r="H162" s="260"/>
      <c r="I162" s="260"/>
      <c r="K162" s="113">
        <v>1</v>
      </c>
      <c r="S162" s="111"/>
      <c r="T162" s="114"/>
      <c r="AA162" s="115"/>
      <c r="AT162" s="112" t="s">
        <v>285</v>
      </c>
      <c r="AU162" s="112" t="s">
        <v>235</v>
      </c>
      <c r="AV162" s="112" t="s">
        <v>235</v>
      </c>
      <c r="AW162" s="112" t="s">
        <v>249</v>
      </c>
      <c r="AX162" s="112" t="s">
        <v>179</v>
      </c>
      <c r="AY162" s="112" t="s">
        <v>272</v>
      </c>
    </row>
    <row r="163" spans="2:65" s="6" customFormat="1" ht="39" customHeight="1">
      <c r="B163" s="18"/>
      <c r="C163" s="101" t="s">
        <v>403</v>
      </c>
      <c r="D163" s="101" t="s">
        <v>273</v>
      </c>
      <c r="E163" s="102" t="s">
        <v>404</v>
      </c>
      <c r="F163" s="254" t="s">
        <v>405</v>
      </c>
      <c r="G163" s="255"/>
      <c r="H163" s="255"/>
      <c r="I163" s="255"/>
      <c r="J163" s="104" t="s">
        <v>399</v>
      </c>
      <c r="K163" s="105">
        <v>5</v>
      </c>
      <c r="L163" s="256"/>
      <c r="M163" s="255"/>
      <c r="N163" s="256">
        <f>ROUND($L$163*$K$163,2)</f>
        <v>0</v>
      </c>
      <c r="O163" s="255"/>
      <c r="P163" s="255"/>
      <c r="Q163" s="255"/>
      <c r="R163" s="103" t="s">
        <v>277</v>
      </c>
      <c r="S163" s="18"/>
      <c r="T163" s="106"/>
      <c r="U163" s="107" t="s">
        <v>198</v>
      </c>
      <c r="X163" s="108">
        <v>0.31108</v>
      </c>
      <c r="Y163" s="108">
        <f>$X$163*$K$163</f>
        <v>1.5554000000000001</v>
      </c>
      <c r="Z163" s="108">
        <v>0</v>
      </c>
      <c r="AA163" s="109">
        <f>$Z$163*$K$163</f>
        <v>0</v>
      </c>
      <c r="AR163" s="69" t="s">
        <v>278</v>
      </c>
      <c r="AT163" s="69" t="s">
        <v>273</v>
      </c>
      <c r="AU163" s="69" t="s">
        <v>235</v>
      </c>
      <c r="AY163" s="6" t="s">
        <v>272</v>
      </c>
      <c r="BE163" s="110">
        <f>IF($U$163="základní",$N$163,0)</f>
        <v>0</v>
      </c>
      <c r="BF163" s="110">
        <f>IF($U$163="snížená",$N$163,0)</f>
        <v>0</v>
      </c>
      <c r="BG163" s="110">
        <f>IF($U$163="zákl. přenesená",$N$163,0)</f>
        <v>0</v>
      </c>
      <c r="BH163" s="110">
        <f>IF($U$163="sníž. přenesená",$N$163,0)</f>
        <v>0</v>
      </c>
      <c r="BI163" s="110">
        <f>IF($U$163="nulová",$N$163,0)</f>
        <v>0</v>
      </c>
      <c r="BJ163" s="69" t="s">
        <v>179</v>
      </c>
      <c r="BK163" s="110">
        <f>ROUND($L$163*$K$163,2)</f>
        <v>0</v>
      </c>
      <c r="BL163" s="69" t="s">
        <v>278</v>
      </c>
      <c r="BM163" s="69" t="s">
        <v>406</v>
      </c>
    </row>
    <row r="164" spans="2:47" s="6" customFormat="1" ht="16.5" customHeight="1">
      <c r="B164" s="18"/>
      <c r="F164" s="257" t="s">
        <v>407</v>
      </c>
      <c r="G164" s="223"/>
      <c r="H164" s="223"/>
      <c r="I164" s="223"/>
      <c r="J164" s="223"/>
      <c r="K164" s="223"/>
      <c r="L164" s="223"/>
      <c r="M164" s="223"/>
      <c r="N164" s="223"/>
      <c r="O164" s="223"/>
      <c r="P164" s="223"/>
      <c r="Q164" s="223"/>
      <c r="R164" s="223"/>
      <c r="S164" s="18"/>
      <c r="T164" s="42"/>
      <c r="AA164" s="43"/>
      <c r="AT164" s="6" t="s">
        <v>281</v>
      </c>
      <c r="AU164" s="6" t="s">
        <v>235</v>
      </c>
    </row>
    <row r="165" spans="2:47" s="6" customFormat="1" ht="132.75" customHeight="1">
      <c r="B165" s="18"/>
      <c r="F165" s="258" t="s">
        <v>401</v>
      </c>
      <c r="G165" s="223"/>
      <c r="H165" s="223"/>
      <c r="I165" s="223"/>
      <c r="J165" s="223"/>
      <c r="K165" s="223"/>
      <c r="L165" s="223"/>
      <c r="M165" s="223"/>
      <c r="N165" s="223"/>
      <c r="O165" s="223"/>
      <c r="P165" s="223"/>
      <c r="Q165" s="223"/>
      <c r="R165" s="223"/>
      <c r="S165" s="18"/>
      <c r="T165" s="42"/>
      <c r="AA165" s="43"/>
      <c r="AT165" s="6" t="s">
        <v>283</v>
      </c>
      <c r="AU165" s="6" t="s">
        <v>235</v>
      </c>
    </row>
    <row r="166" spans="2:51" s="6" customFormat="1" ht="15.75" customHeight="1">
      <c r="B166" s="111"/>
      <c r="E166" s="112"/>
      <c r="F166" s="259" t="s">
        <v>408</v>
      </c>
      <c r="G166" s="260"/>
      <c r="H166" s="260"/>
      <c r="I166" s="260"/>
      <c r="K166" s="113">
        <v>5</v>
      </c>
      <c r="S166" s="111"/>
      <c r="T166" s="114"/>
      <c r="AA166" s="115"/>
      <c r="AT166" s="112" t="s">
        <v>285</v>
      </c>
      <c r="AU166" s="112" t="s">
        <v>235</v>
      </c>
      <c r="AV166" s="112" t="s">
        <v>235</v>
      </c>
      <c r="AW166" s="112" t="s">
        <v>249</v>
      </c>
      <c r="AX166" s="112" t="s">
        <v>179</v>
      </c>
      <c r="AY166" s="112" t="s">
        <v>272</v>
      </c>
    </row>
    <row r="167" spans="2:63" s="92" customFormat="1" ht="30.75" customHeight="1">
      <c r="B167" s="93"/>
      <c r="D167" s="100" t="s">
        <v>255</v>
      </c>
      <c r="N167" s="264">
        <f>$BK$167</f>
        <v>0</v>
      </c>
      <c r="O167" s="265"/>
      <c r="P167" s="265"/>
      <c r="Q167" s="265"/>
      <c r="S167" s="93"/>
      <c r="T167" s="96"/>
      <c r="W167" s="97">
        <f>$W$168+SUM($W$169:$W$183)</f>
        <v>0</v>
      </c>
      <c r="Y167" s="97">
        <f>$Y$168+SUM($Y$169:$Y$183)</f>
        <v>13.5395312</v>
      </c>
      <c r="AA167" s="98">
        <f>$AA$168+SUM($AA$169:$AA$183)</f>
        <v>0</v>
      </c>
      <c r="AR167" s="95" t="s">
        <v>179</v>
      </c>
      <c r="AT167" s="95" t="s">
        <v>227</v>
      </c>
      <c r="AU167" s="95" t="s">
        <v>179</v>
      </c>
      <c r="AY167" s="95" t="s">
        <v>272</v>
      </c>
      <c r="BK167" s="99">
        <f>$BK$168+SUM($BK$169:$BK$183)</f>
        <v>0</v>
      </c>
    </row>
    <row r="168" spans="2:65" s="6" customFormat="1" ht="15.75" customHeight="1">
      <c r="B168" s="18"/>
      <c r="C168" s="101" t="s">
        <v>167</v>
      </c>
      <c r="D168" s="101" t="s">
        <v>273</v>
      </c>
      <c r="E168" s="102" t="s">
        <v>409</v>
      </c>
      <c r="F168" s="254" t="s">
        <v>410</v>
      </c>
      <c r="G168" s="255"/>
      <c r="H168" s="255"/>
      <c r="I168" s="255"/>
      <c r="J168" s="104" t="s">
        <v>354</v>
      </c>
      <c r="K168" s="105">
        <v>136.24</v>
      </c>
      <c r="L168" s="256"/>
      <c r="M168" s="255"/>
      <c r="N168" s="256">
        <f>ROUND($L$168*$K$168,2)</f>
        <v>0</v>
      </c>
      <c r="O168" s="255"/>
      <c r="P168" s="255"/>
      <c r="Q168" s="255"/>
      <c r="R168" s="103" t="s">
        <v>277</v>
      </c>
      <c r="S168" s="18"/>
      <c r="T168" s="106"/>
      <c r="U168" s="107" t="s">
        <v>198</v>
      </c>
      <c r="X168" s="108">
        <v>0.08088</v>
      </c>
      <c r="Y168" s="108">
        <f>$X$168*$K$168</f>
        <v>11.0190912</v>
      </c>
      <c r="Z168" s="108">
        <v>0</v>
      </c>
      <c r="AA168" s="109">
        <f>$Z$168*$K$168</f>
        <v>0</v>
      </c>
      <c r="AR168" s="69" t="s">
        <v>278</v>
      </c>
      <c r="AT168" s="69" t="s">
        <v>273</v>
      </c>
      <c r="AU168" s="69" t="s">
        <v>235</v>
      </c>
      <c r="AY168" s="6" t="s">
        <v>272</v>
      </c>
      <c r="BE168" s="110">
        <f>IF($U$168="základní",$N$168,0)</f>
        <v>0</v>
      </c>
      <c r="BF168" s="110">
        <f>IF($U$168="snížená",$N$168,0)</f>
        <v>0</v>
      </c>
      <c r="BG168" s="110">
        <f>IF($U$168="zákl. přenesená",$N$168,0)</f>
        <v>0</v>
      </c>
      <c r="BH168" s="110">
        <f>IF($U$168="sníž. přenesená",$N$168,0)</f>
        <v>0</v>
      </c>
      <c r="BI168" s="110">
        <f>IF($U$168="nulová",$N$168,0)</f>
        <v>0</v>
      </c>
      <c r="BJ168" s="69" t="s">
        <v>179</v>
      </c>
      <c r="BK168" s="110">
        <f>ROUND($L$168*$K$168,2)</f>
        <v>0</v>
      </c>
      <c r="BL168" s="69" t="s">
        <v>278</v>
      </c>
      <c r="BM168" s="69" t="s">
        <v>411</v>
      </c>
    </row>
    <row r="169" spans="2:47" s="6" customFormat="1" ht="27" customHeight="1">
      <c r="B169" s="18"/>
      <c r="F169" s="257"/>
      <c r="G169" s="223"/>
      <c r="H169" s="223"/>
      <c r="I169" s="223"/>
      <c r="J169" s="223"/>
      <c r="K169" s="223"/>
      <c r="L169" s="223"/>
      <c r="M169" s="223"/>
      <c r="N169" s="223"/>
      <c r="O169" s="223"/>
      <c r="P169" s="223"/>
      <c r="Q169" s="223"/>
      <c r="R169" s="223"/>
      <c r="S169" s="18"/>
      <c r="T169" s="42"/>
      <c r="AA169" s="43"/>
      <c r="AT169" s="6" t="s">
        <v>281</v>
      </c>
      <c r="AU169" s="6" t="s">
        <v>235</v>
      </c>
    </row>
    <row r="170" spans="2:47" s="6" customFormat="1" ht="97.5" customHeight="1">
      <c r="B170" s="18"/>
      <c r="F170" s="258" t="s">
        <v>412</v>
      </c>
      <c r="G170" s="223"/>
      <c r="H170" s="223"/>
      <c r="I170" s="223"/>
      <c r="J170" s="223"/>
      <c r="K170" s="223"/>
      <c r="L170" s="223"/>
      <c r="M170" s="223"/>
      <c r="N170" s="223"/>
      <c r="O170" s="223"/>
      <c r="P170" s="223"/>
      <c r="Q170" s="223"/>
      <c r="R170" s="223"/>
      <c r="S170" s="18"/>
      <c r="T170" s="42"/>
      <c r="AA170" s="43"/>
      <c r="AT170" s="6" t="s">
        <v>283</v>
      </c>
      <c r="AU170" s="6" t="s">
        <v>235</v>
      </c>
    </row>
    <row r="171" spans="2:51" s="6" customFormat="1" ht="15.75" customHeight="1">
      <c r="B171" s="111"/>
      <c r="E171" s="112"/>
      <c r="F171" s="259" t="s">
        <v>413</v>
      </c>
      <c r="G171" s="260"/>
      <c r="H171" s="260"/>
      <c r="I171" s="260"/>
      <c r="K171" s="113">
        <v>136.24</v>
      </c>
      <c r="S171" s="111"/>
      <c r="T171" s="114"/>
      <c r="AA171" s="115"/>
      <c r="AT171" s="112" t="s">
        <v>285</v>
      </c>
      <c r="AU171" s="112" t="s">
        <v>235</v>
      </c>
      <c r="AV171" s="112" t="s">
        <v>235</v>
      </c>
      <c r="AW171" s="112" t="s">
        <v>249</v>
      </c>
      <c r="AX171" s="112" t="s">
        <v>179</v>
      </c>
      <c r="AY171" s="112" t="s">
        <v>272</v>
      </c>
    </row>
    <row r="172" spans="2:65" s="6" customFormat="1" ht="15.75" customHeight="1">
      <c r="B172" s="18"/>
      <c r="C172" s="121" t="s">
        <v>414</v>
      </c>
      <c r="D172" s="121" t="s">
        <v>415</v>
      </c>
      <c r="E172" s="122" t="s">
        <v>416</v>
      </c>
      <c r="F172" s="266" t="s">
        <v>509</v>
      </c>
      <c r="G172" s="267"/>
      <c r="H172" s="267"/>
      <c r="I172" s="267"/>
      <c r="J172" s="123" t="s">
        <v>399</v>
      </c>
      <c r="K172" s="124">
        <v>681.2</v>
      </c>
      <c r="L172" s="268"/>
      <c r="M172" s="267"/>
      <c r="N172" s="268">
        <f>ROUND($L$172*$K$172,2)</f>
        <v>0</v>
      </c>
      <c r="O172" s="255"/>
      <c r="P172" s="255"/>
      <c r="Q172" s="255"/>
      <c r="R172" s="103"/>
      <c r="S172" s="18"/>
      <c r="T172" s="106"/>
      <c r="U172" s="107" t="s">
        <v>198</v>
      </c>
      <c r="X172" s="108">
        <v>0.0037</v>
      </c>
      <c r="Y172" s="108">
        <f>$X$172*$K$172</f>
        <v>2.5204400000000002</v>
      </c>
      <c r="Z172" s="108">
        <v>0</v>
      </c>
      <c r="AA172" s="109">
        <f>$Z$172*$K$172</f>
        <v>0</v>
      </c>
      <c r="AR172" s="69" t="s">
        <v>330</v>
      </c>
      <c r="AT172" s="69" t="s">
        <v>415</v>
      </c>
      <c r="AU172" s="69" t="s">
        <v>235</v>
      </c>
      <c r="AY172" s="6" t="s">
        <v>272</v>
      </c>
      <c r="BE172" s="110">
        <f>IF($U$172="základní",$N$172,0)</f>
        <v>0</v>
      </c>
      <c r="BF172" s="110">
        <f>IF($U$172="snížená",$N$172,0)</f>
        <v>0</v>
      </c>
      <c r="BG172" s="110">
        <f>IF($U$172="zákl. přenesená",$N$172,0)</f>
        <v>0</v>
      </c>
      <c r="BH172" s="110">
        <f>IF($U$172="sníž. přenesená",$N$172,0)</f>
        <v>0</v>
      </c>
      <c r="BI172" s="110">
        <f>IF($U$172="nulová",$N$172,0)</f>
        <v>0</v>
      </c>
      <c r="BJ172" s="69" t="s">
        <v>179</v>
      </c>
      <c r="BK172" s="110">
        <f>ROUND($L$172*$K$172,2)</f>
        <v>0</v>
      </c>
      <c r="BL172" s="69" t="s">
        <v>278</v>
      </c>
      <c r="BM172" s="69" t="s">
        <v>417</v>
      </c>
    </row>
    <row r="173" spans="2:47" s="6" customFormat="1" ht="16.5" customHeight="1">
      <c r="B173" s="18"/>
      <c r="F173" s="257"/>
      <c r="G173" s="223"/>
      <c r="H173" s="223"/>
      <c r="I173" s="223"/>
      <c r="J173" s="223"/>
      <c r="K173" s="223"/>
      <c r="L173" s="223"/>
      <c r="M173" s="223"/>
      <c r="N173" s="223"/>
      <c r="O173" s="223"/>
      <c r="P173" s="223"/>
      <c r="Q173" s="223"/>
      <c r="R173" s="223"/>
      <c r="S173" s="18"/>
      <c r="T173" s="42"/>
      <c r="AA173" s="43"/>
      <c r="AT173" s="6" t="s">
        <v>281</v>
      </c>
      <c r="AU173" s="6" t="s">
        <v>235</v>
      </c>
    </row>
    <row r="174" spans="2:51" s="6" customFormat="1" ht="15.75" customHeight="1">
      <c r="B174" s="111"/>
      <c r="E174" s="112"/>
      <c r="F174" s="259" t="s">
        <v>418</v>
      </c>
      <c r="G174" s="260"/>
      <c r="H174" s="260"/>
      <c r="I174" s="260"/>
      <c r="K174" s="113">
        <v>681.2</v>
      </c>
      <c r="S174" s="111"/>
      <c r="T174" s="114"/>
      <c r="AA174" s="115"/>
      <c r="AT174" s="112" t="s">
        <v>285</v>
      </c>
      <c r="AU174" s="112" t="s">
        <v>235</v>
      </c>
      <c r="AV174" s="112" t="s">
        <v>235</v>
      </c>
      <c r="AW174" s="112" t="s">
        <v>249</v>
      </c>
      <c r="AX174" s="112" t="s">
        <v>179</v>
      </c>
      <c r="AY174" s="112" t="s">
        <v>272</v>
      </c>
    </row>
    <row r="175" spans="2:65" s="6" customFormat="1" ht="27" customHeight="1">
      <c r="B175" s="18"/>
      <c r="C175" s="101" t="s">
        <v>419</v>
      </c>
      <c r="D175" s="101" t="s">
        <v>273</v>
      </c>
      <c r="E175" s="102" t="s">
        <v>420</v>
      </c>
      <c r="F175" s="254" t="s">
        <v>421</v>
      </c>
      <c r="G175" s="255"/>
      <c r="H175" s="255"/>
      <c r="I175" s="255"/>
      <c r="J175" s="104" t="s">
        <v>354</v>
      </c>
      <c r="K175" s="105">
        <v>32.5</v>
      </c>
      <c r="L175" s="256"/>
      <c r="M175" s="255"/>
      <c r="N175" s="256">
        <f>ROUND($L$175*$K$175,2)</f>
        <v>0</v>
      </c>
      <c r="O175" s="255"/>
      <c r="P175" s="255"/>
      <c r="Q175" s="255"/>
      <c r="R175" s="103" t="s">
        <v>277</v>
      </c>
      <c r="S175" s="18"/>
      <c r="T175" s="106"/>
      <c r="U175" s="107" t="s">
        <v>198</v>
      </c>
      <c r="X175" s="108">
        <v>0</v>
      </c>
      <c r="Y175" s="108">
        <f>$X$175*$K$175</f>
        <v>0</v>
      </c>
      <c r="Z175" s="108">
        <v>0</v>
      </c>
      <c r="AA175" s="109">
        <f>$Z$175*$K$175</f>
        <v>0</v>
      </c>
      <c r="AR175" s="69" t="s">
        <v>278</v>
      </c>
      <c r="AT175" s="69" t="s">
        <v>273</v>
      </c>
      <c r="AU175" s="69" t="s">
        <v>235</v>
      </c>
      <c r="AY175" s="6" t="s">
        <v>272</v>
      </c>
      <c r="BE175" s="110">
        <f>IF($U$175="základní",$N$175,0)</f>
        <v>0</v>
      </c>
      <c r="BF175" s="110">
        <f>IF($U$175="snížená",$N$175,0)</f>
        <v>0</v>
      </c>
      <c r="BG175" s="110">
        <f>IF($U$175="zákl. přenesená",$N$175,0)</f>
        <v>0</v>
      </c>
      <c r="BH175" s="110">
        <f>IF($U$175="sníž. přenesená",$N$175,0)</f>
        <v>0</v>
      </c>
      <c r="BI175" s="110">
        <f>IF($U$175="nulová",$N$175,0)</f>
        <v>0</v>
      </c>
      <c r="BJ175" s="69" t="s">
        <v>179</v>
      </c>
      <c r="BK175" s="110">
        <f>ROUND($L$175*$K$175,2)</f>
        <v>0</v>
      </c>
      <c r="BL175" s="69" t="s">
        <v>278</v>
      </c>
      <c r="BM175" s="69" t="s">
        <v>422</v>
      </c>
    </row>
    <row r="176" spans="2:47" s="6" customFormat="1" ht="16.5" customHeight="1">
      <c r="B176" s="18"/>
      <c r="F176" s="257" t="s">
        <v>423</v>
      </c>
      <c r="G176" s="223"/>
      <c r="H176" s="223"/>
      <c r="I176" s="223"/>
      <c r="J176" s="223"/>
      <c r="K176" s="223"/>
      <c r="L176" s="223"/>
      <c r="M176" s="223"/>
      <c r="N176" s="223"/>
      <c r="O176" s="223"/>
      <c r="P176" s="223"/>
      <c r="Q176" s="223"/>
      <c r="R176" s="223"/>
      <c r="S176" s="18"/>
      <c r="T176" s="42"/>
      <c r="AA176" s="43"/>
      <c r="AT176" s="6" t="s">
        <v>281</v>
      </c>
      <c r="AU176" s="6" t="s">
        <v>235</v>
      </c>
    </row>
    <row r="177" spans="2:47" s="6" customFormat="1" ht="74.25" customHeight="1">
      <c r="B177" s="18"/>
      <c r="F177" s="258" t="s">
        <v>424</v>
      </c>
      <c r="G177" s="223"/>
      <c r="H177" s="223"/>
      <c r="I177" s="223"/>
      <c r="J177" s="223"/>
      <c r="K177" s="223"/>
      <c r="L177" s="223"/>
      <c r="M177" s="223"/>
      <c r="N177" s="223"/>
      <c r="O177" s="223"/>
      <c r="P177" s="223"/>
      <c r="Q177" s="223"/>
      <c r="R177" s="223"/>
      <c r="S177" s="18"/>
      <c r="T177" s="42"/>
      <c r="AA177" s="43"/>
      <c r="AT177" s="6" t="s">
        <v>283</v>
      </c>
      <c r="AU177" s="6" t="s">
        <v>235</v>
      </c>
    </row>
    <row r="178" spans="2:51" s="6" customFormat="1" ht="15.75" customHeight="1">
      <c r="B178" s="111"/>
      <c r="E178" s="112"/>
      <c r="F178" s="259" t="s">
        <v>513</v>
      </c>
      <c r="G178" s="260"/>
      <c r="H178" s="260"/>
      <c r="I178" s="260"/>
      <c r="K178" s="113">
        <v>32.5</v>
      </c>
      <c r="S178" s="111"/>
      <c r="T178" s="114"/>
      <c r="AA178" s="115"/>
      <c r="AT178" s="112" t="s">
        <v>285</v>
      </c>
      <c r="AU178" s="112" t="s">
        <v>235</v>
      </c>
      <c r="AV178" s="112" t="s">
        <v>235</v>
      </c>
      <c r="AW178" s="112" t="s">
        <v>249</v>
      </c>
      <c r="AX178" s="112" t="s">
        <v>179</v>
      </c>
      <c r="AY178" s="112" t="s">
        <v>272</v>
      </c>
    </row>
    <row r="179" spans="2:65" s="6" customFormat="1" ht="15.75" customHeight="1">
      <c r="B179" s="18"/>
      <c r="C179" s="101" t="s">
        <v>425</v>
      </c>
      <c r="D179" s="101" t="s">
        <v>273</v>
      </c>
      <c r="E179" s="102" t="s">
        <v>426</v>
      </c>
      <c r="F179" s="254" t="s">
        <v>427</v>
      </c>
      <c r="G179" s="255"/>
      <c r="H179" s="255"/>
      <c r="I179" s="255"/>
      <c r="J179" s="104" t="s">
        <v>354</v>
      </c>
      <c r="K179" s="105">
        <v>32.5</v>
      </c>
      <c r="L179" s="256"/>
      <c r="M179" s="255"/>
      <c r="N179" s="256">
        <f>ROUND($L$179*$K$179,2)</f>
        <v>0</v>
      </c>
      <c r="O179" s="255"/>
      <c r="P179" s="255"/>
      <c r="Q179" s="255"/>
      <c r="R179" s="103" t="s">
        <v>277</v>
      </c>
      <c r="S179" s="18"/>
      <c r="T179" s="106"/>
      <c r="U179" s="107" t="s">
        <v>198</v>
      </c>
      <c r="X179" s="108">
        <v>0</v>
      </c>
      <c r="Y179" s="108">
        <f>$X$179*$K$179</f>
        <v>0</v>
      </c>
      <c r="Z179" s="108">
        <v>0</v>
      </c>
      <c r="AA179" s="109">
        <f>$Z$179*$K$179</f>
        <v>0</v>
      </c>
      <c r="AR179" s="69" t="s">
        <v>278</v>
      </c>
      <c r="AT179" s="69" t="s">
        <v>273</v>
      </c>
      <c r="AU179" s="69" t="s">
        <v>235</v>
      </c>
      <c r="AY179" s="6" t="s">
        <v>272</v>
      </c>
      <c r="BE179" s="110">
        <f>IF($U$179="základní",$N$179,0)</f>
        <v>0</v>
      </c>
      <c r="BF179" s="110">
        <f>IF($U$179="snížená",$N$179,0)</f>
        <v>0</v>
      </c>
      <c r="BG179" s="110">
        <f>IF($U$179="zákl. přenesená",$N$179,0)</f>
        <v>0</v>
      </c>
      <c r="BH179" s="110">
        <f>IF($U$179="sníž. přenesená",$N$179,0)</f>
        <v>0</v>
      </c>
      <c r="BI179" s="110">
        <f>IF($U$179="nulová",$N$179,0)</f>
        <v>0</v>
      </c>
      <c r="BJ179" s="69" t="s">
        <v>179</v>
      </c>
      <c r="BK179" s="110">
        <f>ROUND($L$179*$K$179,2)</f>
        <v>0</v>
      </c>
      <c r="BL179" s="69" t="s">
        <v>278</v>
      </c>
      <c r="BM179" s="69" t="s">
        <v>428</v>
      </c>
    </row>
    <row r="180" spans="2:47" s="6" customFormat="1" ht="16.5" customHeight="1">
      <c r="B180" s="18"/>
      <c r="F180" s="257" t="s">
        <v>429</v>
      </c>
      <c r="G180" s="223"/>
      <c r="H180" s="223"/>
      <c r="I180" s="223"/>
      <c r="J180" s="223"/>
      <c r="K180" s="223"/>
      <c r="L180" s="223"/>
      <c r="M180" s="223"/>
      <c r="N180" s="223"/>
      <c r="O180" s="223"/>
      <c r="P180" s="223"/>
      <c r="Q180" s="223"/>
      <c r="R180" s="223"/>
      <c r="S180" s="18"/>
      <c r="T180" s="42"/>
      <c r="AA180" s="43"/>
      <c r="AT180" s="6" t="s">
        <v>281</v>
      </c>
      <c r="AU180" s="6" t="s">
        <v>235</v>
      </c>
    </row>
    <row r="181" spans="2:47" s="6" customFormat="1" ht="38.25" customHeight="1">
      <c r="B181" s="18"/>
      <c r="F181" s="258" t="s">
        <v>430</v>
      </c>
      <c r="G181" s="223"/>
      <c r="H181" s="223"/>
      <c r="I181" s="223"/>
      <c r="J181" s="223"/>
      <c r="K181" s="223"/>
      <c r="L181" s="223"/>
      <c r="M181" s="223"/>
      <c r="N181" s="223"/>
      <c r="O181" s="223"/>
      <c r="P181" s="223"/>
      <c r="Q181" s="223"/>
      <c r="R181" s="223"/>
      <c r="S181" s="18"/>
      <c r="T181" s="42"/>
      <c r="AA181" s="43"/>
      <c r="AT181" s="6" t="s">
        <v>283</v>
      </c>
      <c r="AU181" s="6" t="s">
        <v>235</v>
      </c>
    </row>
    <row r="182" spans="2:51" s="6" customFormat="1" ht="15.75" customHeight="1">
      <c r="B182" s="111"/>
      <c r="E182" s="112"/>
      <c r="F182" s="259" t="s">
        <v>513</v>
      </c>
      <c r="G182" s="260"/>
      <c r="H182" s="260"/>
      <c r="I182" s="260"/>
      <c r="K182" s="113">
        <v>32.5</v>
      </c>
      <c r="S182" s="111"/>
      <c r="T182" s="114"/>
      <c r="AA182" s="115"/>
      <c r="AT182" s="112" t="s">
        <v>285</v>
      </c>
      <c r="AU182" s="112" t="s">
        <v>235</v>
      </c>
      <c r="AV182" s="112" t="s">
        <v>235</v>
      </c>
      <c r="AW182" s="112" t="s">
        <v>249</v>
      </c>
      <c r="AX182" s="112" t="s">
        <v>179</v>
      </c>
      <c r="AY182" s="112" t="s">
        <v>272</v>
      </c>
    </row>
    <row r="183" spans="2:63" s="92" customFormat="1" ht="23.25" customHeight="1">
      <c r="B183" s="93"/>
      <c r="D183" s="100" t="s">
        <v>256</v>
      </c>
      <c r="N183" s="264">
        <f>$BK$183</f>
        <v>0</v>
      </c>
      <c r="O183" s="265"/>
      <c r="P183" s="265"/>
      <c r="Q183" s="265"/>
      <c r="S183" s="93"/>
      <c r="T183" s="96"/>
      <c r="W183" s="97">
        <f>SUM($W$184:$W$195)</f>
        <v>0</v>
      </c>
      <c r="Y183" s="97">
        <f>SUM($Y$184:$Y$195)</f>
        <v>0</v>
      </c>
      <c r="AA183" s="98">
        <f>SUM($AA$184:$AA$195)</f>
        <v>0</v>
      </c>
      <c r="AR183" s="95" t="s">
        <v>179</v>
      </c>
      <c r="AT183" s="95" t="s">
        <v>227</v>
      </c>
      <c r="AU183" s="95" t="s">
        <v>235</v>
      </c>
      <c r="AY183" s="95" t="s">
        <v>272</v>
      </c>
      <c r="BK183" s="99">
        <f>SUM($BK$184:$BK$195)</f>
        <v>0</v>
      </c>
    </row>
    <row r="184" spans="2:65" s="6" customFormat="1" ht="27" customHeight="1">
      <c r="B184" s="18"/>
      <c r="C184" s="101" t="s">
        <v>431</v>
      </c>
      <c r="D184" s="101" t="s">
        <v>273</v>
      </c>
      <c r="E184" s="102" t="s">
        <v>432</v>
      </c>
      <c r="F184" s="254" t="s">
        <v>433</v>
      </c>
      <c r="G184" s="255"/>
      <c r="H184" s="255"/>
      <c r="I184" s="255"/>
      <c r="J184" s="104" t="s">
        <v>333</v>
      </c>
      <c r="K184" s="105">
        <v>112.752</v>
      </c>
      <c r="L184" s="256"/>
      <c r="M184" s="255"/>
      <c r="N184" s="256">
        <f>ROUND($L$184*$K$184,2)</f>
        <v>0</v>
      </c>
      <c r="O184" s="255"/>
      <c r="P184" s="255"/>
      <c r="Q184" s="255"/>
      <c r="R184" s="103" t="s">
        <v>277</v>
      </c>
      <c r="S184" s="18"/>
      <c r="T184" s="106"/>
      <c r="U184" s="107" t="s">
        <v>198</v>
      </c>
      <c r="X184" s="108">
        <v>0</v>
      </c>
      <c r="Y184" s="108">
        <f>$X$184*$K$184</f>
        <v>0</v>
      </c>
      <c r="Z184" s="108">
        <v>0</v>
      </c>
      <c r="AA184" s="109">
        <f>$Z$184*$K$184</f>
        <v>0</v>
      </c>
      <c r="AR184" s="69" t="s">
        <v>278</v>
      </c>
      <c r="AT184" s="69" t="s">
        <v>273</v>
      </c>
      <c r="AU184" s="69" t="s">
        <v>238</v>
      </c>
      <c r="AY184" s="6" t="s">
        <v>272</v>
      </c>
      <c r="BE184" s="110">
        <f>IF($U$184="základní",$N$184,0)</f>
        <v>0</v>
      </c>
      <c r="BF184" s="110">
        <f>IF($U$184="snížená",$N$184,0)</f>
        <v>0</v>
      </c>
      <c r="BG184" s="110">
        <f>IF($U$184="zákl. přenesená",$N$184,0)</f>
        <v>0</v>
      </c>
      <c r="BH184" s="110">
        <f>IF($U$184="sníž. přenesená",$N$184,0)</f>
        <v>0</v>
      </c>
      <c r="BI184" s="110">
        <f>IF($U$184="nulová",$N$184,0)</f>
        <v>0</v>
      </c>
      <c r="BJ184" s="69" t="s">
        <v>179</v>
      </c>
      <c r="BK184" s="110">
        <f>ROUND($L$184*$K$184,2)</f>
        <v>0</v>
      </c>
      <c r="BL184" s="69" t="s">
        <v>278</v>
      </c>
      <c r="BM184" s="69" t="s">
        <v>434</v>
      </c>
    </row>
    <row r="185" spans="2:47" s="6" customFormat="1" ht="16.5" customHeight="1">
      <c r="B185" s="18"/>
      <c r="F185" s="257" t="s">
        <v>435</v>
      </c>
      <c r="G185" s="223"/>
      <c r="H185" s="223"/>
      <c r="I185" s="223"/>
      <c r="J185" s="223"/>
      <c r="K185" s="223"/>
      <c r="L185" s="223"/>
      <c r="M185" s="223"/>
      <c r="N185" s="223"/>
      <c r="O185" s="223"/>
      <c r="P185" s="223"/>
      <c r="Q185" s="223"/>
      <c r="R185" s="223"/>
      <c r="S185" s="18"/>
      <c r="T185" s="42"/>
      <c r="AA185" s="43"/>
      <c r="AT185" s="6" t="s">
        <v>281</v>
      </c>
      <c r="AU185" s="6" t="s">
        <v>238</v>
      </c>
    </row>
    <row r="186" spans="2:47" s="6" customFormat="1" ht="109.5" customHeight="1">
      <c r="B186" s="18"/>
      <c r="F186" s="258" t="s">
        <v>436</v>
      </c>
      <c r="G186" s="223"/>
      <c r="H186" s="223"/>
      <c r="I186" s="223"/>
      <c r="J186" s="223"/>
      <c r="K186" s="223"/>
      <c r="L186" s="223"/>
      <c r="M186" s="223"/>
      <c r="N186" s="223"/>
      <c r="O186" s="223"/>
      <c r="P186" s="223"/>
      <c r="Q186" s="223"/>
      <c r="R186" s="223"/>
      <c r="S186" s="18"/>
      <c r="T186" s="42"/>
      <c r="AA186" s="43"/>
      <c r="AT186" s="6" t="s">
        <v>283</v>
      </c>
      <c r="AU186" s="6" t="s">
        <v>238</v>
      </c>
    </row>
    <row r="187" spans="2:51" s="6" customFormat="1" ht="15.75" customHeight="1">
      <c r="B187" s="111"/>
      <c r="E187" s="112"/>
      <c r="F187" s="259" t="s">
        <v>514</v>
      </c>
      <c r="G187" s="260"/>
      <c r="H187" s="260"/>
      <c r="I187" s="260"/>
      <c r="K187" s="113">
        <v>112.752</v>
      </c>
      <c r="S187" s="111"/>
      <c r="T187" s="114"/>
      <c r="AA187" s="115"/>
      <c r="AT187" s="112" t="s">
        <v>285</v>
      </c>
      <c r="AU187" s="112" t="s">
        <v>238</v>
      </c>
      <c r="AV187" s="112" t="s">
        <v>235</v>
      </c>
      <c r="AW187" s="112" t="s">
        <v>249</v>
      </c>
      <c r="AX187" s="112" t="s">
        <v>179</v>
      </c>
      <c r="AY187" s="112" t="s">
        <v>272</v>
      </c>
    </row>
    <row r="188" spans="2:65" s="6" customFormat="1" ht="27" customHeight="1">
      <c r="B188" s="18"/>
      <c r="C188" s="101" t="s">
        <v>437</v>
      </c>
      <c r="D188" s="101" t="s">
        <v>273</v>
      </c>
      <c r="E188" s="102" t="s">
        <v>438</v>
      </c>
      <c r="F188" s="254" t="s">
        <v>439</v>
      </c>
      <c r="G188" s="255"/>
      <c r="H188" s="255"/>
      <c r="I188" s="255"/>
      <c r="J188" s="104" t="s">
        <v>333</v>
      </c>
      <c r="K188" s="105">
        <v>1443.792</v>
      </c>
      <c r="L188" s="256"/>
      <c r="M188" s="255"/>
      <c r="N188" s="256">
        <f>ROUND($L$188*$K$188,2)</f>
        <v>0</v>
      </c>
      <c r="O188" s="255"/>
      <c r="P188" s="255"/>
      <c r="Q188" s="255"/>
      <c r="R188" s="103" t="s">
        <v>277</v>
      </c>
      <c r="S188" s="18"/>
      <c r="T188" s="106"/>
      <c r="U188" s="107" t="s">
        <v>198</v>
      </c>
      <c r="X188" s="108">
        <v>0</v>
      </c>
      <c r="Y188" s="108">
        <f>$X$188*$K$188</f>
        <v>0</v>
      </c>
      <c r="Z188" s="108">
        <v>0</v>
      </c>
      <c r="AA188" s="109">
        <f>$Z$188*$K$188</f>
        <v>0</v>
      </c>
      <c r="AR188" s="69" t="s">
        <v>278</v>
      </c>
      <c r="AT188" s="69" t="s">
        <v>273</v>
      </c>
      <c r="AU188" s="69" t="s">
        <v>238</v>
      </c>
      <c r="AY188" s="6" t="s">
        <v>272</v>
      </c>
      <c r="BE188" s="110">
        <f>IF($U$188="základní",$N$188,0)</f>
        <v>0</v>
      </c>
      <c r="BF188" s="110">
        <f>IF($U$188="snížená",$N$188,0)</f>
        <v>0</v>
      </c>
      <c r="BG188" s="110">
        <f>IF($U$188="zákl. přenesená",$N$188,0)</f>
        <v>0</v>
      </c>
      <c r="BH188" s="110">
        <f>IF($U$188="sníž. přenesená",$N$188,0)</f>
        <v>0</v>
      </c>
      <c r="BI188" s="110">
        <f>IF($U$188="nulová",$N$188,0)</f>
        <v>0</v>
      </c>
      <c r="BJ188" s="69" t="s">
        <v>179</v>
      </c>
      <c r="BK188" s="110">
        <f>ROUND($L$188*$K$188,2)</f>
        <v>0</v>
      </c>
      <c r="BL188" s="69" t="s">
        <v>278</v>
      </c>
      <c r="BM188" s="69" t="s">
        <v>440</v>
      </c>
    </row>
    <row r="189" spans="2:47" s="6" customFormat="1" ht="16.5" customHeight="1">
      <c r="B189" s="18"/>
      <c r="F189" s="257" t="s">
        <v>441</v>
      </c>
      <c r="G189" s="223"/>
      <c r="H189" s="223"/>
      <c r="I189" s="223"/>
      <c r="J189" s="223"/>
      <c r="K189" s="223"/>
      <c r="L189" s="223"/>
      <c r="M189" s="223"/>
      <c r="N189" s="223"/>
      <c r="O189" s="223"/>
      <c r="P189" s="223"/>
      <c r="Q189" s="223"/>
      <c r="R189" s="223"/>
      <c r="S189" s="18"/>
      <c r="T189" s="42"/>
      <c r="AA189" s="43"/>
      <c r="AT189" s="6" t="s">
        <v>281</v>
      </c>
      <c r="AU189" s="6" t="s">
        <v>238</v>
      </c>
    </row>
    <row r="190" spans="2:47" s="6" customFormat="1" ht="109.5" customHeight="1">
      <c r="B190" s="18"/>
      <c r="F190" s="258" t="s">
        <v>436</v>
      </c>
      <c r="G190" s="223"/>
      <c r="H190" s="223"/>
      <c r="I190" s="223"/>
      <c r="J190" s="223"/>
      <c r="K190" s="223"/>
      <c r="L190" s="223"/>
      <c r="M190" s="223"/>
      <c r="N190" s="223"/>
      <c r="O190" s="223"/>
      <c r="P190" s="223"/>
      <c r="Q190" s="223"/>
      <c r="R190" s="223"/>
      <c r="S190" s="18"/>
      <c r="T190" s="42"/>
      <c r="AA190" s="43"/>
      <c r="AT190" s="6" t="s">
        <v>283</v>
      </c>
      <c r="AU190" s="6" t="s">
        <v>238</v>
      </c>
    </row>
    <row r="191" spans="2:51" s="6" customFormat="1" ht="15.75" customHeight="1">
      <c r="B191" s="111"/>
      <c r="E191" s="112"/>
      <c r="F191" s="259" t="s">
        <v>442</v>
      </c>
      <c r="G191" s="260"/>
      <c r="H191" s="260"/>
      <c r="I191" s="260"/>
      <c r="K191" s="113">
        <v>1443.792</v>
      </c>
      <c r="S191" s="111"/>
      <c r="T191" s="114"/>
      <c r="AA191" s="115"/>
      <c r="AT191" s="112" t="s">
        <v>285</v>
      </c>
      <c r="AU191" s="112" t="s">
        <v>238</v>
      </c>
      <c r="AV191" s="112" t="s">
        <v>235</v>
      </c>
      <c r="AW191" s="112" t="s">
        <v>249</v>
      </c>
      <c r="AX191" s="112" t="s">
        <v>179</v>
      </c>
      <c r="AY191" s="112" t="s">
        <v>272</v>
      </c>
    </row>
    <row r="192" spans="2:65" s="6" customFormat="1" ht="39" customHeight="1">
      <c r="B192" s="18"/>
      <c r="C192" s="101" t="s">
        <v>443</v>
      </c>
      <c r="D192" s="101" t="s">
        <v>273</v>
      </c>
      <c r="E192" s="102" t="s">
        <v>444</v>
      </c>
      <c r="F192" s="254" t="s">
        <v>445</v>
      </c>
      <c r="G192" s="255"/>
      <c r="H192" s="255"/>
      <c r="I192" s="255"/>
      <c r="J192" s="104" t="s">
        <v>333</v>
      </c>
      <c r="K192" s="105">
        <v>16.364</v>
      </c>
      <c r="L192" s="256"/>
      <c r="M192" s="255"/>
      <c r="N192" s="256">
        <f>ROUND($L$192*$K$192,2)</f>
        <v>0</v>
      </c>
      <c r="O192" s="255"/>
      <c r="P192" s="255"/>
      <c r="Q192" s="255"/>
      <c r="R192" s="103" t="s">
        <v>277</v>
      </c>
      <c r="S192" s="18"/>
      <c r="T192" s="106"/>
      <c r="U192" s="107" t="s">
        <v>198</v>
      </c>
      <c r="X192" s="108">
        <v>0</v>
      </c>
      <c r="Y192" s="108">
        <f>$X$192*$K$192</f>
        <v>0</v>
      </c>
      <c r="Z192" s="108">
        <v>0</v>
      </c>
      <c r="AA192" s="109">
        <f>$Z$192*$K$192</f>
        <v>0</v>
      </c>
      <c r="AR192" s="69" t="s">
        <v>278</v>
      </c>
      <c r="AT192" s="69" t="s">
        <v>273</v>
      </c>
      <c r="AU192" s="69" t="s">
        <v>238</v>
      </c>
      <c r="AY192" s="6" t="s">
        <v>272</v>
      </c>
      <c r="BE192" s="110">
        <f>IF($U$192="základní",$N$192,0)</f>
        <v>0</v>
      </c>
      <c r="BF192" s="110">
        <f>IF($U$192="snížená",$N$192,0)</f>
        <v>0</v>
      </c>
      <c r="BG192" s="110">
        <f>IF($U$192="zákl. přenesená",$N$192,0)</f>
        <v>0</v>
      </c>
      <c r="BH192" s="110">
        <f>IF($U$192="sníž. přenesená",$N$192,0)</f>
        <v>0</v>
      </c>
      <c r="BI192" s="110">
        <f>IF($U$192="nulová",$N$192,0)</f>
        <v>0</v>
      </c>
      <c r="BJ192" s="69" t="s">
        <v>179</v>
      </c>
      <c r="BK192" s="110">
        <f>ROUND($L$192*$K$192,2)</f>
        <v>0</v>
      </c>
      <c r="BL192" s="69" t="s">
        <v>278</v>
      </c>
      <c r="BM192" s="69" t="s">
        <v>446</v>
      </c>
    </row>
    <row r="193" spans="2:47" s="6" customFormat="1" ht="16.5" customHeight="1">
      <c r="B193" s="18"/>
      <c r="F193" s="257" t="s">
        <v>447</v>
      </c>
      <c r="G193" s="223"/>
      <c r="H193" s="223"/>
      <c r="I193" s="223"/>
      <c r="J193" s="223"/>
      <c r="K193" s="223"/>
      <c r="L193" s="223"/>
      <c r="M193" s="223"/>
      <c r="N193" s="223"/>
      <c r="O193" s="223"/>
      <c r="P193" s="223"/>
      <c r="Q193" s="223"/>
      <c r="R193" s="223"/>
      <c r="S193" s="18"/>
      <c r="T193" s="42"/>
      <c r="AA193" s="43"/>
      <c r="AT193" s="6" t="s">
        <v>281</v>
      </c>
      <c r="AU193" s="6" t="s">
        <v>238</v>
      </c>
    </row>
    <row r="194" spans="2:47" s="6" customFormat="1" ht="38.25" customHeight="1">
      <c r="B194" s="18"/>
      <c r="F194" s="258" t="s">
        <v>448</v>
      </c>
      <c r="G194" s="223"/>
      <c r="H194" s="223"/>
      <c r="I194" s="223"/>
      <c r="J194" s="223"/>
      <c r="K194" s="223"/>
      <c r="L194" s="223"/>
      <c r="M194" s="223"/>
      <c r="N194" s="223"/>
      <c r="O194" s="223"/>
      <c r="P194" s="223"/>
      <c r="Q194" s="223"/>
      <c r="R194" s="223"/>
      <c r="S194" s="18"/>
      <c r="T194" s="42"/>
      <c r="AA194" s="43"/>
      <c r="AT194" s="6" t="s">
        <v>283</v>
      </c>
      <c r="AU194" s="6" t="s">
        <v>238</v>
      </c>
    </row>
    <row r="195" spans="2:51" s="6" customFormat="1" ht="15.75" customHeight="1">
      <c r="B195" s="111"/>
      <c r="E195" s="112"/>
      <c r="F195" s="259" t="s">
        <v>449</v>
      </c>
      <c r="G195" s="260"/>
      <c r="H195" s="260"/>
      <c r="I195" s="260"/>
      <c r="K195" s="113">
        <v>16.364</v>
      </c>
      <c r="S195" s="111"/>
      <c r="T195" s="125"/>
      <c r="U195" s="126"/>
      <c r="V195" s="126"/>
      <c r="W195" s="126"/>
      <c r="X195" s="126"/>
      <c r="Y195" s="126"/>
      <c r="Z195" s="126"/>
      <c r="AA195" s="127"/>
      <c r="AT195" s="112" t="s">
        <v>285</v>
      </c>
      <c r="AU195" s="112" t="s">
        <v>238</v>
      </c>
      <c r="AV195" s="112" t="s">
        <v>235</v>
      </c>
      <c r="AW195" s="112" t="s">
        <v>249</v>
      </c>
      <c r="AX195" s="112" t="s">
        <v>179</v>
      </c>
      <c r="AY195" s="112" t="s">
        <v>272</v>
      </c>
    </row>
    <row r="196" spans="2:19" s="6" customFormat="1" ht="7.5" customHeight="1">
      <c r="B196" s="31"/>
      <c r="C196" s="32"/>
      <c r="D196" s="32"/>
      <c r="E196" s="32"/>
      <c r="F196" s="32"/>
      <c r="G196" s="32"/>
      <c r="H196" s="32"/>
      <c r="I196" s="32"/>
      <c r="J196" s="32"/>
      <c r="K196" s="32"/>
      <c r="L196" s="32"/>
      <c r="M196" s="32"/>
      <c r="N196" s="32"/>
      <c r="O196" s="32"/>
      <c r="P196" s="32"/>
      <c r="Q196" s="32"/>
      <c r="R196" s="32"/>
      <c r="S196" s="18"/>
    </row>
    <row r="197" spans="32:43" ht="14.25" customHeight="1">
      <c r="AF197" s="2"/>
      <c r="AG197" s="2"/>
      <c r="AH197" s="2"/>
      <c r="AI197" s="2"/>
      <c r="AJ197" s="2"/>
      <c r="AK197" s="2"/>
      <c r="AL197" s="2"/>
      <c r="AM197" s="2"/>
      <c r="AN197" s="2"/>
      <c r="AO197" s="2"/>
      <c r="AP197" s="2"/>
      <c r="AQ197" s="2"/>
    </row>
  </sheetData>
  <sheetProtection/>
  <mergeCells count="222">
    <mergeCell ref="F185:R185"/>
    <mergeCell ref="F186:R186"/>
    <mergeCell ref="F189:R189"/>
    <mergeCell ref="F190:R190"/>
    <mergeCell ref="H1:K1"/>
    <mergeCell ref="S2:AC2"/>
    <mergeCell ref="F187:I187"/>
    <mergeCell ref="F188:I188"/>
    <mergeCell ref="L188:M188"/>
    <mergeCell ref="N188:Q188"/>
    <mergeCell ref="F193:R193"/>
    <mergeCell ref="F194:R194"/>
    <mergeCell ref="F191:I191"/>
    <mergeCell ref="F192:I192"/>
    <mergeCell ref="L192:M192"/>
    <mergeCell ref="N192:Q192"/>
    <mergeCell ref="F195:I195"/>
    <mergeCell ref="N76:Q76"/>
    <mergeCell ref="N77:Q77"/>
    <mergeCell ref="N78:Q78"/>
    <mergeCell ref="N123:Q123"/>
    <mergeCell ref="N132:Q132"/>
    <mergeCell ref="F181:R181"/>
    <mergeCell ref="F182:I182"/>
    <mergeCell ref="F184:I184"/>
    <mergeCell ref="L184:M184"/>
    <mergeCell ref="N184:Q184"/>
    <mergeCell ref="N183:Q183"/>
    <mergeCell ref="F177:R177"/>
    <mergeCell ref="F178:I178"/>
    <mergeCell ref="F179:I179"/>
    <mergeCell ref="L179:M179"/>
    <mergeCell ref="N179:Q179"/>
    <mergeCell ref="F180:R180"/>
    <mergeCell ref="F173:R173"/>
    <mergeCell ref="F174:I174"/>
    <mergeCell ref="F175:I175"/>
    <mergeCell ref="L175:M175"/>
    <mergeCell ref="N175:Q175"/>
    <mergeCell ref="F176:R176"/>
    <mergeCell ref="F169:R169"/>
    <mergeCell ref="F170:R170"/>
    <mergeCell ref="F171:I171"/>
    <mergeCell ref="F172:I172"/>
    <mergeCell ref="L172:M172"/>
    <mergeCell ref="N172:Q172"/>
    <mergeCell ref="F164:R164"/>
    <mergeCell ref="F165:R165"/>
    <mergeCell ref="F166:I166"/>
    <mergeCell ref="F168:I168"/>
    <mergeCell ref="L168:M168"/>
    <mergeCell ref="N168:Q168"/>
    <mergeCell ref="N167:Q167"/>
    <mergeCell ref="F160:R160"/>
    <mergeCell ref="F161:R161"/>
    <mergeCell ref="F162:I162"/>
    <mergeCell ref="F163:I163"/>
    <mergeCell ref="L163:M163"/>
    <mergeCell ref="N163:Q163"/>
    <mergeCell ref="F155:R155"/>
    <mergeCell ref="F156:R156"/>
    <mergeCell ref="F157:I157"/>
    <mergeCell ref="F159:I159"/>
    <mergeCell ref="L159:M159"/>
    <mergeCell ref="N159:Q159"/>
    <mergeCell ref="N158:Q158"/>
    <mergeCell ref="F151:R151"/>
    <mergeCell ref="F152:R152"/>
    <mergeCell ref="F154:I154"/>
    <mergeCell ref="L154:M154"/>
    <mergeCell ref="N154:Q154"/>
    <mergeCell ref="F153:J153"/>
    <mergeCell ref="F146:I146"/>
    <mergeCell ref="L146:M146"/>
    <mergeCell ref="N146:Q146"/>
    <mergeCell ref="F147:R147"/>
    <mergeCell ref="F148:I148"/>
    <mergeCell ref="F150:I150"/>
    <mergeCell ref="L150:M150"/>
    <mergeCell ref="N150:Q150"/>
    <mergeCell ref="F142:R142"/>
    <mergeCell ref="F143:I143"/>
    <mergeCell ref="L143:M143"/>
    <mergeCell ref="N143:Q143"/>
    <mergeCell ref="F144:R144"/>
    <mergeCell ref="F145:I145"/>
    <mergeCell ref="F138:R138"/>
    <mergeCell ref="F139:I139"/>
    <mergeCell ref="F140:I140"/>
    <mergeCell ref="L140:M140"/>
    <mergeCell ref="N140:Q140"/>
    <mergeCell ref="F141:R141"/>
    <mergeCell ref="F134:R134"/>
    <mergeCell ref="F135:I135"/>
    <mergeCell ref="F136:I136"/>
    <mergeCell ref="L136:M136"/>
    <mergeCell ref="N136:Q136"/>
    <mergeCell ref="F137:R137"/>
    <mergeCell ref="F129:R129"/>
    <mergeCell ref="F130:R130"/>
    <mergeCell ref="F131:I131"/>
    <mergeCell ref="F133:I133"/>
    <mergeCell ref="L133:M133"/>
    <mergeCell ref="N133:Q133"/>
    <mergeCell ref="F125:R125"/>
    <mergeCell ref="F126:R126"/>
    <mergeCell ref="F127:I127"/>
    <mergeCell ref="F128:I128"/>
    <mergeCell ref="L128:M128"/>
    <mergeCell ref="N128:Q128"/>
    <mergeCell ref="F120:R120"/>
    <mergeCell ref="F121:R121"/>
    <mergeCell ref="F122:I122"/>
    <mergeCell ref="F124:I124"/>
    <mergeCell ref="L124:M124"/>
    <mergeCell ref="N124:Q124"/>
    <mergeCell ref="F116:R116"/>
    <mergeCell ref="F117:R117"/>
    <mergeCell ref="F118:I118"/>
    <mergeCell ref="F119:I119"/>
    <mergeCell ref="L119:M119"/>
    <mergeCell ref="N119:Q119"/>
    <mergeCell ref="F112:R112"/>
    <mergeCell ref="F113:R113"/>
    <mergeCell ref="F114:I114"/>
    <mergeCell ref="F115:I115"/>
    <mergeCell ref="L115:M115"/>
    <mergeCell ref="N115:Q115"/>
    <mergeCell ref="F108:R108"/>
    <mergeCell ref="F109:R109"/>
    <mergeCell ref="F110:I110"/>
    <mergeCell ref="F111:I111"/>
    <mergeCell ref="L111:M111"/>
    <mergeCell ref="N111:Q111"/>
    <mergeCell ref="F104:R104"/>
    <mergeCell ref="F105:R105"/>
    <mergeCell ref="F106:I106"/>
    <mergeCell ref="F107:I107"/>
    <mergeCell ref="L107:M107"/>
    <mergeCell ref="N107:Q107"/>
    <mergeCell ref="F100:R100"/>
    <mergeCell ref="F101:R101"/>
    <mergeCell ref="F102:I102"/>
    <mergeCell ref="F103:I103"/>
    <mergeCell ref="L103:M103"/>
    <mergeCell ref="N103:Q103"/>
    <mergeCell ref="F96:R96"/>
    <mergeCell ref="F97:R97"/>
    <mergeCell ref="F98:I98"/>
    <mergeCell ref="F99:I99"/>
    <mergeCell ref="L99:M99"/>
    <mergeCell ref="N99:Q99"/>
    <mergeCell ref="N91:Q91"/>
    <mergeCell ref="F92:R92"/>
    <mergeCell ref="F93:R93"/>
    <mergeCell ref="F94:I94"/>
    <mergeCell ref="F95:I95"/>
    <mergeCell ref="L95:M95"/>
    <mergeCell ref="N95:Q95"/>
    <mergeCell ref="F86:I86"/>
    <mergeCell ref="F87:I87"/>
    <mergeCell ref="F88:I88"/>
    <mergeCell ref="F90:I90"/>
    <mergeCell ref="F91:I91"/>
    <mergeCell ref="L91:M91"/>
    <mergeCell ref="F89:I89"/>
    <mergeCell ref="F80:R80"/>
    <mergeCell ref="F81:R81"/>
    <mergeCell ref="F82:I82"/>
    <mergeCell ref="F83:I83"/>
    <mergeCell ref="F84:I84"/>
    <mergeCell ref="F85:I85"/>
    <mergeCell ref="M72:Q72"/>
    <mergeCell ref="F75:I75"/>
    <mergeCell ref="L75:M75"/>
    <mergeCell ref="N75:Q75"/>
    <mergeCell ref="F79:I79"/>
    <mergeCell ref="L79:M79"/>
    <mergeCell ref="N79:Q79"/>
    <mergeCell ref="N57:Q57"/>
    <mergeCell ref="N58:Q58"/>
    <mergeCell ref="C65:R65"/>
    <mergeCell ref="F67:Q67"/>
    <mergeCell ref="F68:Q68"/>
    <mergeCell ref="M70:P70"/>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98"/>
  <sheetViews>
    <sheetView showGridLines="0" zoomScalePageLayoutView="0" workbookViewId="0" topLeftCell="A1">
      <pane ySplit="1" topLeftCell="A77" activePane="bottomLeft" state="frozen"/>
      <selection pane="topLeft" activeCell="A1" sqref="A1"/>
      <selection pane="bottomLeft" activeCell="L94" sqref="L94:M94"/>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34"/>
      <c r="B1" s="131"/>
      <c r="C1" s="131"/>
      <c r="D1" s="132" t="s">
        <v>160</v>
      </c>
      <c r="E1" s="131"/>
      <c r="F1" s="133" t="s">
        <v>500</v>
      </c>
      <c r="G1" s="133"/>
      <c r="H1" s="271" t="s">
        <v>501</v>
      </c>
      <c r="I1" s="271"/>
      <c r="J1" s="271"/>
      <c r="K1" s="271"/>
      <c r="L1" s="133" t="s">
        <v>502</v>
      </c>
      <c r="M1" s="133"/>
      <c r="N1" s="131"/>
      <c r="O1" s="132" t="s">
        <v>241</v>
      </c>
      <c r="P1" s="131"/>
      <c r="Q1" s="131"/>
      <c r="R1" s="131"/>
      <c r="S1" s="133" t="s">
        <v>503</v>
      </c>
      <c r="T1" s="133"/>
      <c r="U1" s="134"/>
      <c r="V1" s="13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14" t="s">
        <v>164</v>
      </c>
      <c r="D2" s="215"/>
      <c r="E2" s="215"/>
      <c r="F2" s="215"/>
      <c r="G2" s="215"/>
      <c r="H2" s="215"/>
      <c r="I2" s="215"/>
      <c r="J2" s="215"/>
      <c r="K2" s="215"/>
      <c r="L2" s="215"/>
      <c r="M2" s="215"/>
      <c r="N2" s="215"/>
      <c r="O2" s="215"/>
      <c r="P2" s="215"/>
      <c r="Q2" s="215"/>
      <c r="R2" s="215"/>
      <c r="S2" s="235" t="s">
        <v>165</v>
      </c>
      <c r="T2" s="215"/>
      <c r="U2" s="215"/>
      <c r="V2" s="215"/>
      <c r="W2" s="215"/>
      <c r="X2" s="215"/>
      <c r="Y2" s="215"/>
      <c r="Z2" s="215"/>
      <c r="AA2" s="215"/>
      <c r="AB2" s="215"/>
      <c r="AC2" s="215"/>
      <c r="AT2" s="2" t="s">
        <v>237</v>
      </c>
    </row>
    <row r="3" spans="2:46" s="2" customFormat="1" ht="7.5" customHeight="1">
      <c r="B3" s="7"/>
      <c r="C3" s="8"/>
      <c r="D3" s="8"/>
      <c r="E3" s="8"/>
      <c r="F3" s="8"/>
      <c r="G3" s="8"/>
      <c r="H3" s="8"/>
      <c r="I3" s="8"/>
      <c r="J3" s="8"/>
      <c r="K3" s="8"/>
      <c r="L3" s="8"/>
      <c r="M3" s="8"/>
      <c r="N3" s="8"/>
      <c r="O3" s="8"/>
      <c r="P3" s="8"/>
      <c r="Q3" s="8"/>
      <c r="R3" s="9"/>
      <c r="AT3" s="2" t="s">
        <v>235</v>
      </c>
    </row>
    <row r="4" spans="2:46" s="2" customFormat="1" ht="37.5" customHeight="1">
      <c r="B4" s="10"/>
      <c r="C4" s="216" t="s">
        <v>242</v>
      </c>
      <c r="D4" s="215"/>
      <c r="E4" s="215"/>
      <c r="F4" s="215"/>
      <c r="G4" s="215"/>
      <c r="H4" s="215"/>
      <c r="I4" s="215"/>
      <c r="J4" s="215"/>
      <c r="K4" s="215"/>
      <c r="L4" s="215"/>
      <c r="M4" s="215"/>
      <c r="N4" s="215"/>
      <c r="O4" s="215"/>
      <c r="P4" s="215"/>
      <c r="Q4" s="215"/>
      <c r="R4" s="217"/>
      <c r="T4" s="12" t="s">
        <v>170</v>
      </c>
      <c r="AT4" s="2" t="s">
        <v>162</v>
      </c>
    </row>
    <row r="5" spans="2:18" s="2" customFormat="1" ht="7.5" customHeight="1">
      <c r="B5" s="10"/>
      <c r="R5" s="11"/>
    </row>
    <row r="6" spans="2:18" s="2" customFormat="1" ht="30.75" customHeight="1">
      <c r="B6" s="10"/>
      <c r="D6" s="16" t="s">
        <v>174</v>
      </c>
      <c r="F6" s="243" t="str">
        <f>'Rekapitulace stavby'!$K$6</f>
        <v>II/193 Uněšov - průtah</v>
      </c>
      <c r="G6" s="215"/>
      <c r="H6" s="215"/>
      <c r="I6" s="215"/>
      <c r="J6" s="215"/>
      <c r="K6" s="215"/>
      <c r="L6" s="215"/>
      <c r="M6" s="215"/>
      <c r="N6" s="215"/>
      <c r="O6" s="215"/>
      <c r="P6" s="215"/>
      <c r="Q6" s="215"/>
      <c r="R6" s="11"/>
    </row>
    <row r="7" spans="2:18" s="6" customFormat="1" ht="37.5" customHeight="1">
      <c r="B7" s="18"/>
      <c r="D7" s="37" t="s">
        <v>243</v>
      </c>
      <c r="F7" s="232" t="s">
        <v>450</v>
      </c>
      <c r="G7" s="223"/>
      <c r="H7" s="223"/>
      <c r="I7" s="223"/>
      <c r="J7" s="223"/>
      <c r="K7" s="223"/>
      <c r="L7" s="223"/>
      <c r="M7" s="223"/>
      <c r="N7" s="223"/>
      <c r="O7" s="223"/>
      <c r="P7" s="223"/>
      <c r="Q7" s="223"/>
      <c r="R7" s="21"/>
    </row>
    <row r="8" spans="2:18" s="6" customFormat="1" ht="14.25" customHeight="1">
      <c r="B8" s="18"/>
      <c r="R8" s="21"/>
    </row>
    <row r="9" spans="2:18" s="6" customFormat="1" ht="15" customHeight="1">
      <c r="B9" s="18"/>
      <c r="D9" s="16" t="s">
        <v>177</v>
      </c>
      <c r="F9" s="14"/>
      <c r="M9" s="16" t="s">
        <v>178</v>
      </c>
      <c r="O9" s="14"/>
      <c r="R9" s="21"/>
    </row>
    <row r="10" spans="2:18" s="6" customFormat="1" ht="15" customHeight="1">
      <c r="B10" s="18"/>
      <c r="D10" s="16" t="s">
        <v>180</v>
      </c>
      <c r="F10" s="14" t="s">
        <v>181</v>
      </c>
      <c r="M10" s="16" t="s">
        <v>182</v>
      </c>
      <c r="O10" s="222" t="str">
        <f>'Rekapitulace stavby'!$AN$8</f>
        <v>24.08.2015</v>
      </c>
      <c r="P10" s="223"/>
      <c r="R10" s="21"/>
    </row>
    <row r="11" spans="2:18" s="6" customFormat="1" ht="12" customHeight="1">
      <c r="B11" s="18"/>
      <c r="R11" s="21"/>
    </row>
    <row r="12" spans="2:18" s="6" customFormat="1" ht="15" customHeight="1">
      <c r="B12" s="18"/>
      <c r="D12" s="16" t="s">
        <v>186</v>
      </c>
      <c r="M12" s="16" t="s">
        <v>187</v>
      </c>
      <c r="O12" s="218"/>
      <c r="P12" s="223"/>
      <c r="R12" s="21"/>
    </row>
    <row r="13" spans="2:18" s="6" customFormat="1" ht="18.75" customHeight="1">
      <c r="B13" s="18"/>
      <c r="E13" s="14" t="s">
        <v>188</v>
      </c>
      <c r="M13" s="16" t="s">
        <v>189</v>
      </c>
      <c r="O13" s="218"/>
      <c r="P13" s="223"/>
      <c r="R13" s="21"/>
    </row>
    <row r="14" spans="2:18" s="6" customFormat="1" ht="7.5" customHeight="1">
      <c r="B14" s="18"/>
      <c r="R14" s="21"/>
    </row>
    <row r="15" spans="2:18" s="6" customFormat="1" ht="15" customHeight="1">
      <c r="B15" s="18"/>
      <c r="D15" s="16" t="s">
        <v>190</v>
      </c>
      <c r="M15" s="16" t="s">
        <v>187</v>
      </c>
      <c r="O15" s="218">
        <f>IF('Rekapitulace stavby'!$AN$13="","",'Rekapitulace stavby'!$AN$13)</f>
      </c>
      <c r="P15" s="223"/>
      <c r="R15" s="21"/>
    </row>
    <row r="16" spans="2:18" s="6" customFormat="1" ht="18.75" customHeight="1">
      <c r="B16" s="18"/>
      <c r="E16" s="14" t="str">
        <f>IF('Rekapitulace stavby'!$E$14="","",'Rekapitulace stavby'!$E$14)</f>
        <v> </v>
      </c>
      <c r="M16" s="16" t="s">
        <v>189</v>
      </c>
      <c r="O16" s="218">
        <f>IF('Rekapitulace stavby'!$AN$14="","",'Rekapitulace stavby'!$AN$14)</f>
      </c>
      <c r="P16" s="223"/>
      <c r="R16" s="21"/>
    </row>
    <row r="17" spans="2:18" s="6" customFormat="1" ht="7.5" customHeight="1">
      <c r="B17" s="18"/>
      <c r="R17" s="21"/>
    </row>
    <row r="18" spans="2:18" s="6" customFormat="1" ht="15" customHeight="1">
      <c r="B18" s="18"/>
      <c r="D18" s="16" t="s">
        <v>192</v>
      </c>
      <c r="M18" s="16" t="s">
        <v>187</v>
      </c>
      <c r="O18" s="218"/>
      <c r="P18" s="223"/>
      <c r="R18" s="21"/>
    </row>
    <row r="19" spans="2:18" s="6" customFormat="1" ht="18.75" customHeight="1">
      <c r="B19" s="18"/>
      <c r="E19" s="14" t="s">
        <v>193</v>
      </c>
      <c r="M19" s="16" t="s">
        <v>189</v>
      </c>
      <c r="O19" s="218"/>
      <c r="P19" s="223"/>
      <c r="R19" s="21"/>
    </row>
    <row r="20" spans="2:18" s="6" customFormat="1" ht="7.5" customHeight="1">
      <c r="B20" s="18"/>
      <c r="R20" s="21"/>
    </row>
    <row r="21" spans="2:18" s="6" customFormat="1" ht="15" customHeight="1">
      <c r="B21" s="18"/>
      <c r="D21" s="16" t="s">
        <v>195</v>
      </c>
      <c r="R21" s="21"/>
    </row>
    <row r="22" spans="2:18" s="69" customFormat="1" ht="15.75" customHeight="1">
      <c r="B22" s="70"/>
      <c r="E22" s="239"/>
      <c r="F22" s="244"/>
      <c r="G22" s="244"/>
      <c r="H22" s="244"/>
      <c r="I22" s="244"/>
      <c r="J22" s="244"/>
      <c r="K22" s="244"/>
      <c r="L22" s="244"/>
      <c r="M22" s="244"/>
      <c r="N22" s="244"/>
      <c r="O22" s="244"/>
      <c r="P22" s="244"/>
      <c r="R22" s="71"/>
    </row>
    <row r="23" spans="2:18" s="6" customFormat="1" ht="7.5" customHeight="1">
      <c r="B23" s="18"/>
      <c r="R23" s="21"/>
    </row>
    <row r="24" spans="2:18" s="6" customFormat="1" ht="7.5" customHeight="1">
      <c r="B24" s="18"/>
      <c r="D24" s="40"/>
      <c r="E24" s="40"/>
      <c r="F24" s="40"/>
      <c r="G24" s="40"/>
      <c r="H24" s="40"/>
      <c r="I24" s="40"/>
      <c r="J24" s="40"/>
      <c r="K24" s="40"/>
      <c r="L24" s="40"/>
      <c r="M24" s="40"/>
      <c r="N24" s="40"/>
      <c r="O24" s="40"/>
      <c r="P24" s="40"/>
      <c r="R24" s="21"/>
    </row>
    <row r="25" spans="2:18" s="6" customFormat="1" ht="26.25" customHeight="1">
      <c r="B25" s="18"/>
      <c r="D25" s="72" t="s">
        <v>196</v>
      </c>
      <c r="M25" s="227">
        <f>ROUNDUP($N$71,2)</f>
        <v>0</v>
      </c>
      <c r="N25" s="223"/>
      <c r="O25" s="223"/>
      <c r="P25" s="223"/>
      <c r="R25" s="21"/>
    </row>
    <row r="26" spans="2:18" s="6" customFormat="1" ht="7.5" customHeight="1">
      <c r="B26" s="18"/>
      <c r="D26" s="40"/>
      <c r="E26" s="40"/>
      <c r="F26" s="40"/>
      <c r="G26" s="40"/>
      <c r="H26" s="40"/>
      <c r="I26" s="40"/>
      <c r="J26" s="40"/>
      <c r="K26" s="40"/>
      <c r="L26" s="40"/>
      <c r="M26" s="40"/>
      <c r="N26" s="40"/>
      <c r="O26" s="40"/>
      <c r="P26" s="40"/>
      <c r="R26" s="21"/>
    </row>
    <row r="27" spans="2:18" s="6" customFormat="1" ht="15" customHeight="1">
      <c r="B27" s="18"/>
      <c r="D27" s="23" t="s">
        <v>197</v>
      </c>
      <c r="E27" s="23" t="s">
        <v>198</v>
      </c>
      <c r="F27" s="73">
        <v>0.21</v>
      </c>
      <c r="G27" s="74" t="s">
        <v>199</v>
      </c>
      <c r="H27" s="245">
        <f>ROUNDUP(SUM($BE$71:$BE$97),2)</f>
        <v>0</v>
      </c>
      <c r="I27" s="223"/>
      <c r="J27" s="223"/>
      <c r="M27" s="245">
        <f>ROUNDUP(SUM($BE$71:$BE$97)*$F$27,1)</f>
        <v>0</v>
      </c>
      <c r="N27" s="223"/>
      <c r="O27" s="223"/>
      <c r="P27" s="223"/>
      <c r="R27" s="21"/>
    </row>
    <row r="28" spans="2:18" s="6" customFormat="1" ht="15" customHeight="1">
      <c r="B28" s="18"/>
      <c r="E28" s="23" t="s">
        <v>200</v>
      </c>
      <c r="F28" s="73">
        <v>0.15</v>
      </c>
      <c r="G28" s="74" t="s">
        <v>199</v>
      </c>
      <c r="H28" s="245">
        <f>ROUNDUP(SUM($BF$71:$BF$97),2)</f>
        <v>0</v>
      </c>
      <c r="I28" s="223"/>
      <c r="J28" s="223"/>
      <c r="M28" s="245">
        <f>ROUNDUP(SUM($BF$71:$BF$97)*$F$28,1)</f>
        <v>0</v>
      </c>
      <c r="N28" s="223"/>
      <c r="O28" s="223"/>
      <c r="P28" s="223"/>
      <c r="R28" s="21"/>
    </row>
    <row r="29" spans="2:18" s="6" customFormat="1" ht="15" customHeight="1" hidden="1">
      <c r="B29" s="18"/>
      <c r="E29" s="23" t="s">
        <v>201</v>
      </c>
      <c r="F29" s="73">
        <v>0.21</v>
      </c>
      <c r="G29" s="74" t="s">
        <v>199</v>
      </c>
      <c r="H29" s="245">
        <f>ROUNDUP(SUM($BG$71:$BG$97),2)</f>
        <v>0</v>
      </c>
      <c r="I29" s="223"/>
      <c r="J29" s="223"/>
      <c r="M29" s="245">
        <v>0</v>
      </c>
      <c r="N29" s="223"/>
      <c r="O29" s="223"/>
      <c r="P29" s="223"/>
      <c r="R29" s="21"/>
    </row>
    <row r="30" spans="2:18" s="6" customFormat="1" ht="15" customHeight="1" hidden="1">
      <c r="B30" s="18"/>
      <c r="E30" s="23" t="s">
        <v>202</v>
      </c>
      <c r="F30" s="73">
        <v>0.15</v>
      </c>
      <c r="G30" s="74" t="s">
        <v>199</v>
      </c>
      <c r="H30" s="245">
        <f>ROUNDUP(SUM($BH$71:$BH$97),2)</f>
        <v>0</v>
      </c>
      <c r="I30" s="223"/>
      <c r="J30" s="223"/>
      <c r="M30" s="245">
        <v>0</v>
      </c>
      <c r="N30" s="223"/>
      <c r="O30" s="223"/>
      <c r="P30" s="223"/>
      <c r="R30" s="21"/>
    </row>
    <row r="31" spans="2:18" s="6" customFormat="1" ht="15" customHeight="1" hidden="1">
      <c r="B31" s="18"/>
      <c r="E31" s="23" t="s">
        <v>203</v>
      </c>
      <c r="F31" s="73">
        <v>0</v>
      </c>
      <c r="G31" s="74" t="s">
        <v>199</v>
      </c>
      <c r="H31" s="245">
        <f>ROUNDUP(SUM($BI$71:$BI$97),2)</f>
        <v>0</v>
      </c>
      <c r="I31" s="223"/>
      <c r="J31" s="223"/>
      <c r="M31" s="245">
        <v>0</v>
      </c>
      <c r="N31" s="223"/>
      <c r="O31" s="223"/>
      <c r="P31" s="223"/>
      <c r="R31" s="21"/>
    </row>
    <row r="32" spans="2:18" s="6" customFormat="1" ht="7.5" customHeight="1">
      <c r="B32" s="18"/>
      <c r="R32" s="21"/>
    </row>
    <row r="33" spans="2:18" s="6" customFormat="1" ht="26.25" customHeight="1">
      <c r="B33" s="18"/>
      <c r="C33" s="26"/>
      <c r="D33" s="27" t="s">
        <v>204</v>
      </c>
      <c r="E33" s="28"/>
      <c r="F33" s="28"/>
      <c r="G33" s="75" t="s">
        <v>205</v>
      </c>
      <c r="H33" s="29" t="s">
        <v>206</v>
      </c>
      <c r="I33" s="28"/>
      <c r="J33" s="28"/>
      <c r="K33" s="28"/>
      <c r="L33" s="230">
        <f>ROUNDUP(SUM($M$25:$M$31),2)</f>
        <v>0</v>
      </c>
      <c r="M33" s="225"/>
      <c r="N33" s="225"/>
      <c r="O33" s="225"/>
      <c r="P33" s="231"/>
      <c r="Q33" s="26"/>
      <c r="R33" s="30"/>
    </row>
    <row r="34" spans="2:18" s="6" customFormat="1" ht="15" customHeight="1">
      <c r="B34" s="31"/>
      <c r="C34" s="32"/>
      <c r="D34" s="32"/>
      <c r="E34" s="32"/>
      <c r="F34" s="32"/>
      <c r="G34" s="32"/>
      <c r="H34" s="32"/>
      <c r="I34" s="32"/>
      <c r="J34" s="32"/>
      <c r="K34" s="32"/>
      <c r="L34" s="32"/>
      <c r="M34" s="32"/>
      <c r="N34" s="32"/>
      <c r="O34" s="32"/>
      <c r="P34" s="32"/>
      <c r="Q34" s="32"/>
      <c r="R34" s="33"/>
    </row>
    <row r="38" spans="2:18" s="6" customFormat="1" ht="7.5" customHeight="1">
      <c r="B38" s="34"/>
      <c r="C38" s="35"/>
      <c r="D38" s="35"/>
      <c r="E38" s="35"/>
      <c r="F38" s="35"/>
      <c r="G38" s="35"/>
      <c r="H38" s="35"/>
      <c r="I38" s="35"/>
      <c r="J38" s="35"/>
      <c r="K38" s="35"/>
      <c r="L38" s="35"/>
      <c r="M38" s="35"/>
      <c r="N38" s="35"/>
      <c r="O38" s="35"/>
      <c r="P38" s="35"/>
      <c r="Q38" s="35"/>
      <c r="R38" s="76"/>
    </row>
    <row r="39" spans="2:18" s="6" customFormat="1" ht="37.5" customHeight="1">
      <c r="B39" s="18"/>
      <c r="C39" s="216" t="s">
        <v>245</v>
      </c>
      <c r="D39" s="223"/>
      <c r="E39" s="223"/>
      <c r="F39" s="223"/>
      <c r="G39" s="223"/>
      <c r="H39" s="223"/>
      <c r="I39" s="223"/>
      <c r="J39" s="223"/>
      <c r="K39" s="223"/>
      <c r="L39" s="223"/>
      <c r="M39" s="223"/>
      <c r="N39" s="223"/>
      <c r="O39" s="223"/>
      <c r="P39" s="223"/>
      <c r="Q39" s="223"/>
      <c r="R39" s="246"/>
    </row>
    <row r="40" spans="2:18" s="6" customFormat="1" ht="7.5" customHeight="1">
      <c r="B40" s="18"/>
      <c r="R40" s="21"/>
    </row>
    <row r="41" spans="2:18" s="6" customFormat="1" ht="30.75" customHeight="1">
      <c r="B41" s="18"/>
      <c r="C41" s="16" t="s">
        <v>174</v>
      </c>
      <c r="F41" s="243" t="str">
        <f>$F$6</f>
        <v>II/193 Uněšov - průtah</v>
      </c>
      <c r="G41" s="223"/>
      <c r="H41" s="223"/>
      <c r="I41" s="223"/>
      <c r="J41" s="223"/>
      <c r="K41" s="223"/>
      <c r="L41" s="223"/>
      <c r="M41" s="223"/>
      <c r="N41" s="223"/>
      <c r="O41" s="223"/>
      <c r="P41" s="223"/>
      <c r="Q41" s="223"/>
      <c r="R41" s="21"/>
    </row>
    <row r="42" spans="2:18" s="6" customFormat="1" ht="37.5" customHeight="1">
      <c r="B42" s="18"/>
      <c r="C42" s="37" t="s">
        <v>243</v>
      </c>
      <c r="F42" s="232" t="str">
        <f>$F$7</f>
        <v>2 - Dopravně inženýrské opatření - DIO</v>
      </c>
      <c r="G42" s="223"/>
      <c r="H42" s="223"/>
      <c r="I42" s="223"/>
      <c r="J42" s="223"/>
      <c r="K42" s="223"/>
      <c r="L42" s="223"/>
      <c r="M42" s="223"/>
      <c r="N42" s="223"/>
      <c r="O42" s="223"/>
      <c r="P42" s="223"/>
      <c r="Q42" s="223"/>
      <c r="R42" s="21"/>
    </row>
    <row r="43" spans="2:18" s="6" customFormat="1" ht="7.5" customHeight="1">
      <c r="B43" s="18"/>
      <c r="R43" s="21"/>
    </row>
    <row r="44" spans="2:18" s="6" customFormat="1" ht="18.75" customHeight="1">
      <c r="B44" s="18"/>
      <c r="C44" s="16" t="s">
        <v>180</v>
      </c>
      <c r="F44" s="14" t="str">
        <f>$F$10</f>
        <v>Uněšov</v>
      </c>
      <c r="K44" s="16" t="s">
        <v>182</v>
      </c>
      <c r="M44" s="222" t="str">
        <f>IF($O$10="","",$O$10)</f>
        <v>24.08.2015</v>
      </c>
      <c r="N44" s="223"/>
      <c r="O44" s="223"/>
      <c r="P44" s="223"/>
      <c r="R44" s="21"/>
    </row>
    <row r="45" spans="2:18" s="6" customFormat="1" ht="7.5" customHeight="1">
      <c r="B45" s="18"/>
      <c r="R45" s="21"/>
    </row>
    <row r="46" spans="2:18" s="6" customFormat="1" ht="15.75" customHeight="1">
      <c r="B46" s="18"/>
      <c r="C46" s="16" t="s">
        <v>186</v>
      </c>
      <c r="F46" s="14" t="str">
        <f>$E$13</f>
        <v>SUS Plzeňského kraje</v>
      </c>
      <c r="K46" s="16" t="s">
        <v>192</v>
      </c>
      <c r="M46" s="218" t="str">
        <f>$E$19</f>
        <v>BOULA IPK s.r.o.</v>
      </c>
      <c r="N46" s="223"/>
      <c r="O46" s="223"/>
      <c r="P46" s="223"/>
      <c r="Q46" s="223"/>
      <c r="R46" s="21"/>
    </row>
    <row r="47" spans="2:18" s="6" customFormat="1" ht="15" customHeight="1">
      <c r="B47" s="18"/>
      <c r="C47" s="16" t="s">
        <v>190</v>
      </c>
      <c r="F47" s="14" t="str">
        <f>IF($E$16="","",$E$16)</f>
        <v> </v>
      </c>
      <c r="R47" s="21"/>
    </row>
    <row r="48" spans="2:18" s="6" customFormat="1" ht="11.25" customHeight="1">
      <c r="B48" s="18"/>
      <c r="R48" s="21"/>
    </row>
    <row r="49" spans="2:18" s="6" customFormat="1" ht="30" customHeight="1">
      <c r="B49" s="18"/>
      <c r="C49" s="247" t="s">
        <v>246</v>
      </c>
      <c r="D49" s="248"/>
      <c r="E49" s="248"/>
      <c r="F49" s="248"/>
      <c r="G49" s="248"/>
      <c r="H49" s="26"/>
      <c r="I49" s="26"/>
      <c r="J49" s="26"/>
      <c r="K49" s="26"/>
      <c r="L49" s="26"/>
      <c r="M49" s="26"/>
      <c r="N49" s="247" t="s">
        <v>247</v>
      </c>
      <c r="O49" s="248"/>
      <c r="P49" s="248"/>
      <c r="Q49" s="248"/>
      <c r="R49" s="30"/>
    </row>
    <row r="50" spans="2:18" s="6" customFormat="1" ht="11.25" customHeight="1">
      <c r="B50" s="18"/>
      <c r="R50" s="21"/>
    </row>
    <row r="51" spans="2:47" s="6" customFormat="1" ht="30" customHeight="1">
      <c r="B51" s="18"/>
      <c r="C51" s="50" t="s">
        <v>248</v>
      </c>
      <c r="N51" s="227">
        <f>ROUNDUP($N$71,2)</f>
        <v>0</v>
      </c>
      <c r="O51" s="223"/>
      <c r="P51" s="223"/>
      <c r="Q51" s="223"/>
      <c r="R51" s="21"/>
      <c r="AU51" s="6" t="s">
        <v>249</v>
      </c>
    </row>
    <row r="52" spans="2:18" s="56" customFormat="1" ht="25.5" customHeight="1">
      <c r="B52" s="77"/>
      <c r="D52" s="78" t="s">
        <v>250</v>
      </c>
      <c r="N52" s="249">
        <f>ROUNDUP($N$72,2)</f>
        <v>0</v>
      </c>
      <c r="O52" s="250"/>
      <c r="P52" s="250"/>
      <c r="Q52" s="250"/>
      <c r="R52" s="79"/>
    </row>
    <row r="53" spans="2:18" s="80" customFormat="1" ht="21" customHeight="1">
      <c r="B53" s="81"/>
      <c r="D53" s="82" t="s">
        <v>255</v>
      </c>
      <c r="N53" s="251">
        <f>ROUNDUP($N$73,2)</f>
        <v>0</v>
      </c>
      <c r="O53" s="250"/>
      <c r="P53" s="250"/>
      <c r="Q53" s="250"/>
      <c r="R53" s="83"/>
    </row>
    <row r="54" spans="2:18" s="6" customFormat="1" ht="22.5" customHeight="1">
      <c r="B54" s="18"/>
      <c r="R54" s="21"/>
    </row>
    <row r="55" spans="2:18" s="6" customFormat="1" ht="7.5" customHeight="1">
      <c r="B55" s="31"/>
      <c r="C55" s="32"/>
      <c r="D55" s="32"/>
      <c r="E55" s="32"/>
      <c r="F55" s="32"/>
      <c r="G55" s="32"/>
      <c r="H55" s="32"/>
      <c r="I55" s="32"/>
      <c r="J55" s="32"/>
      <c r="K55" s="32"/>
      <c r="L55" s="32"/>
      <c r="M55" s="32"/>
      <c r="N55" s="32"/>
      <c r="O55" s="32"/>
      <c r="P55" s="32"/>
      <c r="Q55" s="32"/>
      <c r="R55" s="33"/>
    </row>
    <row r="59" spans="2:19" s="6" customFormat="1" ht="7.5" customHeight="1">
      <c r="B59" s="34"/>
      <c r="C59" s="35"/>
      <c r="D59" s="35"/>
      <c r="E59" s="35"/>
      <c r="F59" s="35"/>
      <c r="G59" s="35"/>
      <c r="H59" s="35"/>
      <c r="I59" s="35"/>
      <c r="J59" s="35"/>
      <c r="K59" s="35"/>
      <c r="L59" s="35"/>
      <c r="M59" s="35"/>
      <c r="N59" s="35"/>
      <c r="O59" s="35"/>
      <c r="P59" s="35"/>
      <c r="Q59" s="35"/>
      <c r="R59" s="35"/>
      <c r="S59" s="18"/>
    </row>
    <row r="60" spans="2:19" s="6" customFormat="1" ht="37.5" customHeight="1">
      <c r="B60" s="18"/>
      <c r="C60" s="216" t="s">
        <v>257</v>
      </c>
      <c r="D60" s="223"/>
      <c r="E60" s="223"/>
      <c r="F60" s="223"/>
      <c r="G60" s="223"/>
      <c r="H60" s="223"/>
      <c r="I60" s="223"/>
      <c r="J60" s="223"/>
      <c r="K60" s="223"/>
      <c r="L60" s="223"/>
      <c r="M60" s="223"/>
      <c r="N60" s="223"/>
      <c r="O60" s="223"/>
      <c r="P60" s="223"/>
      <c r="Q60" s="223"/>
      <c r="R60" s="223"/>
      <c r="S60" s="18"/>
    </row>
    <row r="61" spans="2:19" s="6" customFormat="1" ht="7.5" customHeight="1">
      <c r="B61" s="18"/>
      <c r="S61" s="18"/>
    </row>
    <row r="62" spans="2:19" s="6" customFormat="1" ht="30.75" customHeight="1">
      <c r="B62" s="18"/>
      <c r="C62" s="16" t="s">
        <v>174</v>
      </c>
      <c r="F62" s="243" t="str">
        <f>$F$6</f>
        <v>II/193 Uněšov - průtah</v>
      </c>
      <c r="G62" s="223"/>
      <c r="H62" s="223"/>
      <c r="I62" s="223"/>
      <c r="J62" s="223"/>
      <c r="K62" s="223"/>
      <c r="L62" s="223"/>
      <c r="M62" s="223"/>
      <c r="N62" s="223"/>
      <c r="O62" s="223"/>
      <c r="P62" s="223"/>
      <c r="Q62" s="223"/>
      <c r="S62" s="18"/>
    </row>
    <row r="63" spans="2:19" s="6" customFormat="1" ht="37.5" customHeight="1">
      <c r="B63" s="18"/>
      <c r="C63" s="37" t="s">
        <v>243</v>
      </c>
      <c r="F63" s="232" t="str">
        <f>$F$7</f>
        <v>2 - Dopravně inženýrské opatření - DIO</v>
      </c>
      <c r="G63" s="223"/>
      <c r="H63" s="223"/>
      <c r="I63" s="223"/>
      <c r="J63" s="223"/>
      <c r="K63" s="223"/>
      <c r="L63" s="223"/>
      <c r="M63" s="223"/>
      <c r="N63" s="223"/>
      <c r="O63" s="223"/>
      <c r="P63" s="223"/>
      <c r="Q63" s="223"/>
      <c r="S63" s="18"/>
    </row>
    <row r="64" spans="2:19" s="6" customFormat="1" ht="7.5" customHeight="1">
      <c r="B64" s="18"/>
      <c r="S64" s="18"/>
    </row>
    <row r="65" spans="2:19" s="6" customFormat="1" ht="18.75" customHeight="1">
      <c r="B65" s="18"/>
      <c r="C65" s="16" t="s">
        <v>180</v>
      </c>
      <c r="F65" s="14" t="str">
        <f>$F$10</f>
        <v>Uněšov</v>
      </c>
      <c r="K65" s="16" t="s">
        <v>182</v>
      </c>
      <c r="M65" s="222" t="str">
        <f>IF($O$10="","",$O$10)</f>
        <v>24.08.2015</v>
      </c>
      <c r="N65" s="223"/>
      <c r="O65" s="223"/>
      <c r="P65" s="223"/>
      <c r="S65" s="18"/>
    </row>
    <row r="66" spans="2:19" s="6" customFormat="1" ht="7.5" customHeight="1">
      <c r="B66" s="18"/>
      <c r="S66" s="18"/>
    </row>
    <row r="67" spans="2:19" s="6" customFormat="1" ht="15.75" customHeight="1">
      <c r="B67" s="18"/>
      <c r="C67" s="16" t="s">
        <v>186</v>
      </c>
      <c r="F67" s="14" t="str">
        <f>$E$13</f>
        <v>SUS Plzeňského kraje</v>
      </c>
      <c r="K67" s="16" t="s">
        <v>192</v>
      </c>
      <c r="M67" s="218" t="str">
        <f>$E$19</f>
        <v>BOULA IPK s.r.o.</v>
      </c>
      <c r="N67" s="223"/>
      <c r="O67" s="223"/>
      <c r="P67" s="223"/>
      <c r="Q67" s="223"/>
      <c r="S67" s="18"/>
    </row>
    <row r="68" spans="2:19" s="6" customFormat="1" ht="15" customHeight="1">
      <c r="B68" s="18"/>
      <c r="C68" s="16" t="s">
        <v>190</v>
      </c>
      <c r="F68" s="14" t="str">
        <f>IF($E$16="","",$E$16)</f>
        <v> </v>
      </c>
      <c r="S68" s="18"/>
    </row>
    <row r="69" spans="2:19" s="6" customFormat="1" ht="11.25" customHeight="1">
      <c r="B69" s="18"/>
      <c r="S69" s="18"/>
    </row>
    <row r="70" spans="2:27" s="84" customFormat="1" ht="30" customHeight="1">
      <c r="B70" s="85"/>
      <c r="C70" s="86" t="s">
        <v>258</v>
      </c>
      <c r="D70" s="87" t="s">
        <v>213</v>
      </c>
      <c r="E70" s="87" t="s">
        <v>209</v>
      </c>
      <c r="F70" s="252" t="s">
        <v>259</v>
      </c>
      <c r="G70" s="253"/>
      <c r="H70" s="253"/>
      <c r="I70" s="253"/>
      <c r="J70" s="87" t="s">
        <v>260</v>
      </c>
      <c r="K70" s="87" t="s">
        <v>261</v>
      </c>
      <c r="L70" s="252" t="s">
        <v>262</v>
      </c>
      <c r="M70" s="253"/>
      <c r="N70" s="252" t="s">
        <v>263</v>
      </c>
      <c r="O70" s="253"/>
      <c r="P70" s="253"/>
      <c r="Q70" s="253"/>
      <c r="R70" s="88" t="s">
        <v>264</v>
      </c>
      <c r="S70" s="85"/>
      <c r="T70" s="45" t="s">
        <v>265</v>
      </c>
      <c r="U70" s="46" t="s">
        <v>197</v>
      </c>
      <c r="V70" s="46" t="s">
        <v>266</v>
      </c>
      <c r="W70" s="46" t="s">
        <v>267</v>
      </c>
      <c r="X70" s="46" t="s">
        <v>268</v>
      </c>
      <c r="Y70" s="46" t="s">
        <v>269</v>
      </c>
      <c r="Z70" s="46" t="s">
        <v>270</v>
      </c>
      <c r="AA70" s="47" t="s">
        <v>271</v>
      </c>
    </row>
    <row r="71" spans="2:63" s="6" customFormat="1" ht="30" customHeight="1">
      <c r="B71" s="18"/>
      <c r="C71" s="50" t="s">
        <v>248</v>
      </c>
      <c r="N71" s="269">
        <f>$BK$71</f>
        <v>0</v>
      </c>
      <c r="O71" s="223"/>
      <c r="P71" s="223"/>
      <c r="Q71" s="223"/>
      <c r="S71" s="18"/>
      <c r="T71" s="49"/>
      <c r="U71" s="40"/>
      <c r="V71" s="40"/>
      <c r="W71" s="89">
        <f>$W$72</f>
        <v>0</v>
      </c>
      <c r="X71" s="40"/>
      <c r="Y71" s="89">
        <f>$Y$72</f>
        <v>0</v>
      </c>
      <c r="Z71" s="40"/>
      <c r="AA71" s="90">
        <f>$AA$72</f>
        <v>0</v>
      </c>
      <c r="AT71" s="6" t="s">
        <v>227</v>
      </c>
      <c r="AU71" s="6" t="s">
        <v>249</v>
      </c>
      <c r="BK71" s="91">
        <f>$BK$72</f>
        <v>0</v>
      </c>
    </row>
    <row r="72" spans="2:63" s="92" customFormat="1" ht="37.5" customHeight="1">
      <c r="B72" s="93"/>
      <c r="D72" s="94" t="s">
        <v>250</v>
      </c>
      <c r="N72" s="270">
        <f>$BK$72</f>
        <v>0</v>
      </c>
      <c r="O72" s="265"/>
      <c r="P72" s="265"/>
      <c r="Q72" s="265"/>
      <c r="S72" s="93"/>
      <c r="T72" s="96"/>
      <c r="W72" s="97">
        <f>$W$73</f>
        <v>0</v>
      </c>
      <c r="Y72" s="97">
        <f>$Y$73</f>
        <v>0</v>
      </c>
      <c r="AA72" s="98">
        <f>$AA$73</f>
        <v>0</v>
      </c>
      <c r="AR72" s="95" t="s">
        <v>179</v>
      </c>
      <c r="AT72" s="95" t="s">
        <v>227</v>
      </c>
      <c r="AU72" s="95" t="s">
        <v>228</v>
      </c>
      <c r="AY72" s="95" t="s">
        <v>272</v>
      </c>
      <c r="BK72" s="99">
        <f>$BK$73</f>
        <v>0</v>
      </c>
    </row>
    <row r="73" spans="2:63" s="92" customFormat="1" ht="21" customHeight="1">
      <c r="B73" s="93"/>
      <c r="D73" s="100" t="s">
        <v>255</v>
      </c>
      <c r="N73" s="264">
        <f>$BK$73</f>
        <v>0</v>
      </c>
      <c r="O73" s="265"/>
      <c r="P73" s="265"/>
      <c r="Q73" s="265"/>
      <c r="S73" s="93"/>
      <c r="T73" s="96"/>
      <c r="W73" s="97">
        <f>SUM($W$74:$W$97)</f>
        <v>0</v>
      </c>
      <c r="Y73" s="97">
        <f>SUM($Y$74:$Y$97)</f>
        <v>0</v>
      </c>
      <c r="AA73" s="98">
        <f>SUM($AA$74:$AA$97)</f>
        <v>0</v>
      </c>
      <c r="AR73" s="95" t="s">
        <v>179</v>
      </c>
      <c r="AT73" s="95" t="s">
        <v>227</v>
      </c>
      <c r="AU73" s="95" t="s">
        <v>179</v>
      </c>
      <c r="AY73" s="95" t="s">
        <v>272</v>
      </c>
      <c r="BK73" s="99">
        <f>SUM($BK$74:$BK$97)</f>
        <v>0</v>
      </c>
    </row>
    <row r="74" spans="2:65" s="6" customFormat="1" ht="27" customHeight="1">
      <c r="B74" s="18"/>
      <c r="C74" s="101" t="s">
        <v>179</v>
      </c>
      <c r="D74" s="101" t="s">
        <v>273</v>
      </c>
      <c r="E74" s="102" t="s">
        <v>451</v>
      </c>
      <c r="F74" s="254" t="s">
        <v>452</v>
      </c>
      <c r="G74" s="255"/>
      <c r="H74" s="255"/>
      <c r="I74" s="255"/>
      <c r="J74" s="104" t="s">
        <v>399</v>
      </c>
      <c r="K74" s="105">
        <v>27</v>
      </c>
      <c r="L74" s="256"/>
      <c r="M74" s="255"/>
      <c r="N74" s="256">
        <f>ROUND($L$74*$K$74,2)</f>
        <v>0</v>
      </c>
      <c r="O74" s="255"/>
      <c r="P74" s="255"/>
      <c r="Q74" s="255"/>
      <c r="R74" s="103" t="s">
        <v>277</v>
      </c>
      <c r="S74" s="18"/>
      <c r="T74" s="106"/>
      <c r="U74" s="107" t="s">
        <v>198</v>
      </c>
      <c r="X74" s="108">
        <v>0</v>
      </c>
      <c r="Y74" s="108">
        <f>$X$74*$K$74</f>
        <v>0</v>
      </c>
      <c r="Z74" s="108">
        <v>0</v>
      </c>
      <c r="AA74" s="109">
        <f>$Z$74*$K$74</f>
        <v>0</v>
      </c>
      <c r="AR74" s="69" t="s">
        <v>278</v>
      </c>
      <c r="AT74" s="69" t="s">
        <v>273</v>
      </c>
      <c r="AU74" s="69" t="s">
        <v>235</v>
      </c>
      <c r="AY74" s="6" t="s">
        <v>272</v>
      </c>
      <c r="BE74" s="110">
        <f>IF($U$74="základní",$N$74,0)</f>
        <v>0</v>
      </c>
      <c r="BF74" s="110">
        <f>IF($U$74="snížená",$N$74,0)</f>
        <v>0</v>
      </c>
      <c r="BG74" s="110">
        <f>IF($U$74="zákl. přenesená",$N$74,0)</f>
        <v>0</v>
      </c>
      <c r="BH74" s="110">
        <f>IF($U$74="sníž. přenesená",$N$74,0)</f>
        <v>0</v>
      </c>
      <c r="BI74" s="110">
        <f>IF($U$74="nulová",$N$74,0)</f>
        <v>0</v>
      </c>
      <c r="BJ74" s="69" t="s">
        <v>179</v>
      </c>
      <c r="BK74" s="110">
        <f>ROUND($L$74*$K$74,2)</f>
        <v>0</v>
      </c>
      <c r="BL74" s="69" t="s">
        <v>278</v>
      </c>
      <c r="BM74" s="69" t="s">
        <v>453</v>
      </c>
    </row>
    <row r="75" spans="2:47" s="6" customFormat="1" ht="16.5" customHeight="1">
      <c r="B75" s="18"/>
      <c r="F75" s="257" t="s">
        <v>454</v>
      </c>
      <c r="G75" s="223"/>
      <c r="H75" s="223"/>
      <c r="I75" s="223"/>
      <c r="J75" s="223"/>
      <c r="K75" s="223"/>
      <c r="L75" s="223"/>
      <c r="M75" s="223"/>
      <c r="N75" s="223"/>
      <c r="O75" s="223"/>
      <c r="P75" s="223"/>
      <c r="Q75" s="223"/>
      <c r="R75" s="223"/>
      <c r="S75" s="18"/>
      <c r="T75" s="42"/>
      <c r="AA75" s="43"/>
      <c r="AT75" s="6" t="s">
        <v>281</v>
      </c>
      <c r="AU75" s="6" t="s">
        <v>235</v>
      </c>
    </row>
    <row r="76" spans="2:47" s="6" customFormat="1" ht="38.25" customHeight="1">
      <c r="B76" s="18"/>
      <c r="F76" s="258" t="s">
        <v>455</v>
      </c>
      <c r="G76" s="223"/>
      <c r="H76" s="223"/>
      <c r="I76" s="223"/>
      <c r="J76" s="223"/>
      <c r="K76" s="223"/>
      <c r="L76" s="223"/>
      <c r="M76" s="223"/>
      <c r="N76" s="223"/>
      <c r="O76" s="223"/>
      <c r="P76" s="223"/>
      <c r="Q76" s="223"/>
      <c r="R76" s="223"/>
      <c r="S76" s="18"/>
      <c r="T76" s="42"/>
      <c r="AA76" s="43"/>
      <c r="AT76" s="6" t="s">
        <v>283</v>
      </c>
      <c r="AU76" s="6" t="s">
        <v>235</v>
      </c>
    </row>
    <row r="77" spans="2:51" s="6" customFormat="1" ht="15.75" customHeight="1">
      <c r="B77" s="111"/>
      <c r="E77" s="112"/>
      <c r="F77" s="259" t="s">
        <v>456</v>
      </c>
      <c r="G77" s="260"/>
      <c r="H77" s="260"/>
      <c r="I77" s="260"/>
      <c r="K77" s="113">
        <v>27</v>
      </c>
      <c r="S77" s="111"/>
      <c r="T77" s="114"/>
      <c r="AA77" s="115"/>
      <c r="AT77" s="112" t="s">
        <v>285</v>
      </c>
      <c r="AU77" s="112" t="s">
        <v>235</v>
      </c>
      <c r="AV77" s="112" t="s">
        <v>235</v>
      </c>
      <c r="AW77" s="112" t="s">
        <v>249</v>
      </c>
      <c r="AX77" s="112" t="s">
        <v>179</v>
      </c>
      <c r="AY77" s="112" t="s">
        <v>272</v>
      </c>
    </row>
    <row r="78" spans="2:65" s="6" customFormat="1" ht="27" customHeight="1">
      <c r="B78" s="18"/>
      <c r="C78" s="101" t="s">
        <v>235</v>
      </c>
      <c r="D78" s="101" t="s">
        <v>273</v>
      </c>
      <c r="E78" s="102" t="s">
        <v>457</v>
      </c>
      <c r="F78" s="254" t="s">
        <v>458</v>
      </c>
      <c r="G78" s="255"/>
      <c r="H78" s="255"/>
      <c r="I78" s="255"/>
      <c r="J78" s="104" t="s">
        <v>399</v>
      </c>
      <c r="K78" s="105">
        <v>3</v>
      </c>
      <c r="L78" s="256"/>
      <c r="M78" s="255"/>
      <c r="N78" s="256">
        <f>ROUND($L$78*$K$78,2)</f>
        <v>0</v>
      </c>
      <c r="O78" s="255"/>
      <c r="P78" s="255"/>
      <c r="Q78" s="255"/>
      <c r="R78" s="103" t="s">
        <v>277</v>
      </c>
      <c r="S78" s="18"/>
      <c r="T78" s="106"/>
      <c r="U78" s="107" t="s">
        <v>198</v>
      </c>
      <c r="X78" s="108">
        <v>0</v>
      </c>
      <c r="Y78" s="108">
        <f>$X$78*$K$78</f>
        <v>0</v>
      </c>
      <c r="Z78" s="108">
        <v>0</v>
      </c>
      <c r="AA78" s="109">
        <f>$Z$78*$K$78</f>
        <v>0</v>
      </c>
      <c r="AR78" s="69" t="s">
        <v>278</v>
      </c>
      <c r="AT78" s="69" t="s">
        <v>273</v>
      </c>
      <c r="AU78" s="69" t="s">
        <v>235</v>
      </c>
      <c r="AY78" s="6" t="s">
        <v>272</v>
      </c>
      <c r="BE78" s="110">
        <f>IF($U$78="základní",$N$78,0)</f>
        <v>0</v>
      </c>
      <c r="BF78" s="110">
        <f>IF($U$78="snížená",$N$78,0)</f>
        <v>0</v>
      </c>
      <c r="BG78" s="110">
        <f>IF($U$78="zákl. přenesená",$N$78,0)</f>
        <v>0</v>
      </c>
      <c r="BH78" s="110">
        <f>IF($U$78="sníž. přenesená",$N$78,0)</f>
        <v>0</v>
      </c>
      <c r="BI78" s="110">
        <f>IF($U$78="nulová",$N$78,0)</f>
        <v>0</v>
      </c>
      <c r="BJ78" s="69" t="s">
        <v>179</v>
      </c>
      <c r="BK78" s="110">
        <f>ROUND($L$78*$K$78,2)</f>
        <v>0</v>
      </c>
      <c r="BL78" s="69" t="s">
        <v>278</v>
      </c>
      <c r="BM78" s="69" t="s">
        <v>459</v>
      </c>
    </row>
    <row r="79" spans="2:47" s="6" customFormat="1" ht="16.5" customHeight="1">
      <c r="B79" s="18"/>
      <c r="F79" s="257" t="s">
        <v>460</v>
      </c>
      <c r="G79" s="223"/>
      <c r="H79" s="223"/>
      <c r="I79" s="223"/>
      <c r="J79" s="223"/>
      <c r="K79" s="223"/>
      <c r="L79" s="223"/>
      <c r="M79" s="223"/>
      <c r="N79" s="223"/>
      <c r="O79" s="223"/>
      <c r="P79" s="223"/>
      <c r="Q79" s="223"/>
      <c r="R79" s="223"/>
      <c r="S79" s="18"/>
      <c r="T79" s="42"/>
      <c r="AA79" s="43"/>
      <c r="AT79" s="6" t="s">
        <v>281</v>
      </c>
      <c r="AU79" s="6" t="s">
        <v>235</v>
      </c>
    </row>
    <row r="80" spans="2:47" s="6" customFormat="1" ht="38.25" customHeight="1">
      <c r="B80" s="18"/>
      <c r="F80" s="258" t="s">
        <v>455</v>
      </c>
      <c r="G80" s="223"/>
      <c r="H80" s="223"/>
      <c r="I80" s="223"/>
      <c r="J80" s="223"/>
      <c r="K80" s="223"/>
      <c r="L80" s="223"/>
      <c r="M80" s="223"/>
      <c r="N80" s="223"/>
      <c r="O80" s="223"/>
      <c r="P80" s="223"/>
      <c r="Q80" s="223"/>
      <c r="R80" s="223"/>
      <c r="S80" s="18"/>
      <c r="T80" s="42"/>
      <c r="AA80" s="43"/>
      <c r="AT80" s="6" t="s">
        <v>283</v>
      </c>
      <c r="AU80" s="6" t="s">
        <v>235</v>
      </c>
    </row>
    <row r="81" spans="2:51" s="6" customFormat="1" ht="15.75" customHeight="1">
      <c r="B81" s="111"/>
      <c r="E81" s="112"/>
      <c r="F81" s="259" t="s">
        <v>461</v>
      </c>
      <c r="G81" s="260"/>
      <c r="H81" s="260"/>
      <c r="I81" s="260"/>
      <c r="K81" s="113">
        <v>3</v>
      </c>
      <c r="S81" s="111"/>
      <c r="T81" s="114"/>
      <c r="AA81" s="115"/>
      <c r="AT81" s="112" t="s">
        <v>285</v>
      </c>
      <c r="AU81" s="112" t="s">
        <v>235</v>
      </c>
      <c r="AV81" s="112" t="s">
        <v>235</v>
      </c>
      <c r="AW81" s="112" t="s">
        <v>249</v>
      </c>
      <c r="AX81" s="112" t="s">
        <v>179</v>
      </c>
      <c r="AY81" s="112" t="s">
        <v>272</v>
      </c>
    </row>
    <row r="82" spans="2:65" s="6" customFormat="1" ht="27" customHeight="1">
      <c r="B82" s="18"/>
      <c r="C82" s="101" t="s">
        <v>238</v>
      </c>
      <c r="D82" s="101" t="s">
        <v>273</v>
      </c>
      <c r="E82" s="102" t="s">
        <v>462</v>
      </c>
      <c r="F82" s="254" t="s">
        <v>463</v>
      </c>
      <c r="G82" s="255"/>
      <c r="H82" s="255"/>
      <c r="I82" s="255"/>
      <c r="J82" s="104" t="s">
        <v>399</v>
      </c>
      <c r="K82" s="105">
        <v>837</v>
      </c>
      <c r="L82" s="256"/>
      <c r="M82" s="255"/>
      <c r="N82" s="256">
        <f>ROUND($L$82*$K$82,2)</f>
        <v>0</v>
      </c>
      <c r="O82" s="255"/>
      <c r="P82" s="255"/>
      <c r="Q82" s="255"/>
      <c r="R82" s="103" t="s">
        <v>277</v>
      </c>
      <c r="S82" s="18"/>
      <c r="T82" s="106"/>
      <c r="U82" s="107" t="s">
        <v>198</v>
      </c>
      <c r="X82" s="108">
        <v>0</v>
      </c>
      <c r="Y82" s="108">
        <f>$X$82*$K$82</f>
        <v>0</v>
      </c>
      <c r="Z82" s="108">
        <v>0</v>
      </c>
      <c r="AA82" s="109">
        <f>$Z$82*$K$82</f>
        <v>0</v>
      </c>
      <c r="AR82" s="69" t="s">
        <v>278</v>
      </c>
      <c r="AT82" s="69" t="s">
        <v>273</v>
      </c>
      <c r="AU82" s="69" t="s">
        <v>235</v>
      </c>
      <c r="AY82" s="6" t="s">
        <v>272</v>
      </c>
      <c r="BE82" s="110">
        <f>IF($U$82="základní",$N$82,0)</f>
        <v>0</v>
      </c>
      <c r="BF82" s="110">
        <f>IF($U$82="snížená",$N$82,0)</f>
        <v>0</v>
      </c>
      <c r="BG82" s="110">
        <f>IF($U$82="zákl. přenesená",$N$82,0)</f>
        <v>0</v>
      </c>
      <c r="BH82" s="110">
        <f>IF($U$82="sníž. přenesená",$N$82,0)</f>
        <v>0</v>
      </c>
      <c r="BI82" s="110">
        <f>IF($U$82="nulová",$N$82,0)</f>
        <v>0</v>
      </c>
      <c r="BJ82" s="69" t="s">
        <v>179</v>
      </c>
      <c r="BK82" s="110">
        <f>ROUND($L$82*$K$82,2)</f>
        <v>0</v>
      </c>
      <c r="BL82" s="69" t="s">
        <v>278</v>
      </c>
      <c r="BM82" s="69" t="s">
        <v>464</v>
      </c>
    </row>
    <row r="83" spans="2:47" s="6" customFormat="1" ht="16.5" customHeight="1">
      <c r="B83" s="18"/>
      <c r="F83" s="257" t="s">
        <v>465</v>
      </c>
      <c r="G83" s="223"/>
      <c r="H83" s="223"/>
      <c r="I83" s="223"/>
      <c r="J83" s="223"/>
      <c r="K83" s="223"/>
      <c r="L83" s="223"/>
      <c r="M83" s="223"/>
      <c r="N83" s="223"/>
      <c r="O83" s="223"/>
      <c r="P83" s="223"/>
      <c r="Q83" s="223"/>
      <c r="R83" s="223"/>
      <c r="S83" s="18"/>
      <c r="T83" s="42"/>
      <c r="AA83" s="43"/>
      <c r="AT83" s="6" t="s">
        <v>281</v>
      </c>
      <c r="AU83" s="6" t="s">
        <v>235</v>
      </c>
    </row>
    <row r="84" spans="2:47" s="6" customFormat="1" ht="38.25" customHeight="1">
      <c r="B84" s="18"/>
      <c r="F84" s="258" t="s">
        <v>455</v>
      </c>
      <c r="G84" s="223"/>
      <c r="H84" s="223"/>
      <c r="I84" s="223"/>
      <c r="J84" s="223"/>
      <c r="K84" s="223"/>
      <c r="L84" s="223"/>
      <c r="M84" s="223"/>
      <c r="N84" s="223"/>
      <c r="O84" s="223"/>
      <c r="P84" s="223"/>
      <c r="Q84" s="223"/>
      <c r="R84" s="223"/>
      <c r="S84" s="18"/>
      <c r="T84" s="42"/>
      <c r="AA84" s="43"/>
      <c r="AT84" s="6" t="s">
        <v>283</v>
      </c>
      <c r="AU84" s="6" t="s">
        <v>235</v>
      </c>
    </row>
    <row r="85" spans="2:51" s="6" customFormat="1" ht="15.75" customHeight="1">
      <c r="B85" s="111"/>
      <c r="E85" s="112"/>
      <c r="F85" s="259" t="s">
        <v>466</v>
      </c>
      <c r="G85" s="260"/>
      <c r="H85" s="260"/>
      <c r="I85" s="260"/>
      <c r="K85" s="113">
        <v>837</v>
      </c>
      <c r="S85" s="111"/>
      <c r="T85" s="114"/>
      <c r="AA85" s="115"/>
      <c r="AT85" s="112" t="s">
        <v>285</v>
      </c>
      <c r="AU85" s="112" t="s">
        <v>235</v>
      </c>
      <c r="AV85" s="112" t="s">
        <v>235</v>
      </c>
      <c r="AW85" s="112" t="s">
        <v>249</v>
      </c>
      <c r="AX85" s="112" t="s">
        <v>179</v>
      </c>
      <c r="AY85" s="112" t="s">
        <v>272</v>
      </c>
    </row>
    <row r="86" spans="2:65" s="6" customFormat="1" ht="27" customHeight="1">
      <c r="B86" s="18"/>
      <c r="C86" s="101" t="s">
        <v>278</v>
      </c>
      <c r="D86" s="101" t="s">
        <v>273</v>
      </c>
      <c r="E86" s="102" t="s">
        <v>467</v>
      </c>
      <c r="F86" s="254" t="s">
        <v>468</v>
      </c>
      <c r="G86" s="255"/>
      <c r="H86" s="255"/>
      <c r="I86" s="255"/>
      <c r="J86" s="104" t="s">
        <v>399</v>
      </c>
      <c r="K86" s="105">
        <v>93</v>
      </c>
      <c r="L86" s="256"/>
      <c r="M86" s="255"/>
      <c r="N86" s="256">
        <f>ROUND($L$86*$K$86,2)</f>
        <v>0</v>
      </c>
      <c r="O86" s="255"/>
      <c r="P86" s="255"/>
      <c r="Q86" s="255"/>
      <c r="R86" s="103" t="s">
        <v>277</v>
      </c>
      <c r="S86" s="18"/>
      <c r="T86" s="106"/>
      <c r="U86" s="107" t="s">
        <v>198</v>
      </c>
      <c r="X86" s="108">
        <v>0</v>
      </c>
      <c r="Y86" s="108">
        <f>$X$86*$K$86</f>
        <v>0</v>
      </c>
      <c r="Z86" s="108">
        <v>0</v>
      </c>
      <c r="AA86" s="109">
        <f>$Z$86*$K$86</f>
        <v>0</v>
      </c>
      <c r="AR86" s="69" t="s">
        <v>278</v>
      </c>
      <c r="AT86" s="69" t="s">
        <v>273</v>
      </c>
      <c r="AU86" s="69" t="s">
        <v>235</v>
      </c>
      <c r="AY86" s="6" t="s">
        <v>272</v>
      </c>
      <c r="BE86" s="110">
        <f>IF($U$86="základní",$N$86,0)</f>
        <v>0</v>
      </c>
      <c r="BF86" s="110">
        <f>IF($U$86="snížená",$N$86,0)</f>
        <v>0</v>
      </c>
      <c r="BG86" s="110">
        <f>IF($U$86="zákl. přenesená",$N$86,0)</f>
        <v>0</v>
      </c>
      <c r="BH86" s="110">
        <f>IF($U$86="sníž. přenesená",$N$86,0)</f>
        <v>0</v>
      </c>
      <c r="BI86" s="110">
        <f>IF($U$86="nulová",$N$86,0)</f>
        <v>0</v>
      </c>
      <c r="BJ86" s="69" t="s">
        <v>179</v>
      </c>
      <c r="BK86" s="110">
        <f>ROUND($L$86*$K$86,2)</f>
        <v>0</v>
      </c>
      <c r="BL86" s="69" t="s">
        <v>278</v>
      </c>
      <c r="BM86" s="69" t="s">
        <v>469</v>
      </c>
    </row>
    <row r="87" spans="2:47" s="6" customFormat="1" ht="16.5" customHeight="1">
      <c r="B87" s="18"/>
      <c r="F87" s="257" t="s">
        <v>470</v>
      </c>
      <c r="G87" s="223"/>
      <c r="H87" s="223"/>
      <c r="I87" s="223"/>
      <c r="J87" s="223"/>
      <c r="K87" s="223"/>
      <c r="L87" s="223"/>
      <c r="M87" s="223"/>
      <c r="N87" s="223"/>
      <c r="O87" s="223"/>
      <c r="P87" s="223"/>
      <c r="Q87" s="223"/>
      <c r="R87" s="223"/>
      <c r="S87" s="18"/>
      <c r="T87" s="42"/>
      <c r="AA87" s="43"/>
      <c r="AT87" s="6" t="s">
        <v>281</v>
      </c>
      <c r="AU87" s="6" t="s">
        <v>235</v>
      </c>
    </row>
    <row r="88" spans="2:47" s="6" customFormat="1" ht="38.25" customHeight="1">
      <c r="B88" s="18"/>
      <c r="F88" s="258" t="s">
        <v>455</v>
      </c>
      <c r="G88" s="223"/>
      <c r="H88" s="223"/>
      <c r="I88" s="223"/>
      <c r="J88" s="223"/>
      <c r="K88" s="223"/>
      <c r="L88" s="223"/>
      <c r="M88" s="223"/>
      <c r="N88" s="223"/>
      <c r="O88" s="223"/>
      <c r="P88" s="223"/>
      <c r="Q88" s="223"/>
      <c r="R88" s="223"/>
      <c r="S88" s="18"/>
      <c r="T88" s="42"/>
      <c r="AA88" s="43"/>
      <c r="AT88" s="6" t="s">
        <v>283</v>
      </c>
      <c r="AU88" s="6" t="s">
        <v>235</v>
      </c>
    </row>
    <row r="89" spans="2:51" s="6" customFormat="1" ht="15.75" customHeight="1">
      <c r="B89" s="111"/>
      <c r="E89" s="112"/>
      <c r="F89" s="259" t="s">
        <v>471</v>
      </c>
      <c r="G89" s="260"/>
      <c r="H89" s="260"/>
      <c r="I89" s="260"/>
      <c r="K89" s="113">
        <v>93</v>
      </c>
      <c r="S89" s="111"/>
      <c r="T89" s="114"/>
      <c r="AA89" s="115"/>
      <c r="AT89" s="112" t="s">
        <v>285</v>
      </c>
      <c r="AU89" s="112" t="s">
        <v>235</v>
      </c>
      <c r="AV89" s="112" t="s">
        <v>235</v>
      </c>
      <c r="AW89" s="112" t="s">
        <v>249</v>
      </c>
      <c r="AX89" s="112" t="s">
        <v>179</v>
      </c>
      <c r="AY89" s="112" t="s">
        <v>272</v>
      </c>
    </row>
    <row r="90" spans="2:65" s="6" customFormat="1" ht="27" customHeight="1">
      <c r="B90" s="18"/>
      <c r="C90" s="101" t="s">
        <v>311</v>
      </c>
      <c r="D90" s="101" t="s">
        <v>273</v>
      </c>
      <c r="E90" s="102" t="s">
        <v>472</v>
      </c>
      <c r="F90" s="254" t="s">
        <v>473</v>
      </c>
      <c r="G90" s="255"/>
      <c r="H90" s="255"/>
      <c r="I90" s="255"/>
      <c r="J90" s="104" t="s">
        <v>399</v>
      </c>
      <c r="K90" s="105">
        <v>5</v>
      </c>
      <c r="L90" s="256"/>
      <c r="M90" s="255"/>
      <c r="N90" s="256">
        <f>ROUND($L$90*$K$90,2)</f>
        <v>0</v>
      </c>
      <c r="O90" s="255"/>
      <c r="P90" s="255"/>
      <c r="Q90" s="255"/>
      <c r="R90" s="103" t="s">
        <v>277</v>
      </c>
      <c r="S90" s="18"/>
      <c r="T90" s="106"/>
      <c r="U90" s="107" t="s">
        <v>198</v>
      </c>
      <c r="X90" s="108">
        <v>0</v>
      </c>
      <c r="Y90" s="108">
        <f>$X$90*$K$90</f>
        <v>0</v>
      </c>
      <c r="Z90" s="108">
        <v>0</v>
      </c>
      <c r="AA90" s="109">
        <f>$Z$90*$K$90</f>
        <v>0</v>
      </c>
      <c r="AR90" s="69" t="s">
        <v>278</v>
      </c>
      <c r="AT90" s="69" t="s">
        <v>273</v>
      </c>
      <c r="AU90" s="69" t="s">
        <v>235</v>
      </c>
      <c r="AY90" s="6" t="s">
        <v>272</v>
      </c>
      <c r="BE90" s="110">
        <f>IF($U$90="základní",$N$90,0)</f>
        <v>0</v>
      </c>
      <c r="BF90" s="110">
        <f>IF($U$90="snížená",$N$90,0)</f>
        <v>0</v>
      </c>
      <c r="BG90" s="110">
        <f>IF($U$90="zákl. přenesená",$N$90,0)</f>
        <v>0</v>
      </c>
      <c r="BH90" s="110">
        <f>IF($U$90="sníž. přenesená",$N$90,0)</f>
        <v>0</v>
      </c>
      <c r="BI90" s="110">
        <f>IF($U$90="nulová",$N$90,0)</f>
        <v>0</v>
      </c>
      <c r="BJ90" s="69" t="s">
        <v>179</v>
      </c>
      <c r="BK90" s="110">
        <f>ROUND($L$90*$K$90,2)</f>
        <v>0</v>
      </c>
      <c r="BL90" s="69" t="s">
        <v>278</v>
      </c>
      <c r="BM90" s="69" t="s">
        <v>474</v>
      </c>
    </row>
    <row r="91" spans="2:47" s="6" customFormat="1" ht="16.5" customHeight="1">
      <c r="B91" s="18"/>
      <c r="F91" s="257" t="s">
        <v>475</v>
      </c>
      <c r="G91" s="223"/>
      <c r="H91" s="223"/>
      <c r="I91" s="223"/>
      <c r="J91" s="223"/>
      <c r="K91" s="223"/>
      <c r="L91" s="223"/>
      <c r="M91" s="223"/>
      <c r="N91" s="223"/>
      <c r="O91" s="223"/>
      <c r="P91" s="223"/>
      <c r="Q91" s="223"/>
      <c r="R91" s="223"/>
      <c r="S91" s="18"/>
      <c r="T91" s="42"/>
      <c r="AA91" s="43"/>
      <c r="AT91" s="6" t="s">
        <v>281</v>
      </c>
      <c r="AU91" s="6" t="s">
        <v>235</v>
      </c>
    </row>
    <row r="92" spans="2:47" s="6" customFormat="1" ht="38.25" customHeight="1">
      <c r="B92" s="18"/>
      <c r="F92" s="258" t="s">
        <v>476</v>
      </c>
      <c r="G92" s="223"/>
      <c r="H92" s="223"/>
      <c r="I92" s="223"/>
      <c r="J92" s="223"/>
      <c r="K92" s="223"/>
      <c r="L92" s="223"/>
      <c r="M92" s="223"/>
      <c r="N92" s="223"/>
      <c r="O92" s="223"/>
      <c r="P92" s="223"/>
      <c r="Q92" s="223"/>
      <c r="R92" s="223"/>
      <c r="S92" s="18"/>
      <c r="T92" s="42"/>
      <c r="AA92" s="43"/>
      <c r="AT92" s="6" t="s">
        <v>283</v>
      </c>
      <c r="AU92" s="6" t="s">
        <v>235</v>
      </c>
    </row>
    <row r="93" spans="2:51" s="6" customFormat="1" ht="15.75" customHeight="1">
      <c r="B93" s="111"/>
      <c r="E93" s="112"/>
      <c r="F93" s="259" t="s">
        <v>408</v>
      </c>
      <c r="G93" s="260"/>
      <c r="H93" s="260"/>
      <c r="I93" s="260"/>
      <c r="K93" s="113">
        <v>5</v>
      </c>
      <c r="S93" s="111"/>
      <c r="T93" s="114"/>
      <c r="AA93" s="115"/>
      <c r="AT93" s="112" t="s">
        <v>285</v>
      </c>
      <c r="AU93" s="112" t="s">
        <v>235</v>
      </c>
      <c r="AV93" s="112" t="s">
        <v>235</v>
      </c>
      <c r="AW93" s="112" t="s">
        <v>249</v>
      </c>
      <c r="AX93" s="112" t="s">
        <v>179</v>
      </c>
      <c r="AY93" s="112" t="s">
        <v>272</v>
      </c>
    </row>
    <row r="94" spans="2:65" s="6" customFormat="1" ht="27" customHeight="1">
      <c r="B94" s="18"/>
      <c r="C94" s="101" t="s">
        <v>317</v>
      </c>
      <c r="D94" s="101" t="s">
        <v>273</v>
      </c>
      <c r="E94" s="102" t="s">
        <v>477</v>
      </c>
      <c r="F94" s="254" t="s">
        <v>478</v>
      </c>
      <c r="G94" s="255"/>
      <c r="H94" s="255"/>
      <c r="I94" s="255"/>
      <c r="J94" s="104" t="s">
        <v>399</v>
      </c>
      <c r="K94" s="105">
        <v>155</v>
      </c>
      <c r="L94" s="256"/>
      <c r="M94" s="255"/>
      <c r="N94" s="256">
        <f>ROUND($L$94*$K$94,2)</f>
        <v>0</v>
      </c>
      <c r="O94" s="255"/>
      <c r="P94" s="255"/>
      <c r="Q94" s="255"/>
      <c r="R94" s="103" t="s">
        <v>277</v>
      </c>
      <c r="S94" s="18"/>
      <c r="T94" s="106"/>
      <c r="U94" s="107" t="s">
        <v>198</v>
      </c>
      <c r="X94" s="108">
        <v>0</v>
      </c>
      <c r="Y94" s="108">
        <f>$X$94*$K$94</f>
        <v>0</v>
      </c>
      <c r="Z94" s="108">
        <v>0</v>
      </c>
      <c r="AA94" s="109">
        <f>$Z$94*$K$94</f>
        <v>0</v>
      </c>
      <c r="AR94" s="69" t="s">
        <v>278</v>
      </c>
      <c r="AT94" s="69" t="s">
        <v>273</v>
      </c>
      <c r="AU94" s="69" t="s">
        <v>235</v>
      </c>
      <c r="AY94" s="6" t="s">
        <v>272</v>
      </c>
      <c r="BE94" s="110">
        <f>IF($U$94="základní",$N$94,0)</f>
        <v>0</v>
      </c>
      <c r="BF94" s="110">
        <f>IF($U$94="snížená",$N$94,0)</f>
        <v>0</v>
      </c>
      <c r="BG94" s="110">
        <f>IF($U$94="zákl. přenesená",$N$94,0)</f>
        <v>0</v>
      </c>
      <c r="BH94" s="110">
        <f>IF($U$94="sníž. přenesená",$N$94,0)</f>
        <v>0</v>
      </c>
      <c r="BI94" s="110">
        <f>IF($U$94="nulová",$N$94,0)</f>
        <v>0</v>
      </c>
      <c r="BJ94" s="69" t="s">
        <v>179</v>
      </c>
      <c r="BK94" s="110">
        <f>ROUND($L$94*$K$94,2)</f>
        <v>0</v>
      </c>
      <c r="BL94" s="69" t="s">
        <v>278</v>
      </c>
      <c r="BM94" s="69" t="s">
        <v>479</v>
      </c>
    </row>
    <row r="95" spans="2:47" s="6" customFormat="1" ht="16.5" customHeight="1">
      <c r="B95" s="18"/>
      <c r="F95" s="257" t="s">
        <v>480</v>
      </c>
      <c r="G95" s="223"/>
      <c r="H95" s="223"/>
      <c r="I95" s="223"/>
      <c r="J95" s="223"/>
      <c r="K95" s="223"/>
      <c r="L95" s="223"/>
      <c r="M95" s="223"/>
      <c r="N95" s="223"/>
      <c r="O95" s="223"/>
      <c r="P95" s="223"/>
      <c r="Q95" s="223"/>
      <c r="R95" s="223"/>
      <c r="S95" s="18"/>
      <c r="T95" s="42"/>
      <c r="AA95" s="43"/>
      <c r="AT95" s="6" t="s">
        <v>281</v>
      </c>
      <c r="AU95" s="6" t="s">
        <v>235</v>
      </c>
    </row>
    <row r="96" spans="2:47" s="6" customFormat="1" ht="38.25" customHeight="1">
      <c r="B96" s="18"/>
      <c r="F96" s="258" t="s">
        <v>476</v>
      </c>
      <c r="G96" s="223"/>
      <c r="H96" s="223"/>
      <c r="I96" s="223"/>
      <c r="J96" s="223"/>
      <c r="K96" s="223"/>
      <c r="L96" s="223"/>
      <c r="M96" s="223"/>
      <c r="N96" s="223"/>
      <c r="O96" s="223"/>
      <c r="P96" s="223"/>
      <c r="Q96" s="223"/>
      <c r="R96" s="223"/>
      <c r="S96" s="18"/>
      <c r="T96" s="42"/>
      <c r="AA96" s="43"/>
      <c r="AT96" s="6" t="s">
        <v>283</v>
      </c>
      <c r="AU96" s="6" t="s">
        <v>235</v>
      </c>
    </row>
    <row r="97" spans="2:51" s="6" customFormat="1" ht="15.75" customHeight="1">
      <c r="B97" s="111"/>
      <c r="E97" s="112"/>
      <c r="F97" s="259" t="s">
        <v>481</v>
      </c>
      <c r="G97" s="260"/>
      <c r="H97" s="260"/>
      <c r="I97" s="260"/>
      <c r="K97" s="113">
        <v>155</v>
      </c>
      <c r="S97" s="111"/>
      <c r="T97" s="125"/>
      <c r="U97" s="126"/>
      <c r="V97" s="126"/>
      <c r="W97" s="126"/>
      <c r="X97" s="126"/>
      <c r="Y97" s="126"/>
      <c r="Z97" s="126"/>
      <c r="AA97" s="127"/>
      <c r="AT97" s="112" t="s">
        <v>285</v>
      </c>
      <c r="AU97" s="112" t="s">
        <v>235</v>
      </c>
      <c r="AV97" s="112" t="s">
        <v>235</v>
      </c>
      <c r="AW97" s="112" t="s">
        <v>249</v>
      </c>
      <c r="AX97" s="112" t="s">
        <v>179</v>
      </c>
      <c r="AY97" s="112" t="s">
        <v>272</v>
      </c>
    </row>
    <row r="98" spans="2:19" s="6" customFormat="1" ht="7.5" customHeight="1">
      <c r="B98" s="31"/>
      <c r="C98" s="32"/>
      <c r="D98" s="32"/>
      <c r="E98" s="32"/>
      <c r="F98" s="32"/>
      <c r="G98" s="32"/>
      <c r="H98" s="32"/>
      <c r="I98" s="32"/>
      <c r="J98" s="32"/>
      <c r="K98" s="32"/>
      <c r="L98" s="32"/>
      <c r="M98" s="32"/>
      <c r="N98" s="32"/>
      <c r="O98" s="32"/>
      <c r="P98" s="32"/>
      <c r="Q98" s="32"/>
      <c r="R98" s="32"/>
      <c r="S98" s="18"/>
    </row>
    <row r="195" s="2" customFormat="1" ht="14.25" customHeight="1"/>
  </sheetData>
  <sheetProtection/>
  <mergeCells count="83">
    <mergeCell ref="H1:K1"/>
    <mergeCell ref="S2:AC2"/>
    <mergeCell ref="F95:R95"/>
    <mergeCell ref="F96:R96"/>
    <mergeCell ref="F87:R87"/>
    <mergeCell ref="F88:R88"/>
    <mergeCell ref="F89:I89"/>
    <mergeCell ref="F90:I90"/>
    <mergeCell ref="L90:M90"/>
    <mergeCell ref="N90:Q90"/>
    <mergeCell ref="F97:I97"/>
    <mergeCell ref="N71:Q71"/>
    <mergeCell ref="N72:Q72"/>
    <mergeCell ref="N73:Q73"/>
    <mergeCell ref="F91:R91"/>
    <mergeCell ref="F92:R92"/>
    <mergeCell ref="F93:I93"/>
    <mergeCell ref="F94:I94"/>
    <mergeCell ref="L94:M94"/>
    <mergeCell ref="N94:Q94"/>
    <mergeCell ref="F83:R83"/>
    <mergeCell ref="F84:R84"/>
    <mergeCell ref="F85:I85"/>
    <mergeCell ref="F86:I86"/>
    <mergeCell ref="L86:M86"/>
    <mergeCell ref="N86:Q86"/>
    <mergeCell ref="F79:R79"/>
    <mergeCell ref="F80:R80"/>
    <mergeCell ref="F81:I81"/>
    <mergeCell ref="F82:I82"/>
    <mergeCell ref="L82:M82"/>
    <mergeCell ref="N82:Q82"/>
    <mergeCell ref="F75:R75"/>
    <mergeCell ref="F76:R76"/>
    <mergeCell ref="F77:I77"/>
    <mergeCell ref="F78:I78"/>
    <mergeCell ref="L78:M78"/>
    <mergeCell ref="N78:Q78"/>
    <mergeCell ref="M65:P65"/>
    <mergeCell ref="M67:Q67"/>
    <mergeCell ref="F70:I70"/>
    <mergeCell ref="L70:M70"/>
    <mergeCell ref="N70:Q70"/>
    <mergeCell ref="F74:I74"/>
    <mergeCell ref="L74:M74"/>
    <mergeCell ref="N74:Q74"/>
    <mergeCell ref="N51:Q51"/>
    <mergeCell ref="N52:Q52"/>
    <mergeCell ref="N53:Q53"/>
    <mergeCell ref="C60:R60"/>
    <mergeCell ref="F62:Q62"/>
    <mergeCell ref="F63:Q63"/>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0"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82"/>
  <sheetViews>
    <sheetView showGridLines="0" zoomScalePageLayoutView="0" workbookViewId="0" topLeftCell="A1">
      <pane ySplit="1" topLeftCell="A65" activePane="bottomLeft" state="frozen"/>
      <selection pane="topLeft" activeCell="A1" sqref="A1"/>
      <selection pane="bottomLeft" activeCell="L79" sqref="L79:M79"/>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134"/>
      <c r="B1" s="131"/>
      <c r="C1" s="131"/>
      <c r="D1" s="132" t="s">
        <v>160</v>
      </c>
      <c r="E1" s="131"/>
      <c r="F1" s="133" t="s">
        <v>500</v>
      </c>
      <c r="G1" s="133"/>
      <c r="H1" s="271" t="s">
        <v>501</v>
      </c>
      <c r="I1" s="271"/>
      <c r="J1" s="271"/>
      <c r="K1" s="271"/>
      <c r="L1" s="133" t="s">
        <v>502</v>
      </c>
      <c r="M1" s="133"/>
      <c r="N1" s="131"/>
      <c r="O1" s="132" t="s">
        <v>241</v>
      </c>
      <c r="P1" s="131"/>
      <c r="Q1" s="131"/>
      <c r="R1" s="131"/>
      <c r="S1" s="133" t="s">
        <v>503</v>
      </c>
      <c r="T1" s="133"/>
      <c r="U1" s="134"/>
      <c r="V1" s="13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14" t="s">
        <v>164</v>
      </c>
      <c r="D2" s="215"/>
      <c r="E2" s="215"/>
      <c r="F2" s="215"/>
      <c r="G2" s="215"/>
      <c r="H2" s="215"/>
      <c r="I2" s="215"/>
      <c r="J2" s="215"/>
      <c r="K2" s="215"/>
      <c r="L2" s="215"/>
      <c r="M2" s="215"/>
      <c r="N2" s="215"/>
      <c r="O2" s="215"/>
      <c r="P2" s="215"/>
      <c r="Q2" s="215"/>
      <c r="R2" s="215"/>
      <c r="S2" s="235" t="s">
        <v>165</v>
      </c>
      <c r="T2" s="215"/>
      <c r="U2" s="215"/>
      <c r="V2" s="215"/>
      <c r="W2" s="215"/>
      <c r="X2" s="215"/>
      <c r="Y2" s="215"/>
      <c r="Z2" s="215"/>
      <c r="AA2" s="215"/>
      <c r="AB2" s="215"/>
      <c r="AC2" s="215"/>
      <c r="AT2" s="2" t="s">
        <v>240</v>
      </c>
    </row>
    <row r="3" spans="2:46" s="2" customFormat="1" ht="7.5" customHeight="1">
      <c r="B3" s="7"/>
      <c r="C3" s="8"/>
      <c r="D3" s="8"/>
      <c r="E3" s="8"/>
      <c r="F3" s="8"/>
      <c r="G3" s="8"/>
      <c r="H3" s="8"/>
      <c r="I3" s="8"/>
      <c r="J3" s="8"/>
      <c r="K3" s="8"/>
      <c r="L3" s="8"/>
      <c r="M3" s="8"/>
      <c r="N3" s="8"/>
      <c r="O3" s="8"/>
      <c r="P3" s="8"/>
      <c r="Q3" s="8"/>
      <c r="R3" s="9"/>
      <c r="AT3" s="2" t="s">
        <v>235</v>
      </c>
    </row>
    <row r="4" spans="2:46" s="2" customFormat="1" ht="37.5" customHeight="1">
      <c r="B4" s="10"/>
      <c r="C4" s="216" t="s">
        <v>242</v>
      </c>
      <c r="D4" s="215"/>
      <c r="E4" s="215"/>
      <c r="F4" s="215"/>
      <c r="G4" s="215"/>
      <c r="H4" s="215"/>
      <c r="I4" s="215"/>
      <c r="J4" s="215"/>
      <c r="K4" s="215"/>
      <c r="L4" s="215"/>
      <c r="M4" s="215"/>
      <c r="N4" s="215"/>
      <c r="O4" s="215"/>
      <c r="P4" s="215"/>
      <c r="Q4" s="215"/>
      <c r="R4" s="217"/>
      <c r="T4" s="12" t="s">
        <v>170</v>
      </c>
      <c r="AT4" s="2" t="s">
        <v>162</v>
      </c>
    </row>
    <row r="5" spans="2:18" s="2" customFormat="1" ht="7.5" customHeight="1">
      <c r="B5" s="10"/>
      <c r="R5" s="11"/>
    </row>
    <row r="6" spans="2:18" s="2" customFormat="1" ht="30.75" customHeight="1">
      <c r="B6" s="10"/>
      <c r="D6" s="16" t="s">
        <v>174</v>
      </c>
      <c r="F6" s="243" t="str">
        <f>'Rekapitulace stavby'!$K$6</f>
        <v>II/193 Uněšov - průtah</v>
      </c>
      <c r="G6" s="215"/>
      <c r="H6" s="215"/>
      <c r="I6" s="215"/>
      <c r="J6" s="215"/>
      <c r="K6" s="215"/>
      <c r="L6" s="215"/>
      <c r="M6" s="215"/>
      <c r="N6" s="215"/>
      <c r="O6" s="215"/>
      <c r="P6" s="215"/>
      <c r="Q6" s="215"/>
      <c r="R6" s="11"/>
    </row>
    <row r="7" spans="2:18" s="6" customFormat="1" ht="37.5" customHeight="1">
      <c r="B7" s="18"/>
      <c r="D7" s="37" t="s">
        <v>243</v>
      </c>
      <c r="F7" s="232" t="s">
        <v>482</v>
      </c>
      <c r="G7" s="223"/>
      <c r="H7" s="223"/>
      <c r="I7" s="223"/>
      <c r="J7" s="223"/>
      <c r="K7" s="223"/>
      <c r="L7" s="223"/>
      <c r="M7" s="223"/>
      <c r="N7" s="223"/>
      <c r="O7" s="223"/>
      <c r="P7" s="223"/>
      <c r="Q7" s="223"/>
      <c r="R7" s="21"/>
    </row>
    <row r="8" spans="2:18" s="6" customFormat="1" ht="14.25" customHeight="1">
      <c r="B8" s="18"/>
      <c r="R8" s="21"/>
    </row>
    <row r="9" spans="2:18" s="6" customFormat="1" ht="15" customHeight="1">
      <c r="B9" s="18"/>
      <c r="D9" s="16" t="s">
        <v>177</v>
      </c>
      <c r="F9" s="14"/>
      <c r="M9" s="16" t="s">
        <v>178</v>
      </c>
      <c r="O9" s="14"/>
      <c r="R9" s="21"/>
    </row>
    <row r="10" spans="2:18" s="6" customFormat="1" ht="15" customHeight="1">
      <c r="B10" s="18"/>
      <c r="D10" s="16" t="s">
        <v>180</v>
      </c>
      <c r="F10" s="14" t="s">
        <v>181</v>
      </c>
      <c r="M10" s="16" t="s">
        <v>182</v>
      </c>
      <c r="O10" s="222" t="str">
        <f>'Rekapitulace stavby'!$AN$8</f>
        <v>24.08.2015</v>
      </c>
      <c r="P10" s="223"/>
      <c r="R10" s="21"/>
    </row>
    <row r="11" spans="2:18" s="6" customFormat="1" ht="12" customHeight="1">
      <c r="B11" s="18"/>
      <c r="R11" s="21"/>
    </row>
    <row r="12" spans="2:18" s="6" customFormat="1" ht="15" customHeight="1">
      <c r="B12" s="18"/>
      <c r="D12" s="16" t="s">
        <v>186</v>
      </c>
      <c r="M12" s="16" t="s">
        <v>187</v>
      </c>
      <c r="O12" s="218"/>
      <c r="P12" s="223"/>
      <c r="R12" s="21"/>
    </row>
    <row r="13" spans="2:18" s="6" customFormat="1" ht="18.75" customHeight="1">
      <c r="B13" s="18"/>
      <c r="E13" s="14" t="s">
        <v>188</v>
      </c>
      <c r="M13" s="16" t="s">
        <v>189</v>
      </c>
      <c r="O13" s="218"/>
      <c r="P13" s="223"/>
      <c r="R13" s="21"/>
    </row>
    <row r="14" spans="2:18" s="6" customFormat="1" ht="7.5" customHeight="1">
      <c r="B14" s="18"/>
      <c r="R14" s="21"/>
    </row>
    <row r="15" spans="2:18" s="6" customFormat="1" ht="15" customHeight="1">
      <c r="B15" s="18"/>
      <c r="D15" s="16" t="s">
        <v>190</v>
      </c>
      <c r="M15" s="16" t="s">
        <v>187</v>
      </c>
      <c r="O15" s="218">
        <f>IF('Rekapitulace stavby'!$AN$13="","",'Rekapitulace stavby'!$AN$13)</f>
      </c>
      <c r="P15" s="223"/>
      <c r="R15" s="21"/>
    </row>
    <row r="16" spans="2:18" s="6" customFormat="1" ht="18.75" customHeight="1">
      <c r="B16" s="18"/>
      <c r="E16" s="14" t="str">
        <f>IF('Rekapitulace stavby'!$E$14="","",'Rekapitulace stavby'!$E$14)</f>
        <v> </v>
      </c>
      <c r="M16" s="16" t="s">
        <v>189</v>
      </c>
      <c r="O16" s="218">
        <f>IF('Rekapitulace stavby'!$AN$14="","",'Rekapitulace stavby'!$AN$14)</f>
      </c>
      <c r="P16" s="223"/>
      <c r="R16" s="21"/>
    </row>
    <row r="17" spans="2:18" s="6" customFormat="1" ht="7.5" customHeight="1">
      <c r="B17" s="18"/>
      <c r="R17" s="21"/>
    </row>
    <row r="18" spans="2:18" s="6" customFormat="1" ht="15" customHeight="1">
      <c r="B18" s="18"/>
      <c r="D18" s="16" t="s">
        <v>192</v>
      </c>
      <c r="M18" s="16" t="s">
        <v>187</v>
      </c>
      <c r="O18" s="218"/>
      <c r="P18" s="223"/>
      <c r="R18" s="21"/>
    </row>
    <row r="19" spans="2:18" s="6" customFormat="1" ht="18.75" customHeight="1">
      <c r="B19" s="18"/>
      <c r="E19" s="14" t="s">
        <v>193</v>
      </c>
      <c r="M19" s="16" t="s">
        <v>189</v>
      </c>
      <c r="O19" s="218"/>
      <c r="P19" s="223"/>
      <c r="R19" s="21"/>
    </row>
    <row r="20" spans="2:18" s="6" customFormat="1" ht="7.5" customHeight="1">
      <c r="B20" s="18"/>
      <c r="R20" s="21"/>
    </row>
    <row r="21" spans="2:18" s="6" customFormat="1" ht="15" customHeight="1">
      <c r="B21" s="18"/>
      <c r="D21" s="16" t="s">
        <v>195</v>
      </c>
      <c r="R21" s="21"/>
    </row>
    <row r="22" spans="2:18" s="69" customFormat="1" ht="15.75" customHeight="1">
      <c r="B22" s="70"/>
      <c r="E22" s="239"/>
      <c r="F22" s="244"/>
      <c r="G22" s="244"/>
      <c r="H22" s="244"/>
      <c r="I22" s="244"/>
      <c r="J22" s="244"/>
      <c r="K22" s="244"/>
      <c r="L22" s="244"/>
      <c r="M22" s="244"/>
      <c r="N22" s="244"/>
      <c r="O22" s="244"/>
      <c r="P22" s="244"/>
      <c r="R22" s="71"/>
    </row>
    <row r="23" spans="2:18" s="6" customFormat="1" ht="7.5" customHeight="1">
      <c r="B23" s="18"/>
      <c r="R23" s="21"/>
    </row>
    <row r="24" spans="2:18" s="6" customFormat="1" ht="7.5" customHeight="1">
      <c r="B24" s="18"/>
      <c r="D24" s="40"/>
      <c r="E24" s="40"/>
      <c r="F24" s="40"/>
      <c r="G24" s="40"/>
      <c r="H24" s="40"/>
      <c r="I24" s="40"/>
      <c r="J24" s="40"/>
      <c r="K24" s="40"/>
      <c r="L24" s="40"/>
      <c r="M24" s="40"/>
      <c r="N24" s="40"/>
      <c r="O24" s="40"/>
      <c r="P24" s="40"/>
      <c r="R24" s="21"/>
    </row>
    <row r="25" spans="2:18" s="6" customFormat="1" ht="26.25" customHeight="1">
      <c r="B25" s="18"/>
      <c r="D25" s="72" t="s">
        <v>196</v>
      </c>
      <c r="M25" s="227">
        <f>ROUNDUP($N$72,2)</f>
        <v>0</v>
      </c>
      <c r="N25" s="223"/>
      <c r="O25" s="223"/>
      <c r="P25" s="223"/>
      <c r="R25" s="21"/>
    </row>
    <row r="26" spans="2:18" s="6" customFormat="1" ht="7.5" customHeight="1">
      <c r="B26" s="18"/>
      <c r="D26" s="40"/>
      <c r="E26" s="40"/>
      <c r="F26" s="40"/>
      <c r="G26" s="40"/>
      <c r="H26" s="40"/>
      <c r="I26" s="40"/>
      <c r="J26" s="40"/>
      <c r="K26" s="40"/>
      <c r="L26" s="40"/>
      <c r="M26" s="40"/>
      <c r="N26" s="40"/>
      <c r="O26" s="40"/>
      <c r="P26" s="40"/>
      <c r="R26" s="21"/>
    </row>
    <row r="27" spans="2:18" s="6" customFormat="1" ht="15" customHeight="1">
      <c r="B27" s="18"/>
      <c r="D27" s="23" t="s">
        <v>197</v>
      </c>
      <c r="E27" s="23" t="s">
        <v>198</v>
      </c>
      <c r="F27" s="73">
        <v>0.21</v>
      </c>
      <c r="G27" s="74" t="s">
        <v>199</v>
      </c>
      <c r="H27" s="245">
        <f>ROUNDUP(SUM($BE$72:$BE$81),2)</f>
        <v>0</v>
      </c>
      <c r="I27" s="223"/>
      <c r="J27" s="223"/>
      <c r="M27" s="245">
        <f>ROUNDUP(SUM($BE$72:$BE$81)*$F$27,1)</f>
        <v>0</v>
      </c>
      <c r="N27" s="223"/>
      <c r="O27" s="223"/>
      <c r="P27" s="223"/>
      <c r="R27" s="21"/>
    </row>
    <row r="28" spans="2:18" s="6" customFormat="1" ht="15" customHeight="1">
      <c r="B28" s="18"/>
      <c r="E28" s="23" t="s">
        <v>200</v>
      </c>
      <c r="F28" s="73">
        <v>0.15</v>
      </c>
      <c r="G28" s="74" t="s">
        <v>199</v>
      </c>
      <c r="H28" s="245">
        <f>ROUNDUP(SUM($BF$72:$BF$81),2)</f>
        <v>0</v>
      </c>
      <c r="I28" s="223"/>
      <c r="J28" s="223"/>
      <c r="M28" s="245">
        <f>ROUNDUP(SUM($BF$72:$BF$81)*$F$28,1)</f>
        <v>0</v>
      </c>
      <c r="N28" s="223"/>
      <c r="O28" s="223"/>
      <c r="P28" s="223"/>
      <c r="R28" s="21"/>
    </row>
    <row r="29" spans="2:18" s="6" customFormat="1" ht="15" customHeight="1" hidden="1">
      <c r="B29" s="18"/>
      <c r="E29" s="23" t="s">
        <v>201</v>
      </c>
      <c r="F29" s="73">
        <v>0.21</v>
      </c>
      <c r="G29" s="74" t="s">
        <v>199</v>
      </c>
      <c r="H29" s="245">
        <f>ROUNDUP(SUM($BG$72:$BG$81),2)</f>
        <v>0</v>
      </c>
      <c r="I29" s="223"/>
      <c r="J29" s="223"/>
      <c r="M29" s="245">
        <v>0</v>
      </c>
      <c r="N29" s="223"/>
      <c r="O29" s="223"/>
      <c r="P29" s="223"/>
      <c r="R29" s="21"/>
    </row>
    <row r="30" spans="2:18" s="6" customFormat="1" ht="15" customHeight="1" hidden="1">
      <c r="B30" s="18"/>
      <c r="E30" s="23" t="s">
        <v>202</v>
      </c>
      <c r="F30" s="73">
        <v>0.15</v>
      </c>
      <c r="G30" s="74" t="s">
        <v>199</v>
      </c>
      <c r="H30" s="245">
        <f>ROUNDUP(SUM($BH$72:$BH$81),2)</f>
        <v>0</v>
      </c>
      <c r="I30" s="223"/>
      <c r="J30" s="223"/>
      <c r="M30" s="245">
        <v>0</v>
      </c>
      <c r="N30" s="223"/>
      <c r="O30" s="223"/>
      <c r="P30" s="223"/>
      <c r="R30" s="21"/>
    </row>
    <row r="31" spans="2:18" s="6" customFormat="1" ht="15" customHeight="1" hidden="1">
      <c r="B31" s="18"/>
      <c r="E31" s="23" t="s">
        <v>203</v>
      </c>
      <c r="F31" s="73">
        <v>0</v>
      </c>
      <c r="G31" s="74" t="s">
        <v>199</v>
      </c>
      <c r="H31" s="245">
        <f>ROUNDUP(SUM($BI$72:$BI$81),2)</f>
        <v>0</v>
      </c>
      <c r="I31" s="223"/>
      <c r="J31" s="223"/>
      <c r="M31" s="245">
        <v>0</v>
      </c>
      <c r="N31" s="223"/>
      <c r="O31" s="223"/>
      <c r="P31" s="223"/>
      <c r="R31" s="21"/>
    </row>
    <row r="32" spans="2:18" s="6" customFormat="1" ht="7.5" customHeight="1">
      <c r="B32" s="18"/>
      <c r="R32" s="21"/>
    </row>
    <row r="33" spans="2:18" s="6" customFormat="1" ht="26.25" customHeight="1">
      <c r="B33" s="18"/>
      <c r="C33" s="26"/>
      <c r="D33" s="27" t="s">
        <v>204</v>
      </c>
      <c r="E33" s="28"/>
      <c r="F33" s="28"/>
      <c r="G33" s="75" t="s">
        <v>205</v>
      </c>
      <c r="H33" s="29" t="s">
        <v>206</v>
      </c>
      <c r="I33" s="28"/>
      <c r="J33" s="28"/>
      <c r="K33" s="28"/>
      <c r="L33" s="230">
        <f>ROUNDUP(SUM($M$25:$M$31),2)</f>
        <v>0</v>
      </c>
      <c r="M33" s="225"/>
      <c r="N33" s="225"/>
      <c r="O33" s="225"/>
      <c r="P33" s="231"/>
      <c r="Q33" s="26"/>
      <c r="R33" s="30"/>
    </row>
    <row r="34" spans="2:18" s="6" customFormat="1" ht="15" customHeight="1">
      <c r="B34" s="31"/>
      <c r="C34" s="32"/>
      <c r="D34" s="32"/>
      <c r="E34" s="32"/>
      <c r="F34" s="32"/>
      <c r="G34" s="32"/>
      <c r="H34" s="32"/>
      <c r="I34" s="32"/>
      <c r="J34" s="32"/>
      <c r="K34" s="32"/>
      <c r="L34" s="32"/>
      <c r="M34" s="32"/>
      <c r="N34" s="32"/>
      <c r="O34" s="32"/>
      <c r="P34" s="32"/>
      <c r="Q34" s="32"/>
      <c r="R34" s="33"/>
    </row>
    <row r="38" spans="2:18" s="6" customFormat="1" ht="7.5" customHeight="1">
      <c r="B38" s="34"/>
      <c r="C38" s="35"/>
      <c r="D38" s="35"/>
      <c r="E38" s="35"/>
      <c r="F38" s="35"/>
      <c r="G38" s="35"/>
      <c r="H38" s="35"/>
      <c r="I38" s="35"/>
      <c r="J38" s="35"/>
      <c r="K38" s="35"/>
      <c r="L38" s="35"/>
      <c r="M38" s="35"/>
      <c r="N38" s="35"/>
      <c r="O38" s="35"/>
      <c r="P38" s="35"/>
      <c r="Q38" s="35"/>
      <c r="R38" s="76"/>
    </row>
    <row r="39" spans="2:18" s="6" customFormat="1" ht="37.5" customHeight="1">
      <c r="B39" s="18"/>
      <c r="C39" s="216" t="s">
        <v>245</v>
      </c>
      <c r="D39" s="223"/>
      <c r="E39" s="223"/>
      <c r="F39" s="223"/>
      <c r="G39" s="223"/>
      <c r="H39" s="223"/>
      <c r="I39" s="223"/>
      <c r="J39" s="223"/>
      <c r="K39" s="223"/>
      <c r="L39" s="223"/>
      <c r="M39" s="223"/>
      <c r="N39" s="223"/>
      <c r="O39" s="223"/>
      <c r="P39" s="223"/>
      <c r="Q39" s="223"/>
      <c r="R39" s="246"/>
    </row>
    <row r="40" spans="2:18" s="6" customFormat="1" ht="7.5" customHeight="1">
      <c r="B40" s="18"/>
      <c r="R40" s="21"/>
    </row>
    <row r="41" spans="2:18" s="6" customFormat="1" ht="30.75" customHeight="1">
      <c r="B41" s="18"/>
      <c r="C41" s="16" t="s">
        <v>174</v>
      </c>
      <c r="F41" s="243" t="str">
        <f>$F$6</f>
        <v>II/193 Uněšov - průtah</v>
      </c>
      <c r="G41" s="223"/>
      <c r="H41" s="223"/>
      <c r="I41" s="223"/>
      <c r="J41" s="223"/>
      <c r="K41" s="223"/>
      <c r="L41" s="223"/>
      <c r="M41" s="223"/>
      <c r="N41" s="223"/>
      <c r="O41" s="223"/>
      <c r="P41" s="223"/>
      <c r="Q41" s="223"/>
      <c r="R41" s="21"/>
    </row>
    <row r="42" spans="2:18" s="6" customFormat="1" ht="37.5" customHeight="1">
      <c r="B42" s="18"/>
      <c r="C42" s="37" t="s">
        <v>243</v>
      </c>
      <c r="F42" s="232" t="str">
        <f>$F$7</f>
        <v>3 - Vedlejší a ostatní náklady</v>
      </c>
      <c r="G42" s="223"/>
      <c r="H42" s="223"/>
      <c r="I42" s="223"/>
      <c r="J42" s="223"/>
      <c r="K42" s="223"/>
      <c r="L42" s="223"/>
      <c r="M42" s="223"/>
      <c r="N42" s="223"/>
      <c r="O42" s="223"/>
      <c r="P42" s="223"/>
      <c r="Q42" s="223"/>
      <c r="R42" s="21"/>
    </row>
    <row r="43" spans="2:18" s="6" customFormat="1" ht="7.5" customHeight="1">
      <c r="B43" s="18"/>
      <c r="R43" s="21"/>
    </row>
    <row r="44" spans="2:18" s="6" customFormat="1" ht="18.75" customHeight="1">
      <c r="B44" s="18"/>
      <c r="C44" s="16" t="s">
        <v>180</v>
      </c>
      <c r="F44" s="14" t="str">
        <f>$F$10</f>
        <v>Uněšov</v>
      </c>
      <c r="K44" s="16" t="s">
        <v>182</v>
      </c>
      <c r="M44" s="222" t="str">
        <f>IF($O$10="","",$O$10)</f>
        <v>24.08.2015</v>
      </c>
      <c r="N44" s="223"/>
      <c r="O44" s="223"/>
      <c r="P44" s="223"/>
      <c r="R44" s="21"/>
    </row>
    <row r="45" spans="2:18" s="6" customFormat="1" ht="7.5" customHeight="1">
      <c r="B45" s="18"/>
      <c r="R45" s="21"/>
    </row>
    <row r="46" spans="2:18" s="6" customFormat="1" ht="15.75" customHeight="1">
      <c r="B46" s="18"/>
      <c r="C46" s="16" t="s">
        <v>186</v>
      </c>
      <c r="F46" s="14" t="str">
        <f>$E$13</f>
        <v>SUS Plzeňského kraje</v>
      </c>
      <c r="K46" s="16" t="s">
        <v>192</v>
      </c>
      <c r="M46" s="218" t="str">
        <f>$E$19</f>
        <v>BOULA IPK s.r.o.</v>
      </c>
      <c r="N46" s="223"/>
      <c r="O46" s="223"/>
      <c r="P46" s="223"/>
      <c r="Q46" s="223"/>
      <c r="R46" s="21"/>
    </row>
    <row r="47" spans="2:18" s="6" customFormat="1" ht="15" customHeight="1">
      <c r="B47" s="18"/>
      <c r="C47" s="16" t="s">
        <v>190</v>
      </c>
      <c r="F47" s="14" t="str">
        <f>IF($E$16="","",$E$16)</f>
        <v> </v>
      </c>
      <c r="R47" s="21"/>
    </row>
    <row r="48" spans="2:18" s="6" customFormat="1" ht="11.25" customHeight="1">
      <c r="B48" s="18"/>
      <c r="R48" s="21"/>
    </row>
    <row r="49" spans="2:18" s="6" customFormat="1" ht="30" customHeight="1">
      <c r="B49" s="18"/>
      <c r="C49" s="247" t="s">
        <v>246</v>
      </c>
      <c r="D49" s="248"/>
      <c r="E49" s="248"/>
      <c r="F49" s="248"/>
      <c r="G49" s="248"/>
      <c r="H49" s="26"/>
      <c r="I49" s="26"/>
      <c r="J49" s="26"/>
      <c r="K49" s="26"/>
      <c r="L49" s="26"/>
      <c r="M49" s="26"/>
      <c r="N49" s="247" t="s">
        <v>247</v>
      </c>
      <c r="O49" s="248"/>
      <c r="P49" s="248"/>
      <c r="Q49" s="248"/>
      <c r="R49" s="30"/>
    </row>
    <row r="50" spans="2:18" s="6" customFormat="1" ht="11.25" customHeight="1">
      <c r="B50" s="18"/>
      <c r="R50" s="21"/>
    </row>
    <row r="51" spans="2:47" s="6" customFormat="1" ht="30" customHeight="1">
      <c r="B51" s="18"/>
      <c r="C51" s="50" t="s">
        <v>248</v>
      </c>
      <c r="N51" s="227">
        <f>ROUNDUP($N$72,2)</f>
        <v>0</v>
      </c>
      <c r="O51" s="223"/>
      <c r="P51" s="223"/>
      <c r="Q51" s="223"/>
      <c r="R51" s="21"/>
      <c r="AU51" s="6" t="s">
        <v>249</v>
      </c>
    </row>
    <row r="52" spans="2:18" s="56" customFormat="1" ht="25.5" customHeight="1">
      <c r="B52" s="77"/>
      <c r="D52" s="78" t="s">
        <v>483</v>
      </c>
      <c r="N52" s="249">
        <f>ROUNDUP($N$73,2)</f>
        <v>0</v>
      </c>
      <c r="O52" s="250"/>
      <c r="P52" s="250"/>
      <c r="Q52" s="250"/>
      <c r="R52" s="79"/>
    </row>
    <row r="53" spans="2:18" s="80" customFormat="1" ht="21" customHeight="1">
      <c r="B53" s="81"/>
      <c r="D53" s="82" t="s">
        <v>484</v>
      </c>
      <c r="N53" s="251">
        <f>ROUNDUP($N$74,2)</f>
        <v>0</v>
      </c>
      <c r="O53" s="250"/>
      <c r="P53" s="250"/>
      <c r="Q53" s="250"/>
      <c r="R53" s="83"/>
    </row>
    <row r="54" spans="2:18" s="80" customFormat="1" ht="21" customHeight="1">
      <c r="B54" s="81"/>
      <c r="D54" s="82" t="s">
        <v>485</v>
      </c>
      <c r="N54" s="251">
        <f>ROUNDUP($N$78,2)</f>
        <v>0</v>
      </c>
      <c r="O54" s="250"/>
      <c r="P54" s="250"/>
      <c r="Q54" s="250"/>
      <c r="R54" s="83"/>
    </row>
    <row r="55" spans="2:18" s="6" customFormat="1" ht="22.5" customHeight="1">
      <c r="B55" s="18"/>
      <c r="R55" s="21"/>
    </row>
    <row r="56" spans="2:18" s="6" customFormat="1" ht="7.5" customHeight="1">
      <c r="B56" s="31"/>
      <c r="C56" s="32"/>
      <c r="D56" s="32"/>
      <c r="E56" s="32"/>
      <c r="F56" s="32"/>
      <c r="G56" s="32"/>
      <c r="H56" s="32"/>
      <c r="I56" s="32"/>
      <c r="J56" s="32"/>
      <c r="K56" s="32"/>
      <c r="L56" s="32"/>
      <c r="M56" s="32"/>
      <c r="N56" s="32"/>
      <c r="O56" s="32"/>
      <c r="P56" s="32"/>
      <c r="Q56" s="32"/>
      <c r="R56" s="33"/>
    </row>
    <row r="60" spans="2:19" s="6" customFormat="1" ht="7.5" customHeight="1">
      <c r="B60" s="34"/>
      <c r="C60" s="35"/>
      <c r="D60" s="35"/>
      <c r="E60" s="35"/>
      <c r="F60" s="35"/>
      <c r="G60" s="35"/>
      <c r="H60" s="35"/>
      <c r="I60" s="35"/>
      <c r="J60" s="35"/>
      <c r="K60" s="35"/>
      <c r="L60" s="35"/>
      <c r="M60" s="35"/>
      <c r="N60" s="35"/>
      <c r="O60" s="35"/>
      <c r="P60" s="35"/>
      <c r="Q60" s="35"/>
      <c r="R60" s="35"/>
      <c r="S60" s="18"/>
    </row>
    <row r="61" spans="2:19" s="6" customFormat="1" ht="37.5" customHeight="1">
      <c r="B61" s="18"/>
      <c r="C61" s="216" t="s">
        <v>257</v>
      </c>
      <c r="D61" s="223"/>
      <c r="E61" s="223"/>
      <c r="F61" s="223"/>
      <c r="G61" s="223"/>
      <c r="H61" s="223"/>
      <c r="I61" s="223"/>
      <c r="J61" s="223"/>
      <c r="K61" s="223"/>
      <c r="L61" s="223"/>
      <c r="M61" s="223"/>
      <c r="N61" s="223"/>
      <c r="O61" s="223"/>
      <c r="P61" s="223"/>
      <c r="Q61" s="223"/>
      <c r="R61" s="223"/>
      <c r="S61" s="18"/>
    </row>
    <row r="62" spans="2:19" s="6" customFormat="1" ht="7.5" customHeight="1">
      <c r="B62" s="18"/>
      <c r="S62" s="18"/>
    </row>
    <row r="63" spans="2:19" s="6" customFormat="1" ht="30.75" customHeight="1">
      <c r="B63" s="18"/>
      <c r="C63" s="16" t="s">
        <v>174</v>
      </c>
      <c r="F63" s="243" t="str">
        <f>$F$6</f>
        <v>II/193 Uněšov - průtah</v>
      </c>
      <c r="G63" s="223"/>
      <c r="H63" s="223"/>
      <c r="I63" s="223"/>
      <c r="J63" s="223"/>
      <c r="K63" s="223"/>
      <c r="L63" s="223"/>
      <c r="M63" s="223"/>
      <c r="N63" s="223"/>
      <c r="O63" s="223"/>
      <c r="P63" s="223"/>
      <c r="Q63" s="223"/>
      <c r="S63" s="18"/>
    </row>
    <row r="64" spans="2:19" s="6" customFormat="1" ht="37.5" customHeight="1">
      <c r="B64" s="18"/>
      <c r="C64" s="37" t="s">
        <v>243</v>
      </c>
      <c r="F64" s="232" t="str">
        <f>$F$7</f>
        <v>3 - Vedlejší a ostatní náklady</v>
      </c>
      <c r="G64" s="223"/>
      <c r="H64" s="223"/>
      <c r="I64" s="223"/>
      <c r="J64" s="223"/>
      <c r="K64" s="223"/>
      <c r="L64" s="223"/>
      <c r="M64" s="223"/>
      <c r="N64" s="223"/>
      <c r="O64" s="223"/>
      <c r="P64" s="223"/>
      <c r="Q64" s="223"/>
      <c r="S64" s="18"/>
    </row>
    <row r="65" spans="2:19" s="6" customFormat="1" ht="7.5" customHeight="1">
      <c r="B65" s="18"/>
      <c r="S65" s="18"/>
    </row>
    <row r="66" spans="2:19" s="6" customFormat="1" ht="18.75" customHeight="1">
      <c r="B66" s="18"/>
      <c r="C66" s="16" t="s">
        <v>180</v>
      </c>
      <c r="F66" s="14" t="str">
        <f>$F$10</f>
        <v>Uněšov</v>
      </c>
      <c r="K66" s="16" t="s">
        <v>182</v>
      </c>
      <c r="M66" s="222" t="str">
        <f>IF($O$10="","",$O$10)</f>
        <v>24.08.2015</v>
      </c>
      <c r="N66" s="223"/>
      <c r="O66" s="223"/>
      <c r="P66" s="223"/>
      <c r="S66" s="18"/>
    </row>
    <row r="67" spans="2:19" s="6" customFormat="1" ht="7.5" customHeight="1">
      <c r="B67" s="18"/>
      <c r="S67" s="18"/>
    </row>
    <row r="68" spans="2:19" s="6" customFormat="1" ht="15.75" customHeight="1">
      <c r="B68" s="18"/>
      <c r="C68" s="16" t="s">
        <v>186</v>
      </c>
      <c r="F68" s="14" t="str">
        <f>$E$13</f>
        <v>SUS Plzeňského kraje</v>
      </c>
      <c r="K68" s="16" t="s">
        <v>192</v>
      </c>
      <c r="M68" s="218" t="str">
        <f>$E$19</f>
        <v>BOULA IPK s.r.o.</v>
      </c>
      <c r="N68" s="223"/>
      <c r="O68" s="223"/>
      <c r="P68" s="223"/>
      <c r="Q68" s="223"/>
      <c r="S68" s="18"/>
    </row>
    <row r="69" spans="2:19" s="6" customFormat="1" ht="15" customHeight="1">
      <c r="B69" s="18"/>
      <c r="C69" s="16" t="s">
        <v>190</v>
      </c>
      <c r="F69" s="14" t="str">
        <f>IF($E$16="","",$E$16)</f>
        <v> </v>
      </c>
      <c r="S69" s="18"/>
    </row>
    <row r="70" spans="2:19" s="6" customFormat="1" ht="11.25" customHeight="1">
      <c r="B70" s="18"/>
      <c r="S70" s="18"/>
    </row>
    <row r="71" spans="2:27" s="84" customFormat="1" ht="30" customHeight="1">
      <c r="B71" s="85"/>
      <c r="C71" s="86" t="s">
        <v>258</v>
      </c>
      <c r="D71" s="87" t="s">
        <v>213</v>
      </c>
      <c r="E71" s="87" t="s">
        <v>209</v>
      </c>
      <c r="F71" s="252" t="s">
        <v>259</v>
      </c>
      <c r="G71" s="253"/>
      <c r="H71" s="253"/>
      <c r="I71" s="253"/>
      <c r="J71" s="87" t="s">
        <v>260</v>
      </c>
      <c r="K71" s="87" t="s">
        <v>261</v>
      </c>
      <c r="L71" s="252" t="s">
        <v>262</v>
      </c>
      <c r="M71" s="253"/>
      <c r="N71" s="252" t="s">
        <v>263</v>
      </c>
      <c r="O71" s="253"/>
      <c r="P71" s="253"/>
      <c r="Q71" s="253"/>
      <c r="R71" s="88" t="s">
        <v>264</v>
      </c>
      <c r="S71" s="85"/>
      <c r="T71" s="45" t="s">
        <v>265</v>
      </c>
      <c r="U71" s="46" t="s">
        <v>197</v>
      </c>
      <c r="V71" s="46" t="s">
        <v>266</v>
      </c>
      <c r="W71" s="46" t="s">
        <v>267</v>
      </c>
      <c r="X71" s="46" t="s">
        <v>268</v>
      </c>
      <c r="Y71" s="46" t="s">
        <v>269</v>
      </c>
      <c r="Z71" s="46" t="s">
        <v>270</v>
      </c>
      <c r="AA71" s="47" t="s">
        <v>271</v>
      </c>
    </row>
    <row r="72" spans="2:63" s="6" customFormat="1" ht="30" customHeight="1">
      <c r="B72" s="18"/>
      <c r="C72" s="50" t="s">
        <v>248</v>
      </c>
      <c r="N72" s="269">
        <f>$BK$72</f>
        <v>0</v>
      </c>
      <c r="O72" s="223"/>
      <c r="P72" s="223"/>
      <c r="Q72" s="223"/>
      <c r="S72" s="18"/>
      <c r="T72" s="49"/>
      <c r="U72" s="40"/>
      <c r="V72" s="40"/>
      <c r="W72" s="89">
        <f>$W$73</f>
        <v>0</v>
      </c>
      <c r="X72" s="40"/>
      <c r="Y72" s="89">
        <f>$Y$73</f>
        <v>0</v>
      </c>
      <c r="Z72" s="40"/>
      <c r="AA72" s="90">
        <f>$AA$73</f>
        <v>0</v>
      </c>
      <c r="AT72" s="6" t="s">
        <v>227</v>
      </c>
      <c r="AU72" s="6" t="s">
        <v>249</v>
      </c>
      <c r="BK72" s="91">
        <f>$BK$73</f>
        <v>0</v>
      </c>
    </row>
    <row r="73" spans="2:63" s="92" customFormat="1" ht="37.5" customHeight="1">
      <c r="B73" s="93"/>
      <c r="D73" s="94" t="s">
        <v>483</v>
      </c>
      <c r="N73" s="270">
        <f>$BK$73</f>
        <v>0</v>
      </c>
      <c r="O73" s="265"/>
      <c r="P73" s="265"/>
      <c r="Q73" s="265"/>
      <c r="S73" s="93"/>
      <c r="T73" s="96"/>
      <c r="W73" s="97">
        <f>$W$74+$W$78</f>
        <v>0</v>
      </c>
      <c r="Y73" s="97">
        <f>$Y$74+$Y$78</f>
        <v>0</v>
      </c>
      <c r="AA73" s="98">
        <f>$AA$74+$AA$78</f>
        <v>0</v>
      </c>
      <c r="AR73" s="95" t="s">
        <v>311</v>
      </c>
      <c r="AT73" s="95" t="s">
        <v>227</v>
      </c>
      <c r="AU73" s="95" t="s">
        <v>228</v>
      </c>
      <c r="AY73" s="95" t="s">
        <v>272</v>
      </c>
      <c r="BK73" s="99">
        <f>$BK$74+$BK$78</f>
        <v>0</v>
      </c>
    </row>
    <row r="74" spans="2:63" s="92" customFormat="1" ht="21" customHeight="1">
      <c r="B74" s="93"/>
      <c r="D74" s="100" t="s">
        <v>484</v>
      </c>
      <c r="N74" s="264">
        <f>$BK$74</f>
        <v>0</v>
      </c>
      <c r="O74" s="265"/>
      <c r="P74" s="265"/>
      <c r="Q74" s="265"/>
      <c r="S74" s="93"/>
      <c r="T74" s="96"/>
      <c r="W74" s="97">
        <f>SUM($W$75:$W$77)</f>
        <v>0</v>
      </c>
      <c r="Y74" s="97">
        <f>SUM($Y$75:$Y$77)</f>
        <v>0</v>
      </c>
      <c r="AA74" s="98">
        <f>SUM($AA$75:$AA$77)</f>
        <v>0</v>
      </c>
      <c r="AR74" s="95" t="s">
        <v>311</v>
      </c>
      <c r="AT74" s="95" t="s">
        <v>227</v>
      </c>
      <c r="AU74" s="95" t="s">
        <v>179</v>
      </c>
      <c r="AY74" s="95" t="s">
        <v>272</v>
      </c>
      <c r="BK74" s="99">
        <f>SUM($BK$75:$BK$77)</f>
        <v>0</v>
      </c>
    </row>
    <row r="75" spans="2:65" s="6" customFormat="1" ht="15.75" customHeight="1">
      <c r="B75" s="18"/>
      <c r="C75" s="101" t="s">
        <v>179</v>
      </c>
      <c r="D75" s="101" t="s">
        <v>273</v>
      </c>
      <c r="E75" s="102" t="s">
        <v>486</v>
      </c>
      <c r="F75" s="254" t="s">
        <v>487</v>
      </c>
      <c r="G75" s="255"/>
      <c r="H75" s="255"/>
      <c r="I75" s="255"/>
      <c r="J75" s="104" t="s">
        <v>488</v>
      </c>
      <c r="K75" s="105">
        <v>1</v>
      </c>
      <c r="L75" s="256"/>
      <c r="M75" s="255"/>
      <c r="N75" s="256">
        <f>ROUND($L$75*$K$75,2)</f>
        <v>0</v>
      </c>
      <c r="O75" s="255"/>
      <c r="P75" s="255"/>
      <c r="Q75" s="255"/>
      <c r="R75" s="103" t="s">
        <v>277</v>
      </c>
      <c r="S75" s="18"/>
      <c r="T75" s="106"/>
      <c r="U75" s="107" t="s">
        <v>198</v>
      </c>
      <c r="X75" s="108">
        <v>0</v>
      </c>
      <c r="Y75" s="108">
        <f>$X$75*$K$75</f>
        <v>0</v>
      </c>
      <c r="Z75" s="108">
        <v>0</v>
      </c>
      <c r="AA75" s="109">
        <f>$Z$75*$K$75</f>
        <v>0</v>
      </c>
      <c r="AR75" s="69" t="s">
        <v>489</v>
      </c>
      <c r="AT75" s="69" t="s">
        <v>273</v>
      </c>
      <c r="AU75" s="69" t="s">
        <v>235</v>
      </c>
      <c r="AY75" s="6" t="s">
        <v>272</v>
      </c>
      <c r="BE75" s="110">
        <f>IF($U$75="základní",$N$75,0)</f>
        <v>0</v>
      </c>
      <c r="BF75" s="110">
        <f>IF($U$75="snížená",$N$75,0)</f>
        <v>0</v>
      </c>
      <c r="BG75" s="110">
        <f>IF($U$75="zákl. přenesená",$N$75,0)</f>
        <v>0</v>
      </c>
      <c r="BH75" s="110">
        <f>IF($U$75="sníž. přenesená",$N$75,0)</f>
        <v>0</v>
      </c>
      <c r="BI75" s="110">
        <f>IF($U$75="nulová",$N$75,0)</f>
        <v>0</v>
      </c>
      <c r="BJ75" s="69" t="s">
        <v>179</v>
      </c>
      <c r="BK75" s="110">
        <f>ROUND($L$75*$K$75,2)</f>
        <v>0</v>
      </c>
      <c r="BL75" s="69" t="s">
        <v>489</v>
      </c>
      <c r="BM75" s="69" t="s">
        <v>490</v>
      </c>
    </row>
    <row r="76" spans="2:47" s="6" customFormat="1" ht="16.5" customHeight="1">
      <c r="B76" s="18"/>
      <c r="F76" s="257" t="s">
        <v>491</v>
      </c>
      <c r="G76" s="223"/>
      <c r="H76" s="223"/>
      <c r="I76" s="223"/>
      <c r="J76" s="223"/>
      <c r="K76" s="223"/>
      <c r="L76" s="223"/>
      <c r="M76" s="223"/>
      <c r="N76" s="223"/>
      <c r="O76" s="223"/>
      <c r="P76" s="223"/>
      <c r="Q76" s="223"/>
      <c r="R76" s="223"/>
      <c r="S76" s="18"/>
      <c r="T76" s="42"/>
      <c r="AA76" s="43"/>
      <c r="AT76" s="6" t="s">
        <v>281</v>
      </c>
      <c r="AU76" s="6" t="s">
        <v>235</v>
      </c>
    </row>
    <row r="77" spans="2:51" s="6" customFormat="1" ht="15.75" customHeight="1">
      <c r="B77" s="111"/>
      <c r="E77" s="112"/>
      <c r="F77" s="259" t="s">
        <v>402</v>
      </c>
      <c r="G77" s="260"/>
      <c r="H77" s="260"/>
      <c r="I77" s="260"/>
      <c r="K77" s="113">
        <v>1</v>
      </c>
      <c r="S77" s="111"/>
      <c r="T77" s="114"/>
      <c r="AA77" s="115"/>
      <c r="AT77" s="112" t="s">
        <v>285</v>
      </c>
      <c r="AU77" s="112" t="s">
        <v>235</v>
      </c>
      <c r="AV77" s="112" t="s">
        <v>235</v>
      </c>
      <c r="AW77" s="112" t="s">
        <v>249</v>
      </c>
      <c r="AX77" s="112" t="s">
        <v>179</v>
      </c>
      <c r="AY77" s="112" t="s">
        <v>272</v>
      </c>
    </row>
    <row r="78" spans="2:63" s="92" customFormat="1" ht="30.75" customHeight="1">
      <c r="B78" s="93"/>
      <c r="D78" s="100" t="s">
        <v>485</v>
      </c>
      <c r="N78" s="264">
        <f>$BK$78</f>
        <v>0</v>
      </c>
      <c r="O78" s="265"/>
      <c r="P78" s="265"/>
      <c r="Q78" s="265"/>
      <c r="S78" s="93"/>
      <c r="T78" s="96"/>
      <c r="W78" s="97">
        <f>SUM($W$79:$W$81)</f>
        <v>0</v>
      </c>
      <c r="Y78" s="97">
        <f>SUM($Y$79:$Y$81)</f>
        <v>0</v>
      </c>
      <c r="AA78" s="98">
        <f>SUM($AA$79:$AA$81)</f>
        <v>0</v>
      </c>
      <c r="AR78" s="95" t="s">
        <v>311</v>
      </c>
      <c r="AT78" s="95" t="s">
        <v>227</v>
      </c>
      <c r="AU78" s="95" t="s">
        <v>179</v>
      </c>
      <c r="AY78" s="95" t="s">
        <v>272</v>
      </c>
      <c r="BK78" s="99">
        <f>SUM($BK$79:$BK$81)</f>
        <v>0</v>
      </c>
    </row>
    <row r="79" spans="2:65" s="6" customFormat="1" ht="15.75" customHeight="1">
      <c r="B79" s="18"/>
      <c r="C79" s="101" t="s">
        <v>235</v>
      </c>
      <c r="D79" s="101" t="s">
        <v>273</v>
      </c>
      <c r="E79" s="102" t="s">
        <v>492</v>
      </c>
      <c r="F79" s="254" t="s">
        <v>493</v>
      </c>
      <c r="G79" s="255"/>
      <c r="H79" s="255"/>
      <c r="I79" s="255"/>
      <c r="J79" s="104" t="s">
        <v>494</v>
      </c>
      <c r="K79" s="105">
        <v>1</v>
      </c>
      <c r="L79" s="256"/>
      <c r="M79" s="255"/>
      <c r="N79" s="256">
        <f>ROUND($L$79*$K$79,2)</f>
        <v>0</v>
      </c>
      <c r="O79" s="255"/>
      <c r="P79" s="255"/>
      <c r="Q79" s="255"/>
      <c r="R79" s="103" t="s">
        <v>277</v>
      </c>
      <c r="S79" s="18"/>
      <c r="T79" s="106"/>
      <c r="U79" s="107" t="s">
        <v>198</v>
      </c>
      <c r="X79" s="108">
        <v>0</v>
      </c>
      <c r="Y79" s="108">
        <f>$X$79*$K$79</f>
        <v>0</v>
      </c>
      <c r="Z79" s="108">
        <v>0</v>
      </c>
      <c r="AA79" s="109">
        <f>$Z$79*$K$79</f>
        <v>0</v>
      </c>
      <c r="AR79" s="69" t="s">
        <v>489</v>
      </c>
      <c r="AT79" s="69" t="s">
        <v>273</v>
      </c>
      <c r="AU79" s="69" t="s">
        <v>235</v>
      </c>
      <c r="AY79" s="6" t="s">
        <v>272</v>
      </c>
      <c r="BE79" s="110">
        <f>IF($U$79="základní",$N$79,0)</f>
        <v>0</v>
      </c>
      <c r="BF79" s="110">
        <f>IF($U$79="snížená",$N$79,0)</f>
        <v>0</v>
      </c>
      <c r="BG79" s="110">
        <f>IF($U$79="zákl. přenesená",$N$79,0)</f>
        <v>0</v>
      </c>
      <c r="BH79" s="110">
        <f>IF($U$79="sníž. přenesená",$N$79,0)</f>
        <v>0</v>
      </c>
      <c r="BI79" s="110">
        <f>IF($U$79="nulová",$N$79,0)</f>
        <v>0</v>
      </c>
      <c r="BJ79" s="69" t="s">
        <v>179</v>
      </c>
      <c r="BK79" s="110">
        <f>ROUND($L$79*$K$79,2)</f>
        <v>0</v>
      </c>
      <c r="BL79" s="69" t="s">
        <v>489</v>
      </c>
      <c r="BM79" s="69" t="s">
        <v>495</v>
      </c>
    </row>
    <row r="80" spans="2:47" s="6" customFormat="1" ht="16.5" customHeight="1">
      <c r="B80" s="18"/>
      <c r="F80" s="257" t="s">
        <v>496</v>
      </c>
      <c r="G80" s="223"/>
      <c r="H80" s="223"/>
      <c r="I80" s="223"/>
      <c r="J80" s="223"/>
      <c r="K80" s="223"/>
      <c r="L80" s="223"/>
      <c r="M80" s="223"/>
      <c r="N80" s="223"/>
      <c r="O80" s="223"/>
      <c r="P80" s="223"/>
      <c r="Q80" s="223"/>
      <c r="R80" s="223"/>
      <c r="S80" s="18"/>
      <c r="T80" s="42"/>
      <c r="AA80" s="43"/>
      <c r="AT80" s="6" t="s">
        <v>281</v>
      </c>
      <c r="AU80" s="6" t="s">
        <v>235</v>
      </c>
    </row>
    <row r="81" spans="2:51" s="6" customFormat="1" ht="15.75" customHeight="1">
      <c r="B81" s="111"/>
      <c r="E81" s="112"/>
      <c r="F81" s="259" t="s">
        <v>402</v>
      </c>
      <c r="G81" s="260"/>
      <c r="H81" s="260"/>
      <c r="I81" s="260"/>
      <c r="K81" s="113">
        <v>1</v>
      </c>
      <c r="S81" s="111"/>
      <c r="T81" s="125"/>
      <c r="U81" s="126"/>
      <c r="V81" s="126"/>
      <c r="W81" s="126"/>
      <c r="X81" s="126"/>
      <c r="Y81" s="126"/>
      <c r="Z81" s="126"/>
      <c r="AA81" s="127"/>
      <c r="AT81" s="112" t="s">
        <v>285</v>
      </c>
      <c r="AU81" s="112" t="s">
        <v>235</v>
      </c>
      <c r="AV81" s="112" t="s">
        <v>235</v>
      </c>
      <c r="AW81" s="112" t="s">
        <v>249</v>
      </c>
      <c r="AX81" s="112" t="s">
        <v>179</v>
      </c>
      <c r="AY81" s="112" t="s">
        <v>272</v>
      </c>
    </row>
    <row r="82" spans="2:19" s="6" customFormat="1" ht="7.5" customHeight="1">
      <c r="B82" s="31"/>
      <c r="C82" s="32"/>
      <c r="D82" s="32"/>
      <c r="E82" s="32"/>
      <c r="F82" s="32"/>
      <c r="G82" s="32"/>
      <c r="H82" s="32"/>
      <c r="I82" s="32"/>
      <c r="J82" s="32"/>
      <c r="K82" s="32"/>
      <c r="L82" s="32"/>
      <c r="M82" s="32"/>
      <c r="N82" s="32"/>
      <c r="O82" s="32"/>
      <c r="P82" s="32"/>
      <c r="Q82" s="32"/>
      <c r="R82" s="32"/>
      <c r="S82" s="18"/>
    </row>
    <row r="195" s="2" customFormat="1" ht="14.25" customHeight="1"/>
  </sheetData>
  <sheetProtection/>
  <mergeCells count="59">
    <mergeCell ref="H1:K1"/>
    <mergeCell ref="S2:AC2"/>
    <mergeCell ref="F80:R80"/>
    <mergeCell ref="F81:I81"/>
    <mergeCell ref="N72:Q72"/>
    <mergeCell ref="N73:Q73"/>
    <mergeCell ref="N74:Q74"/>
    <mergeCell ref="N78:Q78"/>
    <mergeCell ref="F77:I77"/>
    <mergeCell ref="F79:I79"/>
    <mergeCell ref="L79:M79"/>
    <mergeCell ref="N79:Q79"/>
    <mergeCell ref="F75:I75"/>
    <mergeCell ref="L75:M75"/>
    <mergeCell ref="N75:Q75"/>
    <mergeCell ref="F76:R76"/>
    <mergeCell ref="F64:Q64"/>
    <mergeCell ref="M66:P66"/>
    <mergeCell ref="M68:Q68"/>
    <mergeCell ref="F71:I71"/>
    <mergeCell ref="L71:M71"/>
    <mergeCell ref="N71:Q71"/>
    <mergeCell ref="N51:Q51"/>
    <mergeCell ref="N52:Q52"/>
    <mergeCell ref="N53:Q53"/>
    <mergeCell ref="N54:Q54"/>
    <mergeCell ref="C61:R61"/>
    <mergeCell ref="F63:Q63"/>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1"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07"/>
  <sheetViews>
    <sheetView showGridLines="0" tabSelected="1" zoomScalePageLayoutView="0" workbookViewId="0" topLeftCell="A1">
      <selection activeCell="D10" sqref="D10:J10"/>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135"/>
      <c r="C2" s="136"/>
      <c r="D2" s="136"/>
      <c r="E2" s="136"/>
      <c r="F2" s="136"/>
      <c r="G2" s="136"/>
      <c r="H2" s="136"/>
      <c r="I2" s="136"/>
      <c r="J2" s="136"/>
      <c r="K2" s="137"/>
    </row>
    <row r="3" spans="2:11" s="140" customFormat="1" ht="45" customHeight="1">
      <c r="B3" s="138"/>
      <c r="C3" s="274" t="s">
        <v>504</v>
      </c>
      <c r="D3" s="274"/>
      <c r="E3" s="274"/>
      <c r="F3" s="274"/>
      <c r="G3" s="274"/>
      <c r="H3" s="274"/>
      <c r="I3" s="274"/>
      <c r="J3" s="274"/>
      <c r="K3" s="139"/>
    </row>
    <row r="4" spans="2:11" ht="25.5" customHeight="1">
      <c r="B4" s="141"/>
      <c r="C4" s="279" t="s">
        <v>505</v>
      </c>
      <c r="D4" s="279"/>
      <c r="E4" s="279"/>
      <c r="F4" s="279"/>
      <c r="G4" s="279"/>
      <c r="H4" s="279"/>
      <c r="I4" s="279"/>
      <c r="J4" s="279"/>
      <c r="K4" s="142"/>
    </row>
    <row r="5" spans="2:11" ht="5.25" customHeight="1">
      <c r="B5" s="141"/>
      <c r="C5" s="143"/>
      <c r="D5" s="143"/>
      <c r="E5" s="143"/>
      <c r="F5" s="143"/>
      <c r="G5" s="143"/>
      <c r="H5" s="143"/>
      <c r="I5" s="143"/>
      <c r="J5" s="143"/>
      <c r="K5" s="142"/>
    </row>
    <row r="6" spans="2:11" ht="15" customHeight="1">
      <c r="B6" s="141"/>
      <c r="C6" s="276" t="s">
        <v>506</v>
      </c>
      <c r="D6" s="276"/>
      <c r="E6" s="276"/>
      <c r="F6" s="276"/>
      <c r="G6" s="276"/>
      <c r="H6" s="276"/>
      <c r="I6" s="276"/>
      <c r="J6" s="276"/>
      <c r="K6" s="142"/>
    </row>
    <row r="7" spans="2:11" ht="15" customHeight="1">
      <c r="B7" s="145"/>
      <c r="C7" s="276" t="s">
        <v>507</v>
      </c>
      <c r="D7" s="276"/>
      <c r="E7" s="276"/>
      <c r="F7" s="276"/>
      <c r="G7" s="276"/>
      <c r="H7" s="276"/>
      <c r="I7" s="276"/>
      <c r="J7" s="276"/>
      <c r="K7" s="142"/>
    </row>
    <row r="8" spans="2:11" ht="12.75" customHeight="1">
      <c r="B8" s="145"/>
      <c r="C8" s="144"/>
      <c r="D8" s="144"/>
      <c r="E8" s="144"/>
      <c r="F8" s="144"/>
      <c r="G8" s="144"/>
      <c r="H8" s="144"/>
      <c r="I8" s="144"/>
      <c r="J8" s="144"/>
      <c r="K8" s="142"/>
    </row>
    <row r="9" spans="2:11" ht="15" customHeight="1">
      <c r="B9" s="145"/>
      <c r="C9" s="276" t="s">
        <v>152</v>
      </c>
      <c r="D9" s="276"/>
      <c r="E9" s="276"/>
      <c r="F9" s="276"/>
      <c r="G9" s="276"/>
      <c r="H9" s="276"/>
      <c r="I9" s="276"/>
      <c r="J9" s="276"/>
      <c r="K9" s="142"/>
    </row>
    <row r="10" spans="2:11" ht="15" customHeight="1">
      <c r="B10" s="145"/>
      <c r="C10" s="144"/>
      <c r="D10" s="276" t="s">
        <v>153</v>
      </c>
      <c r="E10" s="276"/>
      <c r="F10" s="276"/>
      <c r="G10" s="276"/>
      <c r="H10" s="276"/>
      <c r="I10" s="276"/>
      <c r="J10" s="276"/>
      <c r="K10" s="142"/>
    </row>
    <row r="11" spans="2:11" ht="15" customHeight="1">
      <c r="B11" s="145"/>
      <c r="C11" s="146"/>
      <c r="D11" s="276" t="s">
        <v>508</v>
      </c>
      <c r="E11" s="276"/>
      <c r="F11" s="276"/>
      <c r="G11" s="276"/>
      <c r="H11" s="276"/>
      <c r="I11" s="276"/>
      <c r="J11" s="276"/>
      <c r="K11" s="142"/>
    </row>
    <row r="12" spans="2:11" ht="12.75" customHeight="1">
      <c r="B12" s="145"/>
      <c r="C12" s="146"/>
      <c r="D12" s="146"/>
      <c r="E12" s="146"/>
      <c r="F12" s="146"/>
      <c r="G12" s="146"/>
      <c r="H12" s="146"/>
      <c r="I12" s="146"/>
      <c r="J12" s="146"/>
      <c r="K12" s="142"/>
    </row>
    <row r="13" spans="2:11" ht="15" customHeight="1">
      <c r="B13" s="145"/>
      <c r="C13" s="146"/>
      <c r="D13" s="276" t="s">
        <v>154</v>
      </c>
      <c r="E13" s="276"/>
      <c r="F13" s="276"/>
      <c r="G13" s="276"/>
      <c r="H13" s="276"/>
      <c r="I13" s="276"/>
      <c r="J13" s="276"/>
      <c r="K13" s="142"/>
    </row>
    <row r="14" spans="2:11" ht="15" customHeight="1">
      <c r="B14" s="145"/>
      <c r="C14" s="146"/>
      <c r="D14" s="276" t="s">
        <v>0</v>
      </c>
      <c r="E14" s="276"/>
      <c r="F14" s="276"/>
      <c r="G14" s="276"/>
      <c r="H14" s="276"/>
      <c r="I14" s="276"/>
      <c r="J14" s="276"/>
      <c r="K14" s="142"/>
    </row>
    <row r="15" spans="2:11" ht="15" customHeight="1">
      <c r="B15" s="145"/>
      <c r="C15" s="146"/>
      <c r="D15" s="276" t="s">
        <v>1</v>
      </c>
      <c r="E15" s="276"/>
      <c r="F15" s="276"/>
      <c r="G15" s="276"/>
      <c r="H15" s="276"/>
      <c r="I15" s="276"/>
      <c r="J15" s="276"/>
      <c r="K15" s="142"/>
    </row>
    <row r="16" spans="2:11" ht="15" customHeight="1">
      <c r="B16" s="145"/>
      <c r="C16" s="146"/>
      <c r="D16" s="146"/>
      <c r="E16" s="147" t="s">
        <v>233</v>
      </c>
      <c r="F16" s="276" t="s">
        <v>2</v>
      </c>
      <c r="G16" s="276"/>
      <c r="H16" s="276"/>
      <c r="I16" s="276"/>
      <c r="J16" s="276"/>
      <c r="K16" s="142"/>
    </row>
    <row r="17" spans="2:11" ht="15" customHeight="1">
      <c r="B17" s="145"/>
      <c r="C17" s="146"/>
      <c r="D17" s="146"/>
      <c r="E17" s="147" t="s">
        <v>3</v>
      </c>
      <c r="F17" s="276" t="s">
        <v>4</v>
      </c>
      <c r="G17" s="276"/>
      <c r="H17" s="276"/>
      <c r="I17" s="276"/>
      <c r="J17" s="276"/>
      <c r="K17" s="142"/>
    </row>
    <row r="18" spans="2:11" ht="15" customHeight="1">
      <c r="B18" s="145"/>
      <c r="C18" s="146"/>
      <c r="D18" s="146"/>
      <c r="E18" s="147" t="s">
        <v>5</v>
      </c>
      <c r="F18" s="276" t="s">
        <v>6</v>
      </c>
      <c r="G18" s="276"/>
      <c r="H18" s="276"/>
      <c r="I18" s="276"/>
      <c r="J18" s="276"/>
      <c r="K18" s="142"/>
    </row>
    <row r="19" spans="2:11" ht="15" customHeight="1">
      <c r="B19" s="145"/>
      <c r="C19" s="146"/>
      <c r="D19" s="146"/>
      <c r="E19" s="147" t="s">
        <v>7</v>
      </c>
      <c r="F19" s="276" t="s">
        <v>239</v>
      </c>
      <c r="G19" s="276"/>
      <c r="H19" s="276"/>
      <c r="I19" s="276"/>
      <c r="J19" s="276"/>
      <c r="K19" s="142"/>
    </row>
    <row r="20" spans="2:11" ht="15" customHeight="1">
      <c r="B20" s="145"/>
      <c r="C20" s="146"/>
      <c r="D20" s="146"/>
      <c r="E20" s="147" t="s">
        <v>8</v>
      </c>
      <c r="F20" s="276" t="s">
        <v>9</v>
      </c>
      <c r="G20" s="276"/>
      <c r="H20" s="276"/>
      <c r="I20" s="276"/>
      <c r="J20" s="276"/>
      <c r="K20" s="142"/>
    </row>
    <row r="21" spans="2:11" ht="15" customHeight="1">
      <c r="B21" s="145"/>
      <c r="C21" s="146"/>
      <c r="D21" s="146"/>
      <c r="E21" s="147" t="s">
        <v>10</v>
      </c>
      <c r="F21" s="276" t="s">
        <v>11</v>
      </c>
      <c r="G21" s="276"/>
      <c r="H21" s="276"/>
      <c r="I21" s="276"/>
      <c r="J21" s="276"/>
      <c r="K21" s="142"/>
    </row>
    <row r="22" spans="2:11" ht="12.75" customHeight="1">
      <c r="B22" s="145"/>
      <c r="C22" s="146"/>
      <c r="D22" s="146"/>
      <c r="E22" s="146"/>
      <c r="F22" s="146"/>
      <c r="G22" s="146"/>
      <c r="H22" s="146"/>
      <c r="I22" s="146"/>
      <c r="J22" s="146"/>
      <c r="K22" s="142"/>
    </row>
    <row r="23" spans="2:11" ht="15" customHeight="1">
      <c r="B23" s="145"/>
      <c r="C23" s="276" t="s">
        <v>155</v>
      </c>
      <c r="D23" s="276"/>
      <c r="E23" s="276"/>
      <c r="F23" s="276"/>
      <c r="G23" s="276"/>
      <c r="H23" s="276"/>
      <c r="I23" s="276"/>
      <c r="J23" s="276"/>
      <c r="K23" s="142"/>
    </row>
    <row r="24" spans="2:11" ht="15" customHeight="1">
      <c r="B24" s="145"/>
      <c r="C24" s="276" t="s">
        <v>12</v>
      </c>
      <c r="D24" s="276"/>
      <c r="E24" s="276"/>
      <c r="F24" s="276"/>
      <c r="G24" s="276"/>
      <c r="H24" s="276"/>
      <c r="I24" s="276"/>
      <c r="J24" s="276"/>
      <c r="K24" s="142"/>
    </row>
    <row r="25" spans="2:11" ht="15" customHeight="1">
      <c r="B25" s="145"/>
      <c r="C25" s="144"/>
      <c r="D25" s="276" t="s">
        <v>156</v>
      </c>
      <c r="E25" s="276"/>
      <c r="F25" s="276"/>
      <c r="G25" s="276"/>
      <c r="H25" s="276"/>
      <c r="I25" s="276"/>
      <c r="J25" s="276"/>
      <c r="K25" s="142"/>
    </row>
    <row r="26" spans="2:11" ht="15" customHeight="1">
      <c r="B26" s="145"/>
      <c r="C26" s="146"/>
      <c r="D26" s="276" t="s">
        <v>13</v>
      </c>
      <c r="E26" s="276"/>
      <c r="F26" s="276"/>
      <c r="G26" s="276"/>
      <c r="H26" s="276"/>
      <c r="I26" s="276"/>
      <c r="J26" s="276"/>
      <c r="K26" s="142"/>
    </row>
    <row r="27" spans="2:11" ht="12.75" customHeight="1">
      <c r="B27" s="145"/>
      <c r="C27" s="146"/>
      <c r="D27" s="146"/>
      <c r="E27" s="146"/>
      <c r="F27" s="146"/>
      <c r="G27" s="146"/>
      <c r="H27" s="146"/>
      <c r="I27" s="146"/>
      <c r="J27" s="146"/>
      <c r="K27" s="142"/>
    </row>
    <row r="28" spans="2:11" ht="15" customHeight="1">
      <c r="B28" s="145"/>
      <c r="C28" s="146"/>
      <c r="D28" s="276" t="s">
        <v>157</v>
      </c>
      <c r="E28" s="276"/>
      <c r="F28" s="276"/>
      <c r="G28" s="276"/>
      <c r="H28" s="276"/>
      <c r="I28" s="276"/>
      <c r="J28" s="276"/>
      <c r="K28" s="142"/>
    </row>
    <row r="29" spans="2:11" ht="15" customHeight="1">
      <c r="B29" s="145"/>
      <c r="C29" s="146"/>
      <c r="D29" s="276" t="s">
        <v>14</v>
      </c>
      <c r="E29" s="276"/>
      <c r="F29" s="276"/>
      <c r="G29" s="276"/>
      <c r="H29" s="276"/>
      <c r="I29" s="276"/>
      <c r="J29" s="276"/>
      <c r="K29" s="142"/>
    </row>
    <row r="30" spans="2:11" ht="12.75" customHeight="1">
      <c r="B30" s="145"/>
      <c r="C30" s="146"/>
      <c r="D30" s="146"/>
      <c r="E30" s="146"/>
      <c r="F30" s="146"/>
      <c r="G30" s="146"/>
      <c r="H30" s="146"/>
      <c r="I30" s="146"/>
      <c r="J30" s="146"/>
      <c r="K30" s="142"/>
    </row>
    <row r="31" spans="2:11" ht="15" customHeight="1">
      <c r="B31" s="145"/>
      <c r="C31" s="146"/>
      <c r="D31" s="276" t="s">
        <v>158</v>
      </c>
      <c r="E31" s="276"/>
      <c r="F31" s="276"/>
      <c r="G31" s="276"/>
      <c r="H31" s="276"/>
      <c r="I31" s="276"/>
      <c r="J31" s="276"/>
      <c r="K31" s="142"/>
    </row>
    <row r="32" spans="2:11" ht="15" customHeight="1">
      <c r="B32" s="145"/>
      <c r="C32" s="146"/>
      <c r="D32" s="276" t="s">
        <v>15</v>
      </c>
      <c r="E32" s="276"/>
      <c r="F32" s="276"/>
      <c r="G32" s="276"/>
      <c r="H32" s="276"/>
      <c r="I32" s="276"/>
      <c r="J32" s="276"/>
      <c r="K32" s="142"/>
    </row>
    <row r="33" spans="2:11" ht="15" customHeight="1">
      <c r="B33" s="145"/>
      <c r="C33" s="146"/>
      <c r="D33" s="276" t="s">
        <v>16</v>
      </c>
      <c r="E33" s="276"/>
      <c r="F33" s="276"/>
      <c r="G33" s="276"/>
      <c r="H33" s="276"/>
      <c r="I33" s="276"/>
      <c r="J33" s="276"/>
      <c r="K33" s="142"/>
    </row>
    <row r="34" spans="2:11" ht="15" customHeight="1">
      <c r="B34" s="145"/>
      <c r="C34" s="146"/>
      <c r="D34" s="144"/>
      <c r="E34" s="148" t="s">
        <v>258</v>
      </c>
      <c r="F34" s="144"/>
      <c r="G34" s="276" t="s">
        <v>17</v>
      </c>
      <c r="H34" s="276"/>
      <c r="I34" s="276"/>
      <c r="J34" s="276"/>
      <c r="K34" s="142"/>
    </row>
    <row r="35" spans="2:11" ht="15" customHeight="1">
      <c r="B35" s="145"/>
      <c r="C35" s="146"/>
      <c r="D35" s="144"/>
      <c r="E35" s="148" t="s">
        <v>18</v>
      </c>
      <c r="F35" s="144"/>
      <c r="G35" s="276" t="s">
        <v>19</v>
      </c>
      <c r="H35" s="276"/>
      <c r="I35" s="276"/>
      <c r="J35" s="276"/>
      <c r="K35" s="142"/>
    </row>
    <row r="36" spans="2:11" ht="15" customHeight="1">
      <c r="B36" s="145"/>
      <c r="C36" s="146"/>
      <c r="D36" s="144"/>
      <c r="E36" s="148" t="s">
        <v>209</v>
      </c>
      <c r="F36" s="144"/>
      <c r="G36" s="276" t="s">
        <v>20</v>
      </c>
      <c r="H36" s="276"/>
      <c r="I36" s="276"/>
      <c r="J36" s="276"/>
      <c r="K36" s="142"/>
    </row>
    <row r="37" spans="2:11" ht="15" customHeight="1">
      <c r="B37" s="145"/>
      <c r="C37" s="146"/>
      <c r="D37" s="144"/>
      <c r="E37" s="148" t="s">
        <v>259</v>
      </c>
      <c r="F37" s="144"/>
      <c r="G37" s="276" t="s">
        <v>21</v>
      </c>
      <c r="H37" s="276"/>
      <c r="I37" s="276"/>
      <c r="J37" s="276"/>
      <c r="K37" s="142"/>
    </row>
    <row r="38" spans="2:11" ht="15" customHeight="1">
      <c r="B38" s="145"/>
      <c r="C38" s="146"/>
      <c r="D38" s="144"/>
      <c r="E38" s="148" t="s">
        <v>260</v>
      </c>
      <c r="F38" s="144"/>
      <c r="G38" s="276" t="s">
        <v>22</v>
      </c>
      <c r="H38" s="276"/>
      <c r="I38" s="276"/>
      <c r="J38" s="276"/>
      <c r="K38" s="142"/>
    </row>
    <row r="39" spans="2:11" ht="15" customHeight="1">
      <c r="B39" s="145"/>
      <c r="C39" s="146"/>
      <c r="D39" s="144"/>
      <c r="E39" s="148" t="s">
        <v>261</v>
      </c>
      <c r="F39" s="144"/>
      <c r="G39" s="276" t="s">
        <v>23</v>
      </c>
      <c r="H39" s="276"/>
      <c r="I39" s="276"/>
      <c r="J39" s="276"/>
      <c r="K39" s="142"/>
    </row>
    <row r="40" spans="2:11" ht="15" customHeight="1">
      <c r="B40" s="145"/>
      <c r="C40" s="146"/>
      <c r="D40" s="144"/>
      <c r="E40" s="148" t="s">
        <v>24</v>
      </c>
      <c r="F40" s="144"/>
      <c r="G40" s="276" t="s">
        <v>25</v>
      </c>
      <c r="H40" s="276"/>
      <c r="I40" s="276"/>
      <c r="J40" s="276"/>
      <c r="K40" s="142"/>
    </row>
    <row r="41" spans="2:11" ht="15" customHeight="1">
      <c r="B41" s="145"/>
      <c r="C41" s="146"/>
      <c r="D41" s="144"/>
      <c r="E41" s="148"/>
      <c r="F41" s="144"/>
      <c r="G41" s="276" t="s">
        <v>26</v>
      </c>
      <c r="H41" s="276"/>
      <c r="I41" s="276"/>
      <c r="J41" s="276"/>
      <c r="K41" s="142"/>
    </row>
    <row r="42" spans="2:11" ht="15" customHeight="1">
      <c r="B42" s="145"/>
      <c r="C42" s="146"/>
      <c r="D42" s="144"/>
      <c r="E42" s="148" t="s">
        <v>27</v>
      </c>
      <c r="F42" s="144"/>
      <c r="G42" s="276" t="s">
        <v>28</v>
      </c>
      <c r="H42" s="276"/>
      <c r="I42" s="276"/>
      <c r="J42" s="276"/>
      <c r="K42" s="142"/>
    </row>
    <row r="43" spans="2:11" ht="15" customHeight="1">
      <c r="B43" s="145"/>
      <c r="C43" s="146"/>
      <c r="D43" s="144"/>
      <c r="E43" s="148" t="s">
        <v>264</v>
      </c>
      <c r="F43" s="144"/>
      <c r="G43" s="276" t="s">
        <v>29</v>
      </c>
      <c r="H43" s="276"/>
      <c r="I43" s="276"/>
      <c r="J43" s="276"/>
      <c r="K43" s="142"/>
    </row>
    <row r="44" spans="2:11" ht="12.75" customHeight="1">
      <c r="B44" s="145"/>
      <c r="C44" s="146"/>
      <c r="D44" s="144"/>
      <c r="E44" s="144"/>
      <c r="F44" s="144"/>
      <c r="G44" s="144"/>
      <c r="H44" s="144"/>
      <c r="I44" s="144"/>
      <c r="J44" s="144"/>
      <c r="K44" s="142"/>
    </row>
    <row r="45" spans="2:11" ht="15" customHeight="1">
      <c r="B45" s="145"/>
      <c r="C45" s="146"/>
      <c r="D45" s="276" t="s">
        <v>30</v>
      </c>
      <c r="E45" s="276"/>
      <c r="F45" s="276"/>
      <c r="G45" s="276"/>
      <c r="H45" s="276"/>
      <c r="I45" s="276"/>
      <c r="J45" s="276"/>
      <c r="K45" s="142"/>
    </row>
    <row r="46" spans="2:11" ht="15" customHeight="1">
      <c r="B46" s="145"/>
      <c r="C46" s="146"/>
      <c r="D46" s="146"/>
      <c r="E46" s="276" t="s">
        <v>31</v>
      </c>
      <c r="F46" s="276"/>
      <c r="G46" s="276"/>
      <c r="H46" s="276"/>
      <c r="I46" s="276"/>
      <c r="J46" s="276"/>
      <c r="K46" s="142"/>
    </row>
    <row r="47" spans="2:11" ht="15" customHeight="1">
      <c r="B47" s="145"/>
      <c r="C47" s="146"/>
      <c r="D47" s="146"/>
      <c r="E47" s="276" t="s">
        <v>32</v>
      </c>
      <c r="F47" s="276"/>
      <c r="G47" s="276"/>
      <c r="H47" s="276"/>
      <c r="I47" s="276"/>
      <c r="J47" s="276"/>
      <c r="K47" s="142"/>
    </row>
    <row r="48" spans="2:11" ht="15" customHeight="1">
      <c r="B48" s="145"/>
      <c r="C48" s="146"/>
      <c r="D48" s="146"/>
      <c r="E48" s="276" t="s">
        <v>33</v>
      </c>
      <c r="F48" s="276"/>
      <c r="G48" s="276"/>
      <c r="H48" s="276"/>
      <c r="I48" s="276"/>
      <c r="J48" s="276"/>
      <c r="K48" s="142"/>
    </row>
    <row r="49" spans="2:11" ht="15" customHeight="1">
      <c r="B49" s="145"/>
      <c r="C49" s="146"/>
      <c r="D49" s="276" t="s">
        <v>34</v>
      </c>
      <c r="E49" s="276"/>
      <c r="F49" s="276"/>
      <c r="G49" s="276"/>
      <c r="H49" s="276"/>
      <c r="I49" s="276"/>
      <c r="J49" s="276"/>
      <c r="K49" s="142"/>
    </row>
    <row r="50" spans="2:11" ht="25.5" customHeight="1">
      <c r="B50" s="141"/>
      <c r="C50" s="279" t="s">
        <v>35</v>
      </c>
      <c r="D50" s="279"/>
      <c r="E50" s="279"/>
      <c r="F50" s="279"/>
      <c r="G50" s="279"/>
      <c r="H50" s="279"/>
      <c r="I50" s="279"/>
      <c r="J50" s="279"/>
      <c r="K50" s="142"/>
    </row>
    <row r="51" spans="2:11" ht="5.25" customHeight="1">
      <c r="B51" s="141"/>
      <c r="C51" s="143"/>
      <c r="D51" s="143"/>
      <c r="E51" s="143"/>
      <c r="F51" s="143"/>
      <c r="G51" s="143"/>
      <c r="H51" s="143"/>
      <c r="I51" s="143"/>
      <c r="J51" s="143"/>
      <c r="K51" s="142"/>
    </row>
    <row r="52" spans="2:11" ht="15" customHeight="1">
      <c r="B52" s="141"/>
      <c r="C52" s="276" t="s">
        <v>36</v>
      </c>
      <c r="D52" s="276"/>
      <c r="E52" s="276"/>
      <c r="F52" s="276"/>
      <c r="G52" s="276"/>
      <c r="H52" s="276"/>
      <c r="I52" s="276"/>
      <c r="J52" s="276"/>
      <c r="K52" s="142"/>
    </row>
    <row r="53" spans="2:11" ht="15" customHeight="1">
      <c r="B53" s="141"/>
      <c r="C53" s="276" t="s">
        <v>37</v>
      </c>
      <c r="D53" s="276"/>
      <c r="E53" s="276"/>
      <c r="F53" s="276"/>
      <c r="G53" s="276"/>
      <c r="H53" s="276"/>
      <c r="I53" s="276"/>
      <c r="J53" s="276"/>
      <c r="K53" s="142"/>
    </row>
    <row r="54" spans="2:11" ht="12.75" customHeight="1">
      <c r="B54" s="141"/>
      <c r="C54" s="144"/>
      <c r="D54" s="144"/>
      <c r="E54" s="144"/>
      <c r="F54" s="144"/>
      <c r="G54" s="144"/>
      <c r="H54" s="144"/>
      <c r="I54" s="144"/>
      <c r="J54" s="144"/>
      <c r="K54" s="142"/>
    </row>
    <row r="55" spans="2:11" ht="15" customHeight="1">
      <c r="B55" s="141"/>
      <c r="C55" s="276" t="s">
        <v>38</v>
      </c>
      <c r="D55" s="276"/>
      <c r="E55" s="276"/>
      <c r="F55" s="276"/>
      <c r="G55" s="276"/>
      <c r="H55" s="276"/>
      <c r="I55" s="276"/>
      <c r="J55" s="276"/>
      <c r="K55" s="142"/>
    </row>
    <row r="56" spans="2:11" ht="15" customHeight="1">
      <c r="B56" s="141"/>
      <c r="C56" s="146"/>
      <c r="D56" s="276" t="s">
        <v>39</v>
      </c>
      <c r="E56" s="276"/>
      <c r="F56" s="276"/>
      <c r="G56" s="276"/>
      <c r="H56" s="276"/>
      <c r="I56" s="276"/>
      <c r="J56" s="276"/>
      <c r="K56" s="142"/>
    </row>
    <row r="57" spans="2:11" ht="15" customHeight="1">
      <c r="B57" s="141"/>
      <c r="C57" s="146"/>
      <c r="D57" s="276" t="s">
        <v>40</v>
      </c>
      <c r="E57" s="276"/>
      <c r="F57" s="276"/>
      <c r="G57" s="276"/>
      <c r="H57" s="276"/>
      <c r="I57" s="276"/>
      <c r="J57" s="276"/>
      <c r="K57" s="142"/>
    </row>
    <row r="58" spans="2:11" ht="15" customHeight="1">
      <c r="B58" s="141"/>
      <c r="C58" s="146"/>
      <c r="D58" s="276" t="s">
        <v>41</v>
      </c>
      <c r="E58" s="276"/>
      <c r="F58" s="276"/>
      <c r="G58" s="276"/>
      <c r="H58" s="276"/>
      <c r="I58" s="276"/>
      <c r="J58" s="276"/>
      <c r="K58" s="142"/>
    </row>
    <row r="59" spans="2:11" ht="15" customHeight="1">
      <c r="B59" s="141"/>
      <c r="C59" s="146"/>
      <c r="D59" s="276" t="s">
        <v>42</v>
      </c>
      <c r="E59" s="276"/>
      <c r="F59" s="276"/>
      <c r="G59" s="276"/>
      <c r="H59" s="276"/>
      <c r="I59" s="276"/>
      <c r="J59" s="276"/>
      <c r="K59" s="142"/>
    </row>
    <row r="60" spans="2:11" ht="15" customHeight="1">
      <c r="B60" s="141"/>
      <c r="C60" s="146"/>
      <c r="D60" s="278" t="s">
        <v>43</v>
      </c>
      <c r="E60" s="278"/>
      <c r="F60" s="278"/>
      <c r="G60" s="278"/>
      <c r="H60" s="278"/>
      <c r="I60" s="278"/>
      <c r="J60" s="278"/>
      <c r="K60" s="142"/>
    </row>
    <row r="61" spans="2:11" ht="15" customHeight="1">
      <c r="B61" s="141"/>
      <c r="C61" s="146"/>
      <c r="D61" s="276" t="s">
        <v>44</v>
      </c>
      <c r="E61" s="276"/>
      <c r="F61" s="276"/>
      <c r="G61" s="276"/>
      <c r="H61" s="276"/>
      <c r="I61" s="276"/>
      <c r="J61" s="276"/>
      <c r="K61" s="142"/>
    </row>
    <row r="62" spans="2:11" ht="12.75" customHeight="1">
      <c r="B62" s="141"/>
      <c r="C62" s="146"/>
      <c r="D62" s="146"/>
      <c r="E62" s="149"/>
      <c r="F62" s="146"/>
      <c r="G62" s="146"/>
      <c r="H62" s="146"/>
      <c r="I62" s="146"/>
      <c r="J62" s="146"/>
      <c r="K62" s="142"/>
    </row>
    <row r="63" spans="2:11" ht="15" customHeight="1">
      <c r="B63" s="141"/>
      <c r="C63" s="146"/>
      <c r="D63" s="276" t="s">
        <v>45</v>
      </c>
      <c r="E63" s="276"/>
      <c r="F63" s="276"/>
      <c r="G63" s="276"/>
      <c r="H63" s="276"/>
      <c r="I63" s="276"/>
      <c r="J63" s="276"/>
      <c r="K63" s="142"/>
    </row>
    <row r="64" spans="2:11" ht="15" customHeight="1">
      <c r="B64" s="141"/>
      <c r="C64" s="146"/>
      <c r="D64" s="278" t="s">
        <v>46</v>
      </c>
      <c r="E64" s="278"/>
      <c r="F64" s="278"/>
      <c r="G64" s="278"/>
      <c r="H64" s="278"/>
      <c r="I64" s="278"/>
      <c r="J64" s="278"/>
      <c r="K64" s="142"/>
    </row>
    <row r="65" spans="2:11" ht="15" customHeight="1">
      <c r="B65" s="141"/>
      <c r="C65" s="146"/>
      <c r="D65" s="276" t="s">
        <v>47</v>
      </c>
      <c r="E65" s="276"/>
      <c r="F65" s="276"/>
      <c r="G65" s="276"/>
      <c r="H65" s="276"/>
      <c r="I65" s="276"/>
      <c r="J65" s="276"/>
      <c r="K65" s="142"/>
    </row>
    <row r="66" spans="2:11" ht="15" customHeight="1">
      <c r="B66" s="141"/>
      <c r="C66" s="146"/>
      <c r="D66" s="276" t="s">
        <v>48</v>
      </c>
      <c r="E66" s="276"/>
      <c r="F66" s="276"/>
      <c r="G66" s="276"/>
      <c r="H66" s="276"/>
      <c r="I66" s="276"/>
      <c r="J66" s="276"/>
      <c r="K66" s="142"/>
    </row>
    <row r="67" spans="2:11" ht="15" customHeight="1">
      <c r="B67" s="141"/>
      <c r="C67" s="146"/>
      <c r="D67" s="276" t="s">
        <v>49</v>
      </c>
      <c r="E67" s="276"/>
      <c r="F67" s="276"/>
      <c r="G67" s="276"/>
      <c r="H67" s="276"/>
      <c r="I67" s="276"/>
      <c r="J67" s="276"/>
      <c r="K67" s="142"/>
    </row>
    <row r="68" spans="2:11" ht="15" customHeight="1">
      <c r="B68" s="141"/>
      <c r="C68" s="146"/>
      <c r="D68" s="276" t="s">
        <v>50</v>
      </c>
      <c r="E68" s="276"/>
      <c r="F68" s="276"/>
      <c r="G68" s="276"/>
      <c r="H68" s="276"/>
      <c r="I68" s="276"/>
      <c r="J68" s="276"/>
      <c r="K68" s="142"/>
    </row>
    <row r="69" spans="2:11" ht="12.75" customHeight="1">
      <c r="B69" s="150"/>
      <c r="C69" s="151"/>
      <c r="D69" s="151"/>
      <c r="E69" s="151"/>
      <c r="F69" s="151"/>
      <c r="G69" s="151"/>
      <c r="H69" s="151"/>
      <c r="I69" s="151"/>
      <c r="J69" s="151"/>
      <c r="K69" s="152"/>
    </row>
    <row r="70" spans="2:11" ht="18.75" customHeight="1">
      <c r="B70" s="153"/>
      <c r="C70" s="153"/>
      <c r="D70" s="153"/>
      <c r="E70" s="153"/>
      <c r="F70" s="153"/>
      <c r="G70" s="153"/>
      <c r="H70" s="153"/>
      <c r="I70" s="153"/>
      <c r="J70" s="153"/>
      <c r="K70" s="154"/>
    </row>
    <row r="71" spans="2:11" ht="18.75" customHeight="1">
      <c r="B71" s="154"/>
      <c r="C71" s="154"/>
      <c r="D71" s="154"/>
      <c r="E71" s="154"/>
      <c r="F71" s="154"/>
      <c r="G71" s="154"/>
      <c r="H71" s="154"/>
      <c r="I71" s="154"/>
      <c r="J71" s="154"/>
      <c r="K71" s="154"/>
    </row>
    <row r="72" spans="2:11" ht="7.5" customHeight="1">
      <c r="B72" s="155"/>
      <c r="C72" s="156"/>
      <c r="D72" s="156"/>
      <c r="E72" s="156"/>
      <c r="F72" s="156"/>
      <c r="G72" s="156"/>
      <c r="H72" s="156"/>
      <c r="I72" s="156"/>
      <c r="J72" s="156"/>
      <c r="K72" s="157"/>
    </row>
    <row r="73" spans="2:11" ht="45" customHeight="1">
      <c r="B73" s="158"/>
      <c r="C73" s="277" t="s">
        <v>503</v>
      </c>
      <c r="D73" s="277"/>
      <c r="E73" s="277"/>
      <c r="F73" s="277"/>
      <c r="G73" s="277"/>
      <c r="H73" s="277"/>
      <c r="I73" s="277"/>
      <c r="J73" s="277"/>
      <c r="K73" s="159"/>
    </row>
    <row r="74" spans="2:11" ht="17.25" customHeight="1">
      <c r="B74" s="158"/>
      <c r="C74" s="160" t="s">
        <v>51</v>
      </c>
      <c r="D74" s="160"/>
      <c r="E74" s="160"/>
      <c r="F74" s="160" t="s">
        <v>52</v>
      </c>
      <c r="G74" s="161"/>
      <c r="H74" s="160" t="s">
        <v>259</v>
      </c>
      <c r="I74" s="160" t="s">
        <v>213</v>
      </c>
      <c r="J74" s="160" t="s">
        <v>53</v>
      </c>
      <c r="K74" s="159"/>
    </row>
    <row r="75" spans="2:11" ht="17.25" customHeight="1">
      <c r="B75" s="158"/>
      <c r="C75" s="162" t="s">
        <v>54</v>
      </c>
      <c r="D75" s="162"/>
      <c r="E75" s="162"/>
      <c r="F75" s="163" t="s">
        <v>55</v>
      </c>
      <c r="G75" s="164"/>
      <c r="H75" s="162"/>
      <c r="I75" s="162"/>
      <c r="J75" s="162" t="s">
        <v>56</v>
      </c>
      <c r="K75" s="159"/>
    </row>
    <row r="76" spans="2:11" ht="5.25" customHeight="1">
      <c r="B76" s="158"/>
      <c r="C76" s="165"/>
      <c r="D76" s="165"/>
      <c r="E76" s="165"/>
      <c r="F76" s="165"/>
      <c r="G76" s="166"/>
      <c r="H76" s="165"/>
      <c r="I76" s="165"/>
      <c r="J76" s="165"/>
      <c r="K76" s="159"/>
    </row>
    <row r="77" spans="2:11" ht="15" customHeight="1">
      <c r="B77" s="158"/>
      <c r="C77" s="148" t="s">
        <v>209</v>
      </c>
      <c r="D77" s="165"/>
      <c r="E77" s="165"/>
      <c r="F77" s="167" t="s">
        <v>57</v>
      </c>
      <c r="G77" s="166"/>
      <c r="H77" s="148" t="s">
        <v>58</v>
      </c>
      <c r="I77" s="148" t="s">
        <v>59</v>
      </c>
      <c r="J77" s="148">
        <v>20</v>
      </c>
      <c r="K77" s="159"/>
    </row>
    <row r="78" spans="2:11" ht="15" customHeight="1">
      <c r="B78" s="158"/>
      <c r="C78" s="148" t="s">
        <v>60</v>
      </c>
      <c r="D78" s="148"/>
      <c r="E78" s="148"/>
      <c r="F78" s="167" t="s">
        <v>57</v>
      </c>
      <c r="G78" s="166"/>
      <c r="H78" s="148" t="s">
        <v>61</v>
      </c>
      <c r="I78" s="148" t="s">
        <v>59</v>
      </c>
      <c r="J78" s="148">
        <v>120</v>
      </c>
      <c r="K78" s="159"/>
    </row>
    <row r="79" spans="2:11" ht="15" customHeight="1">
      <c r="B79" s="168"/>
      <c r="C79" s="148" t="s">
        <v>62</v>
      </c>
      <c r="D79" s="148"/>
      <c r="E79" s="148"/>
      <c r="F79" s="167" t="s">
        <v>63</v>
      </c>
      <c r="G79" s="166"/>
      <c r="H79" s="148" t="s">
        <v>64</v>
      </c>
      <c r="I79" s="148" t="s">
        <v>59</v>
      </c>
      <c r="J79" s="148">
        <v>50</v>
      </c>
      <c r="K79" s="159"/>
    </row>
    <row r="80" spans="2:11" ht="15" customHeight="1">
      <c r="B80" s="168"/>
      <c r="C80" s="148" t="s">
        <v>65</v>
      </c>
      <c r="D80" s="148"/>
      <c r="E80" s="148"/>
      <c r="F80" s="167" t="s">
        <v>57</v>
      </c>
      <c r="G80" s="166"/>
      <c r="H80" s="148" t="s">
        <v>66</v>
      </c>
      <c r="I80" s="148" t="s">
        <v>67</v>
      </c>
      <c r="J80" s="148"/>
      <c r="K80" s="159"/>
    </row>
    <row r="81" spans="2:11" ht="15" customHeight="1">
      <c r="B81" s="168"/>
      <c r="C81" s="169" t="s">
        <v>68</v>
      </c>
      <c r="D81" s="169"/>
      <c r="E81" s="169"/>
      <c r="F81" s="170" t="s">
        <v>63</v>
      </c>
      <c r="G81" s="169"/>
      <c r="H81" s="169" t="s">
        <v>69</v>
      </c>
      <c r="I81" s="169" t="s">
        <v>59</v>
      </c>
      <c r="J81" s="169">
        <v>15</v>
      </c>
      <c r="K81" s="159"/>
    </row>
    <row r="82" spans="2:11" ht="15" customHeight="1">
      <c r="B82" s="168"/>
      <c r="C82" s="169" t="s">
        <v>70</v>
      </c>
      <c r="D82" s="169"/>
      <c r="E82" s="169"/>
      <c r="F82" s="170" t="s">
        <v>63</v>
      </c>
      <c r="G82" s="169"/>
      <c r="H82" s="169" t="s">
        <v>71</v>
      </c>
      <c r="I82" s="169" t="s">
        <v>59</v>
      </c>
      <c r="J82" s="169">
        <v>15</v>
      </c>
      <c r="K82" s="159"/>
    </row>
    <row r="83" spans="2:11" ht="15" customHeight="1">
      <c r="B83" s="168"/>
      <c r="C83" s="169" t="s">
        <v>72</v>
      </c>
      <c r="D83" s="169"/>
      <c r="E83" s="169"/>
      <c r="F83" s="170" t="s">
        <v>63</v>
      </c>
      <c r="G83" s="169"/>
      <c r="H83" s="169" t="s">
        <v>73</v>
      </c>
      <c r="I83" s="169" t="s">
        <v>59</v>
      </c>
      <c r="J83" s="169">
        <v>20</v>
      </c>
      <c r="K83" s="159"/>
    </row>
    <row r="84" spans="2:11" ht="15" customHeight="1">
      <c r="B84" s="168"/>
      <c r="C84" s="169" t="s">
        <v>74</v>
      </c>
      <c r="D84" s="169"/>
      <c r="E84" s="169"/>
      <c r="F84" s="170" t="s">
        <v>63</v>
      </c>
      <c r="G84" s="169"/>
      <c r="H84" s="169" t="s">
        <v>75</v>
      </c>
      <c r="I84" s="169" t="s">
        <v>59</v>
      </c>
      <c r="J84" s="169">
        <v>20</v>
      </c>
      <c r="K84" s="159"/>
    </row>
    <row r="85" spans="2:11" ht="15" customHeight="1">
      <c r="B85" s="168"/>
      <c r="C85" s="148" t="s">
        <v>76</v>
      </c>
      <c r="D85" s="148"/>
      <c r="E85" s="148"/>
      <c r="F85" s="167" t="s">
        <v>63</v>
      </c>
      <c r="G85" s="166"/>
      <c r="H85" s="148" t="s">
        <v>77</v>
      </c>
      <c r="I85" s="148" t="s">
        <v>59</v>
      </c>
      <c r="J85" s="148">
        <v>50</v>
      </c>
      <c r="K85" s="159"/>
    </row>
    <row r="86" spans="2:11" ht="15" customHeight="1">
      <c r="B86" s="168"/>
      <c r="C86" s="148" t="s">
        <v>78</v>
      </c>
      <c r="D86" s="148"/>
      <c r="E86" s="148"/>
      <c r="F86" s="167" t="s">
        <v>63</v>
      </c>
      <c r="G86" s="166"/>
      <c r="H86" s="148" t="s">
        <v>79</v>
      </c>
      <c r="I86" s="148" t="s">
        <v>59</v>
      </c>
      <c r="J86" s="148">
        <v>20</v>
      </c>
      <c r="K86" s="159"/>
    </row>
    <row r="87" spans="2:11" ht="15" customHeight="1">
      <c r="B87" s="168"/>
      <c r="C87" s="148" t="s">
        <v>80</v>
      </c>
      <c r="D87" s="148"/>
      <c r="E87" s="148"/>
      <c r="F87" s="167" t="s">
        <v>63</v>
      </c>
      <c r="G87" s="166"/>
      <c r="H87" s="148" t="s">
        <v>81</v>
      </c>
      <c r="I87" s="148" t="s">
        <v>59</v>
      </c>
      <c r="J87" s="148">
        <v>20</v>
      </c>
      <c r="K87" s="159"/>
    </row>
    <row r="88" spans="2:11" ht="15" customHeight="1">
      <c r="B88" s="168"/>
      <c r="C88" s="148" t="s">
        <v>82</v>
      </c>
      <c r="D88" s="148"/>
      <c r="E88" s="148"/>
      <c r="F88" s="167" t="s">
        <v>63</v>
      </c>
      <c r="G88" s="166"/>
      <c r="H88" s="148" t="s">
        <v>83</v>
      </c>
      <c r="I88" s="148" t="s">
        <v>59</v>
      </c>
      <c r="J88" s="148">
        <v>50</v>
      </c>
      <c r="K88" s="159"/>
    </row>
    <row r="89" spans="2:11" ht="15" customHeight="1">
      <c r="B89" s="168"/>
      <c r="C89" s="148" t="s">
        <v>84</v>
      </c>
      <c r="D89" s="148"/>
      <c r="E89" s="148"/>
      <c r="F89" s="167" t="s">
        <v>63</v>
      </c>
      <c r="G89" s="166"/>
      <c r="H89" s="148" t="s">
        <v>84</v>
      </c>
      <c r="I89" s="148" t="s">
        <v>59</v>
      </c>
      <c r="J89" s="148">
        <v>50</v>
      </c>
      <c r="K89" s="159"/>
    </row>
    <row r="90" spans="2:11" ht="15" customHeight="1">
      <c r="B90" s="168"/>
      <c r="C90" s="148" t="s">
        <v>265</v>
      </c>
      <c r="D90" s="148"/>
      <c r="E90" s="148"/>
      <c r="F90" s="167" t="s">
        <v>63</v>
      </c>
      <c r="G90" s="166"/>
      <c r="H90" s="148" t="s">
        <v>85</v>
      </c>
      <c r="I90" s="148" t="s">
        <v>59</v>
      </c>
      <c r="J90" s="148">
        <v>255</v>
      </c>
      <c r="K90" s="159"/>
    </row>
    <row r="91" spans="2:11" ht="15" customHeight="1">
      <c r="B91" s="168"/>
      <c r="C91" s="148" t="s">
        <v>86</v>
      </c>
      <c r="D91" s="148"/>
      <c r="E91" s="148"/>
      <c r="F91" s="167" t="s">
        <v>57</v>
      </c>
      <c r="G91" s="166"/>
      <c r="H91" s="148" t="s">
        <v>87</v>
      </c>
      <c r="I91" s="148" t="s">
        <v>88</v>
      </c>
      <c r="J91" s="148"/>
      <c r="K91" s="159"/>
    </row>
    <row r="92" spans="2:11" ht="15" customHeight="1">
      <c r="B92" s="168"/>
      <c r="C92" s="148" t="s">
        <v>89</v>
      </c>
      <c r="D92" s="148"/>
      <c r="E92" s="148"/>
      <c r="F92" s="167" t="s">
        <v>57</v>
      </c>
      <c r="G92" s="166"/>
      <c r="H92" s="148" t="s">
        <v>90</v>
      </c>
      <c r="I92" s="148" t="s">
        <v>91</v>
      </c>
      <c r="J92" s="148"/>
      <c r="K92" s="159"/>
    </row>
    <row r="93" spans="2:11" ht="15" customHeight="1">
      <c r="B93" s="168"/>
      <c r="C93" s="148" t="s">
        <v>92</v>
      </c>
      <c r="D93" s="148"/>
      <c r="E93" s="148"/>
      <c r="F93" s="167" t="s">
        <v>57</v>
      </c>
      <c r="G93" s="166"/>
      <c r="H93" s="148" t="s">
        <v>92</v>
      </c>
      <c r="I93" s="148" t="s">
        <v>91</v>
      </c>
      <c r="J93" s="148"/>
      <c r="K93" s="159"/>
    </row>
    <row r="94" spans="2:11" ht="15" customHeight="1">
      <c r="B94" s="168"/>
      <c r="C94" s="148" t="s">
        <v>196</v>
      </c>
      <c r="D94" s="148"/>
      <c r="E94" s="148"/>
      <c r="F94" s="167" t="s">
        <v>57</v>
      </c>
      <c r="G94" s="166"/>
      <c r="H94" s="148" t="s">
        <v>93</v>
      </c>
      <c r="I94" s="148" t="s">
        <v>91</v>
      </c>
      <c r="J94" s="148"/>
      <c r="K94" s="159"/>
    </row>
    <row r="95" spans="2:11" ht="15" customHeight="1">
      <c r="B95" s="168"/>
      <c r="C95" s="148" t="s">
        <v>204</v>
      </c>
      <c r="D95" s="148"/>
      <c r="E95" s="148"/>
      <c r="F95" s="167" t="s">
        <v>57</v>
      </c>
      <c r="G95" s="166"/>
      <c r="H95" s="148" t="s">
        <v>94</v>
      </c>
      <c r="I95" s="148" t="s">
        <v>91</v>
      </c>
      <c r="J95" s="148"/>
      <c r="K95" s="159"/>
    </row>
    <row r="96" spans="2:11" ht="15" customHeight="1">
      <c r="B96" s="171"/>
      <c r="C96" s="172"/>
      <c r="D96" s="172"/>
      <c r="E96" s="172"/>
      <c r="F96" s="172"/>
      <c r="G96" s="172"/>
      <c r="H96" s="172"/>
      <c r="I96" s="172"/>
      <c r="J96" s="172"/>
      <c r="K96" s="173"/>
    </row>
    <row r="97" spans="2:11" ht="18.75" customHeight="1">
      <c r="B97" s="174"/>
      <c r="C97" s="175"/>
      <c r="D97" s="175"/>
      <c r="E97" s="175"/>
      <c r="F97" s="175"/>
      <c r="G97" s="175"/>
      <c r="H97" s="175"/>
      <c r="I97" s="175"/>
      <c r="J97" s="175"/>
      <c r="K97" s="174"/>
    </row>
    <row r="98" spans="2:11" ht="18.75" customHeight="1">
      <c r="B98" s="154"/>
      <c r="C98" s="154"/>
      <c r="D98" s="154"/>
      <c r="E98" s="154"/>
      <c r="F98" s="154"/>
      <c r="G98" s="154"/>
      <c r="H98" s="154"/>
      <c r="I98" s="154"/>
      <c r="J98" s="154"/>
      <c r="K98" s="154"/>
    </row>
    <row r="99" spans="2:11" ht="7.5" customHeight="1">
      <c r="B99" s="155"/>
      <c r="C99" s="156"/>
      <c r="D99" s="156"/>
      <c r="E99" s="156"/>
      <c r="F99" s="156"/>
      <c r="G99" s="156"/>
      <c r="H99" s="156"/>
      <c r="I99" s="156"/>
      <c r="J99" s="156"/>
      <c r="K99" s="157"/>
    </row>
    <row r="100" spans="2:11" ht="45" customHeight="1">
      <c r="B100" s="158"/>
      <c r="C100" s="277" t="s">
        <v>95</v>
      </c>
      <c r="D100" s="277"/>
      <c r="E100" s="277"/>
      <c r="F100" s="277"/>
      <c r="G100" s="277"/>
      <c r="H100" s="277"/>
      <c r="I100" s="277"/>
      <c r="J100" s="277"/>
      <c r="K100" s="159"/>
    </row>
    <row r="101" spans="2:11" ht="17.25" customHeight="1">
      <c r="B101" s="158"/>
      <c r="C101" s="160" t="s">
        <v>51</v>
      </c>
      <c r="D101" s="160"/>
      <c r="E101" s="160"/>
      <c r="F101" s="160" t="s">
        <v>52</v>
      </c>
      <c r="G101" s="161"/>
      <c r="H101" s="160" t="s">
        <v>259</v>
      </c>
      <c r="I101" s="160" t="s">
        <v>213</v>
      </c>
      <c r="J101" s="160" t="s">
        <v>53</v>
      </c>
      <c r="K101" s="159"/>
    </row>
    <row r="102" spans="2:11" ht="17.25" customHeight="1">
      <c r="B102" s="158"/>
      <c r="C102" s="162" t="s">
        <v>54</v>
      </c>
      <c r="D102" s="162"/>
      <c r="E102" s="162"/>
      <c r="F102" s="163" t="s">
        <v>55</v>
      </c>
      <c r="G102" s="164"/>
      <c r="H102" s="162"/>
      <c r="I102" s="162"/>
      <c r="J102" s="162" t="s">
        <v>56</v>
      </c>
      <c r="K102" s="159"/>
    </row>
    <row r="103" spans="2:11" ht="5.25" customHeight="1">
      <c r="B103" s="158"/>
      <c r="C103" s="160"/>
      <c r="D103" s="160"/>
      <c r="E103" s="160"/>
      <c r="F103" s="160"/>
      <c r="G103" s="176"/>
      <c r="H103" s="160"/>
      <c r="I103" s="160"/>
      <c r="J103" s="160"/>
      <c r="K103" s="159"/>
    </row>
    <row r="104" spans="2:11" ht="15" customHeight="1">
      <c r="B104" s="158"/>
      <c r="C104" s="148" t="s">
        <v>209</v>
      </c>
      <c r="D104" s="165"/>
      <c r="E104" s="165"/>
      <c r="F104" s="167" t="s">
        <v>57</v>
      </c>
      <c r="G104" s="176"/>
      <c r="H104" s="148" t="s">
        <v>96</v>
      </c>
      <c r="I104" s="148" t="s">
        <v>59</v>
      </c>
      <c r="J104" s="148">
        <v>20</v>
      </c>
      <c r="K104" s="159"/>
    </row>
    <row r="105" spans="2:11" ht="15" customHeight="1">
      <c r="B105" s="158"/>
      <c r="C105" s="148" t="s">
        <v>60</v>
      </c>
      <c r="D105" s="148"/>
      <c r="E105" s="148"/>
      <c r="F105" s="167" t="s">
        <v>57</v>
      </c>
      <c r="G105" s="148"/>
      <c r="H105" s="148" t="s">
        <v>96</v>
      </c>
      <c r="I105" s="148" t="s">
        <v>59</v>
      </c>
      <c r="J105" s="148">
        <v>120</v>
      </c>
      <c r="K105" s="159"/>
    </row>
    <row r="106" spans="2:11" ht="15" customHeight="1">
      <c r="B106" s="168"/>
      <c r="C106" s="148" t="s">
        <v>62</v>
      </c>
      <c r="D106" s="148"/>
      <c r="E106" s="148"/>
      <c r="F106" s="167" t="s">
        <v>63</v>
      </c>
      <c r="G106" s="148"/>
      <c r="H106" s="148" t="s">
        <v>96</v>
      </c>
      <c r="I106" s="148" t="s">
        <v>59</v>
      </c>
      <c r="J106" s="148">
        <v>50</v>
      </c>
      <c r="K106" s="159"/>
    </row>
    <row r="107" spans="2:11" ht="15" customHeight="1">
      <c r="B107" s="168"/>
      <c r="C107" s="148" t="s">
        <v>65</v>
      </c>
      <c r="D107" s="148"/>
      <c r="E107" s="148"/>
      <c r="F107" s="167" t="s">
        <v>57</v>
      </c>
      <c r="G107" s="148"/>
      <c r="H107" s="148" t="s">
        <v>96</v>
      </c>
      <c r="I107" s="148" t="s">
        <v>67</v>
      </c>
      <c r="J107" s="148"/>
      <c r="K107" s="159"/>
    </row>
    <row r="108" spans="2:11" ht="15" customHeight="1">
      <c r="B108" s="168"/>
      <c r="C108" s="148" t="s">
        <v>76</v>
      </c>
      <c r="D108" s="148"/>
      <c r="E108" s="148"/>
      <c r="F108" s="167" t="s">
        <v>63</v>
      </c>
      <c r="G108" s="148"/>
      <c r="H108" s="148" t="s">
        <v>96</v>
      </c>
      <c r="I108" s="148" t="s">
        <v>59</v>
      </c>
      <c r="J108" s="148">
        <v>50</v>
      </c>
      <c r="K108" s="159"/>
    </row>
    <row r="109" spans="2:11" ht="15" customHeight="1">
      <c r="B109" s="168"/>
      <c r="C109" s="148" t="s">
        <v>84</v>
      </c>
      <c r="D109" s="148"/>
      <c r="E109" s="148"/>
      <c r="F109" s="167" t="s">
        <v>63</v>
      </c>
      <c r="G109" s="148"/>
      <c r="H109" s="148" t="s">
        <v>96</v>
      </c>
      <c r="I109" s="148" t="s">
        <v>59</v>
      </c>
      <c r="J109" s="148">
        <v>50</v>
      </c>
      <c r="K109" s="159"/>
    </row>
    <row r="110" spans="2:11" ht="15" customHeight="1">
      <c r="B110" s="168"/>
      <c r="C110" s="148" t="s">
        <v>82</v>
      </c>
      <c r="D110" s="148"/>
      <c r="E110" s="148"/>
      <c r="F110" s="167" t="s">
        <v>63</v>
      </c>
      <c r="G110" s="148"/>
      <c r="H110" s="148" t="s">
        <v>96</v>
      </c>
      <c r="I110" s="148" t="s">
        <v>59</v>
      </c>
      <c r="J110" s="148">
        <v>50</v>
      </c>
      <c r="K110" s="159"/>
    </row>
    <row r="111" spans="2:11" ht="15" customHeight="1">
      <c r="B111" s="168"/>
      <c r="C111" s="148" t="s">
        <v>209</v>
      </c>
      <c r="D111" s="148"/>
      <c r="E111" s="148"/>
      <c r="F111" s="167" t="s">
        <v>57</v>
      </c>
      <c r="G111" s="148"/>
      <c r="H111" s="148" t="s">
        <v>97</v>
      </c>
      <c r="I111" s="148" t="s">
        <v>59</v>
      </c>
      <c r="J111" s="148">
        <v>20</v>
      </c>
      <c r="K111" s="159"/>
    </row>
    <row r="112" spans="2:11" ht="15" customHeight="1">
      <c r="B112" s="168"/>
      <c r="C112" s="148" t="s">
        <v>98</v>
      </c>
      <c r="D112" s="148"/>
      <c r="E112" s="148"/>
      <c r="F112" s="167" t="s">
        <v>57</v>
      </c>
      <c r="G112" s="148"/>
      <c r="H112" s="148" t="s">
        <v>99</v>
      </c>
      <c r="I112" s="148" t="s">
        <v>59</v>
      </c>
      <c r="J112" s="148">
        <v>120</v>
      </c>
      <c r="K112" s="159"/>
    </row>
    <row r="113" spans="2:11" ht="15" customHeight="1">
      <c r="B113" s="168"/>
      <c r="C113" s="148" t="s">
        <v>196</v>
      </c>
      <c r="D113" s="148"/>
      <c r="E113" s="148"/>
      <c r="F113" s="167" t="s">
        <v>57</v>
      </c>
      <c r="G113" s="148"/>
      <c r="H113" s="148" t="s">
        <v>100</v>
      </c>
      <c r="I113" s="148" t="s">
        <v>91</v>
      </c>
      <c r="J113" s="148"/>
      <c r="K113" s="159"/>
    </row>
    <row r="114" spans="2:11" ht="15" customHeight="1">
      <c r="B114" s="168"/>
      <c r="C114" s="148" t="s">
        <v>204</v>
      </c>
      <c r="D114" s="148"/>
      <c r="E114" s="148"/>
      <c r="F114" s="167" t="s">
        <v>57</v>
      </c>
      <c r="G114" s="148"/>
      <c r="H114" s="148" t="s">
        <v>101</v>
      </c>
      <c r="I114" s="148" t="s">
        <v>91</v>
      </c>
      <c r="J114" s="148"/>
      <c r="K114" s="159"/>
    </row>
    <row r="115" spans="2:11" ht="15" customHeight="1">
      <c r="B115" s="168"/>
      <c r="C115" s="148" t="s">
        <v>213</v>
      </c>
      <c r="D115" s="148"/>
      <c r="E115" s="148"/>
      <c r="F115" s="167" t="s">
        <v>57</v>
      </c>
      <c r="G115" s="148"/>
      <c r="H115" s="148" t="s">
        <v>102</v>
      </c>
      <c r="I115" s="148" t="s">
        <v>103</v>
      </c>
      <c r="J115" s="148"/>
      <c r="K115" s="159"/>
    </row>
    <row r="116" spans="2:11" ht="15" customHeight="1">
      <c r="B116" s="171"/>
      <c r="C116" s="177"/>
      <c r="D116" s="177"/>
      <c r="E116" s="177"/>
      <c r="F116" s="177"/>
      <c r="G116" s="177"/>
      <c r="H116" s="177"/>
      <c r="I116" s="177"/>
      <c r="J116" s="177"/>
      <c r="K116" s="173"/>
    </row>
    <row r="117" spans="2:11" ht="18.75" customHeight="1">
      <c r="B117" s="178"/>
      <c r="C117" s="144"/>
      <c r="D117" s="144"/>
      <c r="E117" s="144"/>
      <c r="F117" s="179"/>
      <c r="G117" s="144"/>
      <c r="H117" s="144"/>
      <c r="I117" s="144"/>
      <c r="J117" s="144"/>
      <c r="K117" s="178"/>
    </row>
    <row r="118" spans="2:11" ht="18.75" customHeight="1">
      <c r="B118" s="154"/>
      <c r="C118" s="154"/>
      <c r="D118" s="154"/>
      <c r="E118" s="154"/>
      <c r="F118" s="154"/>
      <c r="G118" s="154"/>
      <c r="H118" s="154"/>
      <c r="I118" s="154"/>
      <c r="J118" s="154"/>
      <c r="K118" s="154"/>
    </row>
    <row r="119" spans="2:11" ht="7.5" customHeight="1">
      <c r="B119" s="180"/>
      <c r="C119" s="181"/>
      <c r="D119" s="181"/>
      <c r="E119" s="181"/>
      <c r="F119" s="181"/>
      <c r="G119" s="181"/>
      <c r="H119" s="181"/>
      <c r="I119" s="181"/>
      <c r="J119" s="181"/>
      <c r="K119" s="182"/>
    </row>
    <row r="120" spans="2:11" ht="45" customHeight="1">
      <c r="B120" s="183"/>
      <c r="C120" s="274" t="s">
        <v>104</v>
      </c>
      <c r="D120" s="274"/>
      <c r="E120" s="274"/>
      <c r="F120" s="274"/>
      <c r="G120" s="274"/>
      <c r="H120" s="274"/>
      <c r="I120" s="274"/>
      <c r="J120" s="274"/>
      <c r="K120" s="184"/>
    </row>
    <row r="121" spans="2:11" ht="17.25" customHeight="1">
      <c r="B121" s="185"/>
      <c r="C121" s="160" t="s">
        <v>51</v>
      </c>
      <c r="D121" s="160"/>
      <c r="E121" s="160"/>
      <c r="F121" s="160" t="s">
        <v>52</v>
      </c>
      <c r="G121" s="161"/>
      <c r="H121" s="160" t="s">
        <v>259</v>
      </c>
      <c r="I121" s="160" t="s">
        <v>213</v>
      </c>
      <c r="J121" s="160" t="s">
        <v>53</v>
      </c>
      <c r="K121" s="186"/>
    </row>
    <row r="122" spans="2:11" ht="17.25" customHeight="1">
      <c r="B122" s="185"/>
      <c r="C122" s="162" t="s">
        <v>54</v>
      </c>
      <c r="D122" s="162"/>
      <c r="E122" s="162"/>
      <c r="F122" s="163" t="s">
        <v>55</v>
      </c>
      <c r="G122" s="164"/>
      <c r="H122" s="162"/>
      <c r="I122" s="162"/>
      <c r="J122" s="162" t="s">
        <v>56</v>
      </c>
      <c r="K122" s="186"/>
    </row>
    <row r="123" spans="2:11" ht="5.25" customHeight="1">
      <c r="B123" s="187"/>
      <c r="C123" s="165"/>
      <c r="D123" s="165"/>
      <c r="E123" s="165"/>
      <c r="F123" s="165"/>
      <c r="G123" s="148"/>
      <c r="H123" s="165"/>
      <c r="I123" s="165"/>
      <c r="J123" s="165"/>
      <c r="K123" s="188"/>
    </row>
    <row r="124" spans="2:11" ht="15" customHeight="1">
      <c r="B124" s="187"/>
      <c r="C124" s="148" t="s">
        <v>60</v>
      </c>
      <c r="D124" s="165"/>
      <c r="E124" s="165"/>
      <c r="F124" s="167" t="s">
        <v>57</v>
      </c>
      <c r="G124" s="148"/>
      <c r="H124" s="148" t="s">
        <v>96</v>
      </c>
      <c r="I124" s="148" t="s">
        <v>59</v>
      </c>
      <c r="J124" s="148">
        <v>120</v>
      </c>
      <c r="K124" s="189"/>
    </row>
    <row r="125" spans="2:11" ht="15" customHeight="1">
      <c r="B125" s="187"/>
      <c r="C125" s="148" t="s">
        <v>105</v>
      </c>
      <c r="D125" s="148"/>
      <c r="E125" s="148"/>
      <c r="F125" s="167" t="s">
        <v>57</v>
      </c>
      <c r="G125" s="148"/>
      <c r="H125" s="148" t="s">
        <v>106</v>
      </c>
      <c r="I125" s="148" t="s">
        <v>59</v>
      </c>
      <c r="J125" s="148" t="s">
        <v>107</v>
      </c>
      <c r="K125" s="189"/>
    </row>
    <row r="126" spans="2:11" ht="15" customHeight="1">
      <c r="B126" s="187"/>
      <c r="C126" s="148" t="s">
        <v>10</v>
      </c>
      <c r="D126" s="148"/>
      <c r="E126" s="148"/>
      <c r="F126" s="167" t="s">
        <v>57</v>
      </c>
      <c r="G126" s="148"/>
      <c r="H126" s="148" t="s">
        <v>108</v>
      </c>
      <c r="I126" s="148" t="s">
        <v>59</v>
      </c>
      <c r="J126" s="148" t="s">
        <v>107</v>
      </c>
      <c r="K126" s="189"/>
    </row>
    <row r="127" spans="2:11" ht="15" customHeight="1">
      <c r="B127" s="187"/>
      <c r="C127" s="148" t="s">
        <v>68</v>
      </c>
      <c r="D127" s="148"/>
      <c r="E127" s="148"/>
      <c r="F127" s="167" t="s">
        <v>63</v>
      </c>
      <c r="G127" s="148"/>
      <c r="H127" s="148" t="s">
        <v>69</v>
      </c>
      <c r="I127" s="148" t="s">
        <v>59</v>
      </c>
      <c r="J127" s="148">
        <v>15</v>
      </c>
      <c r="K127" s="189"/>
    </row>
    <row r="128" spans="2:11" ht="15" customHeight="1">
      <c r="B128" s="187"/>
      <c r="C128" s="169" t="s">
        <v>70</v>
      </c>
      <c r="D128" s="169"/>
      <c r="E128" s="169"/>
      <c r="F128" s="170" t="s">
        <v>63</v>
      </c>
      <c r="G128" s="169"/>
      <c r="H128" s="169" t="s">
        <v>71</v>
      </c>
      <c r="I128" s="169" t="s">
        <v>59</v>
      </c>
      <c r="J128" s="169">
        <v>15</v>
      </c>
      <c r="K128" s="189"/>
    </row>
    <row r="129" spans="2:11" ht="15" customHeight="1">
      <c r="B129" s="187"/>
      <c r="C129" s="169" t="s">
        <v>72</v>
      </c>
      <c r="D129" s="169"/>
      <c r="E129" s="169"/>
      <c r="F129" s="170" t="s">
        <v>63</v>
      </c>
      <c r="G129" s="169"/>
      <c r="H129" s="169" t="s">
        <v>73</v>
      </c>
      <c r="I129" s="169" t="s">
        <v>59</v>
      </c>
      <c r="J129" s="169">
        <v>20</v>
      </c>
      <c r="K129" s="189"/>
    </row>
    <row r="130" spans="2:11" ht="15" customHeight="1">
      <c r="B130" s="187"/>
      <c r="C130" s="169" t="s">
        <v>74</v>
      </c>
      <c r="D130" s="169"/>
      <c r="E130" s="169"/>
      <c r="F130" s="170" t="s">
        <v>63</v>
      </c>
      <c r="G130" s="169"/>
      <c r="H130" s="169" t="s">
        <v>75</v>
      </c>
      <c r="I130" s="169" t="s">
        <v>59</v>
      </c>
      <c r="J130" s="169">
        <v>20</v>
      </c>
      <c r="K130" s="189"/>
    </row>
    <row r="131" spans="2:11" ht="15" customHeight="1">
      <c r="B131" s="187"/>
      <c r="C131" s="148" t="s">
        <v>62</v>
      </c>
      <c r="D131" s="148"/>
      <c r="E131" s="148"/>
      <c r="F131" s="167" t="s">
        <v>63</v>
      </c>
      <c r="G131" s="148"/>
      <c r="H131" s="148" t="s">
        <v>96</v>
      </c>
      <c r="I131" s="148" t="s">
        <v>59</v>
      </c>
      <c r="J131" s="148">
        <v>50</v>
      </c>
      <c r="K131" s="189"/>
    </row>
    <row r="132" spans="2:11" ht="15" customHeight="1">
      <c r="B132" s="187"/>
      <c r="C132" s="148" t="s">
        <v>76</v>
      </c>
      <c r="D132" s="148"/>
      <c r="E132" s="148"/>
      <c r="F132" s="167" t="s">
        <v>63</v>
      </c>
      <c r="G132" s="148"/>
      <c r="H132" s="148" t="s">
        <v>96</v>
      </c>
      <c r="I132" s="148" t="s">
        <v>59</v>
      </c>
      <c r="J132" s="148">
        <v>50</v>
      </c>
      <c r="K132" s="189"/>
    </row>
    <row r="133" spans="2:11" ht="15" customHeight="1">
      <c r="B133" s="187"/>
      <c r="C133" s="148" t="s">
        <v>82</v>
      </c>
      <c r="D133" s="148"/>
      <c r="E133" s="148"/>
      <c r="F133" s="167" t="s">
        <v>63</v>
      </c>
      <c r="G133" s="148"/>
      <c r="H133" s="148" t="s">
        <v>96</v>
      </c>
      <c r="I133" s="148" t="s">
        <v>59</v>
      </c>
      <c r="J133" s="148">
        <v>50</v>
      </c>
      <c r="K133" s="189"/>
    </row>
    <row r="134" spans="2:11" ht="15" customHeight="1">
      <c r="B134" s="187"/>
      <c r="C134" s="148" t="s">
        <v>84</v>
      </c>
      <c r="D134" s="148"/>
      <c r="E134" s="148"/>
      <c r="F134" s="167" t="s">
        <v>63</v>
      </c>
      <c r="G134" s="148"/>
      <c r="H134" s="148" t="s">
        <v>96</v>
      </c>
      <c r="I134" s="148" t="s">
        <v>59</v>
      </c>
      <c r="J134" s="148">
        <v>50</v>
      </c>
      <c r="K134" s="189"/>
    </row>
    <row r="135" spans="2:11" ht="15" customHeight="1">
      <c r="B135" s="187"/>
      <c r="C135" s="148" t="s">
        <v>265</v>
      </c>
      <c r="D135" s="148"/>
      <c r="E135" s="148"/>
      <c r="F135" s="167" t="s">
        <v>63</v>
      </c>
      <c r="G135" s="148"/>
      <c r="H135" s="148" t="s">
        <v>109</v>
      </c>
      <c r="I135" s="148" t="s">
        <v>59</v>
      </c>
      <c r="J135" s="148">
        <v>255</v>
      </c>
      <c r="K135" s="189"/>
    </row>
    <row r="136" spans="2:11" ht="15" customHeight="1">
      <c r="B136" s="187"/>
      <c r="C136" s="148" t="s">
        <v>86</v>
      </c>
      <c r="D136" s="148"/>
      <c r="E136" s="148"/>
      <c r="F136" s="167" t="s">
        <v>57</v>
      </c>
      <c r="G136" s="148"/>
      <c r="H136" s="148" t="s">
        <v>110</v>
      </c>
      <c r="I136" s="148" t="s">
        <v>88</v>
      </c>
      <c r="J136" s="148"/>
      <c r="K136" s="189"/>
    </row>
    <row r="137" spans="2:11" ht="15" customHeight="1">
      <c r="B137" s="187"/>
      <c r="C137" s="148" t="s">
        <v>89</v>
      </c>
      <c r="D137" s="148"/>
      <c r="E137" s="148"/>
      <c r="F137" s="167" t="s">
        <v>57</v>
      </c>
      <c r="G137" s="148"/>
      <c r="H137" s="148" t="s">
        <v>111</v>
      </c>
      <c r="I137" s="148" t="s">
        <v>91</v>
      </c>
      <c r="J137" s="148"/>
      <c r="K137" s="189"/>
    </row>
    <row r="138" spans="2:11" ht="15" customHeight="1">
      <c r="B138" s="187"/>
      <c r="C138" s="148" t="s">
        <v>92</v>
      </c>
      <c r="D138" s="148"/>
      <c r="E138" s="148"/>
      <c r="F138" s="167" t="s">
        <v>57</v>
      </c>
      <c r="G138" s="148"/>
      <c r="H138" s="148" t="s">
        <v>92</v>
      </c>
      <c r="I138" s="148" t="s">
        <v>91</v>
      </c>
      <c r="J138" s="148"/>
      <c r="K138" s="189"/>
    </row>
    <row r="139" spans="2:11" ht="15" customHeight="1">
      <c r="B139" s="187"/>
      <c r="C139" s="148" t="s">
        <v>196</v>
      </c>
      <c r="D139" s="148"/>
      <c r="E139" s="148"/>
      <c r="F139" s="167" t="s">
        <v>57</v>
      </c>
      <c r="G139" s="148"/>
      <c r="H139" s="148" t="s">
        <v>112</v>
      </c>
      <c r="I139" s="148" t="s">
        <v>91</v>
      </c>
      <c r="J139" s="148"/>
      <c r="K139" s="189"/>
    </row>
    <row r="140" spans="2:11" ht="15" customHeight="1">
      <c r="B140" s="187"/>
      <c r="C140" s="148" t="s">
        <v>113</v>
      </c>
      <c r="D140" s="148"/>
      <c r="E140" s="148"/>
      <c r="F140" s="167" t="s">
        <v>57</v>
      </c>
      <c r="G140" s="148"/>
      <c r="H140" s="148" t="s">
        <v>114</v>
      </c>
      <c r="I140" s="148" t="s">
        <v>91</v>
      </c>
      <c r="J140" s="148"/>
      <c r="K140" s="189"/>
    </row>
    <row r="141" spans="2:11" ht="15" customHeight="1">
      <c r="B141" s="190"/>
      <c r="C141" s="191"/>
      <c r="D141" s="191"/>
      <c r="E141" s="191"/>
      <c r="F141" s="191"/>
      <c r="G141" s="191"/>
      <c r="H141" s="191"/>
      <c r="I141" s="191"/>
      <c r="J141" s="191"/>
      <c r="K141" s="192"/>
    </row>
    <row r="142" spans="2:11" ht="18.75" customHeight="1">
      <c r="B142" s="144"/>
      <c r="C142" s="144"/>
      <c r="D142" s="144"/>
      <c r="E142" s="144"/>
      <c r="F142" s="179"/>
      <c r="G142" s="144"/>
      <c r="H142" s="144"/>
      <c r="I142" s="144"/>
      <c r="J142" s="144"/>
      <c r="K142" s="144"/>
    </row>
    <row r="143" spans="2:11" ht="18.75" customHeight="1">
      <c r="B143" s="154"/>
      <c r="C143" s="154"/>
      <c r="D143" s="154"/>
      <c r="E143" s="154"/>
      <c r="F143" s="154"/>
      <c r="G143" s="154"/>
      <c r="H143" s="154"/>
      <c r="I143" s="154"/>
      <c r="J143" s="154"/>
      <c r="K143" s="154"/>
    </row>
    <row r="144" spans="2:11" ht="7.5" customHeight="1">
      <c r="B144" s="155"/>
      <c r="C144" s="156"/>
      <c r="D144" s="156"/>
      <c r="E144" s="156"/>
      <c r="F144" s="156"/>
      <c r="G144" s="156"/>
      <c r="H144" s="156"/>
      <c r="I144" s="156"/>
      <c r="J144" s="156"/>
      <c r="K144" s="157"/>
    </row>
    <row r="145" spans="2:11" ht="45" customHeight="1">
      <c r="B145" s="158"/>
      <c r="C145" s="277" t="s">
        <v>115</v>
      </c>
      <c r="D145" s="277"/>
      <c r="E145" s="277"/>
      <c r="F145" s="277"/>
      <c r="G145" s="277"/>
      <c r="H145" s="277"/>
      <c r="I145" s="277"/>
      <c r="J145" s="277"/>
      <c r="K145" s="159"/>
    </row>
    <row r="146" spans="2:11" ht="17.25" customHeight="1">
      <c r="B146" s="158"/>
      <c r="C146" s="160" t="s">
        <v>51</v>
      </c>
      <c r="D146" s="160"/>
      <c r="E146" s="160"/>
      <c r="F146" s="160" t="s">
        <v>52</v>
      </c>
      <c r="G146" s="161"/>
      <c r="H146" s="160" t="s">
        <v>259</v>
      </c>
      <c r="I146" s="160" t="s">
        <v>213</v>
      </c>
      <c r="J146" s="160" t="s">
        <v>53</v>
      </c>
      <c r="K146" s="159"/>
    </row>
    <row r="147" spans="2:11" ht="17.25" customHeight="1">
      <c r="B147" s="158"/>
      <c r="C147" s="162" t="s">
        <v>54</v>
      </c>
      <c r="D147" s="162"/>
      <c r="E147" s="162"/>
      <c r="F147" s="163" t="s">
        <v>55</v>
      </c>
      <c r="G147" s="164"/>
      <c r="H147" s="162"/>
      <c r="I147" s="162"/>
      <c r="J147" s="162" t="s">
        <v>56</v>
      </c>
      <c r="K147" s="159"/>
    </row>
    <row r="148" spans="2:11" ht="5.25" customHeight="1">
      <c r="B148" s="168"/>
      <c r="C148" s="165"/>
      <c r="D148" s="165"/>
      <c r="E148" s="165"/>
      <c r="F148" s="165"/>
      <c r="G148" s="166"/>
      <c r="H148" s="165"/>
      <c r="I148" s="165"/>
      <c r="J148" s="165"/>
      <c r="K148" s="189"/>
    </row>
    <row r="149" spans="2:11" ht="15" customHeight="1">
      <c r="B149" s="168"/>
      <c r="C149" s="193" t="s">
        <v>60</v>
      </c>
      <c r="D149" s="148"/>
      <c r="E149" s="148"/>
      <c r="F149" s="194" t="s">
        <v>57</v>
      </c>
      <c r="G149" s="148"/>
      <c r="H149" s="193" t="s">
        <v>96</v>
      </c>
      <c r="I149" s="193" t="s">
        <v>59</v>
      </c>
      <c r="J149" s="193">
        <v>120</v>
      </c>
      <c r="K149" s="189"/>
    </row>
    <row r="150" spans="2:11" ht="15" customHeight="1">
      <c r="B150" s="168"/>
      <c r="C150" s="193" t="s">
        <v>105</v>
      </c>
      <c r="D150" s="148"/>
      <c r="E150" s="148"/>
      <c r="F150" s="194" t="s">
        <v>57</v>
      </c>
      <c r="G150" s="148"/>
      <c r="H150" s="193" t="s">
        <v>116</v>
      </c>
      <c r="I150" s="193" t="s">
        <v>59</v>
      </c>
      <c r="J150" s="193" t="s">
        <v>107</v>
      </c>
      <c r="K150" s="189"/>
    </row>
    <row r="151" spans="2:11" ht="15" customHeight="1">
      <c r="B151" s="168"/>
      <c r="C151" s="193" t="s">
        <v>10</v>
      </c>
      <c r="D151" s="148"/>
      <c r="E151" s="148"/>
      <c r="F151" s="194" t="s">
        <v>57</v>
      </c>
      <c r="G151" s="148"/>
      <c r="H151" s="193" t="s">
        <v>117</v>
      </c>
      <c r="I151" s="193" t="s">
        <v>59</v>
      </c>
      <c r="J151" s="193" t="s">
        <v>107</v>
      </c>
      <c r="K151" s="189"/>
    </row>
    <row r="152" spans="2:11" ht="15" customHeight="1">
      <c r="B152" s="168"/>
      <c r="C152" s="193" t="s">
        <v>62</v>
      </c>
      <c r="D152" s="148"/>
      <c r="E152" s="148"/>
      <c r="F152" s="194" t="s">
        <v>63</v>
      </c>
      <c r="G152" s="148"/>
      <c r="H152" s="193" t="s">
        <v>96</v>
      </c>
      <c r="I152" s="193" t="s">
        <v>59</v>
      </c>
      <c r="J152" s="193">
        <v>50</v>
      </c>
      <c r="K152" s="189"/>
    </row>
    <row r="153" spans="2:11" ht="15" customHeight="1">
      <c r="B153" s="168"/>
      <c r="C153" s="193" t="s">
        <v>65</v>
      </c>
      <c r="D153" s="148"/>
      <c r="E153" s="148"/>
      <c r="F153" s="194" t="s">
        <v>57</v>
      </c>
      <c r="G153" s="148"/>
      <c r="H153" s="193" t="s">
        <v>96</v>
      </c>
      <c r="I153" s="193" t="s">
        <v>67</v>
      </c>
      <c r="J153" s="193"/>
      <c r="K153" s="189"/>
    </row>
    <row r="154" spans="2:11" ht="15" customHeight="1">
      <c r="B154" s="168"/>
      <c r="C154" s="193" t="s">
        <v>76</v>
      </c>
      <c r="D154" s="148"/>
      <c r="E154" s="148"/>
      <c r="F154" s="194" t="s">
        <v>63</v>
      </c>
      <c r="G154" s="148"/>
      <c r="H154" s="193" t="s">
        <v>96</v>
      </c>
      <c r="I154" s="193" t="s">
        <v>59</v>
      </c>
      <c r="J154" s="193">
        <v>50</v>
      </c>
      <c r="K154" s="189"/>
    </row>
    <row r="155" spans="2:11" ht="15" customHeight="1">
      <c r="B155" s="168"/>
      <c r="C155" s="193" t="s">
        <v>84</v>
      </c>
      <c r="D155" s="148"/>
      <c r="E155" s="148"/>
      <c r="F155" s="194" t="s">
        <v>63</v>
      </c>
      <c r="G155" s="148"/>
      <c r="H155" s="193" t="s">
        <v>96</v>
      </c>
      <c r="I155" s="193" t="s">
        <v>59</v>
      </c>
      <c r="J155" s="193">
        <v>50</v>
      </c>
      <c r="K155" s="189"/>
    </row>
    <row r="156" spans="2:11" ht="15" customHeight="1">
      <c r="B156" s="168"/>
      <c r="C156" s="193" t="s">
        <v>82</v>
      </c>
      <c r="D156" s="148"/>
      <c r="E156" s="148"/>
      <c r="F156" s="194" t="s">
        <v>63</v>
      </c>
      <c r="G156" s="148"/>
      <c r="H156" s="193" t="s">
        <v>96</v>
      </c>
      <c r="I156" s="193" t="s">
        <v>59</v>
      </c>
      <c r="J156" s="193">
        <v>50</v>
      </c>
      <c r="K156" s="189"/>
    </row>
    <row r="157" spans="2:11" ht="15" customHeight="1">
      <c r="B157" s="168"/>
      <c r="C157" s="193" t="s">
        <v>246</v>
      </c>
      <c r="D157" s="148"/>
      <c r="E157" s="148"/>
      <c r="F157" s="194" t="s">
        <v>57</v>
      </c>
      <c r="G157" s="148"/>
      <c r="H157" s="193" t="s">
        <v>118</v>
      </c>
      <c r="I157" s="193" t="s">
        <v>59</v>
      </c>
      <c r="J157" s="193" t="s">
        <v>119</v>
      </c>
      <c r="K157" s="189"/>
    </row>
    <row r="158" spans="2:11" ht="15" customHeight="1">
      <c r="B158" s="168"/>
      <c r="C158" s="193" t="s">
        <v>120</v>
      </c>
      <c r="D158" s="148"/>
      <c r="E158" s="148"/>
      <c r="F158" s="194" t="s">
        <v>57</v>
      </c>
      <c r="G158" s="148"/>
      <c r="H158" s="193" t="s">
        <v>121</v>
      </c>
      <c r="I158" s="193" t="s">
        <v>91</v>
      </c>
      <c r="J158" s="193"/>
      <c r="K158" s="189"/>
    </row>
    <row r="159" spans="2:11" ht="15" customHeight="1">
      <c r="B159" s="195"/>
      <c r="C159" s="177"/>
      <c r="D159" s="177"/>
      <c r="E159" s="177"/>
      <c r="F159" s="177"/>
      <c r="G159" s="177"/>
      <c r="H159" s="177"/>
      <c r="I159" s="177"/>
      <c r="J159" s="177"/>
      <c r="K159" s="196"/>
    </row>
    <row r="160" spans="2:11" ht="18.75" customHeight="1">
      <c r="B160" s="144"/>
      <c r="C160" s="148"/>
      <c r="D160" s="148"/>
      <c r="E160" s="148"/>
      <c r="F160" s="167"/>
      <c r="G160" s="148"/>
      <c r="H160" s="148"/>
      <c r="I160" s="148"/>
      <c r="J160" s="148"/>
      <c r="K160" s="144"/>
    </row>
    <row r="161" spans="2:11" ht="18.75" customHeight="1">
      <c r="B161" s="154"/>
      <c r="C161" s="154"/>
      <c r="D161" s="154"/>
      <c r="E161" s="154"/>
      <c r="F161" s="154"/>
      <c r="G161" s="154"/>
      <c r="H161" s="154"/>
      <c r="I161" s="154"/>
      <c r="J161" s="154"/>
      <c r="K161" s="154"/>
    </row>
    <row r="162" spans="2:11" ht="7.5" customHeight="1">
      <c r="B162" s="135"/>
      <c r="C162" s="136"/>
      <c r="D162" s="136"/>
      <c r="E162" s="136"/>
      <c r="F162" s="136"/>
      <c r="G162" s="136"/>
      <c r="H162" s="136"/>
      <c r="I162" s="136"/>
      <c r="J162" s="136"/>
      <c r="K162" s="137"/>
    </row>
    <row r="163" spans="2:11" ht="45" customHeight="1">
      <c r="B163" s="138"/>
      <c r="C163" s="274" t="s">
        <v>122</v>
      </c>
      <c r="D163" s="274"/>
      <c r="E163" s="274"/>
      <c r="F163" s="274"/>
      <c r="G163" s="274"/>
      <c r="H163" s="274"/>
      <c r="I163" s="274"/>
      <c r="J163" s="274"/>
      <c r="K163" s="139"/>
    </row>
    <row r="164" spans="2:11" ht="17.25" customHeight="1">
      <c r="B164" s="138"/>
      <c r="C164" s="160" t="s">
        <v>51</v>
      </c>
      <c r="D164" s="160"/>
      <c r="E164" s="160"/>
      <c r="F164" s="160" t="s">
        <v>52</v>
      </c>
      <c r="G164" s="197"/>
      <c r="H164" s="198" t="s">
        <v>259</v>
      </c>
      <c r="I164" s="198" t="s">
        <v>213</v>
      </c>
      <c r="J164" s="160" t="s">
        <v>53</v>
      </c>
      <c r="K164" s="139"/>
    </row>
    <row r="165" spans="2:11" ht="17.25" customHeight="1">
      <c r="B165" s="141"/>
      <c r="C165" s="162" t="s">
        <v>54</v>
      </c>
      <c r="D165" s="162"/>
      <c r="E165" s="162"/>
      <c r="F165" s="163" t="s">
        <v>55</v>
      </c>
      <c r="G165" s="199"/>
      <c r="H165" s="200"/>
      <c r="I165" s="200"/>
      <c r="J165" s="162" t="s">
        <v>56</v>
      </c>
      <c r="K165" s="142"/>
    </row>
    <row r="166" spans="2:11" ht="5.25" customHeight="1">
      <c r="B166" s="168"/>
      <c r="C166" s="165"/>
      <c r="D166" s="165"/>
      <c r="E166" s="165"/>
      <c r="F166" s="165"/>
      <c r="G166" s="166"/>
      <c r="H166" s="165"/>
      <c r="I166" s="165"/>
      <c r="J166" s="165"/>
      <c r="K166" s="189"/>
    </row>
    <row r="167" spans="2:11" ht="15" customHeight="1">
      <c r="B167" s="168"/>
      <c r="C167" s="148" t="s">
        <v>60</v>
      </c>
      <c r="D167" s="148"/>
      <c r="E167" s="148"/>
      <c r="F167" s="167" t="s">
        <v>57</v>
      </c>
      <c r="G167" s="148"/>
      <c r="H167" s="148" t="s">
        <v>96</v>
      </c>
      <c r="I167" s="148" t="s">
        <v>59</v>
      </c>
      <c r="J167" s="148">
        <v>120</v>
      </c>
      <c r="K167" s="189"/>
    </row>
    <row r="168" spans="2:11" ht="15" customHeight="1">
      <c r="B168" s="168"/>
      <c r="C168" s="148" t="s">
        <v>105</v>
      </c>
      <c r="D168" s="148"/>
      <c r="E168" s="148"/>
      <c r="F168" s="167" t="s">
        <v>57</v>
      </c>
      <c r="G168" s="148"/>
      <c r="H168" s="148" t="s">
        <v>106</v>
      </c>
      <c r="I168" s="148" t="s">
        <v>59</v>
      </c>
      <c r="J168" s="148" t="s">
        <v>107</v>
      </c>
      <c r="K168" s="189"/>
    </row>
    <row r="169" spans="2:11" ht="15" customHeight="1">
      <c r="B169" s="168"/>
      <c r="C169" s="148" t="s">
        <v>10</v>
      </c>
      <c r="D169" s="148"/>
      <c r="E169" s="148"/>
      <c r="F169" s="167" t="s">
        <v>57</v>
      </c>
      <c r="G169" s="148"/>
      <c r="H169" s="148" t="s">
        <v>123</v>
      </c>
      <c r="I169" s="148" t="s">
        <v>59</v>
      </c>
      <c r="J169" s="148" t="s">
        <v>107</v>
      </c>
      <c r="K169" s="189"/>
    </row>
    <row r="170" spans="2:11" ht="15" customHeight="1">
      <c r="B170" s="168"/>
      <c r="C170" s="148" t="s">
        <v>62</v>
      </c>
      <c r="D170" s="148"/>
      <c r="E170" s="148"/>
      <c r="F170" s="167" t="s">
        <v>63</v>
      </c>
      <c r="G170" s="148"/>
      <c r="H170" s="148" t="s">
        <v>123</v>
      </c>
      <c r="I170" s="148" t="s">
        <v>59</v>
      </c>
      <c r="J170" s="148">
        <v>50</v>
      </c>
      <c r="K170" s="189"/>
    </row>
    <row r="171" spans="2:11" ht="15" customHeight="1">
      <c r="B171" s="168"/>
      <c r="C171" s="148" t="s">
        <v>65</v>
      </c>
      <c r="D171" s="148"/>
      <c r="E171" s="148"/>
      <c r="F171" s="167" t="s">
        <v>57</v>
      </c>
      <c r="G171" s="148"/>
      <c r="H171" s="148" t="s">
        <v>123</v>
      </c>
      <c r="I171" s="148" t="s">
        <v>67</v>
      </c>
      <c r="J171" s="148"/>
      <c r="K171" s="189"/>
    </row>
    <row r="172" spans="2:11" ht="15" customHeight="1">
      <c r="B172" s="168"/>
      <c r="C172" s="148" t="s">
        <v>76</v>
      </c>
      <c r="D172" s="148"/>
      <c r="E172" s="148"/>
      <c r="F172" s="167" t="s">
        <v>63</v>
      </c>
      <c r="G172" s="148"/>
      <c r="H172" s="148" t="s">
        <v>123</v>
      </c>
      <c r="I172" s="148" t="s">
        <v>59</v>
      </c>
      <c r="J172" s="148">
        <v>50</v>
      </c>
      <c r="K172" s="189"/>
    </row>
    <row r="173" spans="2:11" ht="15" customHeight="1">
      <c r="B173" s="168"/>
      <c r="C173" s="148" t="s">
        <v>84</v>
      </c>
      <c r="D173" s="148"/>
      <c r="E173" s="148"/>
      <c r="F173" s="167" t="s">
        <v>63</v>
      </c>
      <c r="G173" s="148"/>
      <c r="H173" s="148" t="s">
        <v>123</v>
      </c>
      <c r="I173" s="148" t="s">
        <v>59</v>
      </c>
      <c r="J173" s="148">
        <v>50</v>
      </c>
      <c r="K173" s="189"/>
    </row>
    <row r="174" spans="2:11" ht="15" customHeight="1">
      <c r="B174" s="168"/>
      <c r="C174" s="148" t="s">
        <v>82</v>
      </c>
      <c r="D174" s="148"/>
      <c r="E174" s="148"/>
      <c r="F174" s="167" t="s">
        <v>63</v>
      </c>
      <c r="G174" s="148"/>
      <c r="H174" s="148" t="s">
        <v>123</v>
      </c>
      <c r="I174" s="148" t="s">
        <v>59</v>
      </c>
      <c r="J174" s="148">
        <v>50</v>
      </c>
      <c r="K174" s="189"/>
    </row>
    <row r="175" spans="2:11" ht="15" customHeight="1">
      <c r="B175" s="168"/>
      <c r="C175" s="148" t="s">
        <v>258</v>
      </c>
      <c r="D175" s="148"/>
      <c r="E175" s="148"/>
      <c r="F175" s="167" t="s">
        <v>57</v>
      </c>
      <c r="G175" s="148"/>
      <c r="H175" s="148" t="s">
        <v>124</v>
      </c>
      <c r="I175" s="148" t="s">
        <v>125</v>
      </c>
      <c r="J175" s="148"/>
      <c r="K175" s="189"/>
    </row>
    <row r="176" spans="2:11" ht="15" customHeight="1">
      <c r="B176" s="168"/>
      <c r="C176" s="148" t="s">
        <v>213</v>
      </c>
      <c r="D176" s="148"/>
      <c r="E176" s="148"/>
      <c r="F176" s="167" t="s">
        <v>57</v>
      </c>
      <c r="G176" s="148"/>
      <c r="H176" s="148" t="s">
        <v>126</v>
      </c>
      <c r="I176" s="148" t="s">
        <v>127</v>
      </c>
      <c r="J176" s="148">
        <v>1</v>
      </c>
      <c r="K176" s="189"/>
    </row>
    <row r="177" spans="2:11" ht="15" customHeight="1">
      <c r="B177" s="168"/>
      <c r="C177" s="148" t="s">
        <v>209</v>
      </c>
      <c r="D177" s="148"/>
      <c r="E177" s="148"/>
      <c r="F177" s="167" t="s">
        <v>57</v>
      </c>
      <c r="G177" s="148"/>
      <c r="H177" s="148" t="s">
        <v>128</v>
      </c>
      <c r="I177" s="148" t="s">
        <v>59</v>
      </c>
      <c r="J177" s="148">
        <v>20</v>
      </c>
      <c r="K177" s="189"/>
    </row>
    <row r="178" spans="2:11" ht="15" customHeight="1">
      <c r="B178" s="168"/>
      <c r="C178" s="148" t="s">
        <v>259</v>
      </c>
      <c r="D178" s="148"/>
      <c r="E178" s="148"/>
      <c r="F178" s="167" t="s">
        <v>57</v>
      </c>
      <c r="G178" s="148"/>
      <c r="H178" s="148" t="s">
        <v>129</v>
      </c>
      <c r="I178" s="148" t="s">
        <v>59</v>
      </c>
      <c r="J178" s="148">
        <v>255</v>
      </c>
      <c r="K178" s="189"/>
    </row>
    <row r="179" spans="2:11" ht="15" customHeight="1">
      <c r="B179" s="168"/>
      <c r="C179" s="148" t="s">
        <v>260</v>
      </c>
      <c r="D179" s="148"/>
      <c r="E179" s="148"/>
      <c r="F179" s="167" t="s">
        <v>57</v>
      </c>
      <c r="G179" s="148"/>
      <c r="H179" s="148" t="s">
        <v>22</v>
      </c>
      <c r="I179" s="148" t="s">
        <v>59</v>
      </c>
      <c r="J179" s="148">
        <v>10</v>
      </c>
      <c r="K179" s="189"/>
    </row>
    <row r="180" spans="2:11" ht="15" customHeight="1">
      <c r="B180" s="168"/>
      <c r="C180" s="148" t="s">
        <v>261</v>
      </c>
      <c r="D180" s="148"/>
      <c r="E180" s="148"/>
      <c r="F180" s="167" t="s">
        <v>57</v>
      </c>
      <c r="G180" s="148"/>
      <c r="H180" s="148" t="s">
        <v>130</v>
      </c>
      <c r="I180" s="148" t="s">
        <v>91</v>
      </c>
      <c r="J180" s="148"/>
      <c r="K180" s="189"/>
    </row>
    <row r="181" spans="2:11" ht="15" customHeight="1">
      <c r="B181" s="168"/>
      <c r="C181" s="148" t="s">
        <v>131</v>
      </c>
      <c r="D181" s="148"/>
      <c r="E181" s="148"/>
      <c r="F181" s="167" t="s">
        <v>57</v>
      </c>
      <c r="G181" s="148"/>
      <c r="H181" s="148" t="s">
        <v>132</v>
      </c>
      <c r="I181" s="148" t="s">
        <v>91</v>
      </c>
      <c r="J181" s="148"/>
      <c r="K181" s="189"/>
    </row>
    <row r="182" spans="2:11" ht="15" customHeight="1">
      <c r="B182" s="168"/>
      <c r="C182" s="148" t="s">
        <v>120</v>
      </c>
      <c r="D182" s="148"/>
      <c r="E182" s="148"/>
      <c r="F182" s="167" t="s">
        <v>57</v>
      </c>
      <c r="G182" s="148"/>
      <c r="H182" s="148" t="s">
        <v>133</v>
      </c>
      <c r="I182" s="148" t="s">
        <v>91</v>
      </c>
      <c r="J182" s="148"/>
      <c r="K182" s="189"/>
    </row>
    <row r="183" spans="2:11" ht="15" customHeight="1">
      <c r="B183" s="168"/>
      <c r="C183" s="148" t="s">
        <v>264</v>
      </c>
      <c r="D183" s="148"/>
      <c r="E183" s="148"/>
      <c r="F183" s="167" t="s">
        <v>63</v>
      </c>
      <c r="G183" s="148"/>
      <c r="H183" s="148" t="s">
        <v>134</v>
      </c>
      <c r="I183" s="148" t="s">
        <v>59</v>
      </c>
      <c r="J183" s="148">
        <v>50</v>
      </c>
      <c r="K183" s="189"/>
    </row>
    <row r="184" spans="2:11" ht="15" customHeight="1">
      <c r="B184" s="195"/>
      <c r="C184" s="177"/>
      <c r="D184" s="177"/>
      <c r="E184" s="177"/>
      <c r="F184" s="177"/>
      <c r="G184" s="177"/>
      <c r="H184" s="177"/>
      <c r="I184" s="177"/>
      <c r="J184" s="177"/>
      <c r="K184" s="196"/>
    </row>
    <row r="185" spans="2:11" ht="18.75" customHeight="1">
      <c r="B185" s="144"/>
      <c r="C185" s="148"/>
      <c r="D185" s="148"/>
      <c r="E185" s="148"/>
      <c r="F185" s="167"/>
      <c r="G185" s="148"/>
      <c r="H185" s="148"/>
      <c r="I185" s="148"/>
      <c r="J185" s="148"/>
      <c r="K185" s="144"/>
    </row>
    <row r="186" spans="2:11" ht="18.75" customHeight="1">
      <c r="B186" s="154"/>
      <c r="C186" s="154"/>
      <c r="D186" s="154"/>
      <c r="E186" s="154"/>
      <c r="F186" s="154"/>
      <c r="G186" s="154"/>
      <c r="H186" s="154"/>
      <c r="I186" s="154"/>
      <c r="J186" s="154"/>
      <c r="K186" s="154"/>
    </row>
    <row r="187" spans="2:11" ht="13.5">
      <c r="B187" s="135"/>
      <c r="C187" s="136"/>
      <c r="D187" s="136"/>
      <c r="E187" s="136"/>
      <c r="F187" s="136"/>
      <c r="G187" s="136"/>
      <c r="H187" s="136"/>
      <c r="I187" s="136"/>
      <c r="J187" s="136"/>
      <c r="K187" s="137"/>
    </row>
    <row r="188" spans="2:11" ht="21">
      <c r="B188" s="138"/>
      <c r="C188" s="274" t="s">
        <v>135</v>
      </c>
      <c r="D188" s="274"/>
      <c r="E188" s="274"/>
      <c r="F188" s="274"/>
      <c r="G188" s="274"/>
      <c r="H188" s="274"/>
      <c r="I188" s="274"/>
      <c r="J188" s="274"/>
      <c r="K188" s="139"/>
    </row>
    <row r="189" spans="2:11" ht="25.5" customHeight="1">
      <c r="B189" s="138"/>
      <c r="C189" s="201" t="s">
        <v>136</v>
      </c>
      <c r="D189" s="201"/>
      <c r="E189" s="201"/>
      <c r="F189" s="201" t="s">
        <v>137</v>
      </c>
      <c r="G189" s="202"/>
      <c r="H189" s="275" t="s">
        <v>138</v>
      </c>
      <c r="I189" s="275"/>
      <c r="J189" s="275"/>
      <c r="K189" s="139"/>
    </row>
    <row r="190" spans="2:11" ht="5.25" customHeight="1">
      <c r="B190" s="168"/>
      <c r="C190" s="165"/>
      <c r="D190" s="165"/>
      <c r="E190" s="165"/>
      <c r="F190" s="165"/>
      <c r="G190" s="148"/>
      <c r="H190" s="165"/>
      <c r="I190" s="165"/>
      <c r="J190" s="165"/>
      <c r="K190" s="189"/>
    </row>
    <row r="191" spans="2:11" ht="15" customHeight="1">
      <c r="B191" s="168"/>
      <c r="C191" s="148" t="s">
        <v>139</v>
      </c>
      <c r="D191" s="148"/>
      <c r="E191" s="148"/>
      <c r="F191" s="167" t="s">
        <v>198</v>
      </c>
      <c r="G191" s="148"/>
      <c r="H191" s="273" t="s">
        <v>140</v>
      </c>
      <c r="I191" s="273"/>
      <c r="J191" s="273"/>
      <c r="K191" s="189"/>
    </row>
    <row r="192" spans="2:11" ht="15" customHeight="1">
      <c r="B192" s="168"/>
      <c r="C192" s="174"/>
      <c r="D192" s="148"/>
      <c r="E192" s="148"/>
      <c r="F192" s="167" t="s">
        <v>200</v>
      </c>
      <c r="G192" s="148"/>
      <c r="H192" s="273" t="s">
        <v>141</v>
      </c>
      <c r="I192" s="273"/>
      <c r="J192" s="273"/>
      <c r="K192" s="189"/>
    </row>
    <row r="193" spans="2:11" ht="15" customHeight="1">
      <c r="B193" s="168"/>
      <c r="C193" s="174"/>
      <c r="D193" s="148"/>
      <c r="E193" s="148"/>
      <c r="F193" s="167" t="s">
        <v>203</v>
      </c>
      <c r="G193" s="148"/>
      <c r="H193" s="273" t="s">
        <v>142</v>
      </c>
      <c r="I193" s="273"/>
      <c r="J193" s="273"/>
      <c r="K193" s="189"/>
    </row>
    <row r="194" spans="2:11" ht="15" customHeight="1">
      <c r="B194" s="168"/>
      <c r="C194" s="148"/>
      <c r="D194" s="148"/>
      <c r="E194" s="148"/>
      <c r="F194" s="167" t="s">
        <v>201</v>
      </c>
      <c r="G194" s="148"/>
      <c r="H194" s="273" t="s">
        <v>143</v>
      </c>
      <c r="I194" s="273"/>
      <c r="J194" s="273"/>
      <c r="K194" s="189"/>
    </row>
    <row r="195" spans="2:11" ht="15" customHeight="1">
      <c r="B195" s="168"/>
      <c r="C195" s="148"/>
      <c r="D195" s="148"/>
      <c r="E195" s="148"/>
      <c r="F195" s="167" t="s">
        <v>202</v>
      </c>
      <c r="G195" s="148"/>
      <c r="H195" s="273" t="s">
        <v>144</v>
      </c>
      <c r="I195" s="273"/>
      <c r="J195" s="273"/>
      <c r="K195" s="189"/>
    </row>
    <row r="196" spans="2:11" ht="15" customHeight="1">
      <c r="B196" s="168"/>
      <c r="C196" s="148"/>
      <c r="D196" s="148"/>
      <c r="E196" s="148"/>
      <c r="F196" s="167"/>
      <c r="G196" s="148"/>
      <c r="H196" s="148"/>
      <c r="I196" s="148"/>
      <c r="J196" s="148"/>
      <c r="K196" s="189"/>
    </row>
    <row r="197" spans="2:11" ht="15" customHeight="1">
      <c r="B197" s="168"/>
      <c r="C197" s="148" t="s">
        <v>103</v>
      </c>
      <c r="D197" s="148"/>
      <c r="E197" s="148"/>
      <c r="F197" s="167" t="s">
        <v>233</v>
      </c>
      <c r="G197" s="148"/>
      <c r="H197" s="273" t="s">
        <v>145</v>
      </c>
      <c r="I197" s="273"/>
      <c r="J197" s="273"/>
      <c r="K197" s="189"/>
    </row>
    <row r="198" spans="2:11" ht="15" customHeight="1">
      <c r="B198" s="168"/>
      <c r="C198" s="174"/>
      <c r="D198" s="148"/>
      <c r="E198" s="148"/>
      <c r="F198" s="167" t="s">
        <v>5</v>
      </c>
      <c r="G198" s="148"/>
      <c r="H198" s="273" t="s">
        <v>6</v>
      </c>
      <c r="I198" s="273"/>
      <c r="J198" s="273"/>
      <c r="K198" s="189"/>
    </row>
    <row r="199" spans="2:11" ht="15" customHeight="1">
      <c r="B199" s="168"/>
      <c r="C199" s="148"/>
      <c r="D199" s="148"/>
      <c r="E199" s="148"/>
      <c r="F199" s="167" t="s">
        <v>3</v>
      </c>
      <c r="G199" s="148"/>
      <c r="H199" s="273" t="s">
        <v>146</v>
      </c>
      <c r="I199" s="273"/>
      <c r="J199" s="273"/>
      <c r="K199" s="189"/>
    </row>
    <row r="200" spans="2:11" ht="15" customHeight="1">
      <c r="B200" s="203"/>
      <c r="C200" s="174"/>
      <c r="D200" s="174"/>
      <c r="E200" s="174"/>
      <c r="F200" s="167" t="s">
        <v>7</v>
      </c>
      <c r="G200" s="153"/>
      <c r="H200" s="272" t="s">
        <v>239</v>
      </c>
      <c r="I200" s="272"/>
      <c r="J200" s="272"/>
      <c r="K200" s="204"/>
    </row>
    <row r="201" spans="2:11" ht="15" customHeight="1">
      <c r="B201" s="203"/>
      <c r="C201" s="174"/>
      <c r="D201" s="174"/>
      <c r="E201" s="174"/>
      <c r="F201" s="167" t="s">
        <v>8</v>
      </c>
      <c r="G201" s="153"/>
      <c r="H201" s="272" t="s">
        <v>147</v>
      </c>
      <c r="I201" s="272"/>
      <c r="J201" s="272"/>
      <c r="K201" s="204"/>
    </row>
    <row r="202" spans="2:11" ht="15" customHeight="1">
      <c r="B202" s="203"/>
      <c r="C202" s="174"/>
      <c r="D202" s="174"/>
      <c r="E202" s="174"/>
      <c r="F202" s="205"/>
      <c r="G202" s="153"/>
      <c r="H202" s="206"/>
      <c r="I202" s="206"/>
      <c r="J202" s="206"/>
      <c r="K202" s="204"/>
    </row>
    <row r="203" spans="2:11" ht="15" customHeight="1">
      <c r="B203" s="203"/>
      <c r="C203" s="148" t="s">
        <v>127</v>
      </c>
      <c r="D203" s="174"/>
      <c r="E203" s="174"/>
      <c r="F203" s="167">
        <v>1</v>
      </c>
      <c r="G203" s="153"/>
      <c r="H203" s="272" t="s">
        <v>148</v>
      </c>
      <c r="I203" s="272"/>
      <c r="J203" s="272"/>
      <c r="K203" s="204"/>
    </row>
    <row r="204" spans="2:11" ht="15" customHeight="1">
      <c r="B204" s="203"/>
      <c r="C204" s="174"/>
      <c r="D204" s="174"/>
      <c r="E204" s="174"/>
      <c r="F204" s="167">
        <v>2</v>
      </c>
      <c r="G204" s="153"/>
      <c r="H204" s="272" t="s">
        <v>149</v>
      </c>
      <c r="I204" s="272"/>
      <c r="J204" s="272"/>
      <c r="K204" s="204"/>
    </row>
    <row r="205" spans="2:11" ht="15" customHeight="1">
      <c r="B205" s="203"/>
      <c r="C205" s="174"/>
      <c r="D205" s="174"/>
      <c r="E205" s="174"/>
      <c r="F205" s="167">
        <v>3</v>
      </c>
      <c r="G205" s="153"/>
      <c r="H205" s="272" t="s">
        <v>150</v>
      </c>
      <c r="I205" s="272"/>
      <c r="J205" s="272"/>
      <c r="K205" s="204"/>
    </row>
    <row r="206" spans="2:11" ht="15" customHeight="1">
      <c r="B206" s="203"/>
      <c r="C206" s="174"/>
      <c r="D206" s="174"/>
      <c r="E206" s="174"/>
      <c r="F206" s="167">
        <v>4</v>
      </c>
      <c r="G206" s="153"/>
      <c r="H206" s="272" t="s">
        <v>151</v>
      </c>
      <c r="I206" s="272"/>
      <c r="J206" s="272"/>
      <c r="K206" s="204"/>
    </row>
    <row r="207" spans="2:11" ht="12.75" customHeight="1">
      <c r="B207" s="207"/>
      <c r="C207" s="208"/>
      <c r="D207" s="208"/>
      <c r="E207" s="208"/>
      <c r="F207" s="208"/>
      <c r="G207" s="208"/>
      <c r="H207" s="208"/>
      <c r="I207" s="208"/>
      <c r="J207" s="208"/>
      <c r="K207" s="209"/>
    </row>
  </sheetData>
  <sheetProtection/>
  <mergeCells count="77">
    <mergeCell ref="D11:J11"/>
    <mergeCell ref="F19:J19"/>
    <mergeCell ref="F20:J20"/>
    <mergeCell ref="C3:J3"/>
    <mergeCell ref="C4:J4"/>
    <mergeCell ref="C6:J6"/>
    <mergeCell ref="C7:J7"/>
    <mergeCell ref="C9:J9"/>
    <mergeCell ref="D10:J10"/>
    <mergeCell ref="D13:J13"/>
    <mergeCell ref="F18:J18"/>
    <mergeCell ref="F21:J21"/>
    <mergeCell ref="C23:J23"/>
    <mergeCell ref="D25:J25"/>
    <mergeCell ref="C24:J24"/>
    <mergeCell ref="D14:J14"/>
    <mergeCell ref="D15:J15"/>
    <mergeCell ref="F16:J16"/>
    <mergeCell ref="F17:J17"/>
    <mergeCell ref="D32:J32"/>
    <mergeCell ref="D33:J33"/>
    <mergeCell ref="G34:J34"/>
    <mergeCell ref="G35:J35"/>
    <mergeCell ref="D26:J26"/>
    <mergeCell ref="D28:J28"/>
    <mergeCell ref="D29:J29"/>
    <mergeCell ref="D31:J31"/>
    <mergeCell ref="G40:J40"/>
    <mergeCell ref="G41:J41"/>
    <mergeCell ref="G42:J42"/>
    <mergeCell ref="G43:J43"/>
    <mergeCell ref="G36:J36"/>
    <mergeCell ref="G37:J37"/>
    <mergeCell ref="G38:J38"/>
    <mergeCell ref="G39:J39"/>
    <mergeCell ref="D49:J49"/>
    <mergeCell ref="C50:J50"/>
    <mergeCell ref="C52:J52"/>
    <mergeCell ref="C53:J53"/>
    <mergeCell ref="D45:J45"/>
    <mergeCell ref="E46:J46"/>
    <mergeCell ref="E47:J47"/>
    <mergeCell ref="E48:J48"/>
    <mergeCell ref="D59:J59"/>
    <mergeCell ref="D60:J60"/>
    <mergeCell ref="D63:J63"/>
    <mergeCell ref="D64:J64"/>
    <mergeCell ref="C55:J55"/>
    <mergeCell ref="D56:J56"/>
    <mergeCell ref="D57:J57"/>
    <mergeCell ref="D58:J58"/>
    <mergeCell ref="D65:J65"/>
    <mergeCell ref="C100:J100"/>
    <mergeCell ref="D61:J61"/>
    <mergeCell ref="C163:J163"/>
    <mergeCell ref="C120:J120"/>
    <mergeCell ref="C145:J145"/>
    <mergeCell ref="D66:J66"/>
    <mergeCell ref="D67:J67"/>
    <mergeCell ref="D68:J68"/>
    <mergeCell ref="C73:J73"/>
    <mergeCell ref="H192:J192"/>
    <mergeCell ref="H198:J198"/>
    <mergeCell ref="C188:J188"/>
    <mergeCell ref="H197:J197"/>
    <mergeCell ref="H195:J195"/>
    <mergeCell ref="H193:J193"/>
    <mergeCell ref="H191:J191"/>
    <mergeCell ref="H189:J189"/>
    <mergeCell ref="H206:J206"/>
    <mergeCell ref="H204:J204"/>
    <mergeCell ref="H199:J199"/>
    <mergeCell ref="H194:J194"/>
    <mergeCell ref="H201:J201"/>
    <mergeCell ref="H200:J200"/>
    <mergeCell ref="H203:J203"/>
    <mergeCell ref="H205:J20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 Libor ml.</dc:creator>
  <cp:keywords/>
  <dc:description/>
  <cp:lastModifiedBy>Brunclikova Iveta</cp:lastModifiedBy>
  <cp:lastPrinted>2015-08-24T14:06:13Z</cp:lastPrinted>
  <dcterms:created xsi:type="dcterms:W3CDTF">2016-06-10T10:42:44Z</dcterms:created>
  <dcterms:modified xsi:type="dcterms:W3CDTF">2016-07-29T05:07:12Z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