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P-2015-56-101-SP - SO 101..." sheetId="2" r:id="rId2"/>
    <sheet name="Pokyny pro vyplnění" sheetId="3" r:id="rId3"/>
  </sheets>
  <definedNames>
    <definedName name="_xlnm._FilterDatabase" localSheetId="1" hidden="1">'P-2015-56-101-SP - SO 101...'!$C$91:$K$91</definedName>
    <definedName name="_xlnm.Print_Titles" localSheetId="1">'P-2015-56-101-SP - SO 101...'!$91:$91</definedName>
    <definedName name="_xlnm.Print_Titles" localSheetId="0">'Rekapitulace stavby'!$49:$49</definedName>
    <definedName name="_xlnm.Print_Area" localSheetId="1">'P-2015-56-101-SP - SO 101...'!$C$4:$J$38,'P-2015-56-101-SP - SO 101...'!$C$44:$J$71,'P-2015-56-101-SP - SO 101...'!$C$77:$K$278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<sst xmlns="http://schemas.openxmlformats.org/spreadsheetml/2006/main" count="2260" uniqueCount="574">
  <si>
    <t>Export VZ</t>
  </si>
  <si>
    <t>List obsahuje:</t>
  </si>
  <si>
    <t>3.0</t>
  </si>
  <si>
    <t>ZAMOK</t>
  </si>
  <si>
    <t>False</t>
  </si>
  <si>
    <t>{50FEE97F-5E38-4280-AC14-4E30EA524139}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</si>
  <si>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</si>
  <si>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</si>
  <si>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</si>
  <si>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</si>
  <si>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</si>
  <si>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</si>
  <si>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</si>
  <si>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</si>
  <si>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P-2015-56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</si>
  <si>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</si>
  <si>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</si>
  <si>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PD II/186 Strážovice - Žďár - Velkoplošná oprava povrchu vozovky</t>
  </si>
  <si>
    <t>0,1</t>
  </si>
  <si>
    <t>KSO:</t>
  </si>
  <si>
    <t>822 23</t>
  </si>
  <si>
    <t>CC-CZ:</t>
  </si>
  <si>
    <t>21111</t>
  </si>
  <si>
    <t>1</t>
  </si>
  <si>
    <t>Místo:</t>
  </si>
  <si>
    <t>Strážovice</t>
  </si>
  <si>
    <t>Datum:</t>
  </si>
  <si>
    <t>24.11.2015</t>
  </si>
  <si>
    <t>10</t>
  </si>
  <si>
    <t>100</t>
  </si>
  <si>
    <t>Zadavatel:</t>
  </si>
  <si>
    <t>IČ:</t>
  </si>
  <si>
    <t>72053119</t>
  </si>
  <si>
    <t>Správa a údržba silnic Plzeňského kraje</t>
  </si>
  <si>
    <t>DIČ:</t>
  </si>
  <si>
    <t>Uchazeč:</t>
  </si>
  <si>
    <t>Vyplň údaj</t>
  </si>
  <si>
    <t>Projektant:</t>
  </si>
  <si>
    <t>73794775</t>
  </si>
  <si>
    <t>Bc. Michal Pašava</t>
  </si>
  <si>
    <t>CZ8308311825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</si>
  <si>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</si>
  <si>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</si>
  <si>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</si>
  <si>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</si>
  <si>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</si>
  <si>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</si>
  <si>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</si>
  <si>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</si>
  <si>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</si>
  <si>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</si>
  <si>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</si>
  <si>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</si>
  <si>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</si>
  <si>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</si>
  <si>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</si>
  <si>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</si>
  <si>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</si>
  <si>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</si>
  <si>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</si>
  <si>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</si>
  <si>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</si>
  <si>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</si>
  <si>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</si>
  <si>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</si>
  <si>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</si>
  <si>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</si>
  <si>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</si>
  <si>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</si>
  <si>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</si>
  <si>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</si>
  <si>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</si>
  <si>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</si>
  <si>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</si>
  <si>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</si>
  <si>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</si>
  <si>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</si>
  <si>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</si>
  <si>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</si>
  <si>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</si>
  <si>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</si>
  <si>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</si>
  <si>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P-2015-56-101</t>
  </si>
  <si>
    <t>SO 101 - Dopravní řešení</t>
  </si>
  <si>
    <t>STA</t>
  </si>
  <si>
    <t>{4C772FA2-5E37-46FA-9B8F-6BCE165BD081}</t>
  </si>
  <si>
    <t>2</t>
  </si>
  <si>
    <t>P-2015-56-101-SP</t>
  </si>
  <si>
    <t>SO 101 Soupis prací - Dopravní řešení</t>
  </si>
  <si>
    <t>Soupis</t>
  </si>
  <si>
    <t>{F3352D74-3C86-4C14-93F2-53BAF10BCA15}</t>
  </si>
  <si>
    <t>Zpět na list:</t>
  </si>
  <si>
    <t>F10</t>
  </si>
  <si>
    <t>obrus</t>
  </si>
  <si>
    <t>m2</t>
  </si>
  <si>
    <t>3563</t>
  </si>
  <si>
    <t>F11</t>
  </si>
  <si>
    <t>18763</t>
  </si>
  <si>
    <t>KRYCÍ LIST SOUPISU</t>
  </si>
  <si>
    <t>F3</t>
  </si>
  <si>
    <t>suť</t>
  </si>
  <si>
    <t>t</t>
  </si>
  <si>
    <t>3015,237</t>
  </si>
  <si>
    <t>F30</t>
  </si>
  <si>
    <t>řezání</t>
  </si>
  <si>
    <t>m</t>
  </si>
  <si>
    <t>130</t>
  </si>
  <si>
    <t>F4</t>
  </si>
  <si>
    <t>výspravy</t>
  </si>
  <si>
    <t>2232,6</t>
  </si>
  <si>
    <t>F5</t>
  </si>
  <si>
    <t>odkopávky</t>
  </si>
  <si>
    <t>m3</t>
  </si>
  <si>
    <t>781,41</t>
  </si>
  <si>
    <t>Objekt:</t>
  </si>
  <si>
    <t>F7</t>
  </si>
  <si>
    <t>sloupky</t>
  </si>
  <si>
    <t>kus</t>
  </si>
  <si>
    <t>242</t>
  </si>
  <si>
    <t>P-2015-56-101 - SO 101 - Dopravní řešení</t>
  </si>
  <si>
    <t>F9</t>
  </si>
  <si>
    <t>16</t>
  </si>
  <si>
    <t>Soupis:</t>
  </si>
  <si>
    <t>P-2015-56-101-SP - SO 101 Soupis prací - Dopravní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</si>
  <si>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</si>
  <si>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</si>
  <si>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</si>
  <si>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</si>
  <si>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</si>
  <si>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</si>
  <si>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</si>
  <si>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</si>
  <si>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</si>
  <si>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</si>
  <si>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</si>
  <si>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</si>
  <si>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</si>
  <si>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</si>
  <si>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</si>
  <si>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</si>
  <si>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</si>
  <si>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</si>
  <si>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</si>
  <si>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</si>
  <si>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</si>
  <si>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</si>
  <si>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</si>
  <si>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</si>
  <si>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</si>
  <si>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</si>
  <si>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</si>
  <si>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</si>
  <si>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</si>
  <si>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</si>
  <si>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</si>
  <si>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</si>
  <si>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</si>
  <si>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</si>
  <si>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</si>
  <si>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113154334</t>
  </si>
  <si>
    <t>Frézování živičného krytu tl 100 mm pruh š 2 m pl do 10000 m2 bez překážek v trase</t>
  </si>
  <si>
    <t>CS ÚRS 2015 01</t>
  </si>
  <si>
    <t>4</t>
  </si>
  <si>
    <t>-1013355634</t>
  </si>
  <si>
    <t>PP</t>
  </si>
  <si>
    <t>Frézování živičného podkladu nebo krytu s naložením na dopravní prostředek plochy přes 1 000 do 10 000 m2 bez překážek v trase pruhu šířky přes 1 m do 2 m, tloušťky vrstvy 100 mm</t>
  </si>
  <si>
    <t>VV</t>
  </si>
  <si>
    <t>F10*1,05</t>
  </si>
  <si>
    <t>Součet</t>
  </si>
  <si>
    <t>113154433</t>
  </si>
  <si>
    <t>Frézování živičného krytu tl 50 mm pruh š 2 m pl přes 10000 m2 bez překážek v trase</t>
  </si>
  <si>
    <t>-604872267</t>
  </si>
  <si>
    <t>Frézování živičného podkladu nebo krytu s naložením na dopravní prostředek plochy přes 10 000 m2 bez překážek v trase pruhu šířky do 2 m, tloušťky vrstvy 50 mm</t>
  </si>
  <si>
    <t>F11*1,05</t>
  </si>
  <si>
    <t>3</t>
  </si>
  <si>
    <t>122202203</t>
  </si>
  <si>
    <t>Odkopávky a prokopávky nezapažené pro silnice objemu do 5000 m3 v hornině tř. 3</t>
  </si>
  <si>
    <t>1286909755</t>
  </si>
  <si>
    <t>Odkopávky a prokopávky nezapažené pro silnice s přemístěním výkopku v příčných profilech na vzdálenost do 15 m nebo s naložením na dopravní prostředek v hornině tř. 3 přes 1 000 do 5 000 m3</t>
  </si>
  <si>
    <t>Struktura výpočtu: plocha * tl.</t>
  </si>
  <si>
    <t>F4*0,35</t>
  </si>
  <si>
    <t>122202209</t>
  </si>
  <si>
    <t>Příplatek k odkopávkám a prokopávkám pro silnice v hornině tř. 3 za lepivost</t>
  </si>
  <si>
    <t>-1796697479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</si>
  <si>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</si>
  <si>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5</t>
  </si>
  <si>
    <t>162701105</t>
  </si>
  <si>
    <t>Vodorovné přemístění do 10000 m výkopku/sypaniny z horniny tř. 1 až 4</t>
  </si>
  <si>
    <t>870070124</t>
  </si>
  <si>
    <t>Vodorovné přemístění výkopku nebo sypaniny po suchu na obvyklém dopravním prostředku, bez naložení výkopku, avšak se složením bez rozhrnutí z horniny tř. 1 až 4 na vzdálenost přes 9 000 do 10 000 m</t>
  </si>
  <si>
    <t>P</t>
  </si>
  <si>
    <t>Poznámka k položce:
doprava do skladu investora</t>
  </si>
  <si>
    <t>6</t>
  </si>
  <si>
    <t>162701109</t>
  </si>
  <si>
    <t>Příplatek k vodorovnému přemístění výkopku/sypaniny z horniny tř. 1 až 4 ZKD 1000 m přes 10000 m</t>
  </si>
  <si>
    <t>-131945809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</si>
  <si>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</si>
  <si>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781,41*20 'Přepočtené koeficientem množství</t>
  </si>
  <si>
    <t>7</t>
  </si>
  <si>
    <t>181301111</t>
  </si>
  <si>
    <t>Rozprostření ornice tl vrstvy do 100 mm pl přes 500 m2 v rovině nebo ve svahu do 1:5</t>
  </si>
  <si>
    <t>1696051309</t>
  </si>
  <si>
    <t>Rozprostření a urovnání ornice v rovině nebo ve svahu sklonu do 1:5 při souvislé ploše přes 500 m2, tl. vrstvy do 100 mm</t>
  </si>
  <si>
    <t>Struktura výpočtu: délka * šířka</t>
  </si>
  <si>
    <t>F6</t>
  </si>
  <si>
    <t>(3517*2)*0,25</t>
  </si>
  <si>
    <t>8</t>
  </si>
  <si>
    <t>181951102</t>
  </si>
  <si>
    <t>Úprava pláně v hornině tř. 1 až 4 se zhutněním</t>
  </si>
  <si>
    <t>386076559</t>
  </si>
  <si>
    <t>Úprava pláně vyrovnáním výškových rozdílů v hornině tř. 1 až 4 se zhutněním</t>
  </si>
  <si>
    <t>(F10+F11)*0,10</t>
  </si>
  <si>
    <t>Vodorovné konstrukce</t>
  </si>
  <si>
    <t>9</t>
  </si>
  <si>
    <t>457621411</t>
  </si>
  <si>
    <t>Plášťové těsnění z asfaltobetonu úprava spár asfaltovou zálivkou do 1 kg/m</t>
  </si>
  <si>
    <t>-2088272287</t>
  </si>
  <si>
    <t>Plášťové těsnění z vodostavebného asfaltobetonu úprava spar asfaltovou zálivkou pro všechny sklony do 1 kg zálivky na 1 m spáry</t>
  </si>
  <si>
    <t>Struktura výpočtu: délka</t>
  </si>
  <si>
    <t>F30+3520</t>
  </si>
  <si>
    <t>Komunikace pozemní</t>
  </si>
  <si>
    <t>564871111</t>
  </si>
  <si>
    <t>Podklad ze štěrkodrtě ŠD tl 250 mm</t>
  </si>
  <si>
    <t>1421978160</t>
  </si>
  <si>
    <t>Podklad ze štěrkodrti ŠD s rozprostřením a zhutněním, po zhutnění tl. 250 mm</t>
  </si>
  <si>
    <t>11</t>
  </si>
  <si>
    <t>565156111</t>
  </si>
  <si>
    <t>Asfaltový beton vrstva podkladní ACP 22 (obalované kamenivo OKH) tl 70 mm š do 3 m</t>
  </si>
  <si>
    <t>-618455038</t>
  </si>
  <si>
    <t>Asfaltový beton vrstva podkladní ACP 22 (obalované kamenivo hrubozrnné - OKH) s rozprostřením a zhutněním v pruhu šířky do 3 m, po zhutnění tl. 70 mm</t>
  </si>
  <si>
    <t>(F10+F11)*0,05</t>
  </si>
  <si>
    <t>12</t>
  </si>
  <si>
    <t>569931132</t>
  </si>
  <si>
    <t>Zpevnění krajnic asfaltovým recyklátem tl 100 mm</t>
  </si>
  <si>
    <t>1453417602</t>
  </si>
  <si>
    <t>Zpevnění krajnic nebo komunikací pro pěší s rozprostřením a zhutněním, po zhutnění asfaltovým recyklátem tl. 100 mm</t>
  </si>
  <si>
    <t>Poznámka k položce:
bude použitý vyfrézovaný materiál, zbytek bude odvezen do skladu investora</t>
  </si>
  <si>
    <t>(3517*2)*0,5</t>
  </si>
  <si>
    <t>13</t>
  </si>
  <si>
    <t>573111113</t>
  </si>
  <si>
    <t>Postřik živičný infiltrační s posypem z asfaltu množství 1,5 kg/m2</t>
  </si>
  <si>
    <t>-653378095</t>
  </si>
  <si>
    <t>Postřik živičný infiltrační z asfaltu silničního s posypem kamenivem, v množství 1,50 kg/m2</t>
  </si>
  <si>
    <t>14</t>
  </si>
  <si>
    <t>573211111</t>
  </si>
  <si>
    <t>Postřik živičný spojovací z asfaltu v množství do 0,70 kg/m2</t>
  </si>
  <si>
    <t>-224712993</t>
  </si>
  <si>
    <t>Postřik živičný spojovací bez posypu kamenivem z asfaltu silničního, v množství od 0,50 do 0,70 kg/m2</t>
  </si>
  <si>
    <t>(F10+F11)*1,05</t>
  </si>
  <si>
    <t>(F10+F11)*1,1</t>
  </si>
  <si>
    <t>577144141</t>
  </si>
  <si>
    <t>Asfaltový beton vrstva obrusná ACO 11 (ABS) tř. I tl 50 mm š přes 3 m z modifikovaného asfaltu</t>
  </si>
  <si>
    <t>-1948244485</t>
  </si>
  <si>
    <t>Asfaltový beton vrstva obrusná ACO 11 (ABS) s rozprostřením a se zhutněním z modifikovaného asfaltu v pruhu šířky přes 3 m tl. 50 mm</t>
  </si>
  <si>
    <t>Struktura výpočtu: plocha</t>
  </si>
  <si>
    <t>3563 "intravilán"</t>
  </si>
  <si>
    <t>18763 "extravilán"</t>
  </si>
  <si>
    <t>577145142</t>
  </si>
  <si>
    <t>Asfaltový beton vrstva ložní ACL 16 (ABH) tl 50 mm š přes 3 m z modifikovaného asfaltu</t>
  </si>
  <si>
    <t>1724663376</t>
  </si>
  <si>
    <t>Asfaltový beton vrstva ložní ACL 16 (ABH) s rozprostřením a zhutněním z modifikovaného asfaltu v pruhu šířky přes 3 m, po zhutnění tl. 50 mm</t>
  </si>
  <si>
    <t>17</t>
  </si>
  <si>
    <t>577166141</t>
  </si>
  <si>
    <t>Asfaltový beton vrstva ložní ACL 22 (ABVH) tl 70 mm š přes 3 m z modifikovaného asfaltu</t>
  </si>
  <si>
    <t>1112232925</t>
  </si>
  <si>
    <t>Asfaltový beton vrstva ložní ACL 22 (ABVH) s rozprostřením a zhutněním z modifikovaného asfaltu, po zhutnění v pruhu šířky přes 3 m, po zhutnění tl. 70 mm</t>
  </si>
  <si>
    <t>Ostatní konstrukce a práce-bourání</t>
  </si>
  <si>
    <t>18</t>
  </si>
  <si>
    <t>912211111</t>
  </si>
  <si>
    <t>Montáž směrového sloupku silničního plastového prosté uložení bez betonového základu</t>
  </si>
  <si>
    <t>-1726796918</t>
  </si>
  <si>
    <t>Montáž směrového sloupku plastového s odrazkou prostým uložením bez betonového základu silničního</t>
  </si>
  <si>
    <t>Struktura výpočtu: počet kusů</t>
  </si>
  <si>
    <t>19</t>
  </si>
  <si>
    <t>M</t>
  </si>
  <si>
    <t>404451580</t>
  </si>
  <si>
    <t>sloupek silniční plastový s odrazovými skly směrový 1200 mm</t>
  </si>
  <si>
    <t>-231545703</t>
  </si>
  <si>
    <t>výrobky a tabule orientační pro návěstí a zabezpečovací zařízení silniční značky dopravní svislé sloupky směrové sloupky plastové s odrazovými skly směrový "K" silniční    1200 mm</t>
  </si>
  <si>
    <t>20</t>
  </si>
  <si>
    <t>912211121</t>
  </si>
  <si>
    <t>Montáž směrového sloupku z plastických hmot na svodidlo</t>
  </si>
  <si>
    <t>726822849</t>
  </si>
  <si>
    <t>Montáž směrového sloupku plastového s odrazkou přišroubováním na svodidlo</t>
  </si>
  <si>
    <t>404451610</t>
  </si>
  <si>
    <t>sloupek svodidlový plastový s odrazovými skly s kovovým držákem</t>
  </si>
  <si>
    <t>-561055354</t>
  </si>
  <si>
    <t>výrobky a tabule orientační pro návěstí a zabezpečovací zařízení silniční značky dopravní svislé sloupky směrové sloupky plastové s odrazovými skly svodidlový  "K"  s kovovým držákem</t>
  </si>
  <si>
    <t>22</t>
  </si>
  <si>
    <t>915211111</t>
  </si>
  <si>
    <t>Vodorovné dopravní značení bílým plastem dělící čáry souvislé šířky 125 mm</t>
  </si>
  <si>
    <t>1959995892</t>
  </si>
  <si>
    <t>Vodorovné dopravní značení stříkaným plastem dělící čára šířky 125 mm souvislá bílá základní</t>
  </si>
  <si>
    <t>6879</t>
  </si>
  <si>
    <t>23</t>
  </si>
  <si>
    <t>915211121</t>
  </si>
  <si>
    <t>Vodorovné dopravní značení bílým plastem dělící čáry přerušované šířky 125 mm</t>
  </si>
  <si>
    <t>-943221325</t>
  </si>
  <si>
    <t>Vodorovné dopravní značení stříkaným plastem dělící čára šířky 125 mm přerušovaná bílá základní</t>
  </si>
  <si>
    <t>172</t>
  </si>
  <si>
    <t>24</t>
  </si>
  <si>
    <t>915221111</t>
  </si>
  <si>
    <t>Vodorovné dopravní značení bílým plastem vodící čáry šířky 250 mm</t>
  </si>
  <si>
    <t>663315585</t>
  </si>
  <si>
    <t>Vodorovné dopravní značení stříkaným plastem vodící čára bílá šířky 250 mm základní</t>
  </si>
  <si>
    <t>92</t>
  </si>
  <si>
    <t>25</t>
  </si>
  <si>
    <t>919721201</t>
  </si>
  <si>
    <t>Geomříž pro vyztužení asfaltového povrchu z PP</t>
  </si>
  <si>
    <t>-1380554813</t>
  </si>
  <si>
    <t>Geomříž pro vyztužení asfaltového povrchu z polypropylénu</t>
  </si>
  <si>
    <t>26</t>
  </si>
  <si>
    <t>919731122</t>
  </si>
  <si>
    <t>Zarovnání styčné plochy podkladu nebo krytu živičného tl do 100 mm</t>
  </si>
  <si>
    <t>2032889026</t>
  </si>
  <si>
    <t>Zarovnání styčné plochy podkladu nebo krytu podél vybourané části komunikace nebo zpevněné plochy živičné tl. přes 50 do 100 mm</t>
  </si>
  <si>
    <t>27</t>
  </si>
  <si>
    <t>919735112</t>
  </si>
  <si>
    <t>Řezání stávajícího živičného krytu hl do 100 mm</t>
  </si>
  <si>
    <t>-1290160774</t>
  </si>
  <si>
    <t>Řezání stávajícího živičného krytu nebo podkladu hloubky přes 50 do 100 mm</t>
  </si>
  <si>
    <t>28</t>
  </si>
  <si>
    <t>938902151</t>
  </si>
  <si>
    <t>Čistění příkopů strojně příkopovou frézou š dna do 400 mm</t>
  </si>
  <si>
    <t>826790374</t>
  </si>
  <si>
    <t>Čištění příkopů komunikací strojně příkopovou frézou při šířce dna do 400 mm</t>
  </si>
  <si>
    <t>5600</t>
  </si>
  <si>
    <t>29</t>
  </si>
  <si>
    <t>IP 536</t>
  </si>
  <si>
    <t>Pročištění propustku jakékoliv délky DN do 800</t>
  </si>
  <si>
    <t>-24285424</t>
  </si>
  <si>
    <t>Struktura výpočtu: poček kusů</t>
  </si>
  <si>
    <t>30</t>
  </si>
  <si>
    <t>IP 790</t>
  </si>
  <si>
    <t>Silniční svodidlo ocelové s osazením sloupků zaberaněním úroveň zádržnosti H1 vzdálenosti sloupků do 2 m JSNH4/H1 jednostranné</t>
  </si>
  <si>
    <t>758421978</t>
  </si>
  <si>
    <t>166</t>
  </si>
  <si>
    <t>31</t>
  </si>
  <si>
    <t>IP 791</t>
  </si>
  <si>
    <t>Náběh silničního svodidla ocelového s osazením sloupků zaberaněním úroveň zádržnosti H1 vzdálenosti sloupků do 2 m JSNH4/H1 jednostranné</t>
  </si>
  <si>
    <t>861490968</t>
  </si>
  <si>
    <t>997</t>
  </si>
  <si>
    <t>Přesun sutě</t>
  </si>
  <si>
    <t>32</t>
  </si>
  <si>
    <t>997221571</t>
  </si>
  <si>
    <t>Vodorovná doprava vybouraných hmot do 1 km</t>
  </si>
  <si>
    <t>775585591</t>
  </si>
  <si>
    <t>Vodorovná doprava vybouraných hmot bez naložení, ale se složením a s hrubým urovnáním na vzdálenost do 1 km</t>
  </si>
  <si>
    <t>Struktura výpočtu: hmotnost suti - materiál do krajnice</t>
  </si>
  <si>
    <t>957,734+2521,747-464,244</t>
  </si>
  <si>
    <t>33</t>
  </si>
  <si>
    <t>997221579</t>
  </si>
  <si>
    <t>Příplatek ZKD 1 km u vodorovné dopravy vybouraných hmot</t>
  </si>
  <si>
    <t>-782708260</t>
  </si>
  <si>
    <t>Vodorovná doprava vybouraných hmot bez naložení, ale se složením a s hrubým urovnáním na vzdálenost Příplatek k ceně za každý další i započatý 1 km přes 1 km</t>
  </si>
  <si>
    <t>3015,237*29 'Přepočtené koeficientem množství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</si>
  <si>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</si>
  <si>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</si>
  <si>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</si>
  <si>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</si>
  <si>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</si>
  <si>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678345481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</si>
  <si>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</si>
  <si>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</si>
  <si>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</si>
  <si>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</si>
  <si>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</si>
  <si>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35</t>
  </si>
  <si>
    <t>012103000</t>
  </si>
  <si>
    <t>Geodetické práce před výstavbou</t>
  </si>
  <si>
    <t>…</t>
  </si>
  <si>
    <t>1024</t>
  </si>
  <si>
    <t>1142353376</t>
  </si>
  <si>
    <t>Průzkumné, geodetické a projektové práce geodetické práce před výstavbou</t>
  </si>
  <si>
    <t>Poznámka k položce:
vytyčení hranic pozemků, vytyčení staveniště a stavebního objektu, určení průběhu nadzemního nebo podzemního stávajícího i plánovaného vedení, určení vytyčovací sítě, ...</t>
  </si>
  <si>
    <t>36</t>
  </si>
  <si>
    <t>012203000</t>
  </si>
  <si>
    <t>Geodetické práce při provádění stavby</t>
  </si>
  <si>
    <t>-2045533722</t>
  </si>
  <si>
    <t>Průzkumné, geodetické a projektové práce geodetické práce při provádění stavby</t>
  </si>
  <si>
    <t>Poznámka k položce:
výšková měření, výpočet objemů, atd. které mají chrakter kontrolních a upřesňujících činností, ... položka bude použiita v případě stanovení množství zemních prací při sanaci apd.</t>
  </si>
  <si>
    <t>37</t>
  </si>
  <si>
    <t>012303000</t>
  </si>
  <si>
    <t>Geodetické práce po výstavbě</t>
  </si>
  <si>
    <t>1868785293</t>
  </si>
  <si>
    <t>Průzkumné, geodetické a projektové práce geodetické práce po výstavbě</t>
  </si>
  <si>
    <t>Poznámka k položce:
zaměření skutečného provedení stavby, včetně komunikací a inženýrských sítí, kontrolní měření provedeného objektu, měření posunu a změn polohy novostavby v daném časovém intervalu, ...</t>
  </si>
  <si>
    <t>38</t>
  </si>
  <si>
    <t>013254000</t>
  </si>
  <si>
    <t>Dokumentace skutečného provedení stavby</t>
  </si>
  <si>
    <t>850750947</t>
  </si>
  <si>
    <t>Průzkumné, geodetické a projektové práce projektové práce dokumentace stavby (výkresová a textová) skutečného provedení stavby</t>
  </si>
  <si>
    <t>VRN9</t>
  </si>
  <si>
    <t>Ostatní náklady</t>
  </si>
  <si>
    <t>39</t>
  </si>
  <si>
    <t>IP 901</t>
  </si>
  <si>
    <t>Informační tabule</t>
  </si>
  <si>
    <t>2079935939</t>
  </si>
  <si>
    <t>Informační tabule s údaji o stavbě o rozměru 2*1,5m</t>
  </si>
  <si>
    <t>40</t>
  </si>
  <si>
    <t>IP 902</t>
  </si>
  <si>
    <t>Dopravně inženýrské opatření - přechodné dopravní značení</t>
  </si>
  <si>
    <t>...</t>
  </si>
  <si>
    <t>129838643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</si>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</sst>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36" xfId="0" applyFont="1" applyBorder="1" applyAlignment="1" applyProtection="1">
      <alignment horizontal="center" vertical="center"/>
      <protection/>
    </xf>
    <xf numFmtId="49" fontId="34" fillId="0" borderId="36" xfId="0" applyNumberFormat="1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left" vertical="center" wrapText="1"/>
      <protection/>
    </xf>
    <xf numFmtId="0" fontId="34" fillId="0" borderId="36" xfId="0" applyFont="1" applyBorder="1" applyAlignment="1" applyProtection="1">
      <alignment horizontal="center" vertical="center" wrapText="1"/>
      <protection/>
    </xf>
    <xf numFmtId="168" fontId="34" fillId="0" borderId="36" xfId="0" applyNumberFormat="1" applyFont="1" applyBorder="1" applyAlignment="1" applyProtection="1">
      <alignment horizontal="right" vertical="center"/>
      <protection/>
    </xf>
    <xf numFmtId="164" fontId="34" fillId="34" borderId="36" xfId="0" applyNumberFormat="1" applyFont="1" applyFill="1" applyBorder="1" applyAlignment="1">
      <alignment horizontal="right" vertical="center"/>
    </xf>
    <xf numFmtId="164" fontId="34" fillId="0" borderId="36" xfId="0" applyNumberFormat="1" applyFont="1" applyBorder="1" applyAlignment="1" applyProtection="1">
      <alignment horizontal="right" vertical="center"/>
      <protection/>
    </xf>
    <xf numFmtId="0" fontId="34" fillId="0" borderId="13" xfId="0" applyFont="1" applyBorder="1" applyAlignment="1">
      <alignment horizontal="left" vertical="center"/>
    </xf>
    <xf numFmtId="0" fontId="34" fillId="34" borderId="36" xfId="0" applyFont="1" applyFill="1" applyBorder="1" applyAlignment="1">
      <alignment horizontal="left" vertical="center" wrapText="1"/>
    </xf>
    <xf numFmtId="0" fontId="34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60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6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76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0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1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404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405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4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0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11"/>
      <c r="AQ5" s="13"/>
      <c r="BE5" s="201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11"/>
      <c r="AQ6" s="13"/>
      <c r="BE6" s="202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 t="s">
        <v>22</v>
      </c>
      <c r="AO7" s="11"/>
      <c r="AP7" s="11"/>
      <c r="AQ7" s="13"/>
      <c r="BE7" s="202"/>
      <c r="BS7" s="6" t="s">
        <v>23</v>
      </c>
    </row>
    <row r="8" spans="2:71" s="2" customFormat="1" ht="15" customHeight="1">
      <c r="B8" s="10"/>
      <c r="C8" s="11"/>
      <c r="D8" s="19" t="s">
        <v>24</v>
      </c>
      <c r="E8" s="11"/>
      <c r="F8" s="11"/>
      <c r="G8" s="11"/>
      <c r="H8" s="11"/>
      <c r="I8" s="11"/>
      <c r="J8" s="11"/>
      <c r="K8" s="17" t="s">
        <v>25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26</v>
      </c>
      <c r="AL8" s="11"/>
      <c r="AM8" s="11"/>
      <c r="AN8" s="20" t="s">
        <v>27</v>
      </c>
      <c r="AO8" s="11"/>
      <c r="AP8" s="11"/>
      <c r="AQ8" s="13"/>
      <c r="BE8" s="202"/>
      <c r="BS8" s="6" t="s">
        <v>28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2"/>
      <c r="BS9" s="6" t="s">
        <v>29</v>
      </c>
    </row>
    <row r="10" spans="2:71" s="2" customFormat="1" ht="15" customHeight="1">
      <c r="B10" s="10"/>
      <c r="C10" s="11"/>
      <c r="D10" s="19" t="s">
        <v>30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31</v>
      </c>
      <c r="AL10" s="11"/>
      <c r="AM10" s="11"/>
      <c r="AN10" s="17" t="s">
        <v>32</v>
      </c>
      <c r="AO10" s="11"/>
      <c r="AP10" s="11"/>
      <c r="AQ10" s="13"/>
      <c r="BE10" s="202"/>
      <c r="BS10" s="6" t="s">
        <v>18</v>
      </c>
    </row>
    <row r="11" spans="2:71" s="2" customFormat="1" ht="19.5" customHeight="1">
      <c r="B11" s="10"/>
      <c r="C11" s="11"/>
      <c r="D11" s="11"/>
      <c r="E11" s="17" t="s">
        <v>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34</v>
      </c>
      <c r="AL11" s="11"/>
      <c r="AM11" s="11"/>
      <c r="AN11" s="17"/>
      <c r="AO11" s="11"/>
      <c r="AP11" s="11"/>
      <c r="AQ11" s="13"/>
      <c r="BE11" s="202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2"/>
      <c r="BS12" s="6" t="s">
        <v>18</v>
      </c>
    </row>
    <row r="13" spans="2:71" s="2" customFormat="1" ht="15" customHeight="1">
      <c r="B13" s="10"/>
      <c r="C13" s="11"/>
      <c r="D13" s="19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31</v>
      </c>
      <c r="AL13" s="11"/>
      <c r="AM13" s="11"/>
      <c r="AN13" s="21" t="s">
        <v>36</v>
      </c>
      <c r="AO13" s="11"/>
      <c r="AP13" s="11"/>
      <c r="AQ13" s="13"/>
      <c r="BE13" s="202"/>
      <c r="BS13" s="6" t="s">
        <v>18</v>
      </c>
    </row>
    <row r="14" spans="2:71" s="2" customFormat="1" ht="15.75" customHeight="1">
      <c r="B14" s="10"/>
      <c r="C14" s="11"/>
      <c r="D14" s="11"/>
      <c r="E14" s="208" t="s">
        <v>36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19" t="s">
        <v>34</v>
      </c>
      <c r="AL14" s="11"/>
      <c r="AM14" s="11"/>
      <c r="AN14" s="21" t="s">
        <v>36</v>
      </c>
      <c r="AO14" s="11"/>
      <c r="AP14" s="11"/>
      <c r="AQ14" s="13"/>
      <c r="BE14" s="202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2"/>
      <c r="BS15" s="6" t="s">
        <v>4</v>
      </c>
    </row>
    <row r="16" spans="2:71" s="2" customFormat="1" ht="15" customHeight="1">
      <c r="B16" s="10"/>
      <c r="C16" s="11"/>
      <c r="D16" s="19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31</v>
      </c>
      <c r="AL16" s="11"/>
      <c r="AM16" s="11"/>
      <c r="AN16" s="17" t="s">
        <v>38</v>
      </c>
      <c r="AO16" s="11"/>
      <c r="AP16" s="11"/>
      <c r="AQ16" s="13"/>
      <c r="BE16" s="202"/>
      <c r="BS16" s="6" t="s">
        <v>4</v>
      </c>
    </row>
    <row r="17" spans="2:71" s="2" customFormat="1" ht="19.5" customHeight="1">
      <c r="B17" s="10"/>
      <c r="C17" s="11"/>
      <c r="D17" s="11"/>
      <c r="E17" s="17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34</v>
      </c>
      <c r="AL17" s="11"/>
      <c r="AM17" s="11"/>
      <c r="AN17" s="17" t="s">
        <v>40</v>
      </c>
      <c r="AO17" s="11"/>
      <c r="AP17" s="11"/>
      <c r="AQ17" s="13"/>
      <c r="BE17" s="202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2"/>
      <c r="BS18" s="6" t="s">
        <v>6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2"/>
      <c r="BS19" s="6" t="s">
        <v>6</v>
      </c>
    </row>
    <row r="20" spans="2:71" s="2" customFormat="1" ht="273" customHeight="1">
      <c r="B20" s="10"/>
      <c r="C20" s="11"/>
      <c r="D20" s="11"/>
      <c r="E20" s="209" t="s">
        <v>43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11"/>
      <c r="AP20" s="11"/>
      <c r="AQ20" s="13"/>
      <c r="BE20" s="202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2"/>
    </row>
    <row r="23" spans="2:57" s="6" customFormat="1" ht="27" customHeight="1">
      <c r="B23" s="23"/>
      <c r="C23" s="24"/>
      <c r="D23" s="25" t="s">
        <v>44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0">
        <f>ROUND($AG$51,2)</f>
        <v>0</v>
      </c>
      <c r="AL23" s="211"/>
      <c r="AM23" s="211"/>
      <c r="AN23" s="211"/>
      <c r="AO23" s="211"/>
      <c r="AP23" s="24"/>
      <c r="AQ23" s="27"/>
      <c r="BE23" s="20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2" t="s">
        <v>45</v>
      </c>
      <c r="M25" s="213"/>
      <c r="N25" s="213"/>
      <c r="O25" s="213"/>
      <c r="P25" s="24"/>
      <c r="Q25" s="24"/>
      <c r="R25" s="24"/>
      <c r="S25" s="24"/>
      <c r="T25" s="24"/>
      <c r="U25" s="24"/>
      <c r="V25" s="24"/>
      <c r="W25" s="212" t="s">
        <v>46</v>
      </c>
      <c r="X25" s="213"/>
      <c r="Y25" s="213"/>
      <c r="Z25" s="213"/>
      <c r="AA25" s="213"/>
      <c r="AB25" s="213"/>
      <c r="AC25" s="213"/>
      <c r="AD25" s="213"/>
      <c r="AE25" s="213"/>
      <c r="AF25" s="24"/>
      <c r="AG25" s="24"/>
      <c r="AH25" s="24"/>
      <c r="AI25" s="24"/>
      <c r="AJ25" s="24"/>
      <c r="AK25" s="212" t="s">
        <v>47</v>
      </c>
      <c r="AL25" s="213"/>
      <c r="AM25" s="213"/>
      <c r="AN25" s="213"/>
      <c r="AO25" s="213"/>
      <c r="AP25" s="24"/>
      <c r="AQ25" s="27"/>
      <c r="BE25" s="203"/>
    </row>
    <row r="26" spans="2:57" s="6" customFormat="1" ht="15" customHeight="1">
      <c r="B26" s="29"/>
      <c r="C26" s="30"/>
      <c r="D26" s="30" t="s">
        <v>48</v>
      </c>
      <c r="E26" s="30"/>
      <c r="F26" s="30" t="s">
        <v>49</v>
      </c>
      <c r="G26" s="30"/>
      <c r="H26" s="30"/>
      <c r="I26" s="30"/>
      <c r="J26" s="30"/>
      <c r="K26" s="30"/>
      <c r="L26" s="214">
        <v>0.21</v>
      </c>
      <c r="M26" s="215"/>
      <c r="N26" s="215"/>
      <c r="O26" s="215"/>
      <c r="P26" s="30"/>
      <c r="Q26" s="30"/>
      <c r="R26" s="30"/>
      <c r="S26" s="30"/>
      <c r="T26" s="30"/>
      <c r="U26" s="30"/>
      <c r="V26" s="30"/>
      <c r="W26" s="216">
        <f>ROUND($AZ$51,2)</f>
        <v>0</v>
      </c>
      <c r="X26" s="215"/>
      <c r="Y26" s="215"/>
      <c r="Z26" s="215"/>
      <c r="AA26" s="215"/>
      <c r="AB26" s="215"/>
      <c r="AC26" s="215"/>
      <c r="AD26" s="215"/>
      <c r="AE26" s="215"/>
      <c r="AF26" s="30"/>
      <c r="AG26" s="30"/>
      <c r="AH26" s="30"/>
      <c r="AI26" s="30"/>
      <c r="AJ26" s="30"/>
      <c r="AK26" s="216">
        <f>ROUND($AV$51,2)</f>
        <v>0</v>
      </c>
      <c r="AL26" s="215"/>
      <c r="AM26" s="215"/>
      <c r="AN26" s="215"/>
      <c r="AO26" s="215"/>
      <c r="AP26" s="30"/>
      <c r="AQ26" s="31"/>
      <c r="BE26" s="204"/>
    </row>
    <row r="27" spans="2:57" s="6" customFormat="1" ht="15" customHeight="1">
      <c r="B27" s="29"/>
      <c r="C27" s="30"/>
      <c r="D27" s="30"/>
      <c r="E27" s="30"/>
      <c r="F27" s="30" t="s">
        <v>50</v>
      </c>
      <c r="G27" s="30"/>
      <c r="H27" s="30"/>
      <c r="I27" s="30"/>
      <c r="J27" s="30"/>
      <c r="K27" s="30"/>
      <c r="L27" s="214">
        <v>0.15</v>
      </c>
      <c r="M27" s="215"/>
      <c r="N27" s="215"/>
      <c r="O27" s="215"/>
      <c r="P27" s="30"/>
      <c r="Q27" s="30"/>
      <c r="R27" s="30"/>
      <c r="S27" s="30"/>
      <c r="T27" s="30"/>
      <c r="U27" s="30"/>
      <c r="V27" s="30"/>
      <c r="W27" s="216">
        <f>ROUND($BA$51,2)</f>
        <v>0</v>
      </c>
      <c r="X27" s="215"/>
      <c r="Y27" s="215"/>
      <c r="Z27" s="215"/>
      <c r="AA27" s="215"/>
      <c r="AB27" s="215"/>
      <c r="AC27" s="215"/>
      <c r="AD27" s="215"/>
      <c r="AE27" s="215"/>
      <c r="AF27" s="30"/>
      <c r="AG27" s="30"/>
      <c r="AH27" s="30"/>
      <c r="AI27" s="30"/>
      <c r="AJ27" s="30"/>
      <c r="AK27" s="216">
        <f>ROUND($AW$51,2)</f>
        <v>0</v>
      </c>
      <c r="AL27" s="215"/>
      <c r="AM27" s="215"/>
      <c r="AN27" s="215"/>
      <c r="AO27" s="215"/>
      <c r="AP27" s="30"/>
      <c r="AQ27" s="31"/>
      <c r="BE27" s="204"/>
    </row>
    <row r="28" spans="2:57" s="6" customFormat="1" ht="15" customHeight="1" hidden="1">
      <c r="B28" s="29"/>
      <c r="C28" s="30"/>
      <c r="D28" s="30"/>
      <c r="E28" s="30"/>
      <c r="F28" s="30" t="s">
        <v>51</v>
      </c>
      <c r="G28" s="30"/>
      <c r="H28" s="30"/>
      <c r="I28" s="30"/>
      <c r="J28" s="30"/>
      <c r="K28" s="30"/>
      <c r="L28" s="214">
        <v>0.21</v>
      </c>
      <c r="M28" s="215"/>
      <c r="N28" s="215"/>
      <c r="O28" s="215"/>
      <c r="P28" s="30"/>
      <c r="Q28" s="30"/>
      <c r="R28" s="30"/>
      <c r="S28" s="30"/>
      <c r="T28" s="30"/>
      <c r="U28" s="30"/>
      <c r="V28" s="30"/>
      <c r="W28" s="216">
        <f>ROUND($BB$51,2)</f>
        <v>0</v>
      </c>
      <c r="X28" s="215"/>
      <c r="Y28" s="215"/>
      <c r="Z28" s="215"/>
      <c r="AA28" s="215"/>
      <c r="AB28" s="215"/>
      <c r="AC28" s="215"/>
      <c r="AD28" s="215"/>
      <c r="AE28" s="215"/>
      <c r="AF28" s="30"/>
      <c r="AG28" s="30"/>
      <c r="AH28" s="30"/>
      <c r="AI28" s="30"/>
      <c r="AJ28" s="30"/>
      <c r="AK28" s="216">
        <v>0</v>
      </c>
      <c r="AL28" s="215"/>
      <c r="AM28" s="215"/>
      <c r="AN28" s="215"/>
      <c r="AO28" s="215"/>
      <c r="AP28" s="30"/>
      <c r="AQ28" s="31"/>
      <c r="BE28" s="204"/>
    </row>
    <row r="29" spans="2:57" s="6" customFormat="1" ht="15" customHeight="1" hidden="1">
      <c r="B29" s="29"/>
      <c r="C29" s="30"/>
      <c r="D29" s="30"/>
      <c r="E29" s="30"/>
      <c r="F29" s="30" t="s">
        <v>52</v>
      </c>
      <c r="G29" s="30"/>
      <c r="H29" s="30"/>
      <c r="I29" s="30"/>
      <c r="J29" s="30"/>
      <c r="K29" s="30"/>
      <c r="L29" s="214">
        <v>0.15</v>
      </c>
      <c r="M29" s="215"/>
      <c r="N29" s="215"/>
      <c r="O29" s="215"/>
      <c r="P29" s="30"/>
      <c r="Q29" s="30"/>
      <c r="R29" s="30"/>
      <c r="S29" s="30"/>
      <c r="T29" s="30"/>
      <c r="U29" s="30"/>
      <c r="V29" s="30"/>
      <c r="W29" s="216">
        <f>ROUND($BC$51,2)</f>
        <v>0</v>
      </c>
      <c r="X29" s="215"/>
      <c r="Y29" s="215"/>
      <c r="Z29" s="215"/>
      <c r="AA29" s="215"/>
      <c r="AB29" s="215"/>
      <c r="AC29" s="215"/>
      <c r="AD29" s="215"/>
      <c r="AE29" s="215"/>
      <c r="AF29" s="30"/>
      <c r="AG29" s="30"/>
      <c r="AH29" s="30"/>
      <c r="AI29" s="30"/>
      <c r="AJ29" s="30"/>
      <c r="AK29" s="216">
        <v>0</v>
      </c>
      <c r="AL29" s="215"/>
      <c r="AM29" s="215"/>
      <c r="AN29" s="215"/>
      <c r="AO29" s="215"/>
      <c r="AP29" s="30"/>
      <c r="AQ29" s="31"/>
      <c r="BE29" s="204"/>
    </row>
    <row r="30" spans="2:57" s="6" customFormat="1" ht="15" customHeight="1" hidden="1">
      <c r="B30" s="29"/>
      <c r="C30" s="30"/>
      <c r="D30" s="30"/>
      <c r="E30" s="30"/>
      <c r="F30" s="30" t="s">
        <v>53</v>
      </c>
      <c r="G30" s="30"/>
      <c r="H30" s="30"/>
      <c r="I30" s="30"/>
      <c r="J30" s="30"/>
      <c r="K30" s="30"/>
      <c r="L30" s="214">
        <v>0</v>
      </c>
      <c r="M30" s="215"/>
      <c r="N30" s="215"/>
      <c r="O30" s="215"/>
      <c r="P30" s="30"/>
      <c r="Q30" s="30"/>
      <c r="R30" s="30"/>
      <c r="S30" s="30"/>
      <c r="T30" s="30"/>
      <c r="U30" s="30"/>
      <c r="V30" s="30"/>
      <c r="W30" s="216">
        <f>ROUND($BD$51,2)</f>
        <v>0</v>
      </c>
      <c r="X30" s="215"/>
      <c r="Y30" s="215"/>
      <c r="Z30" s="215"/>
      <c r="AA30" s="215"/>
      <c r="AB30" s="215"/>
      <c r="AC30" s="215"/>
      <c r="AD30" s="215"/>
      <c r="AE30" s="215"/>
      <c r="AF30" s="30"/>
      <c r="AG30" s="30"/>
      <c r="AH30" s="30"/>
      <c r="AI30" s="30"/>
      <c r="AJ30" s="30"/>
      <c r="AK30" s="216">
        <v>0</v>
      </c>
      <c r="AL30" s="215"/>
      <c r="AM30" s="215"/>
      <c r="AN30" s="215"/>
      <c r="AO30" s="215"/>
      <c r="AP30" s="30"/>
      <c r="AQ30" s="31"/>
      <c r="BE30" s="20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3"/>
    </row>
    <row r="32" spans="2:57" s="6" customFormat="1" ht="27" customHeight="1">
      <c r="B32" s="23"/>
      <c r="C32" s="32"/>
      <c r="D32" s="33" t="s">
        <v>54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55</v>
      </c>
      <c r="U32" s="34"/>
      <c r="V32" s="34"/>
      <c r="W32" s="34"/>
      <c r="X32" s="217" t="s">
        <v>56</v>
      </c>
      <c r="Y32" s="218"/>
      <c r="Z32" s="218"/>
      <c r="AA32" s="218"/>
      <c r="AB32" s="218"/>
      <c r="AC32" s="34"/>
      <c r="AD32" s="34"/>
      <c r="AE32" s="34"/>
      <c r="AF32" s="34"/>
      <c r="AG32" s="34"/>
      <c r="AH32" s="34"/>
      <c r="AI32" s="34"/>
      <c r="AJ32" s="34"/>
      <c r="AK32" s="219">
        <f>SUM($AK$23:$AK$30)</f>
        <v>0</v>
      </c>
      <c r="AL32" s="218"/>
      <c r="AM32" s="218"/>
      <c r="AN32" s="218"/>
      <c r="AO32" s="220"/>
      <c r="AP32" s="32"/>
      <c r="AQ32" s="37"/>
      <c r="BE32" s="20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P-2015-56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1" t="str">
        <f>$K$6</f>
        <v>PD II/186 Strážovice - Žďár - Velkoplošná oprava povrchu vozovky</v>
      </c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24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Strážovice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26</v>
      </c>
      <c r="AJ44" s="24"/>
      <c r="AK44" s="24"/>
      <c r="AL44" s="24"/>
      <c r="AM44" s="223" t="str">
        <f>IF($AN$8="","",$AN$8)</f>
        <v>24.11.2015</v>
      </c>
      <c r="AN44" s="21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30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Správa a údržba silnic Plzeňského kraje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37</v>
      </c>
      <c r="AJ46" s="24"/>
      <c r="AK46" s="24"/>
      <c r="AL46" s="24"/>
      <c r="AM46" s="205" t="str">
        <f>IF($E$17="","",$E$17)</f>
        <v>Bc. Michal Pašava</v>
      </c>
      <c r="AN46" s="213"/>
      <c r="AO46" s="213"/>
      <c r="AP46" s="213"/>
      <c r="AQ46" s="24"/>
      <c r="AR46" s="43"/>
      <c r="AS46" s="224" t="s">
        <v>58</v>
      </c>
      <c r="AT46" s="22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35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6"/>
      <c r="AT47" s="20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7"/>
      <c r="AT48" s="21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8" t="s">
        <v>59</v>
      </c>
      <c r="D49" s="218"/>
      <c r="E49" s="218"/>
      <c r="F49" s="218"/>
      <c r="G49" s="218"/>
      <c r="H49" s="34"/>
      <c r="I49" s="229" t="s">
        <v>60</v>
      </c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30" t="s">
        <v>61</v>
      </c>
      <c r="AH49" s="218"/>
      <c r="AI49" s="218"/>
      <c r="AJ49" s="218"/>
      <c r="AK49" s="218"/>
      <c r="AL49" s="218"/>
      <c r="AM49" s="218"/>
      <c r="AN49" s="229" t="s">
        <v>62</v>
      </c>
      <c r="AO49" s="218"/>
      <c r="AP49" s="218"/>
      <c r="AQ49" s="58" t="s">
        <v>63</v>
      </c>
      <c r="AR49" s="43"/>
      <c r="AS49" s="59" t="s">
        <v>64</v>
      </c>
      <c r="AT49" s="60" t="s">
        <v>65</v>
      </c>
      <c r="AU49" s="60" t="s">
        <v>66</v>
      </c>
      <c r="AV49" s="60" t="s">
        <v>67</v>
      </c>
      <c r="AW49" s="60" t="s">
        <v>68</v>
      </c>
      <c r="AX49" s="60" t="s">
        <v>69</v>
      </c>
      <c r="AY49" s="60" t="s">
        <v>70</v>
      </c>
      <c r="AZ49" s="60" t="s">
        <v>71</v>
      </c>
      <c r="BA49" s="60" t="s">
        <v>72</v>
      </c>
      <c r="BB49" s="60" t="s">
        <v>73</v>
      </c>
      <c r="BC49" s="60" t="s">
        <v>74</v>
      </c>
      <c r="BD49" s="61" t="s">
        <v>75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76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8">
        <f>ROUND($AG$52,2)</f>
        <v>0</v>
      </c>
      <c r="AH51" s="239"/>
      <c r="AI51" s="239"/>
      <c r="AJ51" s="239"/>
      <c r="AK51" s="239"/>
      <c r="AL51" s="239"/>
      <c r="AM51" s="239"/>
      <c r="AN51" s="238">
        <f>SUM($AG$51,$AT$51)</f>
        <v>0</v>
      </c>
      <c r="AO51" s="239"/>
      <c r="AP51" s="239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77</v>
      </c>
      <c r="BT51" s="47" t="s">
        <v>78</v>
      </c>
      <c r="BU51" s="73" t="s">
        <v>79</v>
      </c>
      <c r="BV51" s="47" t="s">
        <v>80</v>
      </c>
      <c r="BW51" s="47" t="s">
        <v>5</v>
      </c>
      <c r="BX51" s="47" t="s">
        <v>81</v>
      </c>
      <c r="CL51" s="47" t="s">
        <v>20</v>
      </c>
    </row>
    <row r="52" spans="2:91" s="74" customFormat="1" ht="28.5" customHeight="1">
      <c r="B52" s="75"/>
      <c r="C52" s="76"/>
      <c r="D52" s="233" t="s">
        <v>82</v>
      </c>
      <c r="E52" s="234"/>
      <c r="F52" s="234"/>
      <c r="G52" s="234"/>
      <c r="H52" s="234"/>
      <c r="I52" s="76"/>
      <c r="J52" s="233" t="s">
        <v>83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1">
        <f>ROUND($AG$53,2)</f>
        <v>0</v>
      </c>
      <c r="AH52" s="232"/>
      <c r="AI52" s="232"/>
      <c r="AJ52" s="232"/>
      <c r="AK52" s="232"/>
      <c r="AL52" s="232"/>
      <c r="AM52" s="232"/>
      <c r="AN52" s="231">
        <f>SUM($AG$52,$AT$52)</f>
        <v>0</v>
      </c>
      <c r="AO52" s="232"/>
      <c r="AP52" s="232"/>
      <c r="AQ52" s="77" t="s">
        <v>84</v>
      </c>
      <c r="AR52" s="78"/>
      <c r="AS52" s="79">
        <f>ROUND($AS$53,2)</f>
        <v>0</v>
      </c>
      <c r="AT52" s="80">
        <f>ROUND(SUM($AV$52:$AW$52),2)</f>
        <v>0</v>
      </c>
      <c r="AU52" s="81">
        <f>ROUND($AU$53,5)</f>
        <v>0</v>
      </c>
      <c r="AV52" s="80">
        <f>ROUND($AZ$52*$L$26,2)</f>
        <v>0</v>
      </c>
      <c r="AW52" s="80">
        <f>ROUND($BA$52*$L$27,2)</f>
        <v>0</v>
      </c>
      <c r="AX52" s="80">
        <f>ROUND($BB$52*$L$26,2)</f>
        <v>0</v>
      </c>
      <c r="AY52" s="80">
        <f>ROUND($BC$52*$L$27,2)</f>
        <v>0</v>
      </c>
      <c r="AZ52" s="80">
        <f>ROUND($AZ$53,2)</f>
        <v>0</v>
      </c>
      <c r="BA52" s="80">
        <f>ROUND($BA$53,2)</f>
        <v>0</v>
      </c>
      <c r="BB52" s="80">
        <f>ROUND($BB$53,2)</f>
        <v>0</v>
      </c>
      <c r="BC52" s="80">
        <f>ROUND($BC$53,2)</f>
        <v>0</v>
      </c>
      <c r="BD52" s="82">
        <f>ROUND($BD$53,2)</f>
        <v>0</v>
      </c>
      <c r="BS52" s="74" t="s">
        <v>77</v>
      </c>
      <c r="BT52" s="74" t="s">
        <v>23</v>
      </c>
      <c r="BU52" s="74" t="s">
        <v>79</v>
      </c>
      <c r="BV52" s="74" t="s">
        <v>80</v>
      </c>
      <c r="BW52" s="74" t="s">
        <v>85</v>
      </c>
      <c r="BX52" s="74" t="s">
        <v>5</v>
      </c>
      <c r="CL52" s="74" t="s">
        <v>20</v>
      </c>
      <c r="CM52" s="74" t="s">
        <v>86</v>
      </c>
    </row>
    <row r="53" spans="1:90" s="83" customFormat="1" ht="23.25" customHeight="1">
      <c r="A53" s="244" t="s">
        <v>406</v>
      </c>
      <c r="B53" s="84"/>
      <c r="C53" s="85"/>
      <c r="D53" s="85"/>
      <c r="E53" s="237" t="s">
        <v>87</v>
      </c>
      <c r="F53" s="236"/>
      <c r="G53" s="236"/>
      <c r="H53" s="236"/>
      <c r="I53" s="236"/>
      <c r="J53" s="85"/>
      <c r="K53" s="237" t="s">
        <v>88</v>
      </c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5">
        <f>'P-2015-56-101-SP - SO 101...'!$J$29</f>
        <v>0</v>
      </c>
      <c r="AH53" s="236"/>
      <c r="AI53" s="236"/>
      <c r="AJ53" s="236"/>
      <c r="AK53" s="236"/>
      <c r="AL53" s="236"/>
      <c r="AM53" s="236"/>
      <c r="AN53" s="235">
        <f>SUM($AG$53,$AT$53)</f>
        <v>0</v>
      </c>
      <c r="AO53" s="236"/>
      <c r="AP53" s="236"/>
      <c r="AQ53" s="86" t="s">
        <v>89</v>
      </c>
      <c r="AR53" s="87"/>
      <c r="AS53" s="88">
        <v>0</v>
      </c>
      <c r="AT53" s="89">
        <f>ROUND(SUM($AV$53:$AW$53),2)</f>
        <v>0</v>
      </c>
      <c r="AU53" s="90">
        <f>'P-2015-56-101-SP - SO 101...'!$P$92</f>
        <v>0</v>
      </c>
      <c r="AV53" s="89">
        <f>'P-2015-56-101-SP - SO 101...'!$J$32</f>
        <v>0</v>
      </c>
      <c r="AW53" s="89">
        <f>'P-2015-56-101-SP - SO 101...'!$J$33</f>
        <v>0</v>
      </c>
      <c r="AX53" s="89">
        <f>'P-2015-56-101-SP - SO 101...'!$J$34</f>
        <v>0</v>
      </c>
      <c r="AY53" s="89">
        <f>'P-2015-56-101-SP - SO 101...'!$J$35</f>
        <v>0</v>
      </c>
      <c r="AZ53" s="89">
        <f>'P-2015-56-101-SP - SO 101...'!$F$32</f>
        <v>0</v>
      </c>
      <c r="BA53" s="89">
        <f>'P-2015-56-101-SP - SO 101...'!$F$33</f>
        <v>0</v>
      </c>
      <c r="BB53" s="89">
        <f>'P-2015-56-101-SP - SO 101...'!$F$34</f>
        <v>0</v>
      </c>
      <c r="BC53" s="89">
        <f>'P-2015-56-101-SP - SO 101...'!$F$35</f>
        <v>0</v>
      </c>
      <c r="BD53" s="91">
        <f>'P-2015-56-101-SP - SO 101...'!$F$36</f>
        <v>0</v>
      </c>
      <c r="BT53" s="83" t="s">
        <v>86</v>
      </c>
      <c r="BV53" s="83" t="s">
        <v>80</v>
      </c>
      <c r="BW53" s="83" t="s">
        <v>90</v>
      </c>
      <c r="BX53" s="83" t="s">
        <v>85</v>
      </c>
      <c r="CL53" s="83" t="s">
        <v>20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P-2015-56-101-SP - SO 101...'!C2" tooltip="P-2015-56-101-SP - SO 101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6"/>
      <c r="C1" s="246"/>
      <c r="D1" s="245" t="s">
        <v>1</v>
      </c>
      <c r="E1" s="246"/>
      <c r="F1" s="247" t="s">
        <v>407</v>
      </c>
      <c r="G1" s="252" t="s">
        <v>408</v>
      </c>
      <c r="H1" s="252"/>
      <c r="I1" s="246"/>
      <c r="J1" s="247" t="s">
        <v>409</v>
      </c>
      <c r="K1" s="245" t="s">
        <v>91</v>
      </c>
      <c r="L1" s="247" t="s">
        <v>410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40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2" t="s">
        <v>90</v>
      </c>
      <c r="AZ2" s="6" t="s">
        <v>92</v>
      </c>
      <c r="BA2" s="6" t="s">
        <v>93</v>
      </c>
      <c r="BB2" s="6" t="s">
        <v>94</v>
      </c>
      <c r="BC2" s="6" t="s">
        <v>95</v>
      </c>
      <c r="BD2" s="6" t="s">
        <v>86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2"/>
      <c r="J3" s="8"/>
      <c r="K3" s="9"/>
      <c r="AT3" s="2" t="s">
        <v>86</v>
      </c>
      <c r="AZ3" s="6" t="s">
        <v>96</v>
      </c>
      <c r="BA3" s="6" t="s">
        <v>93</v>
      </c>
      <c r="BB3" s="6" t="s">
        <v>94</v>
      </c>
      <c r="BC3" s="6" t="s">
        <v>97</v>
      </c>
      <c r="BD3" s="6" t="s">
        <v>86</v>
      </c>
    </row>
    <row r="4" spans="2:56" s="2" customFormat="1" ht="37.5" customHeight="1">
      <c r="B4" s="10"/>
      <c r="C4" s="11"/>
      <c r="D4" s="12" t="s">
        <v>98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  <c r="AZ4" s="6" t="s">
        <v>99</v>
      </c>
      <c r="BA4" s="6" t="s">
        <v>100</v>
      </c>
      <c r="BB4" s="6" t="s">
        <v>101</v>
      </c>
      <c r="BC4" s="6" t="s">
        <v>102</v>
      </c>
      <c r="BD4" s="6" t="s">
        <v>86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103</v>
      </c>
      <c r="BA5" s="6" t="s">
        <v>104</v>
      </c>
      <c r="BB5" s="6" t="s">
        <v>105</v>
      </c>
      <c r="BC5" s="6" t="s">
        <v>106</v>
      </c>
      <c r="BD5" s="6" t="s">
        <v>86</v>
      </c>
    </row>
    <row r="6" spans="2:56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  <c r="AZ6" s="6" t="s">
        <v>107</v>
      </c>
      <c r="BA6" s="6" t="s">
        <v>108</v>
      </c>
      <c r="BB6" s="6" t="s">
        <v>94</v>
      </c>
      <c r="BC6" s="6" t="s">
        <v>109</v>
      </c>
      <c r="BD6" s="6" t="s">
        <v>86</v>
      </c>
    </row>
    <row r="7" spans="2:56" s="2" customFormat="1" ht="15.75" customHeight="1">
      <c r="B7" s="10"/>
      <c r="C7" s="11"/>
      <c r="D7" s="11"/>
      <c r="E7" s="241" t="str">
        <f>'Rekapitulace stavby'!$K$6</f>
        <v>PD II/186 Strážovice - Žďár - Velkoplošná oprava povrchu vozovky</v>
      </c>
      <c r="F7" s="206"/>
      <c r="G7" s="206"/>
      <c r="H7" s="206"/>
      <c r="J7" s="11"/>
      <c r="K7" s="13"/>
      <c r="AZ7" s="6" t="s">
        <v>110</v>
      </c>
      <c r="BA7" s="6" t="s">
        <v>111</v>
      </c>
      <c r="BB7" s="6" t="s">
        <v>112</v>
      </c>
      <c r="BC7" s="6" t="s">
        <v>113</v>
      </c>
      <c r="BD7" s="6" t="s">
        <v>86</v>
      </c>
    </row>
    <row r="8" spans="2:56" s="2" customFormat="1" ht="15.75" customHeight="1">
      <c r="B8" s="10"/>
      <c r="C8" s="11"/>
      <c r="D8" s="19" t="s">
        <v>114</v>
      </c>
      <c r="E8" s="11"/>
      <c r="F8" s="11"/>
      <c r="G8" s="11"/>
      <c r="H8" s="11"/>
      <c r="J8" s="11"/>
      <c r="K8" s="13"/>
      <c r="AZ8" s="6" t="s">
        <v>115</v>
      </c>
      <c r="BA8" s="6" t="s">
        <v>116</v>
      </c>
      <c r="BB8" s="6" t="s">
        <v>117</v>
      </c>
      <c r="BC8" s="6" t="s">
        <v>118</v>
      </c>
      <c r="BD8" s="6" t="s">
        <v>86</v>
      </c>
    </row>
    <row r="9" spans="2:56" s="93" customFormat="1" ht="16.5" customHeight="1">
      <c r="B9" s="94"/>
      <c r="C9" s="95"/>
      <c r="D9" s="95"/>
      <c r="E9" s="241" t="s">
        <v>119</v>
      </c>
      <c r="F9" s="242"/>
      <c r="G9" s="242"/>
      <c r="H9" s="242"/>
      <c r="J9" s="95"/>
      <c r="K9" s="96"/>
      <c r="AZ9" s="6" t="s">
        <v>120</v>
      </c>
      <c r="BA9" s="6" t="s">
        <v>116</v>
      </c>
      <c r="BB9" s="6" t="s">
        <v>117</v>
      </c>
      <c r="BC9" s="6" t="s">
        <v>121</v>
      </c>
      <c r="BD9" s="6" t="s">
        <v>86</v>
      </c>
    </row>
    <row r="10" spans="2:11" s="6" customFormat="1" ht="15.75" customHeight="1">
      <c r="B10" s="23"/>
      <c r="C10" s="24"/>
      <c r="D10" s="19" t="s">
        <v>122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21" t="s">
        <v>123</v>
      </c>
      <c r="F11" s="213"/>
      <c r="G11" s="213"/>
      <c r="H11" s="213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20</v>
      </c>
      <c r="G13" s="24"/>
      <c r="H13" s="24"/>
      <c r="I13" s="97" t="s">
        <v>21</v>
      </c>
      <c r="J13" s="17"/>
      <c r="K13" s="27"/>
    </row>
    <row r="14" spans="2:11" s="6" customFormat="1" ht="15" customHeight="1">
      <c r="B14" s="23"/>
      <c r="C14" s="24"/>
      <c r="D14" s="19" t="s">
        <v>24</v>
      </c>
      <c r="E14" s="24"/>
      <c r="F14" s="17" t="s">
        <v>25</v>
      </c>
      <c r="G14" s="24"/>
      <c r="H14" s="24"/>
      <c r="I14" s="97" t="s">
        <v>26</v>
      </c>
      <c r="J14" s="52" t="str">
        <f>'Rekapitulace stavby'!$AN$8</f>
        <v>24.11.2015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30</v>
      </c>
      <c r="E16" s="24"/>
      <c r="F16" s="24"/>
      <c r="G16" s="24"/>
      <c r="H16" s="24"/>
      <c r="I16" s="97" t="s">
        <v>31</v>
      </c>
      <c r="J16" s="17" t="s">
        <v>32</v>
      </c>
      <c r="K16" s="27"/>
    </row>
    <row r="17" spans="2:11" s="6" customFormat="1" ht="18.75" customHeight="1">
      <c r="B17" s="23"/>
      <c r="C17" s="24"/>
      <c r="D17" s="24"/>
      <c r="E17" s="17" t="s">
        <v>33</v>
      </c>
      <c r="F17" s="24"/>
      <c r="G17" s="24"/>
      <c r="H17" s="24"/>
      <c r="I17" s="97" t="s">
        <v>34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35</v>
      </c>
      <c r="E19" s="24"/>
      <c r="F19" s="24"/>
      <c r="G19" s="24"/>
      <c r="H19" s="24"/>
      <c r="I19" s="97" t="s">
        <v>31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97" t="s">
        <v>34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37</v>
      </c>
      <c r="E22" s="24"/>
      <c r="F22" s="24"/>
      <c r="G22" s="24"/>
      <c r="H22" s="24"/>
      <c r="I22" s="97" t="s">
        <v>31</v>
      </c>
      <c r="J22" s="17" t="s">
        <v>38</v>
      </c>
      <c r="K22" s="27"/>
    </row>
    <row r="23" spans="2:11" s="6" customFormat="1" ht="18.75" customHeight="1">
      <c r="B23" s="23"/>
      <c r="C23" s="24"/>
      <c r="D23" s="24"/>
      <c r="E23" s="17" t="s">
        <v>39</v>
      </c>
      <c r="F23" s="24"/>
      <c r="G23" s="24"/>
      <c r="H23" s="24"/>
      <c r="I23" s="97" t="s">
        <v>34</v>
      </c>
      <c r="J23" s="17" t="s">
        <v>40</v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42</v>
      </c>
      <c r="E25" s="24"/>
      <c r="F25" s="24"/>
      <c r="G25" s="24"/>
      <c r="H25" s="24"/>
      <c r="J25" s="24"/>
      <c r="K25" s="27"/>
    </row>
    <row r="26" spans="2:11" s="93" customFormat="1" ht="15.75" customHeight="1">
      <c r="B26" s="94"/>
      <c r="C26" s="95"/>
      <c r="D26" s="95"/>
      <c r="E26" s="209"/>
      <c r="F26" s="242"/>
      <c r="G26" s="242"/>
      <c r="H26" s="242"/>
      <c r="J26" s="95"/>
      <c r="K26" s="96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8"/>
    </row>
    <row r="29" spans="2:11" s="6" customFormat="1" ht="26.25" customHeight="1">
      <c r="B29" s="23"/>
      <c r="C29" s="24"/>
      <c r="D29" s="99" t="s">
        <v>44</v>
      </c>
      <c r="E29" s="24"/>
      <c r="F29" s="24"/>
      <c r="G29" s="24"/>
      <c r="H29" s="24"/>
      <c r="J29" s="67">
        <f>ROUND($J$92,2)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98"/>
    </row>
    <row r="31" spans="2:11" s="6" customFormat="1" ht="15" customHeight="1">
      <c r="B31" s="23"/>
      <c r="C31" s="24"/>
      <c r="D31" s="24"/>
      <c r="E31" s="24"/>
      <c r="F31" s="28" t="s">
        <v>46</v>
      </c>
      <c r="G31" s="24"/>
      <c r="H31" s="24"/>
      <c r="I31" s="100" t="s">
        <v>45</v>
      </c>
      <c r="J31" s="28" t="s">
        <v>47</v>
      </c>
      <c r="K31" s="27"/>
    </row>
    <row r="32" spans="2:11" s="6" customFormat="1" ht="15" customHeight="1">
      <c r="B32" s="23"/>
      <c r="C32" s="24"/>
      <c r="D32" s="30" t="s">
        <v>48</v>
      </c>
      <c r="E32" s="30" t="s">
        <v>49</v>
      </c>
      <c r="F32" s="101">
        <f>ROUND(SUM($BE$92:$BE$278),2)</f>
        <v>0</v>
      </c>
      <c r="G32" s="24"/>
      <c r="H32" s="24"/>
      <c r="I32" s="102">
        <v>0.21</v>
      </c>
      <c r="J32" s="101">
        <f>ROUND(ROUND((SUM($BE$92:$BE$278)),2)*$I$32,2)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50</v>
      </c>
      <c r="F33" s="101">
        <f>ROUND(SUM($BF$92:$BF$278),2)</f>
        <v>0</v>
      </c>
      <c r="G33" s="24"/>
      <c r="H33" s="24"/>
      <c r="I33" s="102">
        <v>0.15</v>
      </c>
      <c r="J33" s="101">
        <f>ROUND(ROUND((SUM($BF$92:$BF$278)),2)*$I$33,2)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101">
        <f>ROUND(SUM($BG$92:$BG$278),2)</f>
        <v>0</v>
      </c>
      <c r="G34" s="24"/>
      <c r="H34" s="24"/>
      <c r="I34" s="102">
        <v>0.21</v>
      </c>
      <c r="J34" s="101">
        <v>0</v>
      </c>
      <c r="K34" s="27"/>
    </row>
    <row r="35" spans="2:11" s="6" customFormat="1" ht="15" customHeight="1" hidden="1">
      <c r="B35" s="23"/>
      <c r="C35" s="24"/>
      <c r="D35" s="24"/>
      <c r="E35" s="30" t="s">
        <v>52</v>
      </c>
      <c r="F35" s="101">
        <f>ROUND(SUM($BH$92:$BH$278),2)</f>
        <v>0</v>
      </c>
      <c r="G35" s="24"/>
      <c r="H35" s="24"/>
      <c r="I35" s="102">
        <v>0.15</v>
      </c>
      <c r="J35" s="101">
        <v>0</v>
      </c>
      <c r="K35" s="27"/>
    </row>
    <row r="36" spans="2:11" s="6" customFormat="1" ht="15" customHeight="1" hidden="1">
      <c r="B36" s="23"/>
      <c r="C36" s="24"/>
      <c r="D36" s="24"/>
      <c r="E36" s="30" t="s">
        <v>53</v>
      </c>
      <c r="F36" s="101">
        <f>ROUND(SUM($BI$92:$BI$278),2)</f>
        <v>0</v>
      </c>
      <c r="G36" s="24"/>
      <c r="H36" s="24"/>
      <c r="I36" s="102">
        <v>0</v>
      </c>
      <c r="J36" s="101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54</v>
      </c>
      <c r="E38" s="34"/>
      <c r="F38" s="34"/>
      <c r="G38" s="103" t="s">
        <v>55</v>
      </c>
      <c r="H38" s="35" t="s">
        <v>56</v>
      </c>
      <c r="I38" s="104"/>
      <c r="J38" s="36">
        <f>SUM($J$29:$J$36)</f>
        <v>0</v>
      </c>
      <c r="K38" s="105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6"/>
      <c r="J39" s="39"/>
      <c r="K39" s="40"/>
    </row>
    <row r="43" spans="2:11" s="6" customFormat="1" ht="7.5" customHeight="1">
      <c r="B43" s="107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2:11" s="6" customFormat="1" ht="37.5" customHeight="1">
      <c r="B44" s="23"/>
      <c r="C44" s="12" t="s">
        <v>124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241" t="str">
        <f>$E$7</f>
        <v>PD II/186 Strážovice - Žďár - Velkoplošná oprava povrchu vozovky</v>
      </c>
      <c r="F47" s="213"/>
      <c r="G47" s="213"/>
      <c r="H47" s="213"/>
      <c r="J47" s="24"/>
      <c r="K47" s="27"/>
    </row>
    <row r="48" spans="2:11" s="2" customFormat="1" ht="15.75" customHeight="1">
      <c r="B48" s="10"/>
      <c r="C48" s="19" t="s">
        <v>114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241" t="s">
        <v>119</v>
      </c>
      <c r="F49" s="213"/>
      <c r="G49" s="213"/>
      <c r="H49" s="213"/>
      <c r="J49" s="24"/>
      <c r="K49" s="27"/>
    </row>
    <row r="50" spans="2:11" s="6" customFormat="1" ht="15" customHeight="1">
      <c r="B50" s="23"/>
      <c r="C50" s="19" t="s">
        <v>122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21" t="str">
        <f>$E$11</f>
        <v>P-2015-56-101-SP - SO 101 Soupis prací - Dopravní řešení</v>
      </c>
      <c r="F51" s="213"/>
      <c r="G51" s="213"/>
      <c r="H51" s="213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24</v>
      </c>
      <c r="D53" s="24"/>
      <c r="E53" s="24"/>
      <c r="F53" s="17" t="str">
        <f>$F$14</f>
        <v>Strážovice</v>
      </c>
      <c r="G53" s="24"/>
      <c r="H53" s="24"/>
      <c r="I53" s="97" t="s">
        <v>26</v>
      </c>
      <c r="J53" s="52" t="str">
        <f>IF($J$14="","",$J$14)</f>
        <v>24.11.2015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30</v>
      </c>
      <c r="D55" s="24"/>
      <c r="E55" s="24"/>
      <c r="F55" s="17" t="str">
        <f>$E$17</f>
        <v>Správa a údržba silnic Plzeňského kraje</v>
      </c>
      <c r="G55" s="24"/>
      <c r="H55" s="24"/>
      <c r="I55" s="97" t="s">
        <v>37</v>
      </c>
      <c r="J55" s="17" t="str">
        <f>$E$23</f>
        <v>Bc. Michal Pašava</v>
      </c>
      <c r="K55" s="27"/>
    </row>
    <row r="56" spans="2:11" s="6" customFormat="1" ht="15" customHeight="1">
      <c r="B56" s="23"/>
      <c r="C56" s="19" t="s">
        <v>35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0" t="s">
        <v>125</v>
      </c>
      <c r="D58" s="32"/>
      <c r="E58" s="32"/>
      <c r="F58" s="32"/>
      <c r="G58" s="32"/>
      <c r="H58" s="32"/>
      <c r="I58" s="111"/>
      <c r="J58" s="112" t="s">
        <v>126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127</v>
      </c>
      <c r="D60" s="24"/>
      <c r="E60" s="24"/>
      <c r="F60" s="24"/>
      <c r="G60" s="24"/>
      <c r="H60" s="24"/>
      <c r="J60" s="67">
        <f>$J$92</f>
        <v>0</v>
      </c>
      <c r="K60" s="27"/>
      <c r="AU60" s="6" t="s">
        <v>128</v>
      </c>
    </row>
    <row r="61" spans="2:11" s="73" customFormat="1" ht="25.5" customHeight="1">
      <c r="B61" s="113"/>
      <c r="C61" s="114"/>
      <c r="D61" s="115" t="s">
        <v>129</v>
      </c>
      <c r="E61" s="115"/>
      <c r="F61" s="115"/>
      <c r="G61" s="115"/>
      <c r="H61" s="115"/>
      <c r="I61" s="116"/>
      <c r="J61" s="117">
        <f>$J$93</f>
        <v>0</v>
      </c>
      <c r="K61" s="118"/>
    </row>
    <row r="62" spans="2:11" s="83" customFormat="1" ht="21" customHeight="1">
      <c r="B62" s="119"/>
      <c r="C62" s="85"/>
      <c r="D62" s="120" t="s">
        <v>130</v>
      </c>
      <c r="E62" s="120"/>
      <c r="F62" s="120"/>
      <c r="G62" s="120"/>
      <c r="H62" s="120"/>
      <c r="I62" s="121"/>
      <c r="J62" s="122">
        <f>$J$94</f>
        <v>0</v>
      </c>
      <c r="K62" s="123"/>
    </row>
    <row r="63" spans="2:11" s="83" customFormat="1" ht="21" customHeight="1">
      <c r="B63" s="119"/>
      <c r="C63" s="85"/>
      <c r="D63" s="120" t="s">
        <v>131</v>
      </c>
      <c r="E63" s="120"/>
      <c r="F63" s="120"/>
      <c r="G63" s="120"/>
      <c r="H63" s="120"/>
      <c r="I63" s="121"/>
      <c r="J63" s="122">
        <f>$J$132</f>
        <v>0</v>
      </c>
      <c r="K63" s="123"/>
    </row>
    <row r="64" spans="2:11" s="83" customFormat="1" ht="21" customHeight="1">
      <c r="B64" s="119"/>
      <c r="C64" s="85"/>
      <c r="D64" s="120" t="s">
        <v>132</v>
      </c>
      <c r="E64" s="120"/>
      <c r="F64" s="120"/>
      <c r="G64" s="120"/>
      <c r="H64" s="120"/>
      <c r="I64" s="121"/>
      <c r="J64" s="122">
        <f>$J$138</f>
        <v>0</v>
      </c>
      <c r="K64" s="123"/>
    </row>
    <row r="65" spans="2:11" s="83" customFormat="1" ht="21" customHeight="1">
      <c r="B65" s="119"/>
      <c r="C65" s="85"/>
      <c r="D65" s="120" t="s">
        <v>133</v>
      </c>
      <c r="E65" s="120"/>
      <c r="F65" s="120"/>
      <c r="G65" s="120"/>
      <c r="H65" s="120"/>
      <c r="I65" s="121"/>
      <c r="J65" s="122">
        <f>$J$178</f>
        <v>0</v>
      </c>
      <c r="K65" s="123"/>
    </row>
    <row r="66" spans="2:11" s="83" customFormat="1" ht="21" customHeight="1">
      <c r="B66" s="119"/>
      <c r="C66" s="85"/>
      <c r="D66" s="120" t="s">
        <v>134</v>
      </c>
      <c r="E66" s="120"/>
      <c r="F66" s="120"/>
      <c r="G66" s="120"/>
      <c r="H66" s="120"/>
      <c r="I66" s="121"/>
      <c r="J66" s="122">
        <f>$J$245</f>
        <v>0</v>
      </c>
      <c r="K66" s="123"/>
    </row>
    <row r="67" spans="2:11" s="83" customFormat="1" ht="21" customHeight="1">
      <c r="B67" s="119"/>
      <c r="C67" s="85"/>
      <c r="D67" s="120" t="s">
        <v>135</v>
      </c>
      <c r="E67" s="120"/>
      <c r="F67" s="120"/>
      <c r="G67" s="120"/>
      <c r="H67" s="120"/>
      <c r="I67" s="121"/>
      <c r="J67" s="122">
        <f>$J$258</f>
        <v>0</v>
      </c>
      <c r="K67" s="123"/>
    </row>
    <row r="68" spans="2:11" s="73" customFormat="1" ht="25.5" customHeight="1">
      <c r="B68" s="113"/>
      <c r="C68" s="114"/>
      <c r="D68" s="115" t="s">
        <v>136</v>
      </c>
      <c r="E68" s="115"/>
      <c r="F68" s="115"/>
      <c r="G68" s="115"/>
      <c r="H68" s="115"/>
      <c r="I68" s="116"/>
      <c r="J68" s="117">
        <f>$J$261</f>
        <v>0</v>
      </c>
      <c r="K68" s="118"/>
    </row>
    <row r="69" spans="2:11" s="83" customFormat="1" ht="21" customHeight="1">
      <c r="B69" s="119"/>
      <c r="C69" s="85"/>
      <c r="D69" s="120" t="s">
        <v>137</v>
      </c>
      <c r="E69" s="120"/>
      <c r="F69" s="120"/>
      <c r="G69" s="120"/>
      <c r="H69" s="120"/>
      <c r="I69" s="121"/>
      <c r="J69" s="122">
        <f>$J$262</f>
        <v>0</v>
      </c>
      <c r="K69" s="123"/>
    </row>
    <row r="70" spans="2:11" s="83" customFormat="1" ht="21" customHeight="1">
      <c r="B70" s="119"/>
      <c r="C70" s="85"/>
      <c r="D70" s="120" t="s">
        <v>138</v>
      </c>
      <c r="E70" s="120"/>
      <c r="F70" s="120"/>
      <c r="G70" s="120"/>
      <c r="H70" s="120"/>
      <c r="I70" s="121"/>
      <c r="J70" s="122">
        <f>$J$274</f>
        <v>0</v>
      </c>
      <c r="K70" s="123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06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08"/>
      <c r="J76" s="42"/>
      <c r="K76" s="42"/>
      <c r="L76" s="43"/>
    </row>
    <row r="77" spans="2:12" s="6" customFormat="1" ht="37.5" customHeight="1">
      <c r="B77" s="23"/>
      <c r="C77" s="12" t="s">
        <v>139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16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241" t="str">
        <f>$E$7</f>
        <v>PD II/186 Strážovice - Žďár - Velkoplošná oprava povrchu vozovky</v>
      </c>
      <c r="F80" s="213"/>
      <c r="G80" s="213"/>
      <c r="H80" s="213"/>
      <c r="J80" s="24"/>
      <c r="K80" s="24"/>
      <c r="L80" s="43"/>
    </row>
    <row r="81" spans="2:12" s="2" customFormat="1" ht="15.75" customHeight="1">
      <c r="B81" s="10"/>
      <c r="C81" s="19" t="s">
        <v>114</v>
      </c>
      <c r="D81" s="11"/>
      <c r="E81" s="11"/>
      <c r="F81" s="11"/>
      <c r="G81" s="11"/>
      <c r="H81" s="11"/>
      <c r="J81" s="11"/>
      <c r="K81" s="11"/>
      <c r="L81" s="124"/>
    </row>
    <row r="82" spans="2:12" s="6" customFormat="1" ht="16.5" customHeight="1">
      <c r="B82" s="23"/>
      <c r="C82" s="24"/>
      <c r="D82" s="24"/>
      <c r="E82" s="241" t="s">
        <v>119</v>
      </c>
      <c r="F82" s="213"/>
      <c r="G82" s="213"/>
      <c r="H82" s="213"/>
      <c r="J82" s="24"/>
      <c r="K82" s="24"/>
      <c r="L82" s="43"/>
    </row>
    <row r="83" spans="2:12" s="6" customFormat="1" ht="15" customHeight="1">
      <c r="B83" s="23"/>
      <c r="C83" s="19" t="s">
        <v>122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9.5" customHeight="1">
      <c r="B84" s="23"/>
      <c r="C84" s="24"/>
      <c r="D84" s="24"/>
      <c r="E84" s="221" t="str">
        <f>$E$11</f>
        <v>P-2015-56-101-SP - SO 101 Soupis prací - Dopravní řešení</v>
      </c>
      <c r="F84" s="213"/>
      <c r="G84" s="213"/>
      <c r="H84" s="213"/>
      <c r="J84" s="24"/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8.75" customHeight="1">
      <c r="B86" s="23"/>
      <c r="C86" s="19" t="s">
        <v>24</v>
      </c>
      <c r="D86" s="24"/>
      <c r="E86" s="24"/>
      <c r="F86" s="17" t="str">
        <f>$F$14</f>
        <v>Strážovice</v>
      </c>
      <c r="G86" s="24"/>
      <c r="H86" s="24"/>
      <c r="I86" s="97" t="s">
        <v>26</v>
      </c>
      <c r="J86" s="52" t="str">
        <f>IF($J$14="","",$J$14)</f>
        <v>24.11.2015</v>
      </c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.75" customHeight="1">
      <c r="B88" s="23"/>
      <c r="C88" s="19" t="s">
        <v>30</v>
      </c>
      <c r="D88" s="24"/>
      <c r="E88" s="24"/>
      <c r="F88" s="17" t="str">
        <f>$E$17</f>
        <v>Správa a údržba silnic Plzeňského kraje</v>
      </c>
      <c r="G88" s="24"/>
      <c r="H88" s="24"/>
      <c r="I88" s="97" t="s">
        <v>37</v>
      </c>
      <c r="J88" s="17" t="str">
        <f>$E$23</f>
        <v>Bc. Michal Pašava</v>
      </c>
      <c r="K88" s="24"/>
      <c r="L88" s="43"/>
    </row>
    <row r="89" spans="2:12" s="6" customFormat="1" ht="15" customHeight="1">
      <c r="B89" s="23"/>
      <c r="C89" s="19" t="s">
        <v>35</v>
      </c>
      <c r="D89" s="24"/>
      <c r="E89" s="24"/>
      <c r="F89" s="17">
        <f>IF($E$20="","",$E$20)</f>
      </c>
      <c r="G89" s="24"/>
      <c r="H89" s="24"/>
      <c r="J89" s="24"/>
      <c r="K89" s="24"/>
      <c r="L89" s="43"/>
    </row>
    <row r="90" spans="2:12" s="6" customFormat="1" ht="11.2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20" s="125" customFormat="1" ht="30" customHeight="1">
      <c r="B91" s="126"/>
      <c r="C91" s="127" t="s">
        <v>140</v>
      </c>
      <c r="D91" s="128" t="s">
        <v>63</v>
      </c>
      <c r="E91" s="128" t="s">
        <v>59</v>
      </c>
      <c r="F91" s="128" t="s">
        <v>141</v>
      </c>
      <c r="G91" s="128" t="s">
        <v>142</v>
      </c>
      <c r="H91" s="128" t="s">
        <v>143</v>
      </c>
      <c r="I91" s="129" t="s">
        <v>144</v>
      </c>
      <c r="J91" s="128" t="s">
        <v>145</v>
      </c>
      <c r="K91" s="130" t="s">
        <v>146</v>
      </c>
      <c r="L91" s="131"/>
      <c r="M91" s="59" t="s">
        <v>147</v>
      </c>
      <c r="N91" s="60" t="s">
        <v>48</v>
      </c>
      <c r="O91" s="60" t="s">
        <v>148</v>
      </c>
      <c r="P91" s="60" t="s">
        <v>149</v>
      </c>
      <c r="Q91" s="60" t="s">
        <v>150</v>
      </c>
      <c r="R91" s="60" t="s">
        <v>151</v>
      </c>
      <c r="S91" s="60" t="s">
        <v>152</v>
      </c>
      <c r="T91" s="61" t="s">
        <v>153</v>
      </c>
    </row>
    <row r="92" spans="2:63" s="6" customFormat="1" ht="30" customHeight="1">
      <c r="B92" s="23"/>
      <c r="C92" s="66" t="s">
        <v>127</v>
      </c>
      <c r="D92" s="24"/>
      <c r="E92" s="24"/>
      <c r="F92" s="24"/>
      <c r="G92" s="24"/>
      <c r="H92" s="24"/>
      <c r="J92" s="132">
        <f>$BK$92</f>
        <v>0</v>
      </c>
      <c r="K92" s="24"/>
      <c r="L92" s="43"/>
      <c r="M92" s="63"/>
      <c r="N92" s="64"/>
      <c r="O92" s="64"/>
      <c r="P92" s="133">
        <f>$P$93+$P$261</f>
        <v>0</v>
      </c>
      <c r="Q92" s="64"/>
      <c r="R92" s="133">
        <f>$R$93+$R$261</f>
        <v>557.085257</v>
      </c>
      <c r="S92" s="64"/>
      <c r="T92" s="134">
        <f>$T$93+$T$261</f>
        <v>3479.4816</v>
      </c>
      <c r="AT92" s="6" t="s">
        <v>77</v>
      </c>
      <c r="AU92" s="6" t="s">
        <v>128</v>
      </c>
      <c r="BK92" s="135">
        <f>$BK$93+$BK$261</f>
        <v>0</v>
      </c>
    </row>
    <row r="93" spans="2:63" s="136" customFormat="1" ht="37.5" customHeight="1">
      <c r="B93" s="137"/>
      <c r="C93" s="138"/>
      <c r="D93" s="138" t="s">
        <v>77</v>
      </c>
      <c r="E93" s="139" t="s">
        <v>154</v>
      </c>
      <c r="F93" s="139" t="s">
        <v>155</v>
      </c>
      <c r="G93" s="138"/>
      <c r="H93" s="138"/>
      <c r="J93" s="140">
        <f>$BK$93</f>
        <v>0</v>
      </c>
      <c r="K93" s="138"/>
      <c r="L93" s="141"/>
      <c r="M93" s="142"/>
      <c r="N93" s="138"/>
      <c r="O93" s="138"/>
      <c r="P93" s="143">
        <f>$P$94+$P$132+$P$138+$P$178+$P$245+$P$258</f>
        <v>0</v>
      </c>
      <c r="Q93" s="138"/>
      <c r="R93" s="143">
        <f>$R$94+$R$132+$R$138+$R$178+$R$245+$R$258</f>
        <v>557.085257</v>
      </c>
      <c r="S93" s="138"/>
      <c r="T93" s="144">
        <f>$T$94+$T$132+$T$138+$T$178+$T$245+$T$258</f>
        <v>3479.4816</v>
      </c>
      <c r="AR93" s="145" t="s">
        <v>23</v>
      </c>
      <c r="AT93" s="145" t="s">
        <v>77</v>
      </c>
      <c r="AU93" s="145" t="s">
        <v>78</v>
      </c>
      <c r="AY93" s="145" t="s">
        <v>156</v>
      </c>
      <c r="BK93" s="146">
        <f>$BK$94+$BK$132+$BK$138+$BK$178+$BK$245+$BK$258</f>
        <v>0</v>
      </c>
    </row>
    <row r="94" spans="2:63" s="136" customFormat="1" ht="21" customHeight="1">
      <c r="B94" s="137"/>
      <c r="C94" s="138"/>
      <c r="D94" s="138" t="s">
        <v>77</v>
      </c>
      <c r="E94" s="147" t="s">
        <v>23</v>
      </c>
      <c r="F94" s="147" t="s">
        <v>157</v>
      </c>
      <c r="G94" s="138"/>
      <c r="H94" s="138"/>
      <c r="J94" s="148">
        <f>$BK$94</f>
        <v>0</v>
      </c>
      <c r="K94" s="138"/>
      <c r="L94" s="141"/>
      <c r="M94" s="142"/>
      <c r="N94" s="138"/>
      <c r="O94" s="138"/>
      <c r="P94" s="143">
        <f>SUM($P$95:$P$131)</f>
        <v>0</v>
      </c>
      <c r="Q94" s="138"/>
      <c r="R94" s="143">
        <f>SUM($R$95:$R$131)</f>
        <v>1.86543</v>
      </c>
      <c r="S94" s="138"/>
      <c r="T94" s="144">
        <f>SUM($T$95:$T$131)</f>
        <v>3479.4816</v>
      </c>
      <c r="AR94" s="145" t="s">
        <v>23</v>
      </c>
      <c r="AT94" s="145" t="s">
        <v>77</v>
      </c>
      <c r="AU94" s="145" t="s">
        <v>23</v>
      </c>
      <c r="AY94" s="145" t="s">
        <v>156</v>
      </c>
      <c r="BK94" s="146">
        <f>SUM($BK$95:$BK$131)</f>
        <v>0</v>
      </c>
    </row>
    <row r="95" spans="2:65" s="6" customFormat="1" ht="15.75" customHeight="1">
      <c r="B95" s="23"/>
      <c r="C95" s="149" t="s">
        <v>23</v>
      </c>
      <c r="D95" s="149" t="s">
        <v>158</v>
      </c>
      <c r="E95" s="150" t="s">
        <v>159</v>
      </c>
      <c r="F95" s="151" t="s">
        <v>160</v>
      </c>
      <c r="G95" s="152" t="s">
        <v>94</v>
      </c>
      <c r="H95" s="153">
        <v>3741.15</v>
      </c>
      <c r="I95" s="154"/>
      <c r="J95" s="155">
        <f>ROUND($I$95*$H$95,2)</f>
        <v>0</v>
      </c>
      <c r="K95" s="151" t="s">
        <v>161</v>
      </c>
      <c r="L95" s="43"/>
      <c r="M95" s="156"/>
      <c r="N95" s="157" t="s">
        <v>49</v>
      </c>
      <c r="O95" s="24"/>
      <c r="P95" s="158">
        <f>$O$95*$H$95</f>
        <v>0</v>
      </c>
      <c r="Q95" s="158">
        <v>0.00013</v>
      </c>
      <c r="R95" s="158">
        <f>$Q$95*$H$95</f>
        <v>0.4863495</v>
      </c>
      <c r="S95" s="158">
        <v>0.256</v>
      </c>
      <c r="T95" s="159">
        <f>$S$95*$H$95</f>
        <v>957.7344</v>
      </c>
      <c r="AR95" s="93" t="s">
        <v>162</v>
      </c>
      <c r="AT95" s="93" t="s">
        <v>158</v>
      </c>
      <c r="AU95" s="93" t="s">
        <v>86</v>
      </c>
      <c r="AY95" s="6" t="s">
        <v>156</v>
      </c>
      <c r="BE95" s="160">
        <f>IF($N$95="základní",$J$95,0)</f>
        <v>0</v>
      </c>
      <c r="BF95" s="160">
        <f>IF($N$95="snížená",$J$95,0)</f>
        <v>0</v>
      </c>
      <c r="BG95" s="160">
        <f>IF($N$95="zákl. přenesená",$J$95,0)</f>
        <v>0</v>
      </c>
      <c r="BH95" s="160">
        <f>IF($N$95="sníž. přenesená",$J$95,0)</f>
        <v>0</v>
      </c>
      <c r="BI95" s="160">
        <f>IF($N$95="nulová",$J$95,0)</f>
        <v>0</v>
      </c>
      <c r="BJ95" s="93" t="s">
        <v>23</v>
      </c>
      <c r="BK95" s="160">
        <f>ROUND($I$95*$H$95,2)</f>
        <v>0</v>
      </c>
      <c r="BL95" s="93" t="s">
        <v>162</v>
      </c>
      <c r="BM95" s="93" t="s">
        <v>163</v>
      </c>
    </row>
    <row r="96" spans="2:47" s="6" customFormat="1" ht="27" customHeight="1">
      <c r="B96" s="23"/>
      <c r="C96" s="24"/>
      <c r="D96" s="161" t="s">
        <v>164</v>
      </c>
      <c r="E96" s="24"/>
      <c r="F96" s="162" t="s">
        <v>165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164</v>
      </c>
      <c r="AU96" s="6" t="s">
        <v>86</v>
      </c>
    </row>
    <row r="97" spans="2:51" s="6" customFormat="1" ht="15.75" customHeight="1">
      <c r="B97" s="163"/>
      <c r="C97" s="164"/>
      <c r="D97" s="165" t="s">
        <v>166</v>
      </c>
      <c r="E97" s="164"/>
      <c r="F97" s="166" t="s">
        <v>167</v>
      </c>
      <c r="G97" s="164"/>
      <c r="H97" s="167">
        <v>3741.15</v>
      </c>
      <c r="J97" s="164"/>
      <c r="K97" s="164"/>
      <c r="L97" s="168"/>
      <c r="M97" s="169"/>
      <c r="N97" s="164"/>
      <c r="O97" s="164"/>
      <c r="P97" s="164"/>
      <c r="Q97" s="164"/>
      <c r="R97" s="164"/>
      <c r="S97" s="164"/>
      <c r="T97" s="170"/>
      <c r="AT97" s="171" t="s">
        <v>166</v>
      </c>
      <c r="AU97" s="171" t="s">
        <v>86</v>
      </c>
      <c r="AV97" s="171" t="s">
        <v>86</v>
      </c>
      <c r="AW97" s="171" t="s">
        <v>128</v>
      </c>
      <c r="AX97" s="171" t="s">
        <v>78</v>
      </c>
      <c r="AY97" s="171" t="s">
        <v>156</v>
      </c>
    </row>
    <row r="98" spans="2:51" s="6" customFormat="1" ht="15.75" customHeight="1">
      <c r="B98" s="172"/>
      <c r="C98" s="173"/>
      <c r="D98" s="165" t="s">
        <v>166</v>
      </c>
      <c r="E98" s="173"/>
      <c r="F98" s="174" t="s">
        <v>168</v>
      </c>
      <c r="G98" s="173"/>
      <c r="H98" s="175">
        <v>3741.15</v>
      </c>
      <c r="J98" s="173"/>
      <c r="K98" s="173"/>
      <c r="L98" s="176"/>
      <c r="M98" s="177"/>
      <c r="N98" s="173"/>
      <c r="O98" s="173"/>
      <c r="P98" s="173"/>
      <c r="Q98" s="173"/>
      <c r="R98" s="173"/>
      <c r="S98" s="173"/>
      <c r="T98" s="178"/>
      <c r="AT98" s="179" t="s">
        <v>166</v>
      </c>
      <c r="AU98" s="179" t="s">
        <v>86</v>
      </c>
      <c r="AV98" s="179" t="s">
        <v>162</v>
      </c>
      <c r="AW98" s="179" t="s">
        <v>128</v>
      </c>
      <c r="AX98" s="179" t="s">
        <v>23</v>
      </c>
      <c r="AY98" s="179" t="s">
        <v>156</v>
      </c>
    </row>
    <row r="99" spans="2:65" s="6" customFormat="1" ht="15.75" customHeight="1">
      <c r="B99" s="23"/>
      <c r="C99" s="149" t="s">
        <v>86</v>
      </c>
      <c r="D99" s="149" t="s">
        <v>158</v>
      </c>
      <c r="E99" s="150" t="s">
        <v>169</v>
      </c>
      <c r="F99" s="151" t="s">
        <v>170</v>
      </c>
      <c r="G99" s="152" t="s">
        <v>94</v>
      </c>
      <c r="H99" s="153">
        <v>19701.15</v>
      </c>
      <c r="I99" s="154"/>
      <c r="J99" s="155">
        <f>ROUND($I$99*$H$99,2)</f>
        <v>0</v>
      </c>
      <c r="K99" s="151" t="s">
        <v>161</v>
      </c>
      <c r="L99" s="43"/>
      <c r="M99" s="156"/>
      <c r="N99" s="157" t="s">
        <v>49</v>
      </c>
      <c r="O99" s="24"/>
      <c r="P99" s="158">
        <f>$O$99*$H$99</f>
        <v>0</v>
      </c>
      <c r="Q99" s="158">
        <v>7E-05</v>
      </c>
      <c r="R99" s="158">
        <f>$Q$99*$H$99</f>
        <v>1.3790805</v>
      </c>
      <c r="S99" s="158">
        <v>0.128</v>
      </c>
      <c r="T99" s="159">
        <f>$S$99*$H$99</f>
        <v>2521.7472000000002</v>
      </c>
      <c r="AR99" s="93" t="s">
        <v>162</v>
      </c>
      <c r="AT99" s="93" t="s">
        <v>158</v>
      </c>
      <c r="AU99" s="93" t="s">
        <v>86</v>
      </c>
      <c r="AY99" s="6" t="s">
        <v>156</v>
      </c>
      <c r="BE99" s="160">
        <f>IF($N$99="základní",$J$99,0)</f>
        <v>0</v>
      </c>
      <c r="BF99" s="160">
        <f>IF($N$99="snížená",$J$99,0)</f>
        <v>0</v>
      </c>
      <c r="BG99" s="160">
        <f>IF($N$99="zákl. přenesená",$J$99,0)</f>
        <v>0</v>
      </c>
      <c r="BH99" s="160">
        <f>IF($N$99="sníž. přenesená",$J$99,0)</f>
        <v>0</v>
      </c>
      <c r="BI99" s="160">
        <f>IF($N$99="nulová",$J$99,0)</f>
        <v>0</v>
      </c>
      <c r="BJ99" s="93" t="s">
        <v>23</v>
      </c>
      <c r="BK99" s="160">
        <f>ROUND($I$99*$H$99,2)</f>
        <v>0</v>
      </c>
      <c r="BL99" s="93" t="s">
        <v>162</v>
      </c>
      <c r="BM99" s="93" t="s">
        <v>171</v>
      </c>
    </row>
    <row r="100" spans="2:47" s="6" customFormat="1" ht="27" customHeight="1">
      <c r="B100" s="23"/>
      <c r="C100" s="24"/>
      <c r="D100" s="161" t="s">
        <v>164</v>
      </c>
      <c r="E100" s="24"/>
      <c r="F100" s="162" t="s">
        <v>172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164</v>
      </c>
      <c r="AU100" s="6" t="s">
        <v>86</v>
      </c>
    </row>
    <row r="101" spans="2:51" s="6" customFormat="1" ht="15.75" customHeight="1">
      <c r="B101" s="163"/>
      <c r="C101" s="164"/>
      <c r="D101" s="165" t="s">
        <v>166</v>
      </c>
      <c r="E101" s="164"/>
      <c r="F101" s="166" t="s">
        <v>173</v>
      </c>
      <c r="G101" s="164"/>
      <c r="H101" s="167">
        <v>19701.15</v>
      </c>
      <c r="J101" s="164"/>
      <c r="K101" s="164"/>
      <c r="L101" s="168"/>
      <c r="M101" s="169"/>
      <c r="N101" s="164"/>
      <c r="O101" s="164"/>
      <c r="P101" s="164"/>
      <c r="Q101" s="164"/>
      <c r="R101" s="164"/>
      <c r="S101" s="164"/>
      <c r="T101" s="170"/>
      <c r="AT101" s="171" t="s">
        <v>166</v>
      </c>
      <c r="AU101" s="171" t="s">
        <v>86</v>
      </c>
      <c r="AV101" s="171" t="s">
        <v>86</v>
      </c>
      <c r="AW101" s="171" t="s">
        <v>128</v>
      </c>
      <c r="AX101" s="171" t="s">
        <v>78</v>
      </c>
      <c r="AY101" s="171" t="s">
        <v>156</v>
      </c>
    </row>
    <row r="102" spans="2:51" s="6" customFormat="1" ht="15.75" customHeight="1">
      <c r="B102" s="172"/>
      <c r="C102" s="173"/>
      <c r="D102" s="165" t="s">
        <v>166</v>
      </c>
      <c r="E102" s="173"/>
      <c r="F102" s="174" t="s">
        <v>168</v>
      </c>
      <c r="G102" s="173"/>
      <c r="H102" s="175">
        <v>19701.15</v>
      </c>
      <c r="J102" s="173"/>
      <c r="K102" s="173"/>
      <c r="L102" s="176"/>
      <c r="M102" s="177"/>
      <c r="N102" s="173"/>
      <c r="O102" s="173"/>
      <c r="P102" s="173"/>
      <c r="Q102" s="173"/>
      <c r="R102" s="173"/>
      <c r="S102" s="173"/>
      <c r="T102" s="178"/>
      <c r="AT102" s="179" t="s">
        <v>166</v>
      </c>
      <c r="AU102" s="179" t="s">
        <v>86</v>
      </c>
      <c r="AV102" s="179" t="s">
        <v>162</v>
      </c>
      <c r="AW102" s="179" t="s">
        <v>128</v>
      </c>
      <c r="AX102" s="179" t="s">
        <v>23</v>
      </c>
      <c r="AY102" s="179" t="s">
        <v>156</v>
      </c>
    </row>
    <row r="103" spans="2:65" s="6" customFormat="1" ht="15.75" customHeight="1">
      <c r="B103" s="23"/>
      <c r="C103" s="149" t="s">
        <v>174</v>
      </c>
      <c r="D103" s="149" t="s">
        <v>158</v>
      </c>
      <c r="E103" s="150" t="s">
        <v>175</v>
      </c>
      <c r="F103" s="151" t="s">
        <v>176</v>
      </c>
      <c r="G103" s="152" t="s">
        <v>112</v>
      </c>
      <c r="H103" s="153">
        <v>781.41</v>
      </c>
      <c r="I103" s="154"/>
      <c r="J103" s="155">
        <f>ROUND($I$103*$H$103,2)</f>
        <v>0</v>
      </c>
      <c r="K103" s="151" t="s">
        <v>161</v>
      </c>
      <c r="L103" s="43"/>
      <c r="M103" s="156"/>
      <c r="N103" s="157" t="s">
        <v>49</v>
      </c>
      <c r="O103" s="24"/>
      <c r="P103" s="158">
        <f>$O$103*$H$103</f>
        <v>0</v>
      </c>
      <c r="Q103" s="158">
        <v>0</v>
      </c>
      <c r="R103" s="158">
        <f>$Q$103*$H$103</f>
        <v>0</v>
      </c>
      <c r="S103" s="158">
        <v>0</v>
      </c>
      <c r="T103" s="159">
        <f>$S$103*$H$103</f>
        <v>0</v>
      </c>
      <c r="AR103" s="93" t="s">
        <v>162</v>
      </c>
      <c r="AT103" s="93" t="s">
        <v>158</v>
      </c>
      <c r="AU103" s="93" t="s">
        <v>86</v>
      </c>
      <c r="AY103" s="6" t="s">
        <v>156</v>
      </c>
      <c r="BE103" s="160">
        <f>IF($N$103="základní",$J$103,0)</f>
        <v>0</v>
      </c>
      <c r="BF103" s="160">
        <f>IF($N$103="snížená",$J$103,0)</f>
        <v>0</v>
      </c>
      <c r="BG103" s="160">
        <f>IF($N$103="zákl. přenesená",$J$103,0)</f>
        <v>0</v>
      </c>
      <c r="BH103" s="160">
        <f>IF($N$103="sníž. přenesená",$J$103,0)</f>
        <v>0</v>
      </c>
      <c r="BI103" s="160">
        <f>IF($N$103="nulová",$J$103,0)</f>
        <v>0</v>
      </c>
      <c r="BJ103" s="93" t="s">
        <v>23</v>
      </c>
      <c r="BK103" s="160">
        <f>ROUND($I$103*$H$103,2)</f>
        <v>0</v>
      </c>
      <c r="BL103" s="93" t="s">
        <v>162</v>
      </c>
      <c r="BM103" s="93" t="s">
        <v>177</v>
      </c>
    </row>
    <row r="104" spans="2:47" s="6" customFormat="1" ht="27" customHeight="1">
      <c r="B104" s="23"/>
      <c r="C104" s="24"/>
      <c r="D104" s="161" t="s">
        <v>164</v>
      </c>
      <c r="E104" s="24"/>
      <c r="F104" s="162" t="s">
        <v>178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164</v>
      </c>
      <c r="AU104" s="6" t="s">
        <v>86</v>
      </c>
    </row>
    <row r="105" spans="2:51" s="6" customFormat="1" ht="15.75" customHeight="1">
      <c r="B105" s="180"/>
      <c r="C105" s="181"/>
      <c r="D105" s="165" t="s">
        <v>166</v>
      </c>
      <c r="E105" s="181"/>
      <c r="F105" s="182" t="s">
        <v>179</v>
      </c>
      <c r="G105" s="181"/>
      <c r="H105" s="181"/>
      <c r="J105" s="181"/>
      <c r="K105" s="181"/>
      <c r="L105" s="183"/>
      <c r="M105" s="184"/>
      <c r="N105" s="181"/>
      <c r="O105" s="181"/>
      <c r="P105" s="181"/>
      <c r="Q105" s="181"/>
      <c r="R105" s="181"/>
      <c r="S105" s="181"/>
      <c r="T105" s="185"/>
      <c r="AT105" s="186" t="s">
        <v>166</v>
      </c>
      <c r="AU105" s="186" t="s">
        <v>86</v>
      </c>
      <c r="AV105" s="186" t="s">
        <v>23</v>
      </c>
      <c r="AW105" s="186" t="s">
        <v>128</v>
      </c>
      <c r="AX105" s="186" t="s">
        <v>78</v>
      </c>
      <c r="AY105" s="186" t="s">
        <v>156</v>
      </c>
    </row>
    <row r="106" spans="2:51" s="6" customFormat="1" ht="15.75" customHeight="1">
      <c r="B106" s="163"/>
      <c r="C106" s="164"/>
      <c r="D106" s="165" t="s">
        <v>166</v>
      </c>
      <c r="E106" s="164" t="s">
        <v>110</v>
      </c>
      <c r="F106" s="166" t="s">
        <v>180</v>
      </c>
      <c r="G106" s="164"/>
      <c r="H106" s="167">
        <v>781.41</v>
      </c>
      <c r="J106" s="164"/>
      <c r="K106" s="164"/>
      <c r="L106" s="168"/>
      <c r="M106" s="169"/>
      <c r="N106" s="164"/>
      <c r="O106" s="164"/>
      <c r="P106" s="164"/>
      <c r="Q106" s="164"/>
      <c r="R106" s="164"/>
      <c r="S106" s="164"/>
      <c r="T106" s="170"/>
      <c r="AT106" s="171" t="s">
        <v>166</v>
      </c>
      <c r="AU106" s="171" t="s">
        <v>86</v>
      </c>
      <c r="AV106" s="171" t="s">
        <v>86</v>
      </c>
      <c r="AW106" s="171" t="s">
        <v>128</v>
      </c>
      <c r="AX106" s="171" t="s">
        <v>78</v>
      </c>
      <c r="AY106" s="171" t="s">
        <v>156</v>
      </c>
    </row>
    <row r="107" spans="2:51" s="6" customFormat="1" ht="15.75" customHeight="1">
      <c r="B107" s="172"/>
      <c r="C107" s="173"/>
      <c r="D107" s="165" t="s">
        <v>166</v>
      </c>
      <c r="E107" s="173"/>
      <c r="F107" s="174" t="s">
        <v>168</v>
      </c>
      <c r="G107" s="173"/>
      <c r="H107" s="175">
        <v>781.41</v>
      </c>
      <c r="J107" s="173"/>
      <c r="K107" s="173"/>
      <c r="L107" s="176"/>
      <c r="M107" s="177"/>
      <c r="N107" s="173"/>
      <c r="O107" s="173"/>
      <c r="P107" s="173"/>
      <c r="Q107" s="173"/>
      <c r="R107" s="173"/>
      <c r="S107" s="173"/>
      <c r="T107" s="178"/>
      <c r="AT107" s="179" t="s">
        <v>166</v>
      </c>
      <c r="AU107" s="179" t="s">
        <v>86</v>
      </c>
      <c r="AV107" s="179" t="s">
        <v>162</v>
      </c>
      <c r="AW107" s="179" t="s">
        <v>128</v>
      </c>
      <c r="AX107" s="179" t="s">
        <v>23</v>
      </c>
      <c r="AY107" s="179" t="s">
        <v>156</v>
      </c>
    </row>
    <row r="108" spans="2:65" s="6" customFormat="1" ht="15.75" customHeight="1">
      <c r="B108" s="23"/>
      <c r="C108" s="149" t="s">
        <v>162</v>
      </c>
      <c r="D108" s="149" t="s">
        <v>158</v>
      </c>
      <c r="E108" s="150" t="s">
        <v>181</v>
      </c>
      <c r="F108" s="151" t="s">
        <v>182</v>
      </c>
      <c r="G108" s="152" t="s">
        <v>112</v>
      </c>
      <c r="H108" s="153">
        <v>781.41</v>
      </c>
      <c r="I108" s="154"/>
      <c r="J108" s="155">
        <f>ROUND($I$108*$H$108,2)</f>
        <v>0</v>
      </c>
      <c r="K108" s="151" t="s">
        <v>161</v>
      </c>
      <c r="L108" s="43"/>
      <c r="M108" s="156"/>
      <c r="N108" s="157" t="s">
        <v>49</v>
      </c>
      <c r="O108" s="24"/>
      <c r="P108" s="158">
        <f>$O$108*$H$108</f>
        <v>0</v>
      </c>
      <c r="Q108" s="158">
        <v>0</v>
      </c>
      <c r="R108" s="158">
        <f>$Q$108*$H$108</f>
        <v>0</v>
      </c>
      <c r="S108" s="158">
        <v>0</v>
      </c>
      <c r="T108" s="159">
        <f>$S$108*$H$108</f>
        <v>0</v>
      </c>
      <c r="AR108" s="93" t="s">
        <v>162</v>
      </c>
      <c r="AT108" s="93" t="s">
        <v>158</v>
      </c>
      <c r="AU108" s="93" t="s">
        <v>86</v>
      </c>
      <c r="AY108" s="6" t="s">
        <v>156</v>
      </c>
      <c r="BE108" s="160">
        <f>IF($N$108="základní",$J$108,0)</f>
        <v>0</v>
      </c>
      <c r="BF108" s="160">
        <f>IF($N$108="snížená",$J$108,0)</f>
        <v>0</v>
      </c>
      <c r="BG108" s="160">
        <f>IF($N$108="zákl. přenesená",$J$108,0)</f>
        <v>0</v>
      </c>
      <c r="BH108" s="160">
        <f>IF($N$108="sníž. přenesená",$J$108,0)</f>
        <v>0</v>
      </c>
      <c r="BI108" s="160">
        <f>IF($N$108="nulová",$J$108,0)</f>
        <v>0</v>
      </c>
      <c r="BJ108" s="93" t="s">
        <v>23</v>
      </c>
      <c r="BK108" s="160">
        <f>ROUND($I$108*$H$108,2)</f>
        <v>0</v>
      </c>
      <c r="BL108" s="93" t="s">
        <v>162</v>
      </c>
      <c r="BM108" s="93" t="s">
        <v>183</v>
      </c>
    </row>
    <row r="109" spans="2:47" s="6" customFormat="1" ht="27" customHeight="1">
      <c r="B109" s="23"/>
      <c r="C109" s="24"/>
      <c r="D109" s="161" t="s">
        <v>164</v>
      </c>
      <c r="E109" s="24"/>
      <c r="F109" s="162" t="s">
        <v>184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164</v>
      </c>
      <c r="AU109" s="6" t="s">
        <v>86</v>
      </c>
    </row>
    <row r="110" spans="2:51" s="6" customFormat="1" ht="15.75" customHeight="1">
      <c r="B110" s="163"/>
      <c r="C110" s="164"/>
      <c r="D110" s="165" t="s">
        <v>166</v>
      </c>
      <c r="E110" s="164"/>
      <c r="F110" s="166" t="s">
        <v>110</v>
      </c>
      <c r="G110" s="164"/>
      <c r="H110" s="167">
        <v>781.41</v>
      </c>
      <c r="J110" s="164"/>
      <c r="K110" s="164"/>
      <c r="L110" s="168"/>
      <c r="M110" s="169"/>
      <c r="N110" s="164"/>
      <c r="O110" s="164"/>
      <c r="P110" s="164"/>
      <c r="Q110" s="164"/>
      <c r="R110" s="164"/>
      <c r="S110" s="164"/>
      <c r="T110" s="170"/>
      <c r="AT110" s="171" t="s">
        <v>166</v>
      </c>
      <c r="AU110" s="171" t="s">
        <v>86</v>
      </c>
      <c r="AV110" s="171" t="s">
        <v>86</v>
      </c>
      <c r="AW110" s="171" t="s">
        <v>128</v>
      </c>
      <c r="AX110" s="171" t="s">
        <v>78</v>
      </c>
      <c r="AY110" s="171" t="s">
        <v>156</v>
      </c>
    </row>
    <row r="111" spans="2:51" s="6" customFormat="1" ht="15.75" customHeight="1">
      <c r="B111" s="172"/>
      <c r="C111" s="173"/>
      <c r="D111" s="165" t="s">
        <v>166</v>
      </c>
      <c r="E111" s="173"/>
      <c r="F111" s="174" t="s">
        <v>168</v>
      </c>
      <c r="G111" s="173"/>
      <c r="H111" s="175">
        <v>781.41</v>
      </c>
      <c r="J111" s="173"/>
      <c r="K111" s="173"/>
      <c r="L111" s="176"/>
      <c r="M111" s="177"/>
      <c r="N111" s="173"/>
      <c r="O111" s="173"/>
      <c r="P111" s="173"/>
      <c r="Q111" s="173"/>
      <c r="R111" s="173"/>
      <c r="S111" s="173"/>
      <c r="T111" s="178"/>
      <c r="AT111" s="179" t="s">
        <v>166</v>
      </c>
      <c r="AU111" s="179" t="s">
        <v>86</v>
      </c>
      <c r="AV111" s="179" t="s">
        <v>162</v>
      </c>
      <c r="AW111" s="179" t="s">
        <v>128</v>
      </c>
      <c r="AX111" s="179" t="s">
        <v>23</v>
      </c>
      <c r="AY111" s="179" t="s">
        <v>156</v>
      </c>
    </row>
    <row r="112" spans="2:65" s="6" customFormat="1" ht="15.75" customHeight="1">
      <c r="B112" s="23"/>
      <c r="C112" s="149" t="s">
        <v>185</v>
      </c>
      <c r="D112" s="149" t="s">
        <v>158</v>
      </c>
      <c r="E112" s="150" t="s">
        <v>186</v>
      </c>
      <c r="F112" s="151" t="s">
        <v>187</v>
      </c>
      <c r="G112" s="152" t="s">
        <v>112</v>
      </c>
      <c r="H112" s="153">
        <v>781.41</v>
      </c>
      <c r="I112" s="154"/>
      <c r="J112" s="155">
        <f>ROUND($I$112*$H$112,2)</f>
        <v>0</v>
      </c>
      <c r="K112" s="151" t="s">
        <v>161</v>
      </c>
      <c r="L112" s="43"/>
      <c r="M112" s="156"/>
      <c r="N112" s="157" t="s">
        <v>49</v>
      </c>
      <c r="O112" s="24"/>
      <c r="P112" s="158">
        <f>$O$112*$H$112</f>
        <v>0</v>
      </c>
      <c r="Q112" s="158">
        <v>0</v>
      </c>
      <c r="R112" s="158">
        <f>$Q$112*$H$112</f>
        <v>0</v>
      </c>
      <c r="S112" s="158">
        <v>0</v>
      </c>
      <c r="T112" s="159">
        <f>$S$112*$H$112</f>
        <v>0</v>
      </c>
      <c r="AR112" s="93" t="s">
        <v>162</v>
      </c>
      <c r="AT112" s="93" t="s">
        <v>158</v>
      </c>
      <c r="AU112" s="93" t="s">
        <v>86</v>
      </c>
      <c r="AY112" s="6" t="s">
        <v>156</v>
      </c>
      <c r="BE112" s="160">
        <f>IF($N$112="základní",$J$112,0)</f>
        <v>0</v>
      </c>
      <c r="BF112" s="160">
        <f>IF($N$112="snížená",$J$112,0)</f>
        <v>0</v>
      </c>
      <c r="BG112" s="160">
        <f>IF($N$112="zákl. přenesená",$J$112,0)</f>
        <v>0</v>
      </c>
      <c r="BH112" s="160">
        <f>IF($N$112="sníž. přenesená",$J$112,0)</f>
        <v>0</v>
      </c>
      <c r="BI112" s="160">
        <f>IF($N$112="nulová",$J$112,0)</f>
        <v>0</v>
      </c>
      <c r="BJ112" s="93" t="s">
        <v>23</v>
      </c>
      <c r="BK112" s="160">
        <f>ROUND($I$112*$H$112,2)</f>
        <v>0</v>
      </c>
      <c r="BL112" s="93" t="s">
        <v>162</v>
      </c>
      <c r="BM112" s="93" t="s">
        <v>188</v>
      </c>
    </row>
    <row r="113" spans="2:47" s="6" customFormat="1" ht="27" customHeight="1">
      <c r="B113" s="23"/>
      <c r="C113" s="24"/>
      <c r="D113" s="161" t="s">
        <v>164</v>
      </c>
      <c r="E113" s="24"/>
      <c r="F113" s="162" t="s">
        <v>189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164</v>
      </c>
      <c r="AU113" s="6" t="s">
        <v>86</v>
      </c>
    </row>
    <row r="114" spans="2:47" s="6" customFormat="1" ht="30.75" customHeight="1">
      <c r="B114" s="23"/>
      <c r="C114" s="24"/>
      <c r="D114" s="165" t="s">
        <v>190</v>
      </c>
      <c r="E114" s="24"/>
      <c r="F114" s="187" t="s">
        <v>191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190</v>
      </c>
      <c r="AU114" s="6" t="s">
        <v>86</v>
      </c>
    </row>
    <row r="115" spans="2:51" s="6" customFormat="1" ht="15.75" customHeight="1">
      <c r="B115" s="163"/>
      <c r="C115" s="164"/>
      <c r="D115" s="165" t="s">
        <v>166</v>
      </c>
      <c r="E115" s="164"/>
      <c r="F115" s="166" t="s">
        <v>110</v>
      </c>
      <c r="G115" s="164"/>
      <c r="H115" s="167">
        <v>781.41</v>
      </c>
      <c r="J115" s="164"/>
      <c r="K115" s="164"/>
      <c r="L115" s="168"/>
      <c r="M115" s="169"/>
      <c r="N115" s="164"/>
      <c r="O115" s="164"/>
      <c r="P115" s="164"/>
      <c r="Q115" s="164"/>
      <c r="R115" s="164"/>
      <c r="S115" s="164"/>
      <c r="T115" s="170"/>
      <c r="AT115" s="171" t="s">
        <v>166</v>
      </c>
      <c r="AU115" s="171" t="s">
        <v>86</v>
      </c>
      <c r="AV115" s="171" t="s">
        <v>86</v>
      </c>
      <c r="AW115" s="171" t="s">
        <v>128</v>
      </c>
      <c r="AX115" s="171" t="s">
        <v>78</v>
      </c>
      <c r="AY115" s="171" t="s">
        <v>156</v>
      </c>
    </row>
    <row r="116" spans="2:51" s="6" customFormat="1" ht="15.75" customHeight="1">
      <c r="B116" s="172"/>
      <c r="C116" s="173"/>
      <c r="D116" s="165" t="s">
        <v>166</v>
      </c>
      <c r="E116" s="173"/>
      <c r="F116" s="174" t="s">
        <v>168</v>
      </c>
      <c r="G116" s="173"/>
      <c r="H116" s="175">
        <v>781.41</v>
      </c>
      <c r="J116" s="173"/>
      <c r="K116" s="173"/>
      <c r="L116" s="176"/>
      <c r="M116" s="177"/>
      <c r="N116" s="173"/>
      <c r="O116" s="173"/>
      <c r="P116" s="173"/>
      <c r="Q116" s="173"/>
      <c r="R116" s="173"/>
      <c r="S116" s="173"/>
      <c r="T116" s="178"/>
      <c r="AT116" s="179" t="s">
        <v>166</v>
      </c>
      <c r="AU116" s="179" t="s">
        <v>86</v>
      </c>
      <c r="AV116" s="179" t="s">
        <v>162</v>
      </c>
      <c r="AW116" s="179" t="s">
        <v>128</v>
      </c>
      <c r="AX116" s="179" t="s">
        <v>23</v>
      </c>
      <c r="AY116" s="179" t="s">
        <v>156</v>
      </c>
    </row>
    <row r="117" spans="2:65" s="6" customFormat="1" ht="15.75" customHeight="1">
      <c r="B117" s="23"/>
      <c r="C117" s="149" t="s">
        <v>192</v>
      </c>
      <c r="D117" s="149" t="s">
        <v>158</v>
      </c>
      <c r="E117" s="150" t="s">
        <v>193</v>
      </c>
      <c r="F117" s="151" t="s">
        <v>194</v>
      </c>
      <c r="G117" s="152" t="s">
        <v>112</v>
      </c>
      <c r="H117" s="153">
        <v>15628.2</v>
      </c>
      <c r="I117" s="154"/>
      <c r="J117" s="155">
        <f>ROUND($I$117*$H$117,2)</f>
        <v>0</v>
      </c>
      <c r="K117" s="151" t="s">
        <v>161</v>
      </c>
      <c r="L117" s="43"/>
      <c r="M117" s="156"/>
      <c r="N117" s="157" t="s">
        <v>49</v>
      </c>
      <c r="O117" s="24"/>
      <c r="P117" s="158">
        <f>$O$117*$H$117</f>
        <v>0</v>
      </c>
      <c r="Q117" s="158">
        <v>0</v>
      </c>
      <c r="R117" s="158">
        <f>$Q$117*$H$117</f>
        <v>0</v>
      </c>
      <c r="S117" s="158">
        <v>0</v>
      </c>
      <c r="T117" s="159">
        <f>$S$117*$H$117</f>
        <v>0</v>
      </c>
      <c r="AR117" s="93" t="s">
        <v>162</v>
      </c>
      <c r="AT117" s="93" t="s">
        <v>158</v>
      </c>
      <c r="AU117" s="93" t="s">
        <v>86</v>
      </c>
      <c r="AY117" s="6" t="s">
        <v>156</v>
      </c>
      <c r="BE117" s="160">
        <f>IF($N$117="základní",$J$117,0)</f>
        <v>0</v>
      </c>
      <c r="BF117" s="160">
        <f>IF($N$117="snížená",$J$117,0)</f>
        <v>0</v>
      </c>
      <c r="BG117" s="160">
        <f>IF($N$117="zákl. přenesená",$J$117,0)</f>
        <v>0</v>
      </c>
      <c r="BH117" s="160">
        <f>IF($N$117="sníž. přenesená",$J$117,0)</f>
        <v>0</v>
      </c>
      <c r="BI117" s="160">
        <f>IF($N$117="nulová",$J$117,0)</f>
        <v>0</v>
      </c>
      <c r="BJ117" s="93" t="s">
        <v>23</v>
      </c>
      <c r="BK117" s="160">
        <f>ROUND($I$117*$H$117,2)</f>
        <v>0</v>
      </c>
      <c r="BL117" s="93" t="s">
        <v>162</v>
      </c>
      <c r="BM117" s="93" t="s">
        <v>195</v>
      </c>
    </row>
    <row r="118" spans="2:47" s="6" customFormat="1" ht="27" customHeight="1">
      <c r="B118" s="23"/>
      <c r="C118" s="24"/>
      <c r="D118" s="161" t="s">
        <v>164</v>
      </c>
      <c r="E118" s="24"/>
      <c r="F118" s="162" t="s">
        <v>196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164</v>
      </c>
      <c r="AU118" s="6" t="s">
        <v>86</v>
      </c>
    </row>
    <row r="119" spans="2:47" s="6" customFormat="1" ht="30.75" customHeight="1">
      <c r="B119" s="23"/>
      <c r="C119" s="24"/>
      <c r="D119" s="165" t="s">
        <v>190</v>
      </c>
      <c r="E119" s="24"/>
      <c r="F119" s="187" t="s">
        <v>191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190</v>
      </c>
      <c r="AU119" s="6" t="s">
        <v>86</v>
      </c>
    </row>
    <row r="120" spans="2:51" s="6" customFormat="1" ht="15.75" customHeight="1">
      <c r="B120" s="163"/>
      <c r="C120" s="164"/>
      <c r="D120" s="165" t="s">
        <v>166</v>
      </c>
      <c r="E120" s="164"/>
      <c r="F120" s="166" t="s">
        <v>110</v>
      </c>
      <c r="G120" s="164"/>
      <c r="H120" s="167">
        <v>781.41</v>
      </c>
      <c r="J120" s="164"/>
      <c r="K120" s="164"/>
      <c r="L120" s="168"/>
      <c r="M120" s="169"/>
      <c r="N120" s="164"/>
      <c r="O120" s="164"/>
      <c r="P120" s="164"/>
      <c r="Q120" s="164"/>
      <c r="R120" s="164"/>
      <c r="S120" s="164"/>
      <c r="T120" s="170"/>
      <c r="AT120" s="171" t="s">
        <v>166</v>
      </c>
      <c r="AU120" s="171" t="s">
        <v>86</v>
      </c>
      <c r="AV120" s="171" t="s">
        <v>86</v>
      </c>
      <c r="AW120" s="171" t="s">
        <v>128</v>
      </c>
      <c r="AX120" s="171" t="s">
        <v>78</v>
      </c>
      <c r="AY120" s="171" t="s">
        <v>156</v>
      </c>
    </row>
    <row r="121" spans="2:51" s="6" customFormat="1" ht="15.75" customHeight="1">
      <c r="B121" s="172"/>
      <c r="C121" s="173"/>
      <c r="D121" s="165" t="s">
        <v>166</v>
      </c>
      <c r="E121" s="173"/>
      <c r="F121" s="174" t="s">
        <v>168</v>
      </c>
      <c r="G121" s="173"/>
      <c r="H121" s="175">
        <v>781.41</v>
      </c>
      <c r="J121" s="173"/>
      <c r="K121" s="173"/>
      <c r="L121" s="176"/>
      <c r="M121" s="177"/>
      <c r="N121" s="173"/>
      <c r="O121" s="173"/>
      <c r="P121" s="173"/>
      <c r="Q121" s="173"/>
      <c r="R121" s="173"/>
      <c r="S121" s="173"/>
      <c r="T121" s="178"/>
      <c r="AT121" s="179" t="s">
        <v>166</v>
      </c>
      <c r="AU121" s="179" t="s">
        <v>86</v>
      </c>
      <c r="AV121" s="179" t="s">
        <v>162</v>
      </c>
      <c r="AW121" s="179" t="s">
        <v>128</v>
      </c>
      <c r="AX121" s="179" t="s">
        <v>23</v>
      </c>
      <c r="AY121" s="179" t="s">
        <v>156</v>
      </c>
    </row>
    <row r="122" spans="2:51" s="6" customFormat="1" ht="15.75" customHeight="1">
      <c r="B122" s="163"/>
      <c r="C122" s="164"/>
      <c r="D122" s="165" t="s">
        <v>166</v>
      </c>
      <c r="E122" s="164"/>
      <c r="F122" s="166" t="s">
        <v>197</v>
      </c>
      <c r="G122" s="164"/>
      <c r="H122" s="167">
        <v>15628.2</v>
      </c>
      <c r="J122" s="164"/>
      <c r="K122" s="164"/>
      <c r="L122" s="168"/>
      <c r="M122" s="169"/>
      <c r="N122" s="164"/>
      <c r="O122" s="164"/>
      <c r="P122" s="164"/>
      <c r="Q122" s="164"/>
      <c r="R122" s="164"/>
      <c r="S122" s="164"/>
      <c r="T122" s="170"/>
      <c r="AT122" s="171" t="s">
        <v>166</v>
      </c>
      <c r="AU122" s="171" t="s">
        <v>86</v>
      </c>
      <c r="AV122" s="171" t="s">
        <v>86</v>
      </c>
      <c r="AW122" s="171" t="s">
        <v>78</v>
      </c>
      <c r="AX122" s="171" t="s">
        <v>23</v>
      </c>
      <c r="AY122" s="171" t="s">
        <v>156</v>
      </c>
    </row>
    <row r="123" spans="2:65" s="6" customFormat="1" ht="15.75" customHeight="1">
      <c r="B123" s="23"/>
      <c r="C123" s="149" t="s">
        <v>198</v>
      </c>
      <c r="D123" s="149" t="s">
        <v>158</v>
      </c>
      <c r="E123" s="150" t="s">
        <v>199</v>
      </c>
      <c r="F123" s="151" t="s">
        <v>200</v>
      </c>
      <c r="G123" s="152" t="s">
        <v>94</v>
      </c>
      <c r="H123" s="153">
        <v>1758.5</v>
      </c>
      <c r="I123" s="154"/>
      <c r="J123" s="155">
        <f>ROUND($I$123*$H$123,2)</f>
        <v>0</v>
      </c>
      <c r="K123" s="151" t="s">
        <v>161</v>
      </c>
      <c r="L123" s="43"/>
      <c r="M123" s="156"/>
      <c r="N123" s="157" t="s">
        <v>49</v>
      </c>
      <c r="O123" s="24"/>
      <c r="P123" s="158">
        <f>$O$123*$H$123</f>
        <v>0</v>
      </c>
      <c r="Q123" s="158">
        <v>0</v>
      </c>
      <c r="R123" s="158">
        <f>$Q$123*$H$123</f>
        <v>0</v>
      </c>
      <c r="S123" s="158">
        <v>0</v>
      </c>
      <c r="T123" s="159">
        <f>$S$123*$H$123</f>
        <v>0</v>
      </c>
      <c r="AR123" s="93" t="s">
        <v>162</v>
      </c>
      <c r="AT123" s="93" t="s">
        <v>158</v>
      </c>
      <c r="AU123" s="93" t="s">
        <v>86</v>
      </c>
      <c r="AY123" s="6" t="s">
        <v>156</v>
      </c>
      <c r="BE123" s="160">
        <f>IF($N$123="základní",$J$123,0)</f>
        <v>0</v>
      </c>
      <c r="BF123" s="160">
        <f>IF($N$123="snížená",$J$123,0)</f>
        <v>0</v>
      </c>
      <c r="BG123" s="160">
        <f>IF($N$123="zákl. přenesená",$J$123,0)</f>
        <v>0</v>
      </c>
      <c r="BH123" s="160">
        <f>IF($N$123="sníž. přenesená",$J$123,0)</f>
        <v>0</v>
      </c>
      <c r="BI123" s="160">
        <f>IF($N$123="nulová",$J$123,0)</f>
        <v>0</v>
      </c>
      <c r="BJ123" s="93" t="s">
        <v>23</v>
      </c>
      <c r="BK123" s="160">
        <f>ROUND($I$123*$H$123,2)</f>
        <v>0</v>
      </c>
      <c r="BL123" s="93" t="s">
        <v>162</v>
      </c>
      <c r="BM123" s="93" t="s">
        <v>201</v>
      </c>
    </row>
    <row r="124" spans="2:47" s="6" customFormat="1" ht="16.5" customHeight="1">
      <c r="B124" s="23"/>
      <c r="C124" s="24"/>
      <c r="D124" s="161" t="s">
        <v>164</v>
      </c>
      <c r="E124" s="24"/>
      <c r="F124" s="162" t="s">
        <v>202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164</v>
      </c>
      <c r="AU124" s="6" t="s">
        <v>86</v>
      </c>
    </row>
    <row r="125" spans="2:51" s="6" customFormat="1" ht="15.75" customHeight="1">
      <c r="B125" s="180"/>
      <c r="C125" s="181"/>
      <c r="D125" s="165" t="s">
        <v>166</v>
      </c>
      <c r="E125" s="181"/>
      <c r="F125" s="182" t="s">
        <v>203</v>
      </c>
      <c r="G125" s="181"/>
      <c r="H125" s="181"/>
      <c r="J125" s="181"/>
      <c r="K125" s="181"/>
      <c r="L125" s="183"/>
      <c r="M125" s="184"/>
      <c r="N125" s="181"/>
      <c r="O125" s="181"/>
      <c r="P125" s="181"/>
      <c r="Q125" s="181"/>
      <c r="R125" s="181"/>
      <c r="S125" s="181"/>
      <c r="T125" s="185"/>
      <c r="AT125" s="186" t="s">
        <v>166</v>
      </c>
      <c r="AU125" s="186" t="s">
        <v>86</v>
      </c>
      <c r="AV125" s="186" t="s">
        <v>23</v>
      </c>
      <c r="AW125" s="186" t="s">
        <v>128</v>
      </c>
      <c r="AX125" s="186" t="s">
        <v>78</v>
      </c>
      <c r="AY125" s="186" t="s">
        <v>156</v>
      </c>
    </row>
    <row r="126" spans="2:51" s="6" customFormat="1" ht="15.75" customHeight="1">
      <c r="B126" s="163"/>
      <c r="C126" s="164"/>
      <c r="D126" s="165" t="s">
        <v>166</v>
      </c>
      <c r="E126" s="164" t="s">
        <v>204</v>
      </c>
      <c r="F126" s="166" t="s">
        <v>205</v>
      </c>
      <c r="G126" s="164"/>
      <c r="H126" s="167">
        <v>1758.5</v>
      </c>
      <c r="J126" s="164"/>
      <c r="K126" s="164"/>
      <c r="L126" s="168"/>
      <c r="M126" s="169"/>
      <c r="N126" s="164"/>
      <c r="O126" s="164"/>
      <c r="P126" s="164"/>
      <c r="Q126" s="164"/>
      <c r="R126" s="164"/>
      <c r="S126" s="164"/>
      <c r="T126" s="170"/>
      <c r="AT126" s="171" t="s">
        <v>166</v>
      </c>
      <c r="AU126" s="171" t="s">
        <v>86</v>
      </c>
      <c r="AV126" s="171" t="s">
        <v>86</v>
      </c>
      <c r="AW126" s="171" t="s">
        <v>128</v>
      </c>
      <c r="AX126" s="171" t="s">
        <v>78</v>
      </c>
      <c r="AY126" s="171" t="s">
        <v>156</v>
      </c>
    </row>
    <row r="127" spans="2:51" s="6" customFormat="1" ht="15.75" customHeight="1">
      <c r="B127" s="172"/>
      <c r="C127" s="173"/>
      <c r="D127" s="165" t="s">
        <v>166</v>
      </c>
      <c r="E127" s="173"/>
      <c r="F127" s="174" t="s">
        <v>168</v>
      </c>
      <c r="G127" s="173"/>
      <c r="H127" s="175">
        <v>1758.5</v>
      </c>
      <c r="J127" s="173"/>
      <c r="K127" s="173"/>
      <c r="L127" s="176"/>
      <c r="M127" s="177"/>
      <c r="N127" s="173"/>
      <c r="O127" s="173"/>
      <c r="P127" s="173"/>
      <c r="Q127" s="173"/>
      <c r="R127" s="173"/>
      <c r="S127" s="173"/>
      <c r="T127" s="178"/>
      <c r="AT127" s="179" t="s">
        <v>166</v>
      </c>
      <c r="AU127" s="179" t="s">
        <v>86</v>
      </c>
      <c r="AV127" s="179" t="s">
        <v>162</v>
      </c>
      <c r="AW127" s="179" t="s">
        <v>128</v>
      </c>
      <c r="AX127" s="179" t="s">
        <v>23</v>
      </c>
      <c r="AY127" s="179" t="s">
        <v>156</v>
      </c>
    </row>
    <row r="128" spans="2:65" s="6" customFormat="1" ht="15.75" customHeight="1">
      <c r="B128" s="23"/>
      <c r="C128" s="149" t="s">
        <v>206</v>
      </c>
      <c r="D128" s="149" t="s">
        <v>158</v>
      </c>
      <c r="E128" s="150" t="s">
        <v>207</v>
      </c>
      <c r="F128" s="151" t="s">
        <v>208</v>
      </c>
      <c r="G128" s="152" t="s">
        <v>94</v>
      </c>
      <c r="H128" s="153">
        <v>2232.6</v>
      </c>
      <c r="I128" s="154"/>
      <c r="J128" s="155">
        <f>ROUND($I$128*$H$128,2)</f>
        <v>0</v>
      </c>
      <c r="K128" s="151" t="s">
        <v>161</v>
      </c>
      <c r="L128" s="43"/>
      <c r="M128" s="156"/>
      <c r="N128" s="157" t="s">
        <v>49</v>
      </c>
      <c r="O128" s="24"/>
      <c r="P128" s="158">
        <f>$O$128*$H$128</f>
        <v>0</v>
      </c>
      <c r="Q128" s="158">
        <v>0</v>
      </c>
      <c r="R128" s="158">
        <f>$Q$128*$H$128</f>
        <v>0</v>
      </c>
      <c r="S128" s="158">
        <v>0</v>
      </c>
      <c r="T128" s="159">
        <f>$S$128*$H$128</f>
        <v>0</v>
      </c>
      <c r="AR128" s="93" t="s">
        <v>162</v>
      </c>
      <c r="AT128" s="93" t="s">
        <v>158</v>
      </c>
      <c r="AU128" s="93" t="s">
        <v>86</v>
      </c>
      <c r="AY128" s="6" t="s">
        <v>156</v>
      </c>
      <c r="BE128" s="160">
        <f>IF($N$128="základní",$J$128,0)</f>
        <v>0</v>
      </c>
      <c r="BF128" s="160">
        <f>IF($N$128="snížená",$J$128,0)</f>
        <v>0</v>
      </c>
      <c r="BG128" s="160">
        <f>IF($N$128="zákl. přenesená",$J$128,0)</f>
        <v>0</v>
      </c>
      <c r="BH128" s="160">
        <f>IF($N$128="sníž. přenesená",$J$128,0)</f>
        <v>0</v>
      </c>
      <c r="BI128" s="160">
        <f>IF($N$128="nulová",$J$128,0)</f>
        <v>0</v>
      </c>
      <c r="BJ128" s="93" t="s">
        <v>23</v>
      </c>
      <c r="BK128" s="160">
        <f>ROUND($I$128*$H$128,2)</f>
        <v>0</v>
      </c>
      <c r="BL128" s="93" t="s">
        <v>162</v>
      </c>
      <c r="BM128" s="93" t="s">
        <v>209</v>
      </c>
    </row>
    <row r="129" spans="2:47" s="6" customFormat="1" ht="16.5" customHeight="1">
      <c r="B129" s="23"/>
      <c r="C129" s="24"/>
      <c r="D129" s="161" t="s">
        <v>164</v>
      </c>
      <c r="E129" s="24"/>
      <c r="F129" s="162" t="s">
        <v>210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164</v>
      </c>
      <c r="AU129" s="6" t="s">
        <v>86</v>
      </c>
    </row>
    <row r="130" spans="2:51" s="6" customFormat="1" ht="15.75" customHeight="1">
      <c r="B130" s="163"/>
      <c r="C130" s="164"/>
      <c r="D130" s="165" t="s">
        <v>166</v>
      </c>
      <c r="E130" s="164"/>
      <c r="F130" s="166" t="s">
        <v>211</v>
      </c>
      <c r="G130" s="164"/>
      <c r="H130" s="167">
        <v>2232.6</v>
      </c>
      <c r="J130" s="164"/>
      <c r="K130" s="164"/>
      <c r="L130" s="168"/>
      <c r="M130" s="169"/>
      <c r="N130" s="164"/>
      <c r="O130" s="164"/>
      <c r="P130" s="164"/>
      <c r="Q130" s="164"/>
      <c r="R130" s="164"/>
      <c r="S130" s="164"/>
      <c r="T130" s="170"/>
      <c r="AT130" s="171" t="s">
        <v>166</v>
      </c>
      <c r="AU130" s="171" t="s">
        <v>86</v>
      </c>
      <c r="AV130" s="171" t="s">
        <v>86</v>
      </c>
      <c r="AW130" s="171" t="s">
        <v>128</v>
      </c>
      <c r="AX130" s="171" t="s">
        <v>78</v>
      </c>
      <c r="AY130" s="171" t="s">
        <v>156</v>
      </c>
    </row>
    <row r="131" spans="2:51" s="6" customFormat="1" ht="15.75" customHeight="1">
      <c r="B131" s="172"/>
      <c r="C131" s="173"/>
      <c r="D131" s="165" t="s">
        <v>166</v>
      </c>
      <c r="E131" s="173"/>
      <c r="F131" s="174" t="s">
        <v>168</v>
      </c>
      <c r="G131" s="173"/>
      <c r="H131" s="175">
        <v>2232.6</v>
      </c>
      <c r="J131" s="173"/>
      <c r="K131" s="173"/>
      <c r="L131" s="176"/>
      <c r="M131" s="177"/>
      <c r="N131" s="173"/>
      <c r="O131" s="173"/>
      <c r="P131" s="173"/>
      <c r="Q131" s="173"/>
      <c r="R131" s="173"/>
      <c r="S131" s="173"/>
      <c r="T131" s="178"/>
      <c r="AT131" s="179" t="s">
        <v>166</v>
      </c>
      <c r="AU131" s="179" t="s">
        <v>86</v>
      </c>
      <c r="AV131" s="179" t="s">
        <v>162</v>
      </c>
      <c r="AW131" s="179" t="s">
        <v>128</v>
      </c>
      <c r="AX131" s="179" t="s">
        <v>23</v>
      </c>
      <c r="AY131" s="179" t="s">
        <v>156</v>
      </c>
    </row>
    <row r="132" spans="2:63" s="136" customFormat="1" ht="30.75" customHeight="1">
      <c r="B132" s="137"/>
      <c r="C132" s="138"/>
      <c r="D132" s="138" t="s">
        <v>77</v>
      </c>
      <c r="E132" s="147" t="s">
        <v>162</v>
      </c>
      <c r="F132" s="147" t="s">
        <v>212</v>
      </c>
      <c r="G132" s="138"/>
      <c r="H132" s="138"/>
      <c r="J132" s="148">
        <f>$BK$132</f>
        <v>0</v>
      </c>
      <c r="K132" s="138"/>
      <c r="L132" s="141"/>
      <c r="M132" s="142"/>
      <c r="N132" s="138"/>
      <c r="O132" s="138"/>
      <c r="P132" s="143">
        <f>SUM($P$133:$P$137)</f>
        <v>0</v>
      </c>
      <c r="Q132" s="138"/>
      <c r="R132" s="143">
        <f>SUM($R$133:$R$137)</f>
        <v>1.825</v>
      </c>
      <c r="S132" s="138"/>
      <c r="T132" s="144">
        <f>SUM($T$133:$T$137)</f>
        <v>0</v>
      </c>
      <c r="AR132" s="145" t="s">
        <v>23</v>
      </c>
      <c r="AT132" s="145" t="s">
        <v>77</v>
      </c>
      <c r="AU132" s="145" t="s">
        <v>23</v>
      </c>
      <c r="AY132" s="145" t="s">
        <v>156</v>
      </c>
      <c r="BK132" s="146">
        <f>SUM($BK$133:$BK$137)</f>
        <v>0</v>
      </c>
    </row>
    <row r="133" spans="2:65" s="6" customFormat="1" ht="15.75" customHeight="1">
      <c r="B133" s="23"/>
      <c r="C133" s="149" t="s">
        <v>213</v>
      </c>
      <c r="D133" s="149" t="s">
        <v>158</v>
      </c>
      <c r="E133" s="150" t="s">
        <v>214</v>
      </c>
      <c r="F133" s="151" t="s">
        <v>215</v>
      </c>
      <c r="G133" s="152" t="s">
        <v>105</v>
      </c>
      <c r="H133" s="153">
        <v>3650</v>
      </c>
      <c r="I133" s="154"/>
      <c r="J133" s="155">
        <f>ROUND($I$133*$H$133,2)</f>
        <v>0</v>
      </c>
      <c r="K133" s="151" t="s">
        <v>161</v>
      </c>
      <c r="L133" s="43"/>
      <c r="M133" s="156"/>
      <c r="N133" s="157" t="s">
        <v>49</v>
      </c>
      <c r="O133" s="24"/>
      <c r="P133" s="158">
        <f>$O$133*$H$133</f>
        <v>0</v>
      </c>
      <c r="Q133" s="158">
        <v>0.0005</v>
      </c>
      <c r="R133" s="158">
        <f>$Q$133*$H$133</f>
        <v>1.825</v>
      </c>
      <c r="S133" s="158">
        <v>0</v>
      </c>
      <c r="T133" s="159">
        <f>$S$133*$H$133</f>
        <v>0</v>
      </c>
      <c r="AR133" s="93" t="s">
        <v>162</v>
      </c>
      <c r="AT133" s="93" t="s">
        <v>158</v>
      </c>
      <c r="AU133" s="93" t="s">
        <v>86</v>
      </c>
      <c r="AY133" s="6" t="s">
        <v>156</v>
      </c>
      <c r="BE133" s="160">
        <f>IF($N$133="základní",$J$133,0)</f>
        <v>0</v>
      </c>
      <c r="BF133" s="160">
        <f>IF($N$133="snížená",$J$133,0)</f>
        <v>0</v>
      </c>
      <c r="BG133" s="160">
        <f>IF($N$133="zákl. přenesená",$J$133,0)</f>
        <v>0</v>
      </c>
      <c r="BH133" s="160">
        <f>IF($N$133="sníž. přenesená",$J$133,0)</f>
        <v>0</v>
      </c>
      <c r="BI133" s="160">
        <f>IF($N$133="nulová",$J$133,0)</f>
        <v>0</v>
      </c>
      <c r="BJ133" s="93" t="s">
        <v>23</v>
      </c>
      <c r="BK133" s="160">
        <f>ROUND($I$133*$H$133,2)</f>
        <v>0</v>
      </c>
      <c r="BL133" s="93" t="s">
        <v>162</v>
      </c>
      <c r="BM133" s="93" t="s">
        <v>216</v>
      </c>
    </row>
    <row r="134" spans="2:47" s="6" customFormat="1" ht="27" customHeight="1">
      <c r="B134" s="23"/>
      <c r="C134" s="24"/>
      <c r="D134" s="161" t="s">
        <v>164</v>
      </c>
      <c r="E134" s="24"/>
      <c r="F134" s="162" t="s">
        <v>217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164</v>
      </c>
      <c r="AU134" s="6" t="s">
        <v>86</v>
      </c>
    </row>
    <row r="135" spans="2:51" s="6" customFormat="1" ht="15.75" customHeight="1">
      <c r="B135" s="180"/>
      <c r="C135" s="181"/>
      <c r="D135" s="165" t="s">
        <v>166</v>
      </c>
      <c r="E135" s="181"/>
      <c r="F135" s="182" t="s">
        <v>218</v>
      </c>
      <c r="G135" s="181"/>
      <c r="H135" s="181"/>
      <c r="J135" s="181"/>
      <c r="K135" s="181"/>
      <c r="L135" s="183"/>
      <c r="M135" s="184"/>
      <c r="N135" s="181"/>
      <c r="O135" s="181"/>
      <c r="P135" s="181"/>
      <c r="Q135" s="181"/>
      <c r="R135" s="181"/>
      <c r="S135" s="181"/>
      <c r="T135" s="185"/>
      <c r="AT135" s="186" t="s">
        <v>166</v>
      </c>
      <c r="AU135" s="186" t="s">
        <v>86</v>
      </c>
      <c r="AV135" s="186" t="s">
        <v>23</v>
      </c>
      <c r="AW135" s="186" t="s">
        <v>128</v>
      </c>
      <c r="AX135" s="186" t="s">
        <v>78</v>
      </c>
      <c r="AY135" s="186" t="s">
        <v>156</v>
      </c>
    </row>
    <row r="136" spans="2:51" s="6" customFormat="1" ht="15.75" customHeight="1">
      <c r="B136" s="163"/>
      <c r="C136" s="164"/>
      <c r="D136" s="165" t="s">
        <v>166</v>
      </c>
      <c r="E136" s="164"/>
      <c r="F136" s="166" t="s">
        <v>219</v>
      </c>
      <c r="G136" s="164"/>
      <c r="H136" s="167">
        <v>3650</v>
      </c>
      <c r="J136" s="164"/>
      <c r="K136" s="164"/>
      <c r="L136" s="168"/>
      <c r="M136" s="169"/>
      <c r="N136" s="164"/>
      <c r="O136" s="164"/>
      <c r="P136" s="164"/>
      <c r="Q136" s="164"/>
      <c r="R136" s="164"/>
      <c r="S136" s="164"/>
      <c r="T136" s="170"/>
      <c r="AT136" s="171" t="s">
        <v>166</v>
      </c>
      <c r="AU136" s="171" t="s">
        <v>86</v>
      </c>
      <c r="AV136" s="171" t="s">
        <v>86</v>
      </c>
      <c r="AW136" s="171" t="s">
        <v>128</v>
      </c>
      <c r="AX136" s="171" t="s">
        <v>78</v>
      </c>
      <c r="AY136" s="171" t="s">
        <v>156</v>
      </c>
    </row>
    <row r="137" spans="2:51" s="6" customFormat="1" ht="15.75" customHeight="1">
      <c r="B137" s="172"/>
      <c r="C137" s="173"/>
      <c r="D137" s="165" t="s">
        <v>166</v>
      </c>
      <c r="E137" s="173"/>
      <c r="F137" s="174" t="s">
        <v>168</v>
      </c>
      <c r="G137" s="173"/>
      <c r="H137" s="175">
        <v>3650</v>
      </c>
      <c r="J137" s="173"/>
      <c r="K137" s="173"/>
      <c r="L137" s="176"/>
      <c r="M137" s="177"/>
      <c r="N137" s="173"/>
      <c r="O137" s="173"/>
      <c r="P137" s="173"/>
      <c r="Q137" s="173"/>
      <c r="R137" s="173"/>
      <c r="S137" s="173"/>
      <c r="T137" s="178"/>
      <c r="AT137" s="179" t="s">
        <v>166</v>
      </c>
      <c r="AU137" s="179" t="s">
        <v>86</v>
      </c>
      <c r="AV137" s="179" t="s">
        <v>162</v>
      </c>
      <c r="AW137" s="179" t="s">
        <v>128</v>
      </c>
      <c r="AX137" s="179" t="s">
        <v>23</v>
      </c>
      <c r="AY137" s="179" t="s">
        <v>156</v>
      </c>
    </row>
    <row r="138" spans="2:63" s="136" customFormat="1" ht="30.75" customHeight="1">
      <c r="B138" s="137"/>
      <c r="C138" s="138"/>
      <c r="D138" s="138" t="s">
        <v>77</v>
      </c>
      <c r="E138" s="147" t="s">
        <v>185</v>
      </c>
      <c r="F138" s="147" t="s">
        <v>220</v>
      </c>
      <c r="G138" s="138"/>
      <c r="H138" s="138"/>
      <c r="J138" s="148">
        <f>$BK$138</f>
        <v>0</v>
      </c>
      <c r="K138" s="138"/>
      <c r="L138" s="141"/>
      <c r="M138" s="142"/>
      <c r="N138" s="138"/>
      <c r="O138" s="138"/>
      <c r="P138" s="143">
        <f>SUM($P$139:$P$177)</f>
        <v>0</v>
      </c>
      <c r="Q138" s="138"/>
      <c r="R138" s="143">
        <f>SUM($R$139:$R$177)</f>
        <v>515.359377</v>
      </c>
      <c r="S138" s="138"/>
      <c r="T138" s="144">
        <f>SUM($T$139:$T$177)</f>
        <v>0</v>
      </c>
      <c r="AR138" s="145" t="s">
        <v>23</v>
      </c>
      <c r="AT138" s="145" t="s">
        <v>77</v>
      </c>
      <c r="AU138" s="145" t="s">
        <v>23</v>
      </c>
      <c r="AY138" s="145" t="s">
        <v>156</v>
      </c>
      <c r="BK138" s="146">
        <f>SUM($BK$139:$BK$177)</f>
        <v>0</v>
      </c>
    </row>
    <row r="139" spans="2:65" s="6" customFormat="1" ht="15.75" customHeight="1">
      <c r="B139" s="23"/>
      <c r="C139" s="149" t="s">
        <v>28</v>
      </c>
      <c r="D139" s="149" t="s">
        <v>158</v>
      </c>
      <c r="E139" s="150" t="s">
        <v>221</v>
      </c>
      <c r="F139" s="151" t="s">
        <v>222</v>
      </c>
      <c r="G139" s="152" t="s">
        <v>94</v>
      </c>
      <c r="H139" s="153">
        <v>2232.6</v>
      </c>
      <c r="I139" s="154"/>
      <c r="J139" s="155">
        <f>ROUND($I$139*$H$139,2)</f>
        <v>0</v>
      </c>
      <c r="K139" s="151" t="s">
        <v>161</v>
      </c>
      <c r="L139" s="43"/>
      <c r="M139" s="156"/>
      <c r="N139" s="157" t="s">
        <v>49</v>
      </c>
      <c r="O139" s="24"/>
      <c r="P139" s="158">
        <f>$O$139*$H$139</f>
        <v>0</v>
      </c>
      <c r="Q139" s="158">
        <v>0</v>
      </c>
      <c r="R139" s="158">
        <f>$Q$139*$H$139</f>
        <v>0</v>
      </c>
      <c r="S139" s="158">
        <v>0</v>
      </c>
      <c r="T139" s="159">
        <f>$S$139*$H$139</f>
        <v>0</v>
      </c>
      <c r="AR139" s="93" t="s">
        <v>162</v>
      </c>
      <c r="AT139" s="93" t="s">
        <v>158</v>
      </c>
      <c r="AU139" s="93" t="s">
        <v>86</v>
      </c>
      <c r="AY139" s="6" t="s">
        <v>156</v>
      </c>
      <c r="BE139" s="160">
        <f>IF($N$139="základní",$J$139,0)</f>
        <v>0</v>
      </c>
      <c r="BF139" s="160">
        <f>IF($N$139="snížená",$J$139,0)</f>
        <v>0</v>
      </c>
      <c r="BG139" s="160">
        <f>IF($N$139="zákl. přenesená",$J$139,0)</f>
        <v>0</v>
      </c>
      <c r="BH139" s="160">
        <f>IF($N$139="sníž. přenesená",$J$139,0)</f>
        <v>0</v>
      </c>
      <c r="BI139" s="160">
        <f>IF($N$139="nulová",$J$139,0)</f>
        <v>0</v>
      </c>
      <c r="BJ139" s="93" t="s">
        <v>23</v>
      </c>
      <c r="BK139" s="160">
        <f>ROUND($I$139*$H$139,2)</f>
        <v>0</v>
      </c>
      <c r="BL139" s="93" t="s">
        <v>162</v>
      </c>
      <c r="BM139" s="93" t="s">
        <v>223</v>
      </c>
    </row>
    <row r="140" spans="2:47" s="6" customFormat="1" ht="16.5" customHeight="1">
      <c r="B140" s="23"/>
      <c r="C140" s="24"/>
      <c r="D140" s="161" t="s">
        <v>164</v>
      </c>
      <c r="E140" s="24"/>
      <c r="F140" s="162" t="s">
        <v>224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164</v>
      </c>
      <c r="AU140" s="6" t="s">
        <v>86</v>
      </c>
    </row>
    <row r="141" spans="2:51" s="6" customFormat="1" ht="15.75" customHeight="1">
      <c r="B141" s="163"/>
      <c r="C141" s="164"/>
      <c r="D141" s="165" t="s">
        <v>166</v>
      </c>
      <c r="E141" s="164"/>
      <c r="F141" s="166" t="s">
        <v>211</v>
      </c>
      <c r="G141" s="164"/>
      <c r="H141" s="167">
        <v>2232.6</v>
      </c>
      <c r="J141" s="164"/>
      <c r="K141" s="164"/>
      <c r="L141" s="168"/>
      <c r="M141" s="169"/>
      <c r="N141" s="164"/>
      <c r="O141" s="164"/>
      <c r="P141" s="164"/>
      <c r="Q141" s="164"/>
      <c r="R141" s="164"/>
      <c r="S141" s="164"/>
      <c r="T141" s="170"/>
      <c r="AT141" s="171" t="s">
        <v>166</v>
      </c>
      <c r="AU141" s="171" t="s">
        <v>86</v>
      </c>
      <c r="AV141" s="171" t="s">
        <v>86</v>
      </c>
      <c r="AW141" s="171" t="s">
        <v>128</v>
      </c>
      <c r="AX141" s="171" t="s">
        <v>78</v>
      </c>
      <c r="AY141" s="171" t="s">
        <v>156</v>
      </c>
    </row>
    <row r="142" spans="2:51" s="6" customFormat="1" ht="15.75" customHeight="1">
      <c r="B142" s="172"/>
      <c r="C142" s="173"/>
      <c r="D142" s="165" t="s">
        <v>166</v>
      </c>
      <c r="E142" s="173"/>
      <c r="F142" s="174" t="s">
        <v>168</v>
      </c>
      <c r="G142" s="173"/>
      <c r="H142" s="175">
        <v>2232.6</v>
      </c>
      <c r="J142" s="173"/>
      <c r="K142" s="173"/>
      <c r="L142" s="176"/>
      <c r="M142" s="177"/>
      <c r="N142" s="173"/>
      <c r="O142" s="173"/>
      <c r="P142" s="173"/>
      <c r="Q142" s="173"/>
      <c r="R142" s="173"/>
      <c r="S142" s="173"/>
      <c r="T142" s="178"/>
      <c r="AT142" s="179" t="s">
        <v>166</v>
      </c>
      <c r="AU142" s="179" t="s">
        <v>86</v>
      </c>
      <c r="AV142" s="179" t="s">
        <v>162</v>
      </c>
      <c r="AW142" s="179" t="s">
        <v>128</v>
      </c>
      <c r="AX142" s="179" t="s">
        <v>23</v>
      </c>
      <c r="AY142" s="179" t="s">
        <v>156</v>
      </c>
    </row>
    <row r="143" spans="2:65" s="6" customFormat="1" ht="15.75" customHeight="1">
      <c r="B143" s="23"/>
      <c r="C143" s="149" t="s">
        <v>225</v>
      </c>
      <c r="D143" s="149" t="s">
        <v>158</v>
      </c>
      <c r="E143" s="150" t="s">
        <v>226</v>
      </c>
      <c r="F143" s="151" t="s">
        <v>227</v>
      </c>
      <c r="G143" s="152" t="s">
        <v>94</v>
      </c>
      <c r="H143" s="153">
        <v>3348.9</v>
      </c>
      <c r="I143" s="154"/>
      <c r="J143" s="155">
        <f>ROUND($I$143*$H$143,2)</f>
        <v>0</v>
      </c>
      <c r="K143" s="151" t="s">
        <v>161</v>
      </c>
      <c r="L143" s="43"/>
      <c r="M143" s="156"/>
      <c r="N143" s="157" t="s">
        <v>49</v>
      </c>
      <c r="O143" s="24"/>
      <c r="P143" s="158">
        <f>$O$143*$H$143</f>
        <v>0</v>
      </c>
      <c r="Q143" s="158">
        <v>0</v>
      </c>
      <c r="R143" s="158">
        <f>$Q$143*$H$143</f>
        <v>0</v>
      </c>
      <c r="S143" s="158">
        <v>0</v>
      </c>
      <c r="T143" s="159">
        <f>$S$143*$H$143</f>
        <v>0</v>
      </c>
      <c r="AR143" s="93" t="s">
        <v>162</v>
      </c>
      <c r="AT143" s="93" t="s">
        <v>158</v>
      </c>
      <c r="AU143" s="93" t="s">
        <v>86</v>
      </c>
      <c r="AY143" s="6" t="s">
        <v>156</v>
      </c>
      <c r="BE143" s="160">
        <f>IF($N$143="základní",$J$143,0)</f>
        <v>0</v>
      </c>
      <c r="BF143" s="160">
        <f>IF($N$143="snížená",$J$143,0)</f>
        <v>0</v>
      </c>
      <c r="BG143" s="160">
        <f>IF($N$143="zákl. přenesená",$J$143,0)</f>
        <v>0</v>
      </c>
      <c r="BH143" s="160">
        <f>IF($N$143="sníž. přenesená",$J$143,0)</f>
        <v>0</v>
      </c>
      <c r="BI143" s="160">
        <f>IF($N$143="nulová",$J$143,0)</f>
        <v>0</v>
      </c>
      <c r="BJ143" s="93" t="s">
        <v>23</v>
      </c>
      <c r="BK143" s="160">
        <f>ROUND($I$143*$H$143,2)</f>
        <v>0</v>
      </c>
      <c r="BL143" s="93" t="s">
        <v>162</v>
      </c>
      <c r="BM143" s="93" t="s">
        <v>228</v>
      </c>
    </row>
    <row r="144" spans="2:47" s="6" customFormat="1" ht="27" customHeight="1">
      <c r="B144" s="23"/>
      <c r="C144" s="24"/>
      <c r="D144" s="161" t="s">
        <v>164</v>
      </c>
      <c r="E144" s="24"/>
      <c r="F144" s="162" t="s">
        <v>229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164</v>
      </c>
      <c r="AU144" s="6" t="s">
        <v>86</v>
      </c>
    </row>
    <row r="145" spans="2:51" s="6" customFormat="1" ht="15.75" customHeight="1">
      <c r="B145" s="163"/>
      <c r="C145" s="164"/>
      <c r="D145" s="165" t="s">
        <v>166</v>
      </c>
      <c r="E145" s="164"/>
      <c r="F145" s="166" t="s">
        <v>230</v>
      </c>
      <c r="G145" s="164"/>
      <c r="H145" s="167">
        <v>1116.3</v>
      </c>
      <c r="J145" s="164"/>
      <c r="K145" s="164"/>
      <c r="L145" s="168"/>
      <c r="M145" s="169"/>
      <c r="N145" s="164"/>
      <c r="O145" s="164"/>
      <c r="P145" s="164"/>
      <c r="Q145" s="164"/>
      <c r="R145" s="164"/>
      <c r="S145" s="164"/>
      <c r="T145" s="170"/>
      <c r="AT145" s="171" t="s">
        <v>166</v>
      </c>
      <c r="AU145" s="171" t="s">
        <v>86</v>
      </c>
      <c r="AV145" s="171" t="s">
        <v>86</v>
      </c>
      <c r="AW145" s="171" t="s">
        <v>128</v>
      </c>
      <c r="AX145" s="171" t="s">
        <v>78</v>
      </c>
      <c r="AY145" s="171" t="s">
        <v>156</v>
      </c>
    </row>
    <row r="146" spans="2:51" s="6" customFormat="1" ht="15.75" customHeight="1">
      <c r="B146" s="163"/>
      <c r="C146" s="164"/>
      <c r="D146" s="165" t="s">
        <v>166</v>
      </c>
      <c r="E146" s="164" t="s">
        <v>107</v>
      </c>
      <c r="F146" s="166" t="s">
        <v>211</v>
      </c>
      <c r="G146" s="164"/>
      <c r="H146" s="167">
        <v>2232.6</v>
      </c>
      <c r="J146" s="164"/>
      <c r="K146" s="164"/>
      <c r="L146" s="168"/>
      <c r="M146" s="169"/>
      <c r="N146" s="164"/>
      <c r="O146" s="164"/>
      <c r="P146" s="164"/>
      <c r="Q146" s="164"/>
      <c r="R146" s="164"/>
      <c r="S146" s="164"/>
      <c r="T146" s="170"/>
      <c r="AT146" s="171" t="s">
        <v>166</v>
      </c>
      <c r="AU146" s="171" t="s">
        <v>86</v>
      </c>
      <c r="AV146" s="171" t="s">
        <v>86</v>
      </c>
      <c r="AW146" s="171" t="s">
        <v>128</v>
      </c>
      <c r="AX146" s="171" t="s">
        <v>78</v>
      </c>
      <c r="AY146" s="171" t="s">
        <v>156</v>
      </c>
    </row>
    <row r="147" spans="2:51" s="6" customFormat="1" ht="15.75" customHeight="1">
      <c r="B147" s="172"/>
      <c r="C147" s="173"/>
      <c r="D147" s="165" t="s">
        <v>166</v>
      </c>
      <c r="E147" s="173"/>
      <c r="F147" s="174" t="s">
        <v>168</v>
      </c>
      <c r="G147" s="173"/>
      <c r="H147" s="175">
        <v>3348.9</v>
      </c>
      <c r="J147" s="173"/>
      <c r="K147" s="173"/>
      <c r="L147" s="176"/>
      <c r="M147" s="177"/>
      <c r="N147" s="173"/>
      <c r="O147" s="173"/>
      <c r="P147" s="173"/>
      <c r="Q147" s="173"/>
      <c r="R147" s="173"/>
      <c r="S147" s="173"/>
      <c r="T147" s="178"/>
      <c r="AT147" s="179" t="s">
        <v>166</v>
      </c>
      <c r="AU147" s="179" t="s">
        <v>86</v>
      </c>
      <c r="AV147" s="179" t="s">
        <v>162</v>
      </c>
      <c r="AW147" s="179" t="s">
        <v>128</v>
      </c>
      <c r="AX147" s="179" t="s">
        <v>23</v>
      </c>
      <c r="AY147" s="179" t="s">
        <v>156</v>
      </c>
    </row>
    <row r="148" spans="2:65" s="6" customFormat="1" ht="15.75" customHeight="1">
      <c r="B148" s="23"/>
      <c r="C148" s="149" t="s">
        <v>231</v>
      </c>
      <c r="D148" s="149" t="s">
        <v>158</v>
      </c>
      <c r="E148" s="150" t="s">
        <v>232</v>
      </c>
      <c r="F148" s="151" t="s">
        <v>233</v>
      </c>
      <c r="G148" s="152" t="s">
        <v>94</v>
      </c>
      <c r="H148" s="153">
        <v>3517</v>
      </c>
      <c r="I148" s="154"/>
      <c r="J148" s="155">
        <f>ROUND($I$148*$H$148,2)</f>
        <v>0</v>
      </c>
      <c r="K148" s="151" t="s">
        <v>161</v>
      </c>
      <c r="L148" s="43"/>
      <c r="M148" s="156"/>
      <c r="N148" s="157" t="s">
        <v>49</v>
      </c>
      <c r="O148" s="24"/>
      <c r="P148" s="158">
        <f>$O$148*$H$148</f>
        <v>0</v>
      </c>
      <c r="Q148" s="158">
        <v>0.132</v>
      </c>
      <c r="R148" s="158">
        <f>$Q$148*$H$148</f>
        <v>464.244</v>
      </c>
      <c r="S148" s="158">
        <v>0</v>
      </c>
      <c r="T148" s="159">
        <f>$S$148*$H$148</f>
        <v>0</v>
      </c>
      <c r="AR148" s="93" t="s">
        <v>162</v>
      </c>
      <c r="AT148" s="93" t="s">
        <v>158</v>
      </c>
      <c r="AU148" s="93" t="s">
        <v>86</v>
      </c>
      <c r="AY148" s="6" t="s">
        <v>156</v>
      </c>
      <c r="BE148" s="160">
        <f>IF($N$148="základní",$J$148,0)</f>
        <v>0</v>
      </c>
      <c r="BF148" s="160">
        <f>IF($N$148="snížená",$J$148,0)</f>
        <v>0</v>
      </c>
      <c r="BG148" s="160">
        <f>IF($N$148="zákl. přenesená",$J$148,0)</f>
        <v>0</v>
      </c>
      <c r="BH148" s="160">
        <f>IF($N$148="sníž. přenesená",$J$148,0)</f>
        <v>0</v>
      </c>
      <c r="BI148" s="160">
        <f>IF($N$148="nulová",$J$148,0)</f>
        <v>0</v>
      </c>
      <c r="BJ148" s="93" t="s">
        <v>23</v>
      </c>
      <c r="BK148" s="160">
        <f>ROUND($I$148*$H$148,2)</f>
        <v>0</v>
      </c>
      <c r="BL148" s="93" t="s">
        <v>162</v>
      </c>
      <c r="BM148" s="93" t="s">
        <v>234</v>
      </c>
    </row>
    <row r="149" spans="2:47" s="6" customFormat="1" ht="16.5" customHeight="1">
      <c r="B149" s="23"/>
      <c r="C149" s="24"/>
      <c r="D149" s="161" t="s">
        <v>164</v>
      </c>
      <c r="E149" s="24"/>
      <c r="F149" s="162" t="s">
        <v>235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164</v>
      </c>
      <c r="AU149" s="6" t="s">
        <v>86</v>
      </c>
    </row>
    <row r="150" spans="2:47" s="6" customFormat="1" ht="30.75" customHeight="1">
      <c r="B150" s="23"/>
      <c r="C150" s="24"/>
      <c r="D150" s="165" t="s">
        <v>190</v>
      </c>
      <c r="E150" s="24"/>
      <c r="F150" s="187" t="s">
        <v>236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190</v>
      </c>
      <c r="AU150" s="6" t="s">
        <v>86</v>
      </c>
    </row>
    <row r="151" spans="2:51" s="6" customFormat="1" ht="15.75" customHeight="1">
      <c r="B151" s="180"/>
      <c r="C151" s="181"/>
      <c r="D151" s="165" t="s">
        <v>166</v>
      </c>
      <c r="E151" s="181"/>
      <c r="F151" s="182" t="s">
        <v>203</v>
      </c>
      <c r="G151" s="181"/>
      <c r="H151" s="181"/>
      <c r="J151" s="181"/>
      <c r="K151" s="181"/>
      <c r="L151" s="183"/>
      <c r="M151" s="184"/>
      <c r="N151" s="181"/>
      <c r="O151" s="181"/>
      <c r="P151" s="181"/>
      <c r="Q151" s="181"/>
      <c r="R151" s="181"/>
      <c r="S151" s="181"/>
      <c r="T151" s="185"/>
      <c r="AT151" s="186" t="s">
        <v>166</v>
      </c>
      <c r="AU151" s="186" t="s">
        <v>86</v>
      </c>
      <c r="AV151" s="186" t="s">
        <v>23</v>
      </c>
      <c r="AW151" s="186" t="s">
        <v>128</v>
      </c>
      <c r="AX151" s="186" t="s">
        <v>78</v>
      </c>
      <c r="AY151" s="186" t="s">
        <v>156</v>
      </c>
    </row>
    <row r="152" spans="2:51" s="6" customFormat="1" ht="15.75" customHeight="1">
      <c r="B152" s="163"/>
      <c r="C152" s="164"/>
      <c r="D152" s="165" t="s">
        <v>166</v>
      </c>
      <c r="E152" s="164"/>
      <c r="F152" s="166" t="s">
        <v>237</v>
      </c>
      <c r="G152" s="164"/>
      <c r="H152" s="167">
        <v>3517</v>
      </c>
      <c r="J152" s="164"/>
      <c r="K152" s="164"/>
      <c r="L152" s="168"/>
      <c r="M152" s="169"/>
      <c r="N152" s="164"/>
      <c r="O152" s="164"/>
      <c r="P152" s="164"/>
      <c r="Q152" s="164"/>
      <c r="R152" s="164"/>
      <c r="S152" s="164"/>
      <c r="T152" s="170"/>
      <c r="AT152" s="171" t="s">
        <v>166</v>
      </c>
      <c r="AU152" s="171" t="s">
        <v>86</v>
      </c>
      <c r="AV152" s="171" t="s">
        <v>86</v>
      </c>
      <c r="AW152" s="171" t="s">
        <v>128</v>
      </c>
      <c r="AX152" s="171" t="s">
        <v>78</v>
      </c>
      <c r="AY152" s="171" t="s">
        <v>156</v>
      </c>
    </row>
    <row r="153" spans="2:51" s="6" customFormat="1" ht="15.75" customHeight="1">
      <c r="B153" s="172"/>
      <c r="C153" s="173"/>
      <c r="D153" s="165" t="s">
        <v>166</v>
      </c>
      <c r="E153" s="173"/>
      <c r="F153" s="174" t="s">
        <v>168</v>
      </c>
      <c r="G153" s="173"/>
      <c r="H153" s="175">
        <v>3517</v>
      </c>
      <c r="J153" s="173"/>
      <c r="K153" s="173"/>
      <c r="L153" s="176"/>
      <c r="M153" s="177"/>
      <c r="N153" s="173"/>
      <c r="O153" s="173"/>
      <c r="P153" s="173"/>
      <c r="Q153" s="173"/>
      <c r="R153" s="173"/>
      <c r="S153" s="173"/>
      <c r="T153" s="178"/>
      <c r="AT153" s="179" t="s">
        <v>166</v>
      </c>
      <c r="AU153" s="179" t="s">
        <v>86</v>
      </c>
      <c r="AV153" s="179" t="s">
        <v>162</v>
      </c>
      <c r="AW153" s="179" t="s">
        <v>128</v>
      </c>
      <c r="AX153" s="179" t="s">
        <v>23</v>
      </c>
      <c r="AY153" s="179" t="s">
        <v>156</v>
      </c>
    </row>
    <row r="154" spans="2:65" s="6" customFormat="1" ht="15.75" customHeight="1">
      <c r="B154" s="23"/>
      <c r="C154" s="149" t="s">
        <v>238</v>
      </c>
      <c r="D154" s="149" t="s">
        <v>158</v>
      </c>
      <c r="E154" s="150" t="s">
        <v>239</v>
      </c>
      <c r="F154" s="151" t="s">
        <v>240</v>
      </c>
      <c r="G154" s="152" t="s">
        <v>94</v>
      </c>
      <c r="H154" s="153">
        <v>3348.9</v>
      </c>
      <c r="I154" s="154"/>
      <c r="J154" s="155">
        <f>ROUND($I$154*$H$154,2)</f>
        <v>0</v>
      </c>
      <c r="K154" s="151" t="s">
        <v>161</v>
      </c>
      <c r="L154" s="43"/>
      <c r="M154" s="156"/>
      <c r="N154" s="157" t="s">
        <v>49</v>
      </c>
      <c r="O154" s="24"/>
      <c r="P154" s="158">
        <f>$O$154*$H$154</f>
        <v>0</v>
      </c>
      <c r="Q154" s="158">
        <v>0.00652</v>
      </c>
      <c r="R154" s="158">
        <f>$Q$154*$H$154</f>
        <v>21.834827999999998</v>
      </c>
      <c r="S154" s="158">
        <v>0</v>
      </c>
      <c r="T154" s="159">
        <f>$S$154*$H$154</f>
        <v>0</v>
      </c>
      <c r="AR154" s="93" t="s">
        <v>162</v>
      </c>
      <c r="AT154" s="93" t="s">
        <v>158</v>
      </c>
      <c r="AU154" s="93" t="s">
        <v>86</v>
      </c>
      <c r="AY154" s="6" t="s">
        <v>156</v>
      </c>
      <c r="BE154" s="160">
        <f>IF($N$154="základní",$J$154,0)</f>
        <v>0</v>
      </c>
      <c r="BF154" s="160">
        <f>IF($N$154="snížená",$J$154,0)</f>
        <v>0</v>
      </c>
      <c r="BG154" s="160">
        <f>IF($N$154="zákl. přenesená",$J$154,0)</f>
        <v>0</v>
      </c>
      <c r="BH154" s="160">
        <f>IF($N$154="sníž. přenesená",$J$154,0)</f>
        <v>0</v>
      </c>
      <c r="BI154" s="160">
        <f>IF($N$154="nulová",$J$154,0)</f>
        <v>0</v>
      </c>
      <c r="BJ154" s="93" t="s">
        <v>23</v>
      </c>
      <c r="BK154" s="160">
        <f>ROUND($I$154*$H$154,2)</f>
        <v>0</v>
      </c>
      <c r="BL154" s="93" t="s">
        <v>162</v>
      </c>
      <c r="BM154" s="93" t="s">
        <v>241</v>
      </c>
    </row>
    <row r="155" spans="2:47" s="6" customFormat="1" ht="16.5" customHeight="1">
      <c r="B155" s="23"/>
      <c r="C155" s="24"/>
      <c r="D155" s="161" t="s">
        <v>164</v>
      </c>
      <c r="E155" s="24"/>
      <c r="F155" s="162" t="s">
        <v>242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164</v>
      </c>
      <c r="AU155" s="6" t="s">
        <v>86</v>
      </c>
    </row>
    <row r="156" spans="2:51" s="6" customFormat="1" ht="15.75" customHeight="1">
      <c r="B156" s="163"/>
      <c r="C156" s="164"/>
      <c r="D156" s="165" t="s">
        <v>166</v>
      </c>
      <c r="E156" s="164"/>
      <c r="F156" s="166" t="s">
        <v>230</v>
      </c>
      <c r="G156" s="164"/>
      <c r="H156" s="167">
        <v>1116.3</v>
      </c>
      <c r="J156" s="164"/>
      <c r="K156" s="164"/>
      <c r="L156" s="168"/>
      <c r="M156" s="169"/>
      <c r="N156" s="164"/>
      <c r="O156" s="164"/>
      <c r="P156" s="164"/>
      <c r="Q156" s="164"/>
      <c r="R156" s="164"/>
      <c r="S156" s="164"/>
      <c r="T156" s="170"/>
      <c r="AT156" s="171" t="s">
        <v>166</v>
      </c>
      <c r="AU156" s="171" t="s">
        <v>86</v>
      </c>
      <c r="AV156" s="171" t="s">
        <v>86</v>
      </c>
      <c r="AW156" s="171" t="s">
        <v>128</v>
      </c>
      <c r="AX156" s="171" t="s">
        <v>78</v>
      </c>
      <c r="AY156" s="171" t="s">
        <v>156</v>
      </c>
    </row>
    <row r="157" spans="2:51" s="6" customFormat="1" ht="15.75" customHeight="1">
      <c r="B157" s="163"/>
      <c r="C157" s="164"/>
      <c r="D157" s="165" t="s">
        <v>166</v>
      </c>
      <c r="E157" s="164"/>
      <c r="F157" s="166" t="s">
        <v>211</v>
      </c>
      <c r="G157" s="164"/>
      <c r="H157" s="167">
        <v>2232.6</v>
      </c>
      <c r="J157" s="164"/>
      <c r="K157" s="164"/>
      <c r="L157" s="168"/>
      <c r="M157" s="169"/>
      <c r="N157" s="164"/>
      <c r="O157" s="164"/>
      <c r="P157" s="164"/>
      <c r="Q157" s="164"/>
      <c r="R157" s="164"/>
      <c r="S157" s="164"/>
      <c r="T157" s="170"/>
      <c r="AT157" s="171" t="s">
        <v>166</v>
      </c>
      <c r="AU157" s="171" t="s">
        <v>86</v>
      </c>
      <c r="AV157" s="171" t="s">
        <v>86</v>
      </c>
      <c r="AW157" s="171" t="s">
        <v>128</v>
      </c>
      <c r="AX157" s="171" t="s">
        <v>78</v>
      </c>
      <c r="AY157" s="171" t="s">
        <v>156</v>
      </c>
    </row>
    <row r="158" spans="2:51" s="6" customFormat="1" ht="15.75" customHeight="1">
      <c r="B158" s="172"/>
      <c r="C158" s="173"/>
      <c r="D158" s="165" t="s">
        <v>166</v>
      </c>
      <c r="E158" s="173"/>
      <c r="F158" s="174" t="s">
        <v>168</v>
      </c>
      <c r="G158" s="173"/>
      <c r="H158" s="175">
        <v>3348.9</v>
      </c>
      <c r="J158" s="173"/>
      <c r="K158" s="173"/>
      <c r="L158" s="176"/>
      <c r="M158" s="177"/>
      <c r="N158" s="173"/>
      <c r="O158" s="173"/>
      <c r="P158" s="173"/>
      <c r="Q158" s="173"/>
      <c r="R158" s="173"/>
      <c r="S158" s="173"/>
      <c r="T158" s="178"/>
      <c r="AT158" s="179" t="s">
        <v>166</v>
      </c>
      <c r="AU158" s="179" t="s">
        <v>86</v>
      </c>
      <c r="AV158" s="179" t="s">
        <v>162</v>
      </c>
      <c r="AW158" s="179" t="s">
        <v>128</v>
      </c>
      <c r="AX158" s="179" t="s">
        <v>23</v>
      </c>
      <c r="AY158" s="179" t="s">
        <v>156</v>
      </c>
    </row>
    <row r="159" spans="2:65" s="6" customFormat="1" ht="15.75" customHeight="1">
      <c r="B159" s="23"/>
      <c r="C159" s="149" t="s">
        <v>243</v>
      </c>
      <c r="D159" s="149" t="s">
        <v>158</v>
      </c>
      <c r="E159" s="150" t="s">
        <v>244</v>
      </c>
      <c r="F159" s="151" t="s">
        <v>245</v>
      </c>
      <c r="G159" s="152" t="s">
        <v>94</v>
      </c>
      <c r="H159" s="153">
        <v>48000.9</v>
      </c>
      <c r="I159" s="154"/>
      <c r="J159" s="155">
        <f>ROUND($I$159*$H$159,2)</f>
        <v>0</v>
      </c>
      <c r="K159" s="151" t="s">
        <v>161</v>
      </c>
      <c r="L159" s="43"/>
      <c r="M159" s="156"/>
      <c r="N159" s="157" t="s">
        <v>49</v>
      </c>
      <c r="O159" s="24"/>
      <c r="P159" s="158">
        <f>$O$159*$H$159</f>
        <v>0</v>
      </c>
      <c r="Q159" s="158">
        <v>0.00061</v>
      </c>
      <c r="R159" s="158">
        <f>$Q$159*$H$159</f>
        <v>29.280549</v>
      </c>
      <c r="S159" s="158">
        <v>0</v>
      </c>
      <c r="T159" s="159">
        <f>$S$159*$H$159</f>
        <v>0</v>
      </c>
      <c r="AR159" s="93" t="s">
        <v>162</v>
      </c>
      <c r="AT159" s="93" t="s">
        <v>158</v>
      </c>
      <c r="AU159" s="93" t="s">
        <v>86</v>
      </c>
      <c r="AY159" s="6" t="s">
        <v>156</v>
      </c>
      <c r="BE159" s="160">
        <f>IF($N$159="základní",$J$159,0)</f>
        <v>0</v>
      </c>
      <c r="BF159" s="160">
        <f>IF($N$159="snížená",$J$159,0)</f>
        <v>0</v>
      </c>
      <c r="BG159" s="160">
        <f>IF($N$159="zákl. přenesená",$J$159,0)</f>
        <v>0</v>
      </c>
      <c r="BH159" s="160">
        <f>IF($N$159="sníž. přenesená",$J$159,0)</f>
        <v>0</v>
      </c>
      <c r="BI159" s="160">
        <f>IF($N$159="nulová",$J$159,0)</f>
        <v>0</v>
      </c>
      <c r="BJ159" s="93" t="s">
        <v>23</v>
      </c>
      <c r="BK159" s="160">
        <f>ROUND($I$159*$H$159,2)</f>
        <v>0</v>
      </c>
      <c r="BL159" s="93" t="s">
        <v>162</v>
      </c>
      <c r="BM159" s="93" t="s">
        <v>246</v>
      </c>
    </row>
    <row r="160" spans="2:47" s="6" customFormat="1" ht="16.5" customHeight="1">
      <c r="B160" s="23"/>
      <c r="C160" s="24"/>
      <c r="D160" s="161" t="s">
        <v>164</v>
      </c>
      <c r="E160" s="24"/>
      <c r="F160" s="162" t="s">
        <v>247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164</v>
      </c>
      <c r="AU160" s="6" t="s">
        <v>86</v>
      </c>
    </row>
    <row r="161" spans="2:51" s="6" customFormat="1" ht="15.75" customHeight="1">
      <c r="B161" s="163"/>
      <c r="C161" s="164"/>
      <c r="D161" s="165" t="s">
        <v>166</v>
      </c>
      <c r="E161" s="164"/>
      <c r="F161" s="166" t="s">
        <v>248</v>
      </c>
      <c r="G161" s="164"/>
      <c r="H161" s="167">
        <v>23442.3</v>
      </c>
      <c r="J161" s="164"/>
      <c r="K161" s="164"/>
      <c r="L161" s="168"/>
      <c r="M161" s="169"/>
      <c r="N161" s="164"/>
      <c r="O161" s="164"/>
      <c r="P161" s="164"/>
      <c r="Q161" s="164"/>
      <c r="R161" s="164"/>
      <c r="S161" s="164"/>
      <c r="T161" s="170"/>
      <c r="AT161" s="171" t="s">
        <v>166</v>
      </c>
      <c r="AU161" s="171" t="s">
        <v>86</v>
      </c>
      <c r="AV161" s="171" t="s">
        <v>86</v>
      </c>
      <c r="AW161" s="171" t="s">
        <v>128</v>
      </c>
      <c r="AX161" s="171" t="s">
        <v>78</v>
      </c>
      <c r="AY161" s="171" t="s">
        <v>156</v>
      </c>
    </row>
    <row r="162" spans="2:51" s="6" customFormat="1" ht="15.75" customHeight="1">
      <c r="B162" s="163"/>
      <c r="C162" s="164"/>
      <c r="D162" s="165" t="s">
        <v>166</v>
      </c>
      <c r="E162" s="164"/>
      <c r="F162" s="166" t="s">
        <v>249</v>
      </c>
      <c r="G162" s="164"/>
      <c r="H162" s="167">
        <v>24558.6</v>
      </c>
      <c r="J162" s="164"/>
      <c r="K162" s="164"/>
      <c r="L162" s="168"/>
      <c r="M162" s="169"/>
      <c r="N162" s="164"/>
      <c r="O162" s="164"/>
      <c r="P162" s="164"/>
      <c r="Q162" s="164"/>
      <c r="R162" s="164"/>
      <c r="S162" s="164"/>
      <c r="T162" s="170"/>
      <c r="AT162" s="171" t="s">
        <v>166</v>
      </c>
      <c r="AU162" s="171" t="s">
        <v>86</v>
      </c>
      <c r="AV162" s="171" t="s">
        <v>86</v>
      </c>
      <c r="AW162" s="171" t="s">
        <v>128</v>
      </c>
      <c r="AX162" s="171" t="s">
        <v>78</v>
      </c>
      <c r="AY162" s="171" t="s">
        <v>156</v>
      </c>
    </row>
    <row r="163" spans="2:51" s="6" customFormat="1" ht="15.75" customHeight="1">
      <c r="B163" s="172"/>
      <c r="C163" s="173"/>
      <c r="D163" s="165" t="s">
        <v>166</v>
      </c>
      <c r="E163" s="173"/>
      <c r="F163" s="174" t="s">
        <v>168</v>
      </c>
      <c r="G163" s="173"/>
      <c r="H163" s="175">
        <v>48000.9</v>
      </c>
      <c r="J163" s="173"/>
      <c r="K163" s="173"/>
      <c r="L163" s="176"/>
      <c r="M163" s="177"/>
      <c r="N163" s="173"/>
      <c r="O163" s="173"/>
      <c r="P163" s="173"/>
      <c r="Q163" s="173"/>
      <c r="R163" s="173"/>
      <c r="S163" s="173"/>
      <c r="T163" s="178"/>
      <c r="AT163" s="179" t="s">
        <v>166</v>
      </c>
      <c r="AU163" s="179" t="s">
        <v>86</v>
      </c>
      <c r="AV163" s="179" t="s">
        <v>162</v>
      </c>
      <c r="AW163" s="179" t="s">
        <v>128</v>
      </c>
      <c r="AX163" s="179" t="s">
        <v>23</v>
      </c>
      <c r="AY163" s="179" t="s">
        <v>156</v>
      </c>
    </row>
    <row r="164" spans="2:65" s="6" customFormat="1" ht="15.75" customHeight="1">
      <c r="B164" s="23"/>
      <c r="C164" s="149" t="s">
        <v>8</v>
      </c>
      <c r="D164" s="149" t="s">
        <v>158</v>
      </c>
      <c r="E164" s="150" t="s">
        <v>250</v>
      </c>
      <c r="F164" s="151" t="s">
        <v>251</v>
      </c>
      <c r="G164" s="152" t="s">
        <v>94</v>
      </c>
      <c r="H164" s="153">
        <v>22326</v>
      </c>
      <c r="I164" s="154"/>
      <c r="J164" s="155">
        <f>ROUND($I$164*$H$164,2)</f>
        <v>0</v>
      </c>
      <c r="K164" s="151" t="s">
        <v>161</v>
      </c>
      <c r="L164" s="43"/>
      <c r="M164" s="156"/>
      <c r="N164" s="157" t="s">
        <v>49</v>
      </c>
      <c r="O164" s="24"/>
      <c r="P164" s="158">
        <f>$O$164*$H$164</f>
        <v>0</v>
      </c>
      <c r="Q164" s="158">
        <v>0</v>
      </c>
      <c r="R164" s="158">
        <f>$Q$164*$H$164</f>
        <v>0</v>
      </c>
      <c r="S164" s="158">
        <v>0</v>
      </c>
      <c r="T164" s="159">
        <f>$S$164*$H$164</f>
        <v>0</v>
      </c>
      <c r="AR164" s="93" t="s">
        <v>162</v>
      </c>
      <c r="AT164" s="93" t="s">
        <v>158</v>
      </c>
      <c r="AU164" s="93" t="s">
        <v>86</v>
      </c>
      <c r="AY164" s="6" t="s">
        <v>156</v>
      </c>
      <c r="BE164" s="160">
        <f>IF($N$164="základní",$J$164,0)</f>
        <v>0</v>
      </c>
      <c r="BF164" s="160">
        <f>IF($N$164="snížená",$J$164,0)</f>
        <v>0</v>
      </c>
      <c r="BG164" s="160">
        <f>IF($N$164="zákl. přenesená",$J$164,0)</f>
        <v>0</v>
      </c>
      <c r="BH164" s="160">
        <f>IF($N$164="sníž. přenesená",$J$164,0)</f>
        <v>0</v>
      </c>
      <c r="BI164" s="160">
        <f>IF($N$164="nulová",$J$164,0)</f>
        <v>0</v>
      </c>
      <c r="BJ164" s="93" t="s">
        <v>23</v>
      </c>
      <c r="BK164" s="160">
        <f>ROUND($I$164*$H$164,2)</f>
        <v>0</v>
      </c>
      <c r="BL164" s="93" t="s">
        <v>162</v>
      </c>
      <c r="BM164" s="93" t="s">
        <v>252</v>
      </c>
    </row>
    <row r="165" spans="2:47" s="6" customFormat="1" ht="27" customHeight="1">
      <c r="B165" s="23"/>
      <c r="C165" s="24"/>
      <c r="D165" s="161" t="s">
        <v>164</v>
      </c>
      <c r="E165" s="24"/>
      <c r="F165" s="162" t="s">
        <v>253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164</v>
      </c>
      <c r="AU165" s="6" t="s">
        <v>86</v>
      </c>
    </row>
    <row r="166" spans="2:51" s="6" customFormat="1" ht="15.75" customHeight="1">
      <c r="B166" s="180"/>
      <c r="C166" s="181"/>
      <c r="D166" s="165" t="s">
        <v>166</v>
      </c>
      <c r="E166" s="181"/>
      <c r="F166" s="182" t="s">
        <v>254</v>
      </c>
      <c r="G166" s="181"/>
      <c r="H166" s="181"/>
      <c r="J166" s="181"/>
      <c r="K166" s="181"/>
      <c r="L166" s="183"/>
      <c r="M166" s="184"/>
      <c r="N166" s="181"/>
      <c r="O166" s="181"/>
      <c r="P166" s="181"/>
      <c r="Q166" s="181"/>
      <c r="R166" s="181"/>
      <c r="S166" s="181"/>
      <c r="T166" s="185"/>
      <c r="AT166" s="186" t="s">
        <v>166</v>
      </c>
      <c r="AU166" s="186" t="s">
        <v>86</v>
      </c>
      <c r="AV166" s="186" t="s">
        <v>23</v>
      </c>
      <c r="AW166" s="186" t="s">
        <v>128</v>
      </c>
      <c r="AX166" s="186" t="s">
        <v>78</v>
      </c>
      <c r="AY166" s="186" t="s">
        <v>156</v>
      </c>
    </row>
    <row r="167" spans="2:51" s="6" customFormat="1" ht="15.75" customHeight="1">
      <c r="B167" s="163"/>
      <c r="C167" s="164"/>
      <c r="D167" s="165" t="s">
        <v>166</v>
      </c>
      <c r="E167" s="164" t="s">
        <v>92</v>
      </c>
      <c r="F167" s="166" t="s">
        <v>255</v>
      </c>
      <c r="G167" s="164"/>
      <c r="H167" s="167">
        <v>3563</v>
      </c>
      <c r="J167" s="164"/>
      <c r="K167" s="164"/>
      <c r="L167" s="168"/>
      <c r="M167" s="169"/>
      <c r="N167" s="164"/>
      <c r="O167" s="164"/>
      <c r="P167" s="164"/>
      <c r="Q167" s="164"/>
      <c r="R167" s="164"/>
      <c r="S167" s="164"/>
      <c r="T167" s="170"/>
      <c r="AT167" s="171" t="s">
        <v>166</v>
      </c>
      <c r="AU167" s="171" t="s">
        <v>86</v>
      </c>
      <c r="AV167" s="171" t="s">
        <v>86</v>
      </c>
      <c r="AW167" s="171" t="s">
        <v>128</v>
      </c>
      <c r="AX167" s="171" t="s">
        <v>78</v>
      </c>
      <c r="AY167" s="171" t="s">
        <v>156</v>
      </c>
    </row>
    <row r="168" spans="2:51" s="6" customFormat="1" ht="15.75" customHeight="1">
      <c r="B168" s="163"/>
      <c r="C168" s="164"/>
      <c r="D168" s="165" t="s">
        <v>166</v>
      </c>
      <c r="E168" s="164" t="s">
        <v>96</v>
      </c>
      <c r="F168" s="166" t="s">
        <v>256</v>
      </c>
      <c r="G168" s="164"/>
      <c r="H168" s="167">
        <v>18763</v>
      </c>
      <c r="J168" s="164"/>
      <c r="K168" s="164"/>
      <c r="L168" s="168"/>
      <c r="M168" s="169"/>
      <c r="N168" s="164"/>
      <c r="O168" s="164"/>
      <c r="P168" s="164"/>
      <c r="Q168" s="164"/>
      <c r="R168" s="164"/>
      <c r="S168" s="164"/>
      <c r="T168" s="170"/>
      <c r="AT168" s="171" t="s">
        <v>166</v>
      </c>
      <c r="AU168" s="171" t="s">
        <v>86</v>
      </c>
      <c r="AV168" s="171" t="s">
        <v>86</v>
      </c>
      <c r="AW168" s="171" t="s">
        <v>128</v>
      </c>
      <c r="AX168" s="171" t="s">
        <v>78</v>
      </c>
      <c r="AY168" s="171" t="s">
        <v>156</v>
      </c>
    </row>
    <row r="169" spans="2:51" s="6" customFormat="1" ht="15.75" customHeight="1">
      <c r="B169" s="172"/>
      <c r="C169" s="173"/>
      <c r="D169" s="165" t="s">
        <v>166</v>
      </c>
      <c r="E169" s="173"/>
      <c r="F169" s="174" t="s">
        <v>168</v>
      </c>
      <c r="G169" s="173"/>
      <c r="H169" s="175">
        <v>22326</v>
      </c>
      <c r="J169" s="173"/>
      <c r="K169" s="173"/>
      <c r="L169" s="176"/>
      <c r="M169" s="177"/>
      <c r="N169" s="173"/>
      <c r="O169" s="173"/>
      <c r="P169" s="173"/>
      <c r="Q169" s="173"/>
      <c r="R169" s="173"/>
      <c r="S169" s="173"/>
      <c r="T169" s="178"/>
      <c r="AT169" s="179" t="s">
        <v>166</v>
      </c>
      <c r="AU169" s="179" t="s">
        <v>86</v>
      </c>
      <c r="AV169" s="179" t="s">
        <v>162</v>
      </c>
      <c r="AW169" s="179" t="s">
        <v>128</v>
      </c>
      <c r="AX169" s="179" t="s">
        <v>23</v>
      </c>
      <c r="AY169" s="179" t="s">
        <v>156</v>
      </c>
    </row>
    <row r="170" spans="2:65" s="6" customFormat="1" ht="15.75" customHeight="1">
      <c r="B170" s="23"/>
      <c r="C170" s="149" t="s">
        <v>121</v>
      </c>
      <c r="D170" s="149" t="s">
        <v>158</v>
      </c>
      <c r="E170" s="150" t="s">
        <v>257</v>
      </c>
      <c r="F170" s="151" t="s">
        <v>258</v>
      </c>
      <c r="G170" s="152" t="s">
        <v>94</v>
      </c>
      <c r="H170" s="153">
        <v>3741.15</v>
      </c>
      <c r="I170" s="154"/>
      <c r="J170" s="155">
        <f>ROUND($I$170*$H$170,2)</f>
        <v>0</v>
      </c>
      <c r="K170" s="151" t="s">
        <v>161</v>
      </c>
      <c r="L170" s="43"/>
      <c r="M170" s="156"/>
      <c r="N170" s="157" t="s">
        <v>49</v>
      </c>
      <c r="O170" s="24"/>
      <c r="P170" s="158">
        <f>$O$170*$H$170</f>
        <v>0</v>
      </c>
      <c r="Q170" s="158">
        <v>0</v>
      </c>
      <c r="R170" s="158">
        <f>$Q$170*$H$170</f>
        <v>0</v>
      </c>
      <c r="S170" s="158">
        <v>0</v>
      </c>
      <c r="T170" s="159">
        <f>$S$170*$H$170</f>
        <v>0</v>
      </c>
      <c r="AR170" s="93" t="s">
        <v>162</v>
      </c>
      <c r="AT170" s="93" t="s">
        <v>158</v>
      </c>
      <c r="AU170" s="93" t="s">
        <v>86</v>
      </c>
      <c r="AY170" s="6" t="s">
        <v>156</v>
      </c>
      <c r="BE170" s="160">
        <f>IF($N$170="základní",$J$170,0)</f>
        <v>0</v>
      </c>
      <c r="BF170" s="160">
        <f>IF($N$170="snížená",$J$170,0)</f>
        <v>0</v>
      </c>
      <c r="BG170" s="160">
        <f>IF($N$170="zákl. přenesená",$J$170,0)</f>
        <v>0</v>
      </c>
      <c r="BH170" s="160">
        <f>IF($N$170="sníž. přenesená",$J$170,0)</f>
        <v>0</v>
      </c>
      <c r="BI170" s="160">
        <f>IF($N$170="nulová",$J$170,0)</f>
        <v>0</v>
      </c>
      <c r="BJ170" s="93" t="s">
        <v>23</v>
      </c>
      <c r="BK170" s="160">
        <f>ROUND($I$170*$H$170,2)</f>
        <v>0</v>
      </c>
      <c r="BL170" s="93" t="s">
        <v>162</v>
      </c>
      <c r="BM170" s="93" t="s">
        <v>259</v>
      </c>
    </row>
    <row r="171" spans="2:47" s="6" customFormat="1" ht="27" customHeight="1">
      <c r="B171" s="23"/>
      <c r="C171" s="24"/>
      <c r="D171" s="161" t="s">
        <v>164</v>
      </c>
      <c r="E171" s="24"/>
      <c r="F171" s="162" t="s">
        <v>260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164</v>
      </c>
      <c r="AU171" s="6" t="s">
        <v>86</v>
      </c>
    </row>
    <row r="172" spans="2:51" s="6" customFormat="1" ht="15.75" customHeight="1">
      <c r="B172" s="163"/>
      <c r="C172" s="164"/>
      <c r="D172" s="165" t="s">
        <v>166</v>
      </c>
      <c r="E172" s="164"/>
      <c r="F172" s="166" t="s">
        <v>167</v>
      </c>
      <c r="G172" s="164"/>
      <c r="H172" s="167">
        <v>3741.15</v>
      </c>
      <c r="J172" s="164"/>
      <c r="K172" s="164"/>
      <c r="L172" s="168"/>
      <c r="M172" s="169"/>
      <c r="N172" s="164"/>
      <c r="O172" s="164"/>
      <c r="P172" s="164"/>
      <c r="Q172" s="164"/>
      <c r="R172" s="164"/>
      <c r="S172" s="164"/>
      <c r="T172" s="170"/>
      <c r="AT172" s="171" t="s">
        <v>166</v>
      </c>
      <c r="AU172" s="171" t="s">
        <v>86</v>
      </c>
      <c r="AV172" s="171" t="s">
        <v>86</v>
      </c>
      <c r="AW172" s="171" t="s">
        <v>128</v>
      </c>
      <c r="AX172" s="171" t="s">
        <v>78</v>
      </c>
      <c r="AY172" s="171" t="s">
        <v>156</v>
      </c>
    </row>
    <row r="173" spans="2:51" s="6" customFormat="1" ht="15.75" customHeight="1">
      <c r="B173" s="172"/>
      <c r="C173" s="173"/>
      <c r="D173" s="165" t="s">
        <v>166</v>
      </c>
      <c r="E173" s="173"/>
      <c r="F173" s="174" t="s">
        <v>168</v>
      </c>
      <c r="G173" s="173"/>
      <c r="H173" s="175">
        <v>3741.15</v>
      </c>
      <c r="J173" s="173"/>
      <c r="K173" s="173"/>
      <c r="L173" s="176"/>
      <c r="M173" s="177"/>
      <c r="N173" s="173"/>
      <c r="O173" s="173"/>
      <c r="P173" s="173"/>
      <c r="Q173" s="173"/>
      <c r="R173" s="173"/>
      <c r="S173" s="173"/>
      <c r="T173" s="178"/>
      <c r="AT173" s="179" t="s">
        <v>166</v>
      </c>
      <c r="AU173" s="179" t="s">
        <v>86</v>
      </c>
      <c r="AV173" s="179" t="s">
        <v>162</v>
      </c>
      <c r="AW173" s="179" t="s">
        <v>128</v>
      </c>
      <c r="AX173" s="179" t="s">
        <v>23</v>
      </c>
      <c r="AY173" s="179" t="s">
        <v>156</v>
      </c>
    </row>
    <row r="174" spans="2:65" s="6" customFormat="1" ht="15.75" customHeight="1">
      <c r="B174" s="23"/>
      <c r="C174" s="149" t="s">
        <v>261</v>
      </c>
      <c r="D174" s="149" t="s">
        <v>158</v>
      </c>
      <c r="E174" s="150" t="s">
        <v>262</v>
      </c>
      <c r="F174" s="151" t="s">
        <v>263</v>
      </c>
      <c r="G174" s="152" t="s">
        <v>94</v>
      </c>
      <c r="H174" s="153">
        <v>19701.15</v>
      </c>
      <c r="I174" s="154"/>
      <c r="J174" s="155">
        <f>ROUND($I$174*$H$174,2)</f>
        <v>0</v>
      </c>
      <c r="K174" s="151" t="s">
        <v>161</v>
      </c>
      <c r="L174" s="43"/>
      <c r="M174" s="156"/>
      <c r="N174" s="157" t="s">
        <v>49</v>
      </c>
      <c r="O174" s="24"/>
      <c r="P174" s="158">
        <f>$O$174*$H$174</f>
        <v>0</v>
      </c>
      <c r="Q174" s="158">
        <v>0</v>
      </c>
      <c r="R174" s="158">
        <f>$Q$174*$H$174</f>
        <v>0</v>
      </c>
      <c r="S174" s="158">
        <v>0</v>
      </c>
      <c r="T174" s="159">
        <f>$S$174*$H$174</f>
        <v>0</v>
      </c>
      <c r="AR174" s="93" t="s">
        <v>162</v>
      </c>
      <c r="AT174" s="93" t="s">
        <v>158</v>
      </c>
      <c r="AU174" s="93" t="s">
        <v>86</v>
      </c>
      <c r="AY174" s="6" t="s">
        <v>156</v>
      </c>
      <c r="BE174" s="160">
        <f>IF($N$174="základní",$J$174,0)</f>
        <v>0</v>
      </c>
      <c r="BF174" s="160">
        <f>IF($N$174="snížená",$J$174,0)</f>
        <v>0</v>
      </c>
      <c r="BG174" s="160">
        <f>IF($N$174="zákl. přenesená",$J$174,0)</f>
        <v>0</v>
      </c>
      <c r="BH174" s="160">
        <f>IF($N$174="sníž. přenesená",$J$174,0)</f>
        <v>0</v>
      </c>
      <c r="BI174" s="160">
        <f>IF($N$174="nulová",$J$174,0)</f>
        <v>0</v>
      </c>
      <c r="BJ174" s="93" t="s">
        <v>23</v>
      </c>
      <c r="BK174" s="160">
        <f>ROUND($I$174*$H$174,2)</f>
        <v>0</v>
      </c>
      <c r="BL174" s="93" t="s">
        <v>162</v>
      </c>
      <c r="BM174" s="93" t="s">
        <v>264</v>
      </c>
    </row>
    <row r="175" spans="2:47" s="6" customFormat="1" ht="27" customHeight="1">
      <c r="B175" s="23"/>
      <c r="C175" s="24"/>
      <c r="D175" s="161" t="s">
        <v>164</v>
      </c>
      <c r="E175" s="24"/>
      <c r="F175" s="162" t="s">
        <v>265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164</v>
      </c>
      <c r="AU175" s="6" t="s">
        <v>86</v>
      </c>
    </row>
    <row r="176" spans="2:51" s="6" customFormat="1" ht="15.75" customHeight="1">
      <c r="B176" s="163"/>
      <c r="C176" s="164"/>
      <c r="D176" s="165" t="s">
        <v>166</v>
      </c>
      <c r="E176" s="164"/>
      <c r="F176" s="166" t="s">
        <v>173</v>
      </c>
      <c r="G176" s="164"/>
      <c r="H176" s="167">
        <v>19701.15</v>
      </c>
      <c r="J176" s="164"/>
      <c r="K176" s="164"/>
      <c r="L176" s="168"/>
      <c r="M176" s="169"/>
      <c r="N176" s="164"/>
      <c r="O176" s="164"/>
      <c r="P176" s="164"/>
      <c r="Q176" s="164"/>
      <c r="R176" s="164"/>
      <c r="S176" s="164"/>
      <c r="T176" s="170"/>
      <c r="AT176" s="171" t="s">
        <v>166</v>
      </c>
      <c r="AU176" s="171" t="s">
        <v>86</v>
      </c>
      <c r="AV176" s="171" t="s">
        <v>86</v>
      </c>
      <c r="AW176" s="171" t="s">
        <v>128</v>
      </c>
      <c r="AX176" s="171" t="s">
        <v>78</v>
      </c>
      <c r="AY176" s="171" t="s">
        <v>156</v>
      </c>
    </row>
    <row r="177" spans="2:51" s="6" customFormat="1" ht="15.75" customHeight="1">
      <c r="B177" s="172"/>
      <c r="C177" s="173"/>
      <c r="D177" s="165" t="s">
        <v>166</v>
      </c>
      <c r="E177" s="173"/>
      <c r="F177" s="174" t="s">
        <v>168</v>
      </c>
      <c r="G177" s="173"/>
      <c r="H177" s="175">
        <v>19701.15</v>
      </c>
      <c r="J177" s="173"/>
      <c r="K177" s="173"/>
      <c r="L177" s="176"/>
      <c r="M177" s="177"/>
      <c r="N177" s="173"/>
      <c r="O177" s="173"/>
      <c r="P177" s="173"/>
      <c r="Q177" s="173"/>
      <c r="R177" s="173"/>
      <c r="S177" s="173"/>
      <c r="T177" s="178"/>
      <c r="AT177" s="179" t="s">
        <v>166</v>
      </c>
      <c r="AU177" s="179" t="s">
        <v>86</v>
      </c>
      <c r="AV177" s="179" t="s">
        <v>162</v>
      </c>
      <c r="AW177" s="179" t="s">
        <v>128</v>
      </c>
      <c r="AX177" s="179" t="s">
        <v>23</v>
      </c>
      <c r="AY177" s="179" t="s">
        <v>156</v>
      </c>
    </row>
    <row r="178" spans="2:63" s="136" customFormat="1" ht="30.75" customHeight="1">
      <c r="B178" s="137"/>
      <c r="C178" s="138"/>
      <c r="D178" s="138" t="s">
        <v>77</v>
      </c>
      <c r="E178" s="147" t="s">
        <v>213</v>
      </c>
      <c r="F178" s="147" t="s">
        <v>266</v>
      </c>
      <c r="G178" s="138"/>
      <c r="H178" s="138"/>
      <c r="J178" s="148">
        <f>$BK$178</f>
        <v>0</v>
      </c>
      <c r="K178" s="138"/>
      <c r="L178" s="141"/>
      <c r="M178" s="142"/>
      <c r="N178" s="138"/>
      <c r="O178" s="138"/>
      <c r="P178" s="143">
        <f>SUM($P$179:$P$244)</f>
        <v>0</v>
      </c>
      <c r="Q178" s="138"/>
      <c r="R178" s="143">
        <f>SUM($R$179:$R$244)</f>
        <v>38.03545</v>
      </c>
      <c r="S178" s="138"/>
      <c r="T178" s="144">
        <f>SUM($T$179:$T$244)</f>
        <v>0</v>
      </c>
      <c r="AR178" s="145" t="s">
        <v>23</v>
      </c>
      <c r="AT178" s="145" t="s">
        <v>77</v>
      </c>
      <c r="AU178" s="145" t="s">
        <v>23</v>
      </c>
      <c r="AY178" s="145" t="s">
        <v>156</v>
      </c>
      <c r="BK178" s="146">
        <f>SUM($BK$179:$BK$244)</f>
        <v>0</v>
      </c>
    </row>
    <row r="179" spans="2:65" s="6" customFormat="1" ht="15.75" customHeight="1">
      <c r="B179" s="23"/>
      <c r="C179" s="149" t="s">
        <v>267</v>
      </c>
      <c r="D179" s="149" t="s">
        <v>158</v>
      </c>
      <c r="E179" s="150" t="s">
        <v>268</v>
      </c>
      <c r="F179" s="151" t="s">
        <v>269</v>
      </c>
      <c r="G179" s="152" t="s">
        <v>117</v>
      </c>
      <c r="H179" s="153">
        <v>242</v>
      </c>
      <c r="I179" s="154"/>
      <c r="J179" s="155">
        <f>ROUND($I$179*$H$179,2)</f>
        <v>0</v>
      </c>
      <c r="K179" s="151" t="s">
        <v>161</v>
      </c>
      <c r="L179" s="43"/>
      <c r="M179" s="156"/>
      <c r="N179" s="157" t="s">
        <v>49</v>
      </c>
      <c r="O179" s="24"/>
      <c r="P179" s="158">
        <f>$O$179*$H$179</f>
        <v>0</v>
      </c>
      <c r="Q179" s="158">
        <v>0</v>
      </c>
      <c r="R179" s="158">
        <f>$Q$179*$H$179</f>
        <v>0</v>
      </c>
      <c r="S179" s="158">
        <v>0</v>
      </c>
      <c r="T179" s="159">
        <f>$S$179*$H$179</f>
        <v>0</v>
      </c>
      <c r="AR179" s="93" t="s">
        <v>162</v>
      </c>
      <c r="AT179" s="93" t="s">
        <v>158</v>
      </c>
      <c r="AU179" s="93" t="s">
        <v>86</v>
      </c>
      <c r="AY179" s="6" t="s">
        <v>156</v>
      </c>
      <c r="BE179" s="160">
        <f>IF($N$179="základní",$J$179,0)</f>
        <v>0</v>
      </c>
      <c r="BF179" s="160">
        <f>IF($N$179="snížená",$J$179,0)</f>
        <v>0</v>
      </c>
      <c r="BG179" s="160">
        <f>IF($N$179="zákl. přenesená",$J$179,0)</f>
        <v>0</v>
      </c>
      <c r="BH179" s="160">
        <f>IF($N$179="sníž. přenesená",$J$179,0)</f>
        <v>0</v>
      </c>
      <c r="BI179" s="160">
        <f>IF($N$179="nulová",$J$179,0)</f>
        <v>0</v>
      </c>
      <c r="BJ179" s="93" t="s">
        <v>23</v>
      </c>
      <c r="BK179" s="160">
        <f>ROUND($I$179*$H$179,2)</f>
        <v>0</v>
      </c>
      <c r="BL179" s="93" t="s">
        <v>162</v>
      </c>
      <c r="BM179" s="93" t="s">
        <v>270</v>
      </c>
    </row>
    <row r="180" spans="2:47" s="6" customFormat="1" ht="16.5" customHeight="1">
      <c r="B180" s="23"/>
      <c r="C180" s="24"/>
      <c r="D180" s="161" t="s">
        <v>164</v>
      </c>
      <c r="E180" s="24"/>
      <c r="F180" s="162" t="s">
        <v>271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164</v>
      </c>
      <c r="AU180" s="6" t="s">
        <v>86</v>
      </c>
    </row>
    <row r="181" spans="2:51" s="6" customFormat="1" ht="15.75" customHeight="1">
      <c r="B181" s="180"/>
      <c r="C181" s="181"/>
      <c r="D181" s="165" t="s">
        <v>166</v>
      </c>
      <c r="E181" s="181"/>
      <c r="F181" s="182" t="s">
        <v>272</v>
      </c>
      <c r="G181" s="181"/>
      <c r="H181" s="181"/>
      <c r="J181" s="181"/>
      <c r="K181" s="181"/>
      <c r="L181" s="183"/>
      <c r="M181" s="184"/>
      <c r="N181" s="181"/>
      <c r="O181" s="181"/>
      <c r="P181" s="181"/>
      <c r="Q181" s="181"/>
      <c r="R181" s="181"/>
      <c r="S181" s="181"/>
      <c r="T181" s="185"/>
      <c r="AT181" s="186" t="s">
        <v>166</v>
      </c>
      <c r="AU181" s="186" t="s">
        <v>86</v>
      </c>
      <c r="AV181" s="186" t="s">
        <v>23</v>
      </c>
      <c r="AW181" s="186" t="s">
        <v>128</v>
      </c>
      <c r="AX181" s="186" t="s">
        <v>78</v>
      </c>
      <c r="AY181" s="186" t="s">
        <v>156</v>
      </c>
    </row>
    <row r="182" spans="2:51" s="6" customFormat="1" ht="15.75" customHeight="1">
      <c r="B182" s="163"/>
      <c r="C182" s="164"/>
      <c r="D182" s="165" t="s">
        <v>166</v>
      </c>
      <c r="E182" s="164" t="s">
        <v>115</v>
      </c>
      <c r="F182" s="166" t="s">
        <v>118</v>
      </c>
      <c r="G182" s="164"/>
      <c r="H182" s="167">
        <v>242</v>
      </c>
      <c r="J182" s="164"/>
      <c r="K182" s="164"/>
      <c r="L182" s="168"/>
      <c r="M182" s="169"/>
      <c r="N182" s="164"/>
      <c r="O182" s="164"/>
      <c r="P182" s="164"/>
      <c r="Q182" s="164"/>
      <c r="R182" s="164"/>
      <c r="S182" s="164"/>
      <c r="T182" s="170"/>
      <c r="AT182" s="171" t="s">
        <v>166</v>
      </c>
      <c r="AU182" s="171" t="s">
        <v>86</v>
      </c>
      <c r="AV182" s="171" t="s">
        <v>86</v>
      </c>
      <c r="AW182" s="171" t="s">
        <v>128</v>
      </c>
      <c r="AX182" s="171" t="s">
        <v>78</v>
      </c>
      <c r="AY182" s="171" t="s">
        <v>156</v>
      </c>
    </row>
    <row r="183" spans="2:51" s="6" customFormat="1" ht="15.75" customHeight="1">
      <c r="B183" s="172"/>
      <c r="C183" s="173"/>
      <c r="D183" s="165" t="s">
        <v>166</v>
      </c>
      <c r="E183" s="173"/>
      <c r="F183" s="174" t="s">
        <v>168</v>
      </c>
      <c r="G183" s="173"/>
      <c r="H183" s="175">
        <v>242</v>
      </c>
      <c r="J183" s="173"/>
      <c r="K183" s="173"/>
      <c r="L183" s="176"/>
      <c r="M183" s="177"/>
      <c r="N183" s="173"/>
      <c r="O183" s="173"/>
      <c r="P183" s="173"/>
      <c r="Q183" s="173"/>
      <c r="R183" s="173"/>
      <c r="S183" s="173"/>
      <c r="T183" s="178"/>
      <c r="AT183" s="179" t="s">
        <v>166</v>
      </c>
      <c r="AU183" s="179" t="s">
        <v>86</v>
      </c>
      <c r="AV183" s="179" t="s">
        <v>162</v>
      </c>
      <c r="AW183" s="179" t="s">
        <v>128</v>
      </c>
      <c r="AX183" s="179" t="s">
        <v>23</v>
      </c>
      <c r="AY183" s="179" t="s">
        <v>156</v>
      </c>
    </row>
    <row r="184" spans="2:65" s="6" customFormat="1" ht="15.75" customHeight="1">
      <c r="B184" s="23"/>
      <c r="C184" s="188" t="s">
        <v>273</v>
      </c>
      <c r="D184" s="188" t="s">
        <v>274</v>
      </c>
      <c r="E184" s="189" t="s">
        <v>275</v>
      </c>
      <c r="F184" s="190" t="s">
        <v>276</v>
      </c>
      <c r="G184" s="191" t="s">
        <v>117</v>
      </c>
      <c r="H184" s="192">
        <v>242</v>
      </c>
      <c r="I184" s="193"/>
      <c r="J184" s="194">
        <f>ROUND($I$184*$H$184,2)</f>
        <v>0</v>
      </c>
      <c r="K184" s="190" t="s">
        <v>161</v>
      </c>
      <c r="L184" s="195"/>
      <c r="M184" s="196"/>
      <c r="N184" s="197" t="s">
        <v>49</v>
      </c>
      <c r="O184" s="24"/>
      <c r="P184" s="158">
        <f>$O$184*$H$184</f>
        <v>0</v>
      </c>
      <c r="Q184" s="158">
        <v>0.0021</v>
      </c>
      <c r="R184" s="158">
        <f>$Q$184*$H$184</f>
        <v>0.5082</v>
      </c>
      <c r="S184" s="158">
        <v>0</v>
      </c>
      <c r="T184" s="159">
        <f>$S$184*$H$184</f>
        <v>0</v>
      </c>
      <c r="AR184" s="93" t="s">
        <v>206</v>
      </c>
      <c r="AT184" s="93" t="s">
        <v>274</v>
      </c>
      <c r="AU184" s="93" t="s">
        <v>86</v>
      </c>
      <c r="AY184" s="6" t="s">
        <v>156</v>
      </c>
      <c r="BE184" s="160">
        <f>IF($N$184="základní",$J$184,0)</f>
        <v>0</v>
      </c>
      <c r="BF184" s="160">
        <f>IF($N$184="snížená",$J$184,0)</f>
        <v>0</v>
      </c>
      <c r="BG184" s="160">
        <f>IF($N$184="zákl. přenesená",$J$184,0)</f>
        <v>0</v>
      </c>
      <c r="BH184" s="160">
        <f>IF($N$184="sníž. přenesená",$J$184,0)</f>
        <v>0</v>
      </c>
      <c r="BI184" s="160">
        <f>IF($N$184="nulová",$J$184,0)</f>
        <v>0</v>
      </c>
      <c r="BJ184" s="93" t="s">
        <v>23</v>
      </c>
      <c r="BK184" s="160">
        <f>ROUND($I$184*$H$184,2)</f>
        <v>0</v>
      </c>
      <c r="BL184" s="93" t="s">
        <v>162</v>
      </c>
      <c r="BM184" s="93" t="s">
        <v>277</v>
      </c>
    </row>
    <row r="185" spans="2:47" s="6" customFormat="1" ht="27" customHeight="1">
      <c r="B185" s="23"/>
      <c r="C185" s="24"/>
      <c r="D185" s="161" t="s">
        <v>164</v>
      </c>
      <c r="E185" s="24"/>
      <c r="F185" s="162" t="s">
        <v>278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164</v>
      </c>
      <c r="AU185" s="6" t="s">
        <v>86</v>
      </c>
    </row>
    <row r="186" spans="2:51" s="6" customFormat="1" ht="15.75" customHeight="1">
      <c r="B186" s="163"/>
      <c r="C186" s="164"/>
      <c r="D186" s="165" t="s">
        <v>166</v>
      </c>
      <c r="E186" s="164"/>
      <c r="F186" s="166" t="s">
        <v>115</v>
      </c>
      <c r="G186" s="164"/>
      <c r="H186" s="167">
        <v>242</v>
      </c>
      <c r="J186" s="164"/>
      <c r="K186" s="164"/>
      <c r="L186" s="168"/>
      <c r="M186" s="169"/>
      <c r="N186" s="164"/>
      <c r="O186" s="164"/>
      <c r="P186" s="164"/>
      <c r="Q186" s="164"/>
      <c r="R186" s="164"/>
      <c r="S186" s="164"/>
      <c r="T186" s="170"/>
      <c r="AT186" s="171" t="s">
        <v>166</v>
      </c>
      <c r="AU186" s="171" t="s">
        <v>86</v>
      </c>
      <c r="AV186" s="171" t="s">
        <v>86</v>
      </c>
      <c r="AW186" s="171" t="s">
        <v>128</v>
      </c>
      <c r="AX186" s="171" t="s">
        <v>78</v>
      </c>
      <c r="AY186" s="171" t="s">
        <v>156</v>
      </c>
    </row>
    <row r="187" spans="2:51" s="6" customFormat="1" ht="15.75" customHeight="1">
      <c r="B187" s="172"/>
      <c r="C187" s="173"/>
      <c r="D187" s="165" t="s">
        <v>166</v>
      </c>
      <c r="E187" s="173"/>
      <c r="F187" s="174" t="s">
        <v>168</v>
      </c>
      <c r="G187" s="173"/>
      <c r="H187" s="175">
        <v>242</v>
      </c>
      <c r="J187" s="173"/>
      <c r="K187" s="173"/>
      <c r="L187" s="176"/>
      <c r="M187" s="177"/>
      <c r="N187" s="173"/>
      <c r="O187" s="173"/>
      <c r="P187" s="173"/>
      <c r="Q187" s="173"/>
      <c r="R187" s="173"/>
      <c r="S187" s="173"/>
      <c r="T187" s="178"/>
      <c r="AT187" s="179" t="s">
        <v>166</v>
      </c>
      <c r="AU187" s="179" t="s">
        <v>86</v>
      </c>
      <c r="AV187" s="179" t="s">
        <v>162</v>
      </c>
      <c r="AW187" s="179" t="s">
        <v>128</v>
      </c>
      <c r="AX187" s="179" t="s">
        <v>23</v>
      </c>
      <c r="AY187" s="179" t="s">
        <v>156</v>
      </c>
    </row>
    <row r="188" spans="2:65" s="6" customFormat="1" ht="15.75" customHeight="1">
      <c r="B188" s="23"/>
      <c r="C188" s="149" t="s">
        <v>279</v>
      </c>
      <c r="D188" s="149" t="s">
        <v>158</v>
      </c>
      <c r="E188" s="150" t="s">
        <v>280</v>
      </c>
      <c r="F188" s="151" t="s">
        <v>281</v>
      </c>
      <c r="G188" s="152" t="s">
        <v>117</v>
      </c>
      <c r="H188" s="153">
        <v>16</v>
      </c>
      <c r="I188" s="154"/>
      <c r="J188" s="155">
        <f>ROUND($I$188*$H$188,2)</f>
        <v>0</v>
      </c>
      <c r="K188" s="151" t="s">
        <v>161</v>
      </c>
      <c r="L188" s="43"/>
      <c r="M188" s="156"/>
      <c r="N188" s="157" t="s">
        <v>49</v>
      </c>
      <c r="O188" s="24"/>
      <c r="P188" s="158">
        <f>$O$188*$H$188</f>
        <v>0</v>
      </c>
      <c r="Q188" s="158">
        <v>0.00036</v>
      </c>
      <c r="R188" s="158">
        <f>$Q$188*$H$188</f>
        <v>0.00576</v>
      </c>
      <c r="S188" s="158">
        <v>0</v>
      </c>
      <c r="T188" s="159">
        <f>$S$188*$H$188</f>
        <v>0</v>
      </c>
      <c r="AR188" s="93" t="s">
        <v>162</v>
      </c>
      <c r="AT188" s="93" t="s">
        <v>158</v>
      </c>
      <c r="AU188" s="93" t="s">
        <v>86</v>
      </c>
      <c r="AY188" s="6" t="s">
        <v>156</v>
      </c>
      <c r="BE188" s="160">
        <f>IF($N$188="základní",$J$188,0)</f>
        <v>0</v>
      </c>
      <c r="BF188" s="160">
        <f>IF($N$188="snížená",$J$188,0)</f>
        <v>0</v>
      </c>
      <c r="BG188" s="160">
        <f>IF($N$188="zákl. přenesená",$J$188,0)</f>
        <v>0</v>
      </c>
      <c r="BH188" s="160">
        <f>IF($N$188="sníž. přenesená",$J$188,0)</f>
        <v>0</v>
      </c>
      <c r="BI188" s="160">
        <f>IF($N$188="nulová",$J$188,0)</f>
        <v>0</v>
      </c>
      <c r="BJ188" s="93" t="s">
        <v>23</v>
      </c>
      <c r="BK188" s="160">
        <f>ROUND($I$188*$H$188,2)</f>
        <v>0</v>
      </c>
      <c r="BL188" s="93" t="s">
        <v>162</v>
      </c>
      <c r="BM188" s="93" t="s">
        <v>282</v>
      </c>
    </row>
    <row r="189" spans="2:47" s="6" customFormat="1" ht="16.5" customHeight="1">
      <c r="B189" s="23"/>
      <c r="C189" s="24"/>
      <c r="D189" s="161" t="s">
        <v>164</v>
      </c>
      <c r="E189" s="24"/>
      <c r="F189" s="162" t="s">
        <v>283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164</v>
      </c>
      <c r="AU189" s="6" t="s">
        <v>86</v>
      </c>
    </row>
    <row r="190" spans="2:51" s="6" customFormat="1" ht="15.75" customHeight="1">
      <c r="B190" s="180"/>
      <c r="C190" s="181"/>
      <c r="D190" s="165" t="s">
        <v>166</v>
      </c>
      <c r="E190" s="181"/>
      <c r="F190" s="182" t="s">
        <v>272</v>
      </c>
      <c r="G190" s="181"/>
      <c r="H190" s="181"/>
      <c r="J190" s="181"/>
      <c r="K190" s="181"/>
      <c r="L190" s="183"/>
      <c r="M190" s="184"/>
      <c r="N190" s="181"/>
      <c r="O190" s="181"/>
      <c r="P190" s="181"/>
      <c r="Q190" s="181"/>
      <c r="R190" s="181"/>
      <c r="S190" s="181"/>
      <c r="T190" s="185"/>
      <c r="AT190" s="186" t="s">
        <v>166</v>
      </c>
      <c r="AU190" s="186" t="s">
        <v>86</v>
      </c>
      <c r="AV190" s="186" t="s">
        <v>23</v>
      </c>
      <c r="AW190" s="186" t="s">
        <v>128</v>
      </c>
      <c r="AX190" s="186" t="s">
        <v>78</v>
      </c>
      <c r="AY190" s="186" t="s">
        <v>156</v>
      </c>
    </row>
    <row r="191" spans="2:51" s="6" customFormat="1" ht="15.75" customHeight="1">
      <c r="B191" s="163"/>
      <c r="C191" s="164"/>
      <c r="D191" s="165" t="s">
        <v>166</v>
      </c>
      <c r="E191" s="164" t="s">
        <v>120</v>
      </c>
      <c r="F191" s="166" t="s">
        <v>121</v>
      </c>
      <c r="G191" s="164"/>
      <c r="H191" s="167">
        <v>16</v>
      </c>
      <c r="J191" s="164"/>
      <c r="K191" s="164"/>
      <c r="L191" s="168"/>
      <c r="M191" s="169"/>
      <c r="N191" s="164"/>
      <c r="O191" s="164"/>
      <c r="P191" s="164"/>
      <c r="Q191" s="164"/>
      <c r="R191" s="164"/>
      <c r="S191" s="164"/>
      <c r="T191" s="170"/>
      <c r="AT191" s="171" t="s">
        <v>166</v>
      </c>
      <c r="AU191" s="171" t="s">
        <v>86</v>
      </c>
      <c r="AV191" s="171" t="s">
        <v>86</v>
      </c>
      <c r="AW191" s="171" t="s">
        <v>128</v>
      </c>
      <c r="AX191" s="171" t="s">
        <v>78</v>
      </c>
      <c r="AY191" s="171" t="s">
        <v>156</v>
      </c>
    </row>
    <row r="192" spans="2:51" s="6" customFormat="1" ht="15.75" customHeight="1">
      <c r="B192" s="172"/>
      <c r="C192" s="173"/>
      <c r="D192" s="165" t="s">
        <v>166</v>
      </c>
      <c r="E192" s="173"/>
      <c r="F192" s="174" t="s">
        <v>168</v>
      </c>
      <c r="G192" s="173"/>
      <c r="H192" s="175">
        <v>16</v>
      </c>
      <c r="J192" s="173"/>
      <c r="K192" s="173"/>
      <c r="L192" s="176"/>
      <c r="M192" s="177"/>
      <c r="N192" s="173"/>
      <c r="O192" s="173"/>
      <c r="P192" s="173"/>
      <c r="Q192" s="173"/>
      <c r="R192" s="173"/>
      <c r="S192" s="173"/>
      <c r="T192" s="178"/>
      <c r="AT192" s="179" t="s">
        <v>166</v>
      </c>
      <c r="AU192" s="179" t="s">
        <v>86</v>
      </c>
      <c r="AV192" s="179" t="s">
        <v>162</v>
      </c>
      <c r="AW192" s="179" t="s">
        <v>128</v>
      </c>
      <c r="AX192" s="179" t="s">
        <v>23</v>
      </c>
      <c r="AY192" s="179" t="s">
        <v>156</v>
      </c>
    </row>
    <row r="193" spans="2:65" s="6" customFormat="1" ht="15.75" customHeight="1">
      <c r="B193" s="23"/>
      <c r="C193" s="188" t="s">
        <v>7</v>
      </c>
      <c r="D193" s="188" t="s">
        <v>274</v>
      </c>
      <c r="E193" s="189" t="s">
        <v>284</v>
      </c>
      <c r="F193" s="190" t="s">
        <v>285</v>
      </c>
      <c r="G193" s="191" t="s">
        <v>117</v>
      </c>
      <c r="H193" s="192">
        <v>16</v>
      </c>
      <c r="I193" s="193"/>
      <c r="J193" s="194">
        <f>ROUND($I$193*$H$193,2)</f>
        <v>0</v>
      </c>
      <c r="K193" s="190" t="s">
        <v>161</v>
      </c>
      <c r="L193" s="195"/>
      <c r="M193" s="196"/>
      <c r="N193" s="197" t="s">
        <v>49</v>
      </c>
      <c r="O193" s="24"/>
      <c r="P193" s="158">
        <f>$O$193*$H$193</f>
        <v>0</v>
      </c>
      <c r="Q193" s="158">
        <v>0.0021</v>
      </c>
      <c r="R193" s="158">
        <f>$Q$193*$H$193</f>
        <v>0.0336</v>
      </c>
      <c r="S193" s="158">
        <v>0</v>
      </c>
      <c r="T193" s="159">
        <f>$S$193*$H$193</f>
        <v>0</v>
      </c>
      <c r="AR193" s="93" t="s">
        <v>206</v>
      </c>
      <c r="AT193" s="93" t="s">
        <v>274</v>
      </c>
      <c r="AU193" s="93" t="s">
        <v>86</v>
      </c>
      <c r="AY193" s="6" t="s">
        <v>156</v>
      </c>
      <c r="BE193" s="160">
        <f>IF($N$193="základní",$J$193,0)</f>
        <v>0</v>
      </c>
      <c r="BF193" s="160">
        <f>IF($N$193="snížená",$J$193,0)</f>
        <v>0</v>
      </c>
      <c r="BG193" s="160">
        <f>IF($N$193="zákl. přenesená",$J$193,0)</f>
        <v>0</v>
      </c>
      <c r="BH193" s="160">
        <f>IF($N$193="sníž. přenesená",$J$193,0)</f>
        <v>0</v>
      </c>
      <c r="BI193" s="160">
        <f>IF($N$193="nulová",$J$193,0)</f>
        <v>0</v>
      </c>
      <c r="BJ193" s="93" t="s">
        <v>23</v>
      </c>
      <c r="BK193" s="160">
        <f>ROUND($I$193*$H$193,2)</f>
        <v>0</v>
      </c>
      <c r="BL193" s="93" t="s">
        <v>162</v>
      </c>
      <c r="BM193" s="93" t="s">
        <v>286</v>
      </c>
    </row>
    <row r="194" spans="2:47" s="6" customFormat="1" ht="27" customHeight="1">
      <c r="B194" s="23"/>
      <c r="C194" s="24"/>
      <c r="D194" s="161" t="s">
        <v>164</v>
      </c>
      <c r="E194" s="24"/>
      <c r="F194" s="162" t="s">
        <v>287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164</v>
      </c>
      <c r="AU194" s="6" t="s">
        <v>86</v>
      </c>
    </row>
    <row r="195" spans="2:51" s="6" customFormat="1" ht="15.75" customHeight="1">
      <c r="B195" s="163"/>
      <c r="C195" s="164"/>
      <c r="D195" s="165" t="s">
        <v>166</v>
      </c>
      <c r="E195" s="164"/>
      <c r="F195" s="166" t="s">
        <v>120</v>
      </c>
      <c r="G195" s="164"/>
      <c r="H195" s="167">
        <v>16</v>
      </c>
      <c r="J195" s="164"/>
      <c r="K195" s="164"/>
      <c r="L195" s="168"/>
      <c r="M195" s="169"/>
      <c r="N195" s="164"/>
      <c r="O195" s="164"/>
      <c r="P195" s="164"/>
      <c r="Q195" s="164"/>
      <c r="R195" s="164"/>
      <c r="S195" s="164"/>
      <c r="T195" s="170"/>
      <c r="AT195" s="171" t="s">
        <v>166</v>
      </c>
      <c r="AU195" s="171" t="s">
        <v>86</v>
      </c>
      <c r="AV195" s="171" t="s">
        <v>86</v>
      </c>
      <c r="AW195" s="171" t="s">
        <v>128</v>
      </c>
      <c r="AX195" s="171" t="s">
        <v>78</v>
      </c>
      <c r="AY195" s="171" t="s">
        <v>156</v>
      </c>
    </row>
    <row r="196" spans="2:51" s="6" customFormat="1" ht="15.75" customHeight="1">
      <c r="B196" s="172"/>
      <c r="C196" s="173"/>
      <c r="D196" s="165" t="s">
        <v>166</v>
      </c>
      <c r="E196" s="173"/>
      <c r="F196" s="174" t="s">
        <v>168</v>
      </c>
      <c r="G196" s="173"/>
      <c r="H196" s="175">
        <v>16</v>
      </c>
      <c r="J196" s="173"/>
      <c r="K196" s="173"/>
      <c r="L196" s="176"/>
      <c r="M196" s="177"/>
      <c r="N196" s="173"/>
      <c r="O196" s="173"/>
      <c r="P196" s="173"/>
      <c r="Q196" s="173"/>
      <c r="R196" s="173"/>
      <c r="S196" s="173"/>
      <c r="T196" s="178"/>
      <c r="AT196" s="179" t="s">
        <v>166</v>
      </c>
      <c r="AU196" s="179" t="s">
        <v>86</v>
      </c>
      <c r="AV196" s="179" t="s">
        <v>162</v>
      </c>
      <c r="AW196" s="179" t="s">
        <v>128</v>
      </c>
      <c r="AX196" s="179" t="s">
        <v>23</v>
      </c>
      <c r="AY196" s="179" t="s">
        <v>156</v>
      </c>
    </row>
    <row r="197" spans="2:65" s="6" customFormat="1" ht="15.75" customHeight="1">
      <c r="B197" s="23"/>
      <c r="C197" s="149" t="s">
        <v>288</v>
      </c>
      <c r="D197" s="149" t="s">
        <v>158</v>
      </c>
      <c r="E197" s="150" t="s">
        <v>289</v>
      </c>
      <c r="F197" s="151" t="s">
        <v>290</v>
      </c>
      <c r="G197" s="152" t="s">
        <v>105</v>
      </c>
      <c r="H197" s="153">
        <v>6879</v>
      </c>
      <c r="I197" s="154"/>
      <c r="J197" s="155">
        <f>ROUND($I$197*$H$197,2)</f>
        <v>0</v>
      </c>
      <c r="K197" s="151" t="s">
        <v>161</v>
      </c>
      <c r="L197" s="43"/>
      <c r="M197" s="156"/>
      <c r="N197" s="157" t="s">
        <v>49</v>
      </c>
      <c r="O197" s="24"/>
      <c r="P197" s="158">
        <f>$O$197*$H$197</f>
        <v>0</v>
      </c>
      <c r="Q197" s="158">
        <v>0.0002</v>
      </c>
      <c r="R197" s="158">
        <f>$Q$197*$H$197</f>
        <v>1.3758000000000001</v>
      </c>
      <c r="S197" s="158">
        <v>0</v>
      </c>
      <c r="T197" s="159">
        <f>$S$197*$H$197</f>
        <v>0</v>
      </c>
      <c r="AR197" s="93" t="s">
        <v>162</v>
      </c>
      <c r="AT197" s="93" t="s">
        <v>158</v>
      </c>
      <c r="AU197" s="93" t="s">
        <v>86</v>
      </c>
      <c r="AY197" s="6" t="s">
        <v>156</v>
      </c>
      <c r="BE197" s="160">
        <f>IF($N$197="základní",$J$197,0)</f>
        <v>0</v>
      </c>
      <c r="BF197" s="160">
        <f>IF($N$197="snížená",$J$197,0)</f>
        <v>0</v>
      </c>
      <c r="BG197" s="160">
        <f>IF($N$197="zákl. přenesená",$J$197,0)</f>
        <v>0</v>
      </c>
      <c r="BH197" s="160">
        <f>IF($N$197="sníž. přenesená",$J$197,0)</f>
        <v>0</v>
      </c>
      <c r="BI197" s="160">
        <f>IF($N$197="nulová",$J$197,0)</f>
        <v>0</v>
      </c>
      <c r="BJ197" s="93" t="s">
        <v>23</v>
      </c>
      <c r="BK197" s="160">
        <f>ROUND($I$197*$H$197,2)</f>
        <v>0</v>
      </c>
      <c r="BL197" s="93" t="s">
        <v>162</v>
      </c>
      <c r="BM197" s="93" t="s">
        <v>291</v>
      </c>
    </row>
    <row r="198" spans="2:47" s="6" customFormat="1" ht="16.5" customHeight="1">
      <c r="B198" s="23"/>
      <c r="C198" s="24"/>
      <c r="D198" s="161" t="s">
        <v>164</v>
      </c>
      <c r="E198" s="24"/>
      <c r="F198" s="162" t="s">
        <v>292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164</v>
      </c>
      <c r="AU198" s="6" t="s">
        <v>86</v>
      </c>
    </row>
    <row r="199" spans="2:51" s="6" customFormat="1" ht="15.75" customHeight="1">
      <c r="B199" s="180"/>
      <c r="C199" s="181"/>
      <c r="D199" s="165" t="s">
        <v>166</v>
      </c>
      <c r="E199" s="181"/>
      <c r="F199" s="182" t="s">
        <v>218</v>
      </c>
      <c r="G199" s="181"/>
      <c r="H199" s="181"/>
      <c r="J199" s="181"/>
      <c r="K199" s="181"/>
      <c r="L199" s="183"/>
      <c r="M199" s="184"/>
      <c r="N199" s="181"/>
      <c r="O199" s="181"/>
      <c r="P199" s="181"/>
      <c r="Q199" s="181"/>
      <c r="R199" s="181"/>
      <c r="S199" s="181"/>
      <c r="T199" s="185"/>
      <c r="AT199" s="186" t="s">
        <v>166</v>
      </c>
      <c r="AU199" s="186" t="s">
        <v>86</v>
      </c>
      <c r="AV199" s="186" t="s">
        <v>23</v>
      </c>
      <c r="AW199" s="186" t="s">
        <v>128</v>
      </c>
      <c r="AX199" s="186" t="s">
        <v>78</v>
      </c>
      <c r="AY199" s="186" t="s">
        <v>156</v>
      </c>
    </row>
    <row r="200" spans="2:51" s="6" customFormat="1" ht="15.75" customHeight="1">
      <c r="B200" s="163"/>
      <c r="C200" s="164"/>
      <c r="D200" s="165" t="s">
        <v>166</v>
      </c>
      <c r="E200" s="164"/>
      <c r="F200" s="166" t="s">
        <v>293</v>
      </c>
      <c r="G200" s="164"/>
      <c r="H200" s="167">
        <v>6879</v>
      </c>
      <c r="J200" s="164"/>
      <c r="K200" s="164"/>
      <c r="L200" s="168"/>
      <c r="M200" s="169"/>
      <c r="N200" s="164"/>
      <c r="O200" s="164"/>
      <c r="P200" s="164"/>
      <c r="Q200" s="164"/>
      <c r="R200" s="164"/>
      <c r="S200" s="164"/>
      <c r="T200" s="170"/>
      <c r="AT200" s="171" t="s">
        <v>166</v>
      </c>
      <c r="AU200" s="171" t="s">
        <v>86</v>
      </c>
      <c r="AV200" s="171" t="s">
        <v>86</v>
      </c>
      <c r="AW200" s="171" t="s">
        <v>128</v>
      </c>
      <c r="AX200" s="171" t="s">
        <v>78</v>
      </c>
      <c r="AY200" s="171" t="s">
        <v>156</v>
      </c>
    </row>
    <row r="201" spans="2:51" s="6" customFormat="1" ht="15.75" customHeight="1">
      <c r="B201" s="172"/>
      <c r="C201" s="173"/>
      <c r="D201" s="165" t="s">
        <v>166</v>
      </c>
      <c r="E201" s="173"/>
      <c r="F201" s="174" t="s">
        <v>168</v>
      </c>
      <c r="G201" s="173"/>
      <c r="H201" s="175">
        <v>6879</v>
      </c>
      <c r="J201" s="173"/>
      <c r="K201" s="173"/>
      <c r="L201" s="176"/>
      <c r="M201" s="177"/>
      <c r="N201" s="173"/>
      <c r="O201" s="173"/>
      <c r="P201" s="173"/>
      <c r="Q201" s="173"/>
      <c r="R201" s="173"/>
      <c r="S201" s="173"/>
      <c r="T201" s="178"/>
      <c r="AT201" s="179" t="s">
        <v>166</v>
      </c>
      <c r="AU201" s="179" t="s">
        <v>86</v>
      </c>
      <c r="AV201" s="179" t="s">
        <v>162</v>
      </c>
      <c r="AW201" s="179" t="s">
        <v>128</v>
      </c>
      <c r="AX201" s="179" t="s">
        <v>23</v>
      </c>
      <c r="AY201" s="179" t="s">
        <v>156</v>
      </c>
    </row>
    <row r="202" spans="2:65" s="6" customFormat="1" ht="15.75" customHeight="1">
      <c r="B202" s="23"/>
      <c r="C202" s="149" t="s">
        <v>294</v>
      </c>
      <c r="D202" s="149" t="s">
        <v>158</v>
      </c>
      <c r="E202" s="150" t="s">
        <v>295</v>
      </c>
      <c r="F202" s="151" t="s">
        <v>296</v>
      </c>
      <c r="G202" s="152" t="s">
        <v>105</v>
      </c>
      <c r="H202" s="153">
        <v>172</v>
      </c>
      <c r="I202" s="154"/>
      <c r="J202" s="155">
        <f>ROUND($I$202*$H$202,2)</f>
        <v>0</v>
      </c>
      <c r="K202" s="151" t="s">
        <v>161</v>
      </c>
      <c r="L202" s="43"/>
      <c r="M202" s="156"/>
      <c r="N202" s="157" t="s">
        <v>49</v>
      </c>
      <c r="O202" s="24"/>
      <c r="P202" s="158">
        <f>$O$202*$H$202</f>
        <v>0</v>
      </c>
      <c r="Q202" s="158">
        <v>7E-05</v>
      </c>
      <c r="R202" s="158">
        <f>$Q$202*$H$202</f>
        <v>0.012039999999999999</v>
      </c>
      <c r="S202" s="158">
        <v>0</v>
      </c>
      <c r="T202" s="159">
        <f>$S$202*$H$202</f>
        <v>0</v>
      </c>
      <c r="AR202" s="93" t="s">
        <v>162</v>
      </c>
      <c r="AT202" s="93" t="s">
        <v>158</v>
      </c>
      <c r="AU202" s="93" t="s">
        <v>86</v>
      </c>
      <c r="AY202" s="6" t="s">
        <v>156</v>
      </c>
      <c r="BE202" s="160">
        <f>IF($N$202="základní",$J$202,0)</f>
        <v>0</v>
      </c>
      <c r="BF202" s="160">
        <f>IF($N$202="snížená",$J$202,0)</f>
        <v>0</v>
      </c>
      <c r="BG202" s="160">
        <f>IF($N$202="zákl. přenesená",$J$202,0)</f>
        <v>0</v>
      </c>
      <c r="BH202" s="160">
        <f>IF($N$202="sníž. přenesená",$J$202,0)</f>
        <v>0</v>
      </c>
      <c r="BI202" s="160">
        <f>IF($N$202="nulová",$J$202,0)</f>
        <v>0</v>
      </c>
      <c r="BJ202" s="93" t="s">
        <v>23</v>
      </c>
      <c r="BK202" s="160">
        <f>ROUND($I$202*$H$202,2)</f>
        <v>0</v>
      </c>
      <c r="BL202" s="93" t="s">
        <v>162</v>
      </c>
      <c r="BM202" s="93" t="s">
        <v>297</v>
      </c>
    </row>
    <row r="203" spans="2:47" s="6" customFormat="1" ht="16.5" customHeight="1">
      <c r="B203" s="23"/>
      <c r="C203" s="24"/>
      <c r="D203" s="161" t="s">
        <v>164</v>
      </c>
      <c r="E203" s="24"/>
      <c r="F203" s="162" t="s">
        <v>298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164</v>
      </c>
      <c r="AU203" s="6" t="s">
        <v>86</v>
      </c>
    </row>
    <row r="204" spans="2:51" s="6" customFormat="1" ht="15.75" customHeight="1">
      <c r="B204" s="180"/>
      <c r="C204" s="181"/>
      <c r="D204" s="165" t="s">
        <v>166</v>
      </c>
      <c r="E204" s="181"/>
      <c r="F204" s="182" t="s">
        <v>218</v>
      </c>
      <c r="G204" s="181"/>
      <c r="H204" s="181"/>
      <c r="J204" s="181"/>
      <c r="K204" s="181"/>
      <c r="L204" s="183"/>
      <c r="M204" s="184"/>
      <c r="N204" s="181"/>
      <c r="O204" s="181"/>
      <c r="P204" s="181"/>
      <c r="Q204" s="181"/>
      <c r="R204" s="181"/>
      <c r="S204" s="181"/>
      <c r="T204" s="185"/>
      <c r="AT204" s="186" t="s">
        <v>166</v>
      </c>
      <c r="AU204" s="186" t="s">
        <v>86</v>
      </c>
      <c r="AV204" s="186" t="s">
        <v>23</v>
      </c>
      <c r="AW204" s="186" t="s">
        <v>128</v>
      </c>
      <c r="AX204" s="186" t="s">
        <v>78</v>
      </c>
      <c r="AY204" s="186" t="s">
        <v>156</v>
      </c>
    </row>
    <row r="205" spans="2:51" s="6" customFormat="1" ht="15.75" customHeight="1">
      <c r="B205" s="163"/>
      <c r="C205" s="164"/>
      <c r="D205" s="165" t="s">
        <v>166</v>
      </c>
      <c r="E205" s="164"/>
      <c r="F205" s="166" t="s">
        <v>299</v>
      </c>
      <c r="G205" s="164"/>
      <c r="H205" s="167">
        <v>172</v>
      </c>
      <c r="J205" s="164"/>
      <c r="K205" s="164"/>
      <c r="L205" s="168"/>
      <c r="M205" s="169"/>
      <c r="N205" s="164"/>
      <c r="O205" s="164"/>
      <c r="P205" s="164"/>
      <c r="Q205" s="164"/>
      <c r="R205" s="164"/>
      <c r="S205" s="164"/>
      <c r="T205" s="170"/>
      <c r="AT205" s="171" t="s">
        <v>166</v>
      </c>
      <c r="AU205" s="171" t="s">
        <v>86</v>
      </c>
      <c r="AV205" s="171" t="s">
        <v>86</v>
      </c>
      <c r="AW205" s="171" t="s">
        <v>128</v>
      </c>
      <c r="AX205" s="171" t="s">
        <v>78</v>
      </c>
      <c r="AY205" s="171" t="s">
        <v>156</v>
      </c>
    </row>
    <row r="206" spans="2:51" s="6" customFormat="1" ht="15.75" customHeight="1">
      <c r="B206" s="172"/>
      <c r="C206" s="173"/>
      <c r="D206" s="165" t="s">
        <v>166</v>
      </c>
      <c r="E206" s="173"/>
      <c r="F206" s="174" t="s">
        <v>168</v>
      </c>
      <c r="G206" s="173"/>
      <c r="H206" s="175">
        <v>172</v>
      </c>
      <c r="J206" s="173"/>
      <c r="K206" s="173"/>
      <c r="L206" s="176"/>
      <c r="M206" s="177"/>
      <c r="N206" s="173"/>
      <c r="O206" s="173"/>
      <c r="P206" s="173"/>
      <c r="Q206" s="173"/>
      <c r="R206" s="173"/>
      <c r="S206" s="173"/>
      <c r="T206" s="178"/>
      <c r="AT206" s="179" t="s">
        <v>166</v>
      </c>
      <c r="AU206" s="179" t="s">
        <v>86</v>
      </c>
      <c r="AV206" s="179" t="s">
        <v>162</v>
      </c>
      <c r="AW206" s="179" t="s">
        <v>128</v>
      </c>
      <c r="AX206" s="179" t="s">
        <v>23</v>
      </c>
      <c r="AY206" s="179" t="s">
        <v>156</v>
      </c>
    </row>
    <row r="207" spans="2:65" s="6" customFormat="1" ht="15.75" customHeight="1">
      <c r="B207" s="23"/>
      <c r="C207" s="149" t="s">
        <v>300</v>
      </c>
      <c r="D207" s="149" t="s">
        <v>158</v>
      </c>
      <c r="E207" s="150" t="s">
        <v>301</v>
      </c>
      <c r="F207" s="151" t="s">
        <v>302</v>
      </c>
      <c r="G207" s="152" t="s">
        <v>105</v>
      </c>
      <c r="H207" s="153">
        <v>92</v>
      </c>
      <c r="I207" s="154"/>
      <c r="J207" s="155">
        <f>ROUND($I$207*$H$207,2)</f>
        <v>0</v>
      </c>
      <c r="K207" s="151" t="s">
        <v>161</v>
      </c>
      <c r="L207" s="43"/>
      <c r="M207" s="156"/>
      <c r="N207" s="157" t="s">
        <v>49</v>
      </c>
      <c r="O207" s="24"/>
      <c r="P207" s="158">
        <f>$O$207*$H$207</f>
        <v>0</v>
      </c>
      <c r="Q207" s="158">
        <v>0.0004</v>
      </c>
      <c r="R207" s="158">
        <f>$Q$207*$H$207</f>
        <v>0.0368</v>
      </c>
      <c r="S207" s="158">
        <v>0</v>
      </c>
      <c r="T207" s="159">
        <f>$S$207*$H$207</f>
        <v>0</v>
      </c>
      <c r="AR207" s="93" t="s">
        <v>162</v>
      </c>
      <c r="AT207" s="93" t="s">
        <v>158</v>
      </c>
      <c r="AU207" s="93" t="s">
        <v>86</v>
      </c>
      <c r="AY207" s="6" t="s">
        <v>156</v>
      </c>
      <c r="BE207" s="160">
        <f>IF($N$207="základní",$J$207,0)</f>
        <v>0</v>
      </c>
      <c r="BF207" s="160">
        <f>IF($N$207="snížená",$J$207,0)</f>
        <v>0</v>
      </c>
      <c r="BG207" s="160">
        <f>IF($N$207="zákl. přenesená",$J$207,0)</f>
        <v>0</v>
      </c>
      <c r="BH207" s="160">
        <f>IF($N$207="sníž. přenesená",$J$207,0)</f>
        <v>0</v>
      </c>
      <c r="BI207" s="160">
        <f>IF($N$207="nulová",$J$207,0)</f>
        <v>0</v>
      </c>
      <c r="BJ207" s="93" t="s">
        <v>23</v>
      </c>
      <c r="BK207" s="160">
        <f>ROUND($I$207*$H$207,2)</f>
        <v>0</v>
      </c>
      <c r="BL207" s="93" t="s">
        <v>162</v>
      </c>
      <c r="BM207" s="93" t="s">
        <v>303</v>
      </c>
    </row>
    <row r="208" spans="2:47" s="6" customFormat="1" ht="16.5" customHeight="1">
      <c r="B208" s="23"/>
      <c r="C208" s="24"/>
      <c r="D208" s="161" t="s">
        <v>164</v>
      </c>
      <c r="E208" s="24"/>
      <c r="F208" s="162" t="s">
        <v>304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164</v>
      </c>
      <c r="AU208" s="6" t="s">
        <v>86</v>
      </c>
    </row>
    <row r="209" spans="2:51" s="6" customFormat="1" ht="15.75" customHeight="1">
      <c r="B209" s="180"/>
      <c r="C209" s="181"/>
      <c r="D209" s="165" t="s">
        <v>166</v>
      </c>
      <c r="E209" s="181"/>
      <c r="F209" s="182" t="s">
        <v>218</v>
      </c>
      <c r="G209" s="181"/>
      <c r="H209" s="181"/>
      <c r="J209" s="181"/>
      <c r="K209" s="181"/>
      <c r="L209" s="183"/>
      <c r="M209" s="184"/>
      <c r="N209" s="181"/>
      <c r="O209" s="181"/>
      <c r="P209" s="181"/>
      <c r="Q209" s="181"/>
      <c r="R209" s="181"/>
      <c r="S209" s="181"/>
      <c r="T209" s="185"/>
      <c r="AT209" s="186" t="s">
        <v>166</v>
      </c>
      <c r="AU209" s="186" t="s">
        <v>86</v>
      </c>
      <c r="AV209" s="186" t="s">
        <v>23</v>
      </c>
      <c r="AW209" s="186" t="s">
        <v>128</v>
      </c>
      <c r="AX209" s="186" t="s">
        <v>78</v>
      </c>
      <c r="AY209" s="186" t="s">
        <v>156</v>
      </c>
    </row>
    <row r="210" spans="2:51" s="6" customFormat="1" ht="15.75" customHeight="1">
      <c r="B210" s="163"/>
      <c r="C210" s="164"/>
      <c r="D210" s="165" t="s">
        <v>166</v>
      </c>
      <c r="E210" s="164"/>
      <c r="F210" s="166" t="s">
        <v>305</v>
      </c>
      <c r="G210" s="164"/>
      <c r="H210" s="167">
        <v>92</v>
      </c>
      <c r="J210" s="164"/>
      <c r="K210" s="164"/>
      <c r="L210" s="168"/>
      <c r="M210" s="169"/>
      <c r="N210" s="164"/>
      <c r="O210" s="164"/>
      <c r="P210" s="164"/>
      <c r="Q210" s="164"/>
      <c r="R210" s="164"/>
      <c r="S210" s="164"/>
      <c r="T210" s="170"/>
      <c r="AT210" s="171" t="s">
        <v>166</v>
      </c>
      <c r="AU210" s="171" t="s">
        <v>86</v>
      </c>
      <c r="AV210" s="171" t="s">
        <v>86</v>
      </c>
      <c r="AW210" s="171" t="s">
        <v>128</v>
      </c>
      <c r="AX210" s="171" t="s">
        <v>78</v>
      </c>
      <c r="AY210" s="171" t="s">
        <v>156</v>
      </c>
    </row>
    <row r="211" spans="2:51" s="6" customFormat="1" ht="15.75" customHeight="1">
      <c r="B211" s="172"/>
      <c r="C211" s="173"/>
      <c r="D211" s="165" t="s">
        <v>166</v>
      </c>
      <c r="E211" s="173"/>
      <c r="F211" s="174" t="s">
        <v>168</v>
      </c>
      <c r="G211" s="173"/>
      <c r="H211" s="175">
        <v>92</v>
      </c>
      <c r="J211" s="173"/>
      <c r="K211" s="173"/>
      <c r="L211" s="176"/>
      <c r="M211" s="177"/>
      <c r="N211" s="173"/>
      <c r="O211" s="173"/>
      <c r="P211" s="173"/>
      <c r="Q211" s="173"/>
      <c r="R211" s="173"/>
      <c r="S211" s="173"/>
      <c r="T211" s="178"/>
      <c r="AT211" s="179" t="s">
        <v>166</v>
      </c>
      <c r="AU211" s="179" t="s">
        <v>86</v>
      </c>
      <c r="AV211" s="179" t="s">
        <v>162</v>
      </c>
      <c r="AW211" s="179" t="s">
        <v>128</v>
      </c>
      <c r="AX211" s="179" t="s">
        <v>23</v>
      </c>
      <c r="AY211" s="179" t="s">
        <v>156</v>
      </c>
    </row>
    <row r="212" spans="2:65" s="6" customFormat="1" ht="15.75" customHeight="1">
      <c r="B212" s="23"/>
      <c r="C212" s="149" t="s">
        <v>306</v>
      </c>
      <c r="D212" s="149" t="s">
        <v>158</v>
      </c>
      <c r="E212" s="150" t="s">
        <v>307</v>
      </c>
      <c r="F212" s="151" t="s">
        <v>308</v>
      </c>
      <c r="G212" s="152" t="s">
        <v>94</v>
      </c>
      <c r="H212" s="153">
        <v>2232.6</v>
      </c>
      <c r="I212" s="154"/>
      <c r="J212" s="155">
        <f>ROUND($I$212*$H$212,2)</f>
        <v>0</v>
      </c>
      <c r="K212" s="151" t="s">
        <v>161</v>
      </c>
      <c r="L212" s="43"/>
      <c r="M212" s="156"/>
      <c r="N212" s="157" t="s">
        <v>49</v>
      </c>
      <c r="O212" s="24"/>
      <c r="P212" s="158">
        <f>$O$212*$H$212</f>
        <v>0</v>
      </c>
      <c r="Q212" s="158">
        <v>0.01375</v>
      </c>
      <c r="R212" s="158">
        <f>$Q$212*$H$212</f>
        <v>30.698249999999998</v>
      </c>
      <c r="S212" s="158">
        <v>0</v>
      </c>
      <c r="T212" s="159">
        <f>$S$212*$H$212</f>
        <v>0</v>
      </c>
      <c r="AR212" s="93" t="s">
        <v>162</v>
      </c>
      <c r="AT212" s="93" t="s">
        <v>158</v>
      </c>
      <c r="AU212" s="93" t="s">
        <v>86</v>
      </c>
      <c r="AY212" s="6" t="s">
        <v>156</v>
      </c>
      <c r="BE212" s="160">
        <f>IF($N$212="základní",$J$212,0)</f>
        <v>0</v>
      </c>
      <c r="BF212" s="160">
        <f>IF($N$212="snížená",$J$212,0)</f>
        <v>0</v>
      </c>
      <c r="BG212" s="160">
        <f>IF($N$212="zákl. přenesená",$J$212,0)</f>
        <v>0</v>
      </c>
      <c r="BH212" s="160">
        <f>IF($N$212="sníž. přenesená",$J$212,0)</f>
        <v>0</v>
      </c>
      <c r="BI212" s="160">
        <f>IF($N$212="nulová",$J$212,0)</f>
        <v>0</v>
      </c>
      <c r="BJ212" s="93" t="s">
        <v>23</v>
      </c>
      <c r="BK212" s="160">
        <f>ROUND($I$212*$H$212,2)</f>
        <v>0</v>
      </c>
      <c r="BL212" s="93" t="s">
        <v>162</v>
      </c>
      <c r="BM212" s="93" t="s">
        <v>309</v>
      </c>
    </row>
    <row r="213" spans="2:47" s="6" customFormat="1" ht="16.5" customHeight="1">
      <c r="B213" s="23"/>
      <c r="C213" s="24"/>
      <c r="D213" s="161" t="s">
        <v>164</v>
      </c>
      <c r="E213" s="24"/>
      <c r="F213" s="162" t="s">
        <v>310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164</v>
      </c>
      <c r="AU213" s="6" t="s">
        <v>86</v>
      </c>
    </row>
    <row r="214" spans="2:51" s="6" customFormat="1" ht="15.75" customHeight="1">
      <c r="B214" s="163"/>
      <c r="C214" s="164"/>
      <c r="D214" s="165" t="s">
        <v>166</v>
      </c>
      <c r="E214" s="164"/>
      <c r="F214" s="166" t="s">
        <v>211</v>
      </c>
      <c r="G214" s="164"/>
      <c r="H214" s="167">
        <v>2232.6</v>
      </c>
      <c r="J214" s="164"/>
      <c r="K214" s="164"/>
      <c r="L214" s="168"/>
      <c r="M214" s="169"/>
      <c r="N214" s="164"/>
      <c r="O214" s="164"/>
      <c r="P214" s="164"/>
      <c r="Q214" s="164"/>
      <c r="R214" s="164"/>
      <c r="S214" s="164"/>
      <c r="T214" s="170"/>
      <c r="AT214" s="171" t="s">
        <v>166</v>
      </c>
      <c r="AU214" s="171" t="s">
        <v>86</v>
      </c>
      <c r="AV214" s="171" t="s">
        <v>86</v>
      </c>
      <c r="AW214" s="171" t="s">
        <v>128</v>
      </c>
      <c r="AX214" s="171" t="s">
        <v>78</v>
      </c>
      <c r="AY214" s="171" t="s">
        <v>156</v>
      </c>
    </row>
    <row r="215" spans="2:51" s="6" customFormat="1" ht="15.75" customHeight="1">
      <c r="B215" s="172"/>
      <c r="C215" s="173"/>
      <c r="D215" s="165" t="s">
        <v>166</v>
      </c>
      <c r="E215" s="173"/>
      <c r="F215" s="174" t="s">
        <v>168</v>
      </c>
      <c r="G215" s="173"/>
      <c r="H215" s="175">
        <v>2232.6</v>
      </c>
      <c r="J215" s="173"/>
      <c r="K215" s="173"/>
      <c r="L215" s="176"/>
      <c r="M215" s="177"/>
      <c r="N215" s="173"/>
      <c r="O215" s="173"/>
      <c r="P215" s="173"/>
      <c r="Q215" s="173"/>
      <c r="R215" s="173"/>
      <c r="S215" s="173"/>
      <c r="T215" s="178"/>
      <c r="AT215" s="179" t="s">
        <v>166</v>
      </c>
      <c r="AU215" s="179" t="s">
        <v>86</v>
      </c>
      <c r="AV215" s="179" t="s">
        <v>162</v>
      </c>
      <c r="AW215" s="179" t="s">
        <v>128</v>
      </c>
      <c r="AX215" s="179" t="s">
        <v>23</v>
      </c>
      <c r="AY215" s="179" t="s">
        <v>156</v>
      </c>
    </row>
    <row r="216" spans="2:65" s="6" customFormat="1" ht="15.75" customHeight="1">
      <c r="B216" s="23"/>
      <c r="C216" s="149" t="s">
        <v>311</v>
      </c>
      <c r="D216" s="149" t="s">
        <v>158</v>
      </c>
      <c r="E216" s="150" t="s">
        <v>312</v>
      </c>
      <c r="F216" s="151" t="s">
        <v>313</v>
      </c>
      <c r="G216" s="152" t="s">
        <v>105</v>
      </c>
      <c r="H216" s="153">
        <v>130</v>
      </c>
      <c r="I216" s="154"/>
      <c r="J216" s="155">
        <f>ROUND($I$216*$H$216,2)</f>
        <v>0</v>
      </c>
      <c r="K216" s="151" t="s">
        <v>161</v>
      </c>
      <c r="L216" s="43"/>
      <c r="M216" s="156"/>
      <c r="N216" s="157" t="s">
        <v>49</v>
      </c>
      <c r="O216" s="24"/>
      <c r="P216" s="158">
        <f>$O$216*$H$216</f>
        <v>0</v>
      </c>
      <c r="Q216" s="158">
        <v>0</v>
      </c>
      <c r="R216" s="158">
        <f>$Q$216*$H$216</f>
        <v>0</v>
      </c>
      <c r="S216" s="158">
        <v>0</v>
      </c>
      <c r="T216" s="159">
        <f>$S$216*$H$216</f>
        <v>0</v>
      </c>
      <c r="AR216" s="93" t="s">
        <v>162</v>
      </c>
      <c r="AT216" s="93" t="s">
        <v>158</v>
      </c>
      <c r="AU216" s="93" t="s">
        <v>86</v>
      </c>
      <c r="AY216" s="6" t="s">
        <v>156</v>
      </c>
      <c r="BE216" s="160">
        <f>IF($N$216="základní",$J$216,0)</f>
        <v>0</v>
      </c>
      <c r="BF216" s="160">
        <f>IF($N$216="snížená",$J$216,0)</f>
        <v>0</v>
      </c>
      <c r="BG216" s="160">
        <f>IF($N$216="zákl. přenesená",$J$216,0)</f>
        <v>0</v>
      </c>
      <c r="BH216" s="160">
        <f>IF($N$216="sníž. přenesená",$J$216,0)</f>
        <v>0</v>
      </c>
      <c r="BI216" s="160">
        <f>IF($N$216="nulová",$J$216,0)</f>
        <v>0</v>
      </c>
      <c r="BJ216" s="93" t="s">
        <v>23</v>
      </c>
      <c r="BK216" s="160">
        <f>ROUND($I$216*$H$216,2)</f>
        <v>0</v>
      </c>
      <c r="BL216" s="93" t="s">
        <v>162</v>
      </c>
      <c r="BM216" s="93" t="s">
        <v>314</v>
      </c>
    </row>
    <row r="217" spans="2:47" s="6" customFormat="1" ht="27" customHeight="1">
      <c r="B217" s="23"/>
      <c r="C217" s="24"/>
      <c r="D217" s="161" t="s">
        <v>164</v>
      </c>
      <c r="E217" s="24"/>
      <c r="F217" s="162" t="s">
        <v>315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164</v>
      </c>
      <c r="AU217" s="6" t="s">
        <v>86</v>
      </c>
    </row>
    <row r="218" spans="2:51" s="6" customFormat="1" ht="15.75" customHeight="1">
      <c r="B218" s="163"/>
      <c r="C218" s="164"/>
      <c r="D218" s="165" t="s">
        <v>166</v>
      </c>
      <c r="E218" s="164"/>
      <c r="F218" s="166" t="s">
        <v>103</v>
      </c>
      <c r="G218" s="164"/>
      <c r="H218" s="167">
        <v>130</v>
      </c>
      <c r="J218" s="164"/>
      <c r="K218" s="164"/>
      <c r="L218" s="168"/>
      <c r="M218" s="169"/>
      <c r="N218" s="164"/>
      <c r="O218" s="164"/>
      <c r="P218" s="164"/>
      <c r="Q218" s="164"/>
      <c r="R218" s="164"/>
      <c r="S218" s="164"/>
      <c r="T218" s="170"/>
      <c r="AT218" s="171" t="s">
        <v>166</v>
      </c>
      <c r="AU218" s="171" t="s">
        <v>86</v>
      </c>
      <c r="AV218" s="171" t="s">
        <v>86</v>
      </c>
      <c r="AW218" s="171" t="s">
        <v>128</v>
      </c>
      <c r="AX218" s="171" t="s">
        <v>78</v>
      </c>
      <c r="AY218" s="171" t="s">
        <v>156</v>
      </c>
    </row>
    <row r="219" spans="2:51" s="6" customFormat="1" ht="15.75" customHeight="1">
      <c r="B219" s="172"/>
      <c r="C219" s="173"/>
      <c r="D219" s="165" t="s">
        <v>166</v>
      </c>
      <c r="E219" s="173"/>
      <c r="F219" s="174" t="s">
        <v>168</v>
      </c>
      <c r="G219" s="173"/>
      <c r="H219" s="175">
        <v>130</v>
      </c>
      <c r="J219" s="173"/>
      <c r="K219" s="173"/>
      <c r="L219" s="176"/>
      <c r="M219" s="177"/>
      <c r="N219" s="173"/>
      <c r="O219" s="173"/>
      <c r="P219" s="173"/>
      <c r="Q219" s="173"/>
      <c r="R219" s="173"/>
      <c r="S219" s="173"/>
      <c r="T219" s="178"/>
      <c r="AT219" s="179" t="s">
        <v>166</v>
      </c>
      <c r="AU219" s="179" t="s">
        <v>86</v>
      </c>
      <c r="AV219" s="179" t="s">
        <v>162</v>
      </c>
      <c r="AW219" s="179" t="s">
        <v>128</v>
      </c>
      <c r="AX219" s="179" t="s">
        <v>23</v>
      </c>
      <c r="AY219" s="179" t="s">
        <v>156</v>
      </c>
    </row>
    <row r="220" spans="2:65" s="6" customFormat="1" ht="15.75" customHeight="1">
      <c r="B220" s="23"/>
      <c r="C220" s="149" t="s">
        <v>316</v>
      </c>
      <c r="D220" s="149" t="s">
        <v>158</v>
      </c>
      <c r="E220" s="150" t="s">
        <v>317</v>
      </c>
      <c r="F220" s="151" t="s">
        <v>318</v>
      </c>
      <c r="G220" s="152" t="s">
        <v>105</v>
      </c>
      <c r="H220" s="153">
        <v>130</v>
      </c>
      <c r="I220" s="154"/>
      <c r="J220" s="155">
        <f>ROUND($I$220*$H$220,2)</f>
        <v>0</v>
      </c>
      <c r="K220" s="151" t="s">
        <v>161</v>
      </c>
      <c r="L220" s="43"/>
      <c r="M220" s="156"/>
      <c r="N220" s="157" t="s">
        <v>49</v>
      </c>
      <c r="O220" s="24"/>
      <c r="P220" s="158">
        <f>$O$220*$H$220</f>
        <v>0</v>
      </c>
      <c r="Q220" s="158">
        <v>0</v>
      </c>
      <c r="R220" s="158">
        <f>$Q$220*$H$220</f>
        <v>0</v>
      </c>
      <c r="S220" s="158">
        <v>0</v>
      </c>
      <c r="T220" s="159">
        <f>$S$220*$H$220</f>
        <v>0</v>
      </c>
      <c r="AR220" s="93" t="s">
        <v>162</v>
      </c>
      <c r="AT220" s="93" t="s">
        <v>158</v>
      </c>
      <c r="AU220" s="93" t="s">
        <v>86</v>
      </c>
      <c r="AY220" s="6" t="s">
        <v>156</v>
      </c>
      <c r="BE220" s="160">
        <f>IF($N$220="základní",$J$220,0)</f>
        <v>0</v>
      </c>
      <c r="BF220" s="160">
        <f>IF($N$220="snížená",$J$220,0)</f>
        <v>0</v>
      </c>
      <c r="BG220" s="160">
        <f>IF($N$220="zákl. přenesená",$J$220,0)</f>
        <v>0</v>
      </c>
      <c r="BH220" s="160">
        <f>IF($N$220="sníž. přenesená",$J$220,0)</f>
        <v>0</v>
      </c>
      <c r="BI220" s="160">
        <f>IF($N$220="nulová",$J$220,0)</f>
        <v>0</v>
      </c>
      <c r="BJ220" s="93" t="s">
        <v>23</v>
      </c>
      <c r="BK220" s="160">
        <f>ROUND($I$220*$H$220,2)</f>
        <v>0</v>
      </c>
      <c r="BL220" s="93" t="s">
        <v>162</v>
      </c>
      <c r="BM220" s="93" t="s">
        <v>319</v>
      </c>
    </row>
    <row r="221" spans="2:47" s="6" customFormat="1" ht="16.5" customHeight="1">
      <c r="B221" s="23"/>
      <c r="C221" s="24"/>
      <c r="D221" s="161" t="s">
        <v>164</v>
      </c>
      <c r="E221" s="24"/>
      <c r="F221" s="162" t="s">
        <v>320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164</v>
      </c>
      <c r="AU221" s="6" t="s">
        <v>86</v>
      </c>
    </row>
    <row r="222" spans="2:51" s="6" customFormat="1" ht="15.75" customHeight="1">
      <c r="B222" s="180"/>
      <c r="C222" s="181"/>
      <c r="D222" s="165" t="s">
        <v>166</v>
      </c>
      <c r="E222" s="181"/>
      <c r="F222" s="182" t="s">
        <v>218</v>
      </c>
      <c r="G222" s="181"/>
      <c r="H222" s="181"/>
      <c r="J222" s="181"/>
      <c r="K222" s="181"/>
      <c r="L222" s="183"/>
      <c r="M222" s="184"/>
      <c r="N222" s="181"/>
      <c r="O222" s="181"/>
      <c r="P222" s="181"/>
      <c r="Q222" s="181"/>
      <c r="R222" s="181"/>
      <c r="S222" s="181"/>
      <c r="T222" s="185"/>
      <c r="AT222" s="186" t="s">
        <v>166</v>
      </c>
      <c r="AU222" s="186" t="s">
        <v>86</v>
      </c>
      <c r="AV222" s="186" t="s">
        <v>23</v>
      </c>
      <c r="AW222" s="186" t="s">
        <v>128</v>
      </c>
      <c r="AX222" s="186" t="s">
        <v>78</v>
      </c>
      <c r="AY222" s="186" t="s">
        <v>156</v>
      </c>
    </row>
    <row r="223" spans="2:51" s="6" customFormat="1" ht="15.75" customHeight="1">
      <c r="B223" s="163"/>
      <c r="C223" s="164"/>
      <c r="D223" s="165" t="s">
        <v>166</v>
      </c>
      <c r="E223" s="164" t="s">
        <v>103</v>
      </c>
      <c r="F223" s="166" t="s">
        <v>106</v>
      </c>
      <c r="G223" s="164"/>
      <c r="H223" s="167">
        <v>130</v>
      </c>
      <c r="J223" s="164"/>
      <c r="K223" s="164"/>
      <c r="L223" s="168"/>
      <c r="M223" s="169"/>
      <c r="N223" s="164"/>
      <c r="O223" s="164"/>
      <c r="P223" s="164"/>
      <c r="Q223" s="164"/>
      <c r="R223" s="164"/>
      <c r="S223" s="164"/>
      <c r="T223" s="170"/>
      <c r="AT223" s="171" t="s">
        <v>166</v>
      </c>
      <c r="AU223" s="171" t="s">
        <v>86</v>
      </c>
      <c r="AV223" s="171" t="s">
        <v>86</v>
      </c>
      <c r="AW223" s="171" t="s">
        <v>128</v>
      </c>
      <c r="AX223" s="171" t="s">
        <v>78</v>
      </c>
      <c r="AY223" s="171" t="s">
        <v>156</v>
      </c>
    </row>
    <row r="224" spans="2:51" s="6" customFormat="1" ht="15.75" customHeight="1">
      <c r="B224" s="172"/>
      <c r="C224" s="173"/>
      <c r="D224" s="165" t="s">
        <v>166</v>
      </c>
      <c r="E224" s="173"/>
      <c r="F224" s="174" t="s">
        <v>168</v>
      </c>
      <c r="G224" s="173"/>
      <c r="H224" s="175">
        <v>130</v>
      </c>
      <c r="J224" s="173"/>
      <c r="K224" s="173"/>
      <c r="L224" s="176"/>
      <c r="M224" s="177"/>
      <c r="N224" s="173"/>
      <c r="O224" s="173"/>
      <c r="P224" s="173"/>
      <c r="Q224" s="173"/>
      <c r="R224" s="173"/>
      <c r="S224" s="173"/>
      <c r="T224" s="178"/>
      <c r="AT224" s="179" t="s">
        <v>166</v>
      </c>
      <c r="AU224" s="179" t="s">
        <v>86</v>
      </c>
      <c r="AV224" s="179" t="s">
        <v>162</v>
      </c>
      <c r="AW224" s="179" t="s">
        <v>128</v>
      </c>
      <c r="AX224" s="179" t="s">
        <v>23</v>
      </c>
      <c r="AY224" s="179" t="s">
        <v>156</v>
      </c>
    </row>
    <row r="225" spans="2:65" s="6" customFormat="1" ht="15.75" customHeight="1">
      <c r="B225" s="23"/>
      <c r="C225" s="149" t="s">
        <v>321</v>
      </c>
      <c r="D225" s="149" t="s">
        <v>158</v>
      </c>
      <c r="E225" s="150" t="s">
        <v>322</v>
      </c>
      <c r="F225" s="151" t="s">
        <v>323</v>
      </c>
      <c r="G225" s="152" t="s">
        <v>105</v>
      </c>
      <c r="H225" s="153">
        <v>5600</v>
      </c>
      <c r="I225" s="154"/>
      <c r="J225" s="155">
        <f>ROUND($I$225*$H$225,2)</f>
        <v>0</v>
      </c>
      <c r="K225" s="151" t="s">
        <v>161</v>
      </c>
      <c r="L225" s="43"/>
      <c r="M225" s="156"/>
      <c r="N225" s="157" t="s">
        <v>49</v>
      </c>
      <c r="O225" s="24"/>
      <c r="P225" s="158">
        <f>$O$225*$H$225</f>
        <v>0</v>
      </c>
      <c r="Q225" s="158">
        <v>0</v>
      </c>
      <c r="R225" s="158">
        <f>$Q$225*$H$225</f>
        <v>0</v>
      </c>
      <c r="S225" s="158">
        <v>0</v>
      </c>
      <c r="T225" s="159">
        <f>$S$225*$H$225</f>
        <v>0</v>
      </c>
      <c r="AR225" s="93" t="s">
        <v>162</v>
      </c>
      <c r="AT225" s="93" t="s">
        <v>158</v>
      </c>
      <c r="AU225" s="93" t="s">
        <v>86</v>
      </c>
      <c r="AY225" s="6" t="s">
        <v>156</v>
      </c>
      <c r="BE225" s="160">
        <f>IF($N$225="základní",$J$225,0)</f>
        <v>0</v>
      </c>
      <c r="BF225" s="160">
        <f>IF($N$225="snížená",$J$225,0)</f>
        <v>0</v>
      </c>
      <c r="BG225" s="160">
        <f>IF($N$225="zákl. přenesená",$J$225,0)</f>
        <v>0</v>
      </c>
      <c r="BH225" s="160">
        <f>IF($N$225="sníž. přenesená",$J$225,0)</f>
        <v>0</v>
      </c>
      <c r="BI225" s="160">
        <f>IF($N$225="nulová",$J$225,0)</f>
        <v>0</v>
      </c>
      <c r="BJ225" s="93" t="s">
        <v>23</v>
      </c>
      <c r="BK225" s="160">
        <f>ROUND($I$225*$H$225,2)</f>
        <v>0</v>
      </c>
      <c r="BL225" s="93" t="s">
        <v>162</v>
      </c>
      <c r="BM225" s="93" t="s">
        <v>324</v>
      </c>
    </row>
    <row r="226" spans="2:47" s="6" customFormat="1" ht="16.5" customHeight="1">
      <c r="B226" s="23"/>
      <c r="C226" s="24"/>
      <c r="D226" s="161" t="s">
        <v>164</v>
      </c>
      <c r="E226" s="24"/>
      <c r="F226" s="162" t="s">
        <v>325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164</v>
      </c>
      <c r="AU226" s="6" t="s">
        <v>86</v>
      </c>
    </row>
    <row r="227" spans="2:51" s="6" customFormat="1" ht="15.75" customHeight="1">
      <c r="B227" s="180"/>
      <c r="C227" s="181"/>
      <c r="D227" s="165" t="s">
        <v>166</v>
      </c>
      <c r="E227" s="181"/>
      <c r="F227" s="182" t="s">
        <v>218</v>
      </c>
      <c r="G227" s="181"/>
      <c r="H227" s="181"/>
      <c r="J227" s="181"/>
      <c r="K227" s="181"/>
      <c r="L227" s="183"/>
      <c r="M227" s="184"/>
      <c r="N227" s="181"/>
      <c r="O227" s="181"/>
      <c r="P227" s="181"/>
      <c r="Q227" s="181"/>
      <c r="R227" s="181"/>
      <c r="S227" s="181"/>
      <c r="T227" s="185"/>
      <c r="AT227" s="186" t="s">
        <v>166</v>
      </c>
      <c r="AU227" s="186" t="s">
        <v>86</v>
      </c>
      <c r="AV227" s="186" t="s">
        <v>23</v>
      </c>
      <c r="AW227" s="186" t="s">
        <v>128</v>
      </c>
      <c r="AX227" s="186" t="s">
        <v>78</v>
      </c>
      <c r="AY227" s="186" t="s">
        <v>156</v>
      </c>
    </row>
    <row r="228" spans="2:51" s="6" customFormat="1" ht="15.75" customHeight="1">
      <c r="B228" s="163"/>
      <c r="C228" s="164"/>
      <c r="D228" s="165" t="s">
        <v>166</v>
      </c>
      <c r="E228" s="164"/>
      <c r="F228" s="166" t="s">
        <v>326</v>
      </c>
      <c r="G228" s="164"/>
      <c r="H228" s="167">
        <v>5600</v>
      </c>
      <c r="J228" s="164"/>
      <c r="K228" s="164"/>
      <c r="L228" s="168"/>
      <c r="M228" s="169"/>
      <c r="N228" s="164"/>
      <c r="O228" s="164"/>
      <c r="P228" s="164"/>
      <c r="Q228" s="164"/>
      <c r="R228" s="164"/>
      <c r="S228" s="164"/>
      <c r="T228" s="170"/>
      <c r="AT228" s="171" t="s">
        <v>166</v>
      </c>
      <c r="AU228" s="171" t="s">
        <v>86</v>
      </c>
      <c r="AV228" s="171" t="s">
        <v>86</v>
      </c>
      <c r="AW228" s="171" t="s">
        <v>128</v>
      </c>
      <c r="AX228" s="171" t="s">
        <v>78</v>
      </c>
      <c r="AY228" s="171" t="s">
        <v>156</v>
      </c>
    </row>
    <row r="229" spans="2:51" s="6" customFormat="1" ht="15.75" customHeight="1">
      <c r="B229" s="172"/>
      <c r="C229" s="173"/>
      <c r="D229" s="165" t="s">
        <v>166</v>
      </c>
      <c r="E229" s="173"/>
      <c r="F229" s="174" t="s">
        <v>168</v>
      </c>
      <c r="G229" s="173"/>
      <c r="H229" s="175">
        <v>5600</v>
      </c>
      <c r="J229" s="173"/>
      <c r="K229" s="173"/>
      <c r="L229" s="176"/>
      <c r="M229" s="177"/>
      <c r="N229" s="173"/>
      <c r="O229" s="173"/>
      <c r="P229" s="173"/>
      <c r="Q229" s="173"/>
      <c r="R229" s="173"/>
      <c r="S229" s="173"/>
      <c r="T229" s="178"/>
      <c r="AT229" s="179" t="s">
        <v>166</v>
      </c>
      <c r="AU229" s="179" t="s">
        <v>86</v>
      </c>
      <c r="AV229" s="179" t="s">
        <v>162</v>
      </c>
      <c r="AW229" s="179" t="s">
        <v>128</v>
      </c>
      <c r="AX229" s="179" t="s">
        <v>23</v>
      </c>
      <c r="AY229" s="179" t="s">
        <v>156</v>
      </c>
    </row>
    <row r="230" spans="2:65" s="6" customFormat="1" ht="15.75" customHeight="1">
      <c r="B230" s="23"/>
      <c r="C230" s="149" t="s">
        <v>327</v>
      </c>
      <c r="D230" s="149" t="s">
        <v>158</v>
      </c>
      <c r="E230" s="150" t="s">
        <v>328</v>
      </c>
      <c r="F230" s="151" t="s">
        <v>329</v>
      </c>
      <c r="G230" s="152" t="s">
        <v>117</v>
      </c>
      <c r="H230" s="153">
        <v>22</v>
      </c>
      <c r="I230" s="154"/>
      <c r="J230" s="155">
        <f>ROUND($I$230*$H$230,2)</f>
        <v>0</v>
      </c>
      <c r="K230" s="151"/>
      <c r="L230" s="43"/>
      <c r="M230" s="156"/>
      <c r="N230" s="157" t="s">
        <v>49</v>
      </c>
      <c r="O230" s="24"/>
      <c r="P230" s="158">
        <f>$O$230*$H$230</f>
        <v>0</v>
      </c>
      <c r="Q230" s="158">
        <v>0</v>
      </c>
      <c r="R230" s="158">
        <f>$Q$230*$H$230</f>
        <v>0</v>
      </c>
      <c r="S230" s="158">
        <v>0</v>
      </c>
      <c r="T230" s="159">
        <f>$S$230*$H$230</f>
        <v>0</v>
      </c>
      <c r="AR230" s="93" t="s">
        <v>162</v>
      </c>
      <c r="AT230" s="93" t="s">
        <v>158</v>
      </c>
      <c r="AU230" s="93" t="s">
        <v>86</v>
      </c>
      <c r="AY230" s="6" t="s">
        <v>156</v>
      </c>
      <c r="BE230" s="160">
        <f>IF($N$230="základní",$J$230,0)</f>
        <v>0</v>
      </c>
      <c r="BF230" s="160">
        <f>IF($N$230="snížená",$J$230,0)</f>
        <v>0</v>
      </c>
      <c r="BG230" s="160">
        <f>IF($N$230="zákl. přenesená",$J$230,0)</f>
        <v>0</v>
      </c>
      <c r="BH230" s="160">
        <f>IF($N$230="sníž. přenesená",$J$230,0)</f>
        <v>0</v>
      </c>
      <c r="BI230" s="160">
        <f>IF($N$230="nulová",$J$230,0)</f>
        <v>0</v>
      </c>
      <c r="BJ230" s="93" t="s">
        <v>23</v>
      </c>
      <c r="BK230" s="160">
        <f>ROUND($I$230*$H$230,2)</f>
        <v>0</v>
      </c>
      <c r="BL230" s="93" t="s">
        <v>162</v>
      </c>
      <c r="BM230" s="93" t="s">
        <v>330</v>
      </c>
    </row>
    <row r="231" spans="2:47" s="6" customFormat="1" ht="16.5" customHeight="1">
      <c r="B231" s="23"/>
      <c r="C231" s="24"/>
      <c r="D231" s="161" t="s">
        <v>164</v>
      </c>
      <c r="E231" s="24"/>
      <c r="F231" s="162" t="s">
        <v>329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164</v>
      </c>
      <c r="AU231" s="6" t="s">
        <v>86</v>
      </c>
    </row>
    <row r="232" spans="2:51" s="6" customFormat="1" ht="15.75" customHeight="1">
      <c r="B232" s="180"/>
      <c r="C232" s="181"/>
      <c r="D232" s="165" t="s">
        <v>166</v>
      </c>
      <c r="E232" s="181"/>
      <c r="F232" s="182" t="s">
        <v>331</v>
      </c>
      <c r="G232" s="181"/>
      <c r="H232" s="181"/>
      <c r="J232" s="181"/>
      <c r="K232" s="181"/>
      <c r="L232" s="183"/>
      <c r="M232" s="184"/>
      <c r="N232" s="181"/>
      <c r="O232" s="181"/>
      <c r="P232" s="181"/>
      <c r="Q232" s="181"/>
      <c r="R232" s="181"/>
      <c r="S232" s="181"/>
      <c r="T232" s="185"/>
      <c r="AT232" s="186" t="s">
        <v>166</v>
      </c>
      <c r="AU232" s="186" t="s">
        <v>86</v>
      </c>
      <c r="AV232" s="186" t="s">
        <v>23</v>
      </c>
      <c r="AW232" s="186" t="s">
        <v>128</v>
      </c>
      <c r="AX232" s="186" t="s">
        <v>78</v>
      </c>
      <c r="AY232" s="186" t="s">
        <v>156</v>
      </c>
    </row>
    <row r="233" spans="2:51" s="6" customFormat="1" ht="15.75" customHeight="1">
      <c r="B233" s="163"/>
      <c r="C233" s="164"/>
      <c r="D233" s="165" t="s">
        <v>166</v>
      </c>
      <c r="E233" s="164"/>
      <c r="F233" s="166" t="s">
        <v>288</v>
      </c>
      <c r="G233" s="164"/>
      <c r="H233" s="167">
        <v>22</v>
      </c>
      <c r="J233" s="164"/>
      <c r="K233" s="164"/>
      <c r="L233" s="168"/>
      <c r="M233" s="169"/>
      <c r="N233" s="164"/>
      <c r="O233" s="164"/>
      <c r="P233" s="164"/>
      <c r="Q233" s="164"/>
      <c r="R233" s="164"/>
      <c r="S233" s="164"/>
      <c r="T233" s="170"/>
      <c r="AT233" s="171" t="s">
        <v>166</v>
      </c>
      <c r="AU233" s="171" t="s">
        <v>86</v>
      </c>
      <c r="AV233" s="171" t="s">
        <v>86</v>
      </c>
      <c r="AW233" s="171" t="s">
        <v>128</v>
      </c>
      <c r="AX233" s="171" t="s">
        <v>78</v>
      </c>
      <c r="AY233" s="171" t="s">
        <v>156</v>
      </c>
    </row>
    <row r="234" spans="2:51" s="6" customFormat="1" ht="15.75" customHeight="1">
      <c r="B234" s="172"/>
      <c r="C234" s="173"/>
      <c r="D234" s="165" t="s">
        <v>166</v>
      </c>
      <c r="E234" s="173"/>
      <c r="F234" s="174" t="s">
        <v>168</v>
      </c>
      <c r="G234" s="173"/>
      <c r="H234" s="175">
        <v>22</v>
      </c>
      <c r="J234" s="173"/>
      <c r="K234" s="173"/>
      <c r="L234" s="176"/>
      <c r="M234" s="177"/>
      <c r="N234" s="173"/>
      <c r="O234" s="173"/>
      <c r="P234" s="173"/>
      <c r="Q234" s="173"/>
      <c r="R234" s="173"/>
      <c r="S234" s="173"/>
      <c r="T234" s="178"/>
      <c r="AT234" s="179" t="s">
        <v>166</v>
      </c>
      <c r="AU234" s="179" t="s">
        <v>86</v>
      </c>
      <c r="AV234" s="179" t="s">
        <v>162</v>
      </c>
      <c r="AW234" s="179" t="s">
        <v>128</v>
      </c>
      <c r="AX234" s="179" t="s">
        <v>23</v>
      </c>
      <c r="AY234" s="179" t="s">
        <v>156</v>
      </c>
    </row>
    <row r="235" spans="2:65" s="6" customFormat="1" ht="27" customHeight="1">
      <c r="B235" s="23"/>
      <c r="C235" s="149" t="s">
        <v>332</v>
      </c>
      <c r="D235" s="149" t="s">
        <v>158</v>
      </c>
      <c r="E235" s="150" t="s">
        <v>333</v>
      </c>
      <c r="F235" s="151" t="s">
        <v>334</v>
      </c>
      <c r="G235" s="152" t="s">
        <v>105</v>
      </c>
      <c r="H235" s="153">
        <v>166</v>
      </c>
      <c r="I235" s="154"/>
      <c r="J235" s="155">
        <f>ROUND($I$235*$H$235,2)</f>
        <v>0</v>
      </c>
      <c r="K235" s="151"/>
      <c r="L235" s="43"/>
      <c r="M235" s="156"/>
      <c r="N235" s="157" t="s">
        <v>49</v>
      </c>
      <c r="O235" s="24"/>
      <c r="P235" s="158">
        <f>$O$235*$H$235</f>
        <v>0</v>
      </c>
      <c r="Q235" s="158">
        <v>0.0283</v>
      </c>
      <c r="R235" s="158">
        <f>$Q$235*$H$235</f>
        <v>4.6978</v>
      </c>
      <c r="S235" s="158">
        <v>0</v>
      </c>
      <c r="T235" s="159">
        <f>$S$235*$H$235</f>
        <v>0</v>
      </c>
      <c r="AR235" s="93" t="s">
        <v>162</v>
      </c>
      <c r="AT235" s="93" t="s">
        <v>158</v>
      </c>
      <c r="AU235" s="93" t="s">
        <v>86</v>
      </c>
      <c r="AY235" s="6" t="s">
        <v>156</v>
      </c>
      <c r="BE235" s="160">
        <f>IF($N$235="základní",$J$235,0)</f>
        <v>0</v>
      </c>
      <c r="BF235" s="160">
        <f>IF($N$235="snížená",$J$235,0)</f>
        <v>0</v>
      </c>
      <c r="BG235" s="160">
        <f>IF($N$235="zákl. přenesená",$J$235,0)</f>
        <v>0</v>
      </c>
      <c r="BH235" s="160">
        <f>IF($N$235="sníž. přenesená",$J$235,0)</f>
        <v>0</v>
      </c>
      <c r="BI235" s="160">
        <f>IF($N$235="nulová",$J$235,0)</f>
        <v>0</v>
      </c>
      <c r="BJ235" s="93" t="s">
        <v>23</v>
      </c>
      <c r="BK235" s="160">
        <f>ROUND($I$235*$H$235,2)</f>
        <v>0</v>
      </c>
      <c r="BL235" s="93" t="s">
        <v>162</v>
      </c>
      <c r="BM235" s="93" t="s">
        <v>335</v>
      </c>
    </row>
    <row r="236" spans="2:47" s="6" customFormat="1" ht="27" customHeight="1">
      <c r="B236" s="23"/>
      <c r="C236" s="24"/>
      <c r="D236" s="161" t="s">
        <v>164</v>
      </c>
      <c r="E236" s="24"/>
      <c r="F236" s="162" t="s">
        <v>334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164</v>
      </c>
      <c r="AU236" s="6" t="s">
        <v>86</v>
      </c>
    </row>
    <row r="237" spans="2:51" s="6" customFormat="1" ht="15.75" customHeight="1">
      <c r="B237" s="180"/>
      <c r="C237" s="181"/>
      <c r="D237" s="165" t="s">
        <v>166</v>
      </c>
      <c r="E237" s="181"/>
      <c r="F237" s="182" t="s">
        <v>218</v>
      </c>
      <c r="G237" s="181"/>
      <c r="H237" s="181"/>
      <c r="J237" s="181"/>
      <c r="K237" s="181"/>
      <c r="L237" s="183"/>
      <c r="M237" s="184"/>
      <c r="N237" s="181"/>
      <c r="O237" s="181"/>
      <c r="P237" s="181"/>
      <c r="Q237" s="181"/>
      <c r="R237" s="181"/>
      <c r="S237" s="181"/>
      <c r="T237" s="185"/>
      <c r="AT237" s="186" t="s">
        <v>166</v>
      </c>
      <c r="AU237" s="186" t="s">
        <v>86</v>
      </c>
      <c r="AV237" s="186" t="s">
        <v>23</v>
      </c>
      <c r="AW237" s="186" t="s">
        <v>128</v>
      </c>
      <c r="AX237" s="186" t="s">
        <v>78</v>
      </c>
      <c r="AY237" s="186" t="s">
        <v>156</v>
      </c>
    </row>
    <row r="238" spans="2:51" s="6" customFormat="1" ht="15.75" customHeight="1">
      <c r="B238" s="163"/>
      <c r="C238" s="164"/>
      <c r="D238" s="165" t="s">
        <v>166</v>
      </c>
      <c r="E238" s="164"/>
      <c r="F238" s="166" t="s">
        <v>336</v>
      </c>
      <c r="G238" s="164"/>
      <c r="H238" s="167">
        <v>166</v>
      </c>
      <c r="J238" s="164"/>
      <c r="K238" s="164"/>
      <c r="L238" s="168"/>
      <c r="M238" s="169"/>
      <c r="N238" s="164"/>
      <c r="O238" s="164"/>
      <c r="P238" s="164"/>
      <c r="Q238" s="164"/>
      <c r="R238" s="164"/>
      <c r="S238" s="164"/>
      <c r="T238" s="170"/>
      <c r="AT238" s="171" t="s">
        <v>166</v>
      </c>
      <c r="AU238" s="171" t="s">
        <v>86</v>
      </c>
      <c r="AV238" s="171" t="s">
        <v>86</v>
      </c>
      <c r="AW238" s="171" t="s">
        <v>128</v>
      </c>
      <c r="AX238" s="171" t="s">
        <v>78</v>
      </c>
      <c r="AY238" s="171" t="s">
        <v>156</v>
      </c>
    </row>
    <row r="239" spans="2:51" s="6" customFormat="1" ht="15.75" customHeight="1">
      <c r="B239" s="172"/>
      <c r="C239" s="173"/>
      <c r="D239" s="165" t="s">
        <v>166</v>
      </c>
      <c r="E239" s="173"/>
      <c r="F239" s="174" t="s">
        <v>168</v>
      </c>
      <c r="G239" s="173"/>
      <c r="H239" s="175">
        <v>166</v>
      </c>
      <c r="J239" s="173"/>
      <c r="K239" s="173"/>
      <c r="L239" s="176"/>
      <c r="M239" s="177"/>
      <c r="N239" s="173"/>
      <c r="O239" s="173"/>
      <c r="P239" s="173"/>
      <c r="Q239" s="173"/>
      <c r="R239" s="173"/>
      <c r="S239" s="173"/>
      <c r="T239" s="178"/>
      <c r="AT239" s="179" t="s">
        <v>166</v>
      </c>
      <c r="AU239" s="179" t="s">
        <v>86</v>
      </c>
      <c r="AV239" s="179" t="s">
        <v>162</v>
      </c>
      <c r="AW239" s="179" t="s">
        <v>128</v>
      </c>
      <c r="AX239" s="179" t="s">
        <v>23</v>
      </c>
      <c r="AY239" s="179" t="s">
        <v>156</v>
      </c>
    </row>
    <row r="240" spans="2:65" s="6" customFormat="1" ht="27" customHeight="1">
      <c r="B240" s="23"/>
      <c r="C240" s="149" t="s">
        <v>337</v>
      </c>
      <c r="D240" s="149" t="s">
        <v>158</v>
      </c>
      <c r="E240" s="150" t="s">
        <v>338</v>
      </c>
      <c r="F240" s="151" t="s">
        <v>339</v>
      </c>
      <c r="G240" s="152" t="s">
        <v>105</v>
      </c>
      <c r="H240" s="153">
        <v>24</v>
      </c>
      <c r="I240" s="154"/>
      <c r="J240" s="155">
        <f>ROUND($I$240*$H$240,2)</f>
        <v>0</v>
      </c>
      <c r="K240" s="151"/>
      <c r="L240" s="43"/>
      <c r="M240" s="156"/>
      <c r="N240" s="157" t="s">
        <v>49</v>
      </c>
      <c r="O240" s="24"/>
      <c r="P240" s="158">
        <f>$O$240*$H$240</f>
        <v>0</v>
      </c>
      <c r="Q240" s="158">
        <v>0.0278</v>
      </c>
      <c r="R240" s="158">
        <f>$Q$240*$H$240</f>
        <v>0.6672</v>
      </c>
      <c r="S240" s="158">
        <v>0</v>
      </c>
      <c r="T240" s="159">
        <f>$S$240*$H$240</f>
        <v>0</v>
      </c>
      <c r="AR240" s="93" t="s">
        <v>162</v>
      </c>
      <c r="AT240" s="93" t="s">
        <v>158</v>
      </c>
      <c r="AU240" s="93" t="s">
        <v>86</v>
      </c>
      <c r="AY240" s="6" t="s">
        <v>156</v>
      </c>
      <c r="BE240" s="160">
        <f>IF($N$240="základní",$J$240,0)</f>
        <v>0</v>
      </c>
      <c r="BF240" s="160">
        <f>IF($N$240="snížená",$J$240,0)</f>
        <v>0</v>
      </c>
      <c r="BG240" s="160">
        <f>IF($N$240="zákl. přenesená",$J$240,0)</f>
        <v>0</v>
      </c>
      <c r="BH240" s="160">
        <f>IF($N$240="sníž. přenesená",$J$240,0)</f>
        <v>0</v>
      </c>
      <c r="BI240" s="160">
        <f>IF($N$240="nulová",$J$240,0)</f>
        <v>0</v>
      </c>
      <c r="BJ240" s="93" t="s">
        <v>23</v>
      </c>
      <c r="BK240" s="160">
        <f>ROUND($I$240*$H$240,2)</f>
        <v>0</v>
      </c>
      <c r="BL240" s="93" t="s">
        <v>162</v>
      </c>
      <c r="BM240" s="93" t="s">
        <v>340</v>
      </c>
    </row>
    <row r="241" spans="2:47" s="6" customFormat="1" ht="27" customHeight="1">
      <c r="B241" s="23"/>
      <c r="C241" s="24"/>
      <c r="D241" s="161" t="s">
        <v>164</v>
      </c>
      <c r="E241" s="24"/>
      <c r="F241" s="162" t="s">
        <v>339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164</v>
      </c>
      <c r="AU241" s="6" t="s">
        <v>86</v>
      </c>
    </row>
    <row r="242" spans="2:51" s="6" customFormat="1" ht="15.75" customHeight="1">
      <c r="B242" s="180"/>
      <c r="C242" s="181"/>
      <c r="D242" s="165" t="s">
        <v>166</v>
      </c>
      <c r="E242" s="181"/>
      <c r="F242" s="182" t="s">
        <v>218</v>
      </c>
      <c r="G242" s="181"/>
      <c r="H242" s="181"/>
      <c r="J242" s="181"/>
      <c r="K242" s="181"/>
      <c r="L242" s="183"/>
      <c r="M242" s="184"/>
      <c r="N242" s="181"/>
      <c r="O242" s="181"/>
      <c r="P242" s="181"/>
      <c r="Q242" s="181"/>
      <c r="R242" s="181"/>
      <c r="S242" s="181"/>
      <c r="T242" s="185"/>
      <c r="AT242" s="186" t="s">
        <v>166</v>
      </c>
      <c r="AU242" s="186" t="s">
        <v>86</v>
      </c>
      <c r="AV242" s="186" t="s">
        <v>23</v>
      </c>
      <c r="AW242" s="186" t="s">
        <v>128</v>
      </c>
      <c r="AX242" s="186" t="s">
        <v>78</v>
      </c>
      <c r="AY242" s="186" t="s">
        <v>156</v>
      </c>
    </row>
    <row r="243" spans="2:51" s="6" customFormat="1" ht="15.75" customHeight="1">
      <c r="B243" s="163"/>
      <c r="C243" s="164"/>
      <c r="D243" s="165" t="s">
        <v>166</v>
      </c>
      <c r="E243" s="164"/>
      <c r="F243" s="166" t="s">
        <v>300</v>
      </c>
      <c r="G243" s="164"/>
      <c r="H243" s="167">
        <v>24</v>
      </c>
      <c r="J243" s="164"/>
      <c r="K243" s="164"/>
      <c r="L243" s="168"/>
      <c r="M243" s="169"/>
      <c r="N243" s="164"/>
      <c r="O243" s="164"/>
      <c r="P243" s="164"/>
      <c r="Q243" s="164"/>
      <c r="R243" s="164"/>
      <c r="S243" s="164"/>
      <c r="T243" s="170"/>
      <c r="AT243" s="171" t="s">
        <v>166</v>
      </c>
      <c r="AU243" s="171" t="s">
        <v>86</v>
      </c>
      <c r="AV243" s="171" t="s">
        <v>86</v>
      </c>
      <c r="AW243" s="171" t="s">
        <v>128</v>
      </c>
      <c r="AX243" s="171" t="s">
        <v>78</v>
      </c>
      <c r="AY243" s="171" t="s">
        <v>156</v>
      </c>
    </row>
    <row r="244" spans="2:51" s="6" customFormat="1" ht="15.75" customHeight="1">
      <c r="B244" s="172"/>
      <c r="C244" s="173"/>
      <c r="D244" s="165" t="s">
        <v>166</v>
      </c>
      <c r="E244" s="173"/>
      <c r="F244" s="174" t="s">
        <v>168</v>
      </c>
      <c r="G244" s="173"/>
      <c r="H244" s="175">
        <v>24</v>
      </c>
      <c r="J244" s="173"/>
      <c r="K244" s="173"/>
      <c r="L244" s="176"/>
      <c r="M244" s="177"/>
      <c r="N244" s="173"/>
      <c r="O244" s="173"/>
      <c r="P244" s="173"/>
      <c r="Q244" s="173"/>
      <c r="R244" s="173"/>
      <c r="S244" s="173"/>
      <c r="T244" s="178"/>
      <c r="AT244" s="179" t="s">
        <v>166</v>
      </c>
      <c r="AU244" s="179" t="s">
        <v>86</v>
      </c>
      <c r="AV244" s="179" t="s">
        <v>162</v>
      </c>
      <c r="AW244" s="179" t="s">
        <v>128</v>
      </c>
      <c r="AX244" s="179" t="s">
        <v>23</v>
      </c>
      <c r="AY244" s="179" t="s">
        <v>156</v>
      </c>
    </row>
    <row r="245" spans="2:63" s="136" customFormat="1" ht="30.75" customHeight="1">
      <c r="B245" s="137"/>
      <c r="C245" s="138"/>
      <c r="D245" s="138" t="s">
        <v>77</v>
      </c>
      <c r="E245" s="147" t="s">
        <v>341</v>
      </c>
      <c r="F245" s="147" t="s">
        <v>342</v>
      </c>
      <c r="G245" s="138"/>
      <c r="H245" s="138"/>
      <c r="J245" s="148">
        <f>$BK$245</f>
        <v>0</v>
      </c>
      <c r="K245" s="138"/>
      <c r="L245" s="141"/>
      <c r="M245" s="142"/>
      <c r="N245" s="138"/>
      <c r="O245" s="138"/>
      <c r="P245" s="143">
        <f>SUM($P$246:$P$257)</f>
        <v>0</v>
      </c>
      <c r="Q245" s="138"/>
      <c r="R245" s="143">
        <f>SUM($R$246:$R$257)</f>
        <v>0</v>
      </c>
      <c r="S245" s="138"/>
      <c r="T245" s="144">
        <f>SUM($T$246:$T$257)</f>
        <v>0</v>
      </c>
      <c r="AR245" s="145" t="s">
        <v>23</v>
      </c>
      <c r="AT245" s="145" t="s">
        <v>77</v>
      </c>
      <c r="AU245" s="145" t="s">
        <v>23</v>
      </c>
      <c r="AY245" s="145" t="s">
        <v>156</v>
      </c>
      <c r="BK245" s="146">
        <f>SUM($BK$246:$BK$257)</f>
        <v>0</v>
      </c>
    </row>
    <row r="246" spans="2:65" s="6" customFormat="1" ht="15.75" customHeight="1">
      <c r="B246" s="23"/>
      <c r="C246" s="149" t="s">
        <v>343</v>
      </c>
      <c r="D246" s="149" t="s">
        <v>158</v>
      </c>
      <c r="E246" s="150" t="s">
        <v>344</v>
      </c>
      <c r="F246" s="151" t="s">
        <v>345</v>
      </c>
      <c r="G246" s="152" t="s">
        <v>101</v>
      </c>
      <c r="H246" s="153">
        <v>3015.237</v>
      </c>
      <c r="I246" s="154"/>
      <c r="J246" s="155">
        <f>ROUND($I$246*$H$246,2)</f>
        <v>0</v>
      </c>
      <c r="K246" s="151" t="s">
        <v>161</v>
      </c>
      <c r="L246" s="43"/>
      <c r="M246" s="156"/>
      <c r="N246" s="157" t="s">
        <v>49</v>
      </c>
      <c r="O246" s="24"/>
      <c r="P246" s="158">
        <f>$O$246*$H$246</f>
        <v>0</v>
      </c>
      <c r="Q246" s="158">
        <v>0</v>
      </c>
      <c r="R246" s="158">
        <f>$Q$246*$H$246</f>
        <v>0</v>
      </c>
      <c r="S246" s="158">
        <v>0</v>
      </c>
      <c r="T246" s="159">
        <f>$S$246*$H$246</f>
        <v>0</v>
      </c>
      <c r="AR246" s="93" t="s">
        <v>162</v>
      </c>
      <c r="AT246" s="93" t="s">
        <v>158</v>
      </c>
      <c r="AU246" s="93" t="s">
        <v>86</v>
      </c>
      <c r="AY246" s="6" t="s">
        <v>156</v>
      </c>
      <c r="BE246" s="160">
        <f>IF($N$246="základní",$J$246,0)</f>
        <v>0</v>
      </c>
      <c r="BF246" s="160">
        <f>IF($N$246="snížená",$J$246,0)</f>
        <v>0</v>
      </c>
      <c r="BG246" s="160">
        <f>IF($N$246="zákl. přenesená",$J$246,0)</f>
        <v>0</v>
      </c>
      <c r="BH246" s="160">
        <f>IF($N$246="sníž. přenesená",$J$246,0)</f>
        <v>0</v>
      </c>
      <c r="BI246" s="160">
        <f>IF($N$246="nulová",$J$246,0)</f>
        <v>0</v>
      </c>
      <c r="BJ246" s="93" t="s">
        <v>23</v>
      </c>
      <c r="BK246" s="160">
        <f>ROUND($I$246*$H$246,2)</f>
        <v>0</v>
      </c>
      <c r="BL246" s="93" t="s">
        <v>162</v>
      </c>
      <c r="BM246" s="93" t="s">
        <v>346</v>
      </c>
    </row>
    <row r="247" spans="2:47" s="6" customFormat="1" ht="16.5" customHeight="1">
      <c r="B247" s="23"/>
      <c r="C247" s="24"/>
      <c r="D247" s="161" t="s">
        <v>164</v>
      </c>
      <c r="E247" s="24"/>
      <c r="F247" s="162" t="s">
        <v>347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164</v>
      </c>
      <c r="AU247" s="6" t="s">
        <v>86</v>
      </c>
    </row>
    <row r="248" spans="2:47" s="6" customFormat="1" ht="30.75" customHeight="1">
      <c r="B248" s="23"/>
      <c r="C248" s="24"/>
      <c r="D248" s="165" t="s">
        <v>190</v>
      </c>
      <c r="E248" s="24"/>
      <c r="F248" s="187" t="s">
        <v>191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190</v>
      </c>
      <c r="AU248" s="6" t="s">
        <v>86</v>
      </c>
    </row>
    <row r="249" spans="2:51" s="6" customFormat="1" ht="15.75" customHeight="1">
      <c r="B249" s="180"/>
      <c r="C249" s="181"/>
      <c r="D249" s="165" t="s">
        <v>166</v>
      </c>
      <c r="E249" s="181"/>
      <c r="F249" s="182" t="s">
        <v>348</v>
      </c>
      <c r="G249" s="181"/>
      <c r="H249" s="181"/>
      <c r="J249" s="181"/>
      <c r="K249" s="181"/>
      <c r="L249" s="183"/>
      <c r="M249" s="184"/>
      <c r="N249" s="181"/>
      <c r="O249" s="181"/>
      <c r="P249" s="181"/>
      <c r="Q249" s="181"/>
      <c r="R249" s="181"/>
      <c r="S249" s="181"/>
      <c r="T249" s="185"/>
      <c r="AT249" s="186" t="s">
        <v>166</v>
      </c>
      <c r="AU249" s="186" t="s">
        <v>86</v>
      </c>
      <c r="AV249" s="186" t="s">
        <v>23</v>
      </c>
      <c r="AW249" s="186" t="s">
        <v>128</v>
      </c>
      <c r="AX249" s="186" t="s">
        <v>78</v>
      </c>
      <c r="AY249" s="186" t="s">
        <v>156</v>
      </c>
    </row>
    <row r="250" spans="2:51" s="6" customFormat="1" ht="15.75" customHeight="1">
      <c r="B250" s="163"/>
      <c r="C250" s="164"/>
      <c r="D250" s="165" t="s">
        <v>166</v>
      </c>
      <c r="E250" s="164" t="s">
        <v>99</v>
      </c>
      <c r="F250" s="166" t="s">
        <v>349</v>
      </c>
      <c r="G250" s="164"/>
      <c r="H250" s="167">
        <v>3015.237</v>
      </c>
      <c r="J250" s="164"/>
      <c r="K250" s="164"/>
      <c r="L250" s="168"/>
      <c r="M250" s="169"/>
      <c r="N250" s="164"/>
      <c r="O250" s="164"/>
      <c r="P250" s="164"/>
      <c r="Q250" s="164"/>
      <c r="R250" s="164"/>
      <c r="S250" s="164"/>
      <c r="T250" s="170"/>
      <c r="AT250" s="171" t="s">
        <v>166</v>
      </c>
      <c r="AU250" s="171" t="s">
        <v>86</v>
      </c>
      <c r="AV250" s="171" t="s">
        <v>86</v>
      </c>
      <c r="AW250" s="171" t="s">
        <v>128</v>
      </c>
      <c r="AX250" s="171" t="s">
        <v>78</v>
      </c>
      <c r="AY250" s="171" t="s">
        <v>156</v>
      </c>
    </row>
    <row r="251" spans="2:51" s="6" customFormat="1" ht="15.75" customHeight="1">
      <c r="B251" s="172"/>
      <c r="C251" s="173"/>
      <c r="D251" s="165" t="s">
        <v>166</v>
      </c>
      <c r="E251" s="173"/>
      <c r="F251" s="174" t="s">
        <v>168</v>
      </c>
      <c r="G251" s="173"/>
      <c r="H251" s="175">
        <v>3015.237</v>
      </c>
      <c r="J251" s="173"/>
      <c r="K251" s="173"/>
      <c r="L251" s="176"/>
      <c r="M251" s="177"/>
      <c r="N251" s="173"/>
      <c r="O251" s="173"/>
      <c r="P251" s="173"/>
      <c r="Q251" s="173"/>
      <c r="R251" s="173"/>
      <c r="S251" s="173"/>
      <c r="T251" s="178"/>
      <c r="AT251" s="179" t="s">
        <v>166</v>
      </c>
      <c r="AU251" s="179" t="s">
        <v>86</v>
      </c>
      <c r="AV251" s="179" t="s">
        <v>162</v>
      </c>
      <c r="AW251" s="179" t="s">
        <v>128</v>
      </c>
      <c r="AX251" s="179" t="s">
        <v>23</v>
      </c>
      <c r="AY251" s="179" t="s">
        <v>156</v>
      </c>
    </row>
    <row r="252" spans="2:65" s="6" customFormat="1" ht="15.75" customHeight="1">
      <c r="B252" s="23"/>
      <c r="C252" s="149" t="s">
        <v>350</v>
      </c>
      <c r="D252" s="149" t="s">
        <v>158</v>
      </c>
      <c r="E252" s="150" t="s">
        <v>351</v>
      </c>
      <c r="F252" s="151" t="s">
        <v>352</v>
      </c>
      <c r="G252" s="152" t="s">
        <v>101</v>
      </c>
      <c r="H252" s="153">
        <v>87441.873</v>
      </c>
      <c r="I252" s="154"/>
      <c r="J252" s="155">
        <f>ROUND($I$252*$H$252,2)</f>
        <v>0</v>
      </c>
      <c r="K252" s="151" t="s">
        <v>161</v>
      </c>
      <c r="L252" s="43"/>
      <c r="M252" s="156"/>
      <c r="N252" s="157" t="s">
        <v>49</v>
      </c>
      <c r="O252" s="24"/>
      <c r="P252" s="158">
        <f>$O$252*$H$252</f>
        <v>0</v>
      </c>
      <c r="Q252" s="158">
        <v>0</v>
      </c>
      <c r="R252" s="158">
        <f>$Q$252*$H$252</f>
        <v>0</v>
      </c>
      <c r="S252" s="158">
        <v>0</v>
      </c>
      <c r="T252" s="159">
        <f>$S$252*$H$252</f>
        <v>0</v>
      </c>
      <c r="AR252" s="93" t="s">
        <v>162</v>
      </c>
      <c r="AT252" s="93" t="s">
        <v>158</v>
      </c>
      <c r="AU252" s="93" t="s">
        <v>86</v>
      </c>
      <c r="AY252" s="6" t="s">
        <v>156</v>
      </c>
      <c r="BE252" s="160">
        <f>IF($N$252="základní",$J$252,0)</f>
        <v>0</v>
      </c>
      <c r="BF252" s="160">
        <f>IF($N$252="snížená",$J$252,0)</f>
        <v>0</v>
      </c>
      <c r="BG252" s="160">
        <f>IF($N$252="zákl. přenesená",$J$252,0)</f>
        <v>0</v>
      </c>
      <c r="BH252" s="160">
        <f>IF($N$252="sníž. přenesená",$J$252,0)</f>
        <v>0</v>
      </c>
      <c r="BI252" s="160">
        <f>IF($N$252="nulová",$J$252,0)</f>
        <v>0</v>
      </c>
      <c r="BJ252" s="93" t="s">
        <v>23</v>
      </c>
      <c r="BK252" s="160">
        <f>ROUND($I$252*$H$252,2)</f>
        <v>0</v>
      </c>
      <c r="BL252" s="93" t="s">
        <v>162</v>
      </c>
      <c r="BM252" s="93" t="s">
        <v>353</v>
      </c>
    </row>
    <row r="253" spans="2:47" s="6" customFormat="1" ht="27" customHeight="1">
      <c r="B253" s="23"/>
      <c r="C253" s="24"/>
      <c r="D253" s="161" t="s">
        <v>164</v>
      </c>
      <c r="E253" s="24"/>
      <c r="F253" s="162" t="s">
        <v>354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164</v>
      </c>
      <c r="AU253" s="6" t="s">
        <v>86</v>
      </c>
    </row>
    <row r="254" spans="2:47" s="6" customFormat="1" ht="30.75" customHeight="1">
      <c r="B254" s="23"/>
      <c r="C254" s="24"/>
      <c r="D254" s="165" t="s">
        <v>190</v>
      </c>
      <c r="E254" s="24"/>
      <c r="F254" s="187" t="s">
        <v>191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190</v>
      </c>
      <c r="AU254" s="6" t="s">
        <v>86</v>
      </c>
    </row>
    <row r="255" spans="2:51" s="6" customFormat="1" ht="15.75" customHeight="1">
      <c r="B255" s="163"/>
      <c r="C255" s="164"/>
      <c r="D255" s="165" t="s">
        <v>166</v>
      </c>
      <c r="E255" s="164"/>
      <c r="F255" s="166" t="s">
        <v>99</v>
      </c>
      <c r="G255" s="164"/>
      <c r="H255" s="167">
        <v>3015.237</v>
      </c>
      <c r="J255" s="164"/>
      <c r="K255" s="164"/>
      <c r="L255" s="168"/>
      <c r="M255" s="169"/>
      <c r="N255" s="164"/>
      <c r="O255" s="164"/>
      <c r="P255" s="164"/>
      <c r="Q255" s="164"/>
      <c r="R255" s="164"/>
      <c r="S255" s="164"/>
      <c r="T255" s="170"/>
      <c r="AT255" s="171" t="s">
        <v>166</v>
      </c>
      <c r="AU255" s="171" t="s">
        <v>86</v>
      </c>
      <c r="AV255" s="171" t="s">
        <v>86</v>
      </c>
      <c r="AW255" s="171" t="s">
        <v>128</v>
      </c>
      <c r="AX255" s="171" t="s">
        <v>78</v>
      </c>
      <c r="AY255" s="171" t="s">
        <v>156</v>
      </c>
    </row>
    <row r="256" spans="2:51" s="6" customFormat="1" ht="15.75" customHeight="1">
      <c r="B256" s="172"/>
      <c r="C256" s="173"/>
      <c r="D256" s="165" t="s">
        <v>166</v>
      </c>
      <c r="E256" s="173"/>
      <c r="F256" s="174" t="s">
        <v>168</v>
      </c>
      <c r="G256" s="173"/>
      <c r="H256" s="175">
        <v>3015.237</v>
      </c>
      <c r="J256" s="173"/>
      <c r="K256" s="173"/>
      <c r="L256" s="176"/>
      <c r="M256" s="177"/>
      <c r="N256" s="173"/>
      <c r="O256" s="173"/>
      <c r="P256" s="173"/>
      <c r="Q256" s="173"/>
      <c r="R256" s="173"/>
      <c r="S256" s="173"/>
      <c r="T256" s="178"/>
      <c r="AT256" s="179" t="s">
        <v>166</v>
      </c>
      <c r="AU256" s="179" t="s">
        <v>86</v>
      </c>
      <c r="AV256" s="179" t="s">
        <v>162</v>
      </c>
      <c r="AW256" s="179" t="s">
        <v>128</v>
      </c>
      <c r="AX256" s="179" t="s">
        <v>23</v>
      </c>
      <c r="AY256" s="179" t="s">
        <v>156</v>
      </c>
    </row>
    <row r="257" spans="2:51" s="6" customFormat="1" ht="15.75" customHeight="1">
      <c r="B257" s="163"/>
      <c r="C257" s="164"/>
      <c r="D257" s="165" t="s">
        <v>166</v>
      </c>
      <c r="E257" s="164"/>
      <c r="F257" s="166" t="s">
        <v>355</v>
      </c>
      <c r="G257" s="164"/>
      <c r="H257" s="167">
        <v>87441.873</v>
      </c>
      <c r="J257" s="164"/>
      <c r="K257" s="164"/>
      <c r="L257" s="168"/>
      <c r="M257" s="169"/>
      <c r="N257" s="164"/>
      <c r="O257" s="164"/>
      <c r="P257" s="164"/>
      <c r="Q257" s="164"/>
      <c r="R257" s="164"/>
      <c r="S257" s="164"/>
      <c r="T257" s="170"/>
      <c r="AT257" s="171" t="s">
        <v>166</v>
      </c>
      <c r="AU257" s="171" t="s">
        <v>86</v>
      </c>
      <c r="AV257" s="171" t="s">
        <v>86</v>
      </c>
      <c r="AW257" s="171" t="s">
        <v>78</v>
      </c>
      <c r="AX257" s="171" t="s">
        <v>23</v>
      </c>
      <c r="AY257" s="171" t="s">
        <v>156</v>
      </c>
    </row>
    <row r="258" spans="2:63" s="136" customFormat="1" ht="30.75" customHeight="1">
      <c r="B258" s="137"/>
      <c r="C258" s="138"/>
      <c r="D258" s="138" t="s">
        <v>77</v>
      </c>
      <c r="E258" s="147" t="s">
        <v>356</v>
      </c>
      <c r="F258" s="147" t="s">
        <v>357</v>
      </c>
      <c r="G258" s="138"/>
      <c r="H258" s="138"/>
      <c r="J258" s="148">
        <f>$BK$258</f>
        <v>0</v>
      </c>
      <c r="K258" s="138"/>
      <c r="L258" s="141"/>
      <c r="M258" s="142"/>
      <c r="N258" s="138"/>
      <c r="O258" s="138"/>
      <c r="P258" s="143">
        <f>SUM($P$259:$P$260)</f>
        <v>0</v>
      </c>
      <c r="Q258" s="138"/>
      <c r="R258" s="143">
        <f>SUM($R$259:$R$260)</f>
        <v>0</v>
      </c>
      <c r="S258" s="138"/>
      <c r="T258" s="144">
        <f>SUM($T$259:$T$260)</f>
        <v>0</v>
      </c>
      <c r="AR258" s="145" t="s">
        <v>23</v>
      </c>
      <c r="AT258" s="145" t="s">
        <v>77</v>
      </c>
      <c r="AU258" s="145" t="s">
        <v>23</v>
      </c>
      <c r="AY258" s="145" t="s">
        <v>156</v>
      </c>
      <c r="BK258" s="146">
        <f>SUM($BK$259:$BK$260)</f>
        <v>0</v>
      </c>
    </row>
    <row r="259" spans="2:65" s="6" customFormat="1" ht="15.75" customHeight="1">
      <c r="B259" s="23"/>
      <c r="C259" s="149" t="s">
        <v>358</v>
      </c>
      <c r="D259" s="149" t="s">
        <v>158</v>
      </c>
      <c r="E259" s="150" t="s">
        <v>359</v>
      </c>
      <c r="F259" s="151" t="s">
        <v>360</v>
      </c>
      <c r="G259" s="152" t="s">
        <v>101</v>
      </c>
      <c r="H259" s="153">
        <v>557.085</v>
      </c>
      <c r="I259" s="154"/>
      <c r="J259" s="155">
        <f>ROUND($I$259*$H$259,2)</f>
        <v>0</v>
      </c>
      <c r="K259" s="151" t="s">
        <v>161</v>
      </c>
      <c r="L259" s="43"/>
      <c r="M259" s="156"/>
      <c r="N259" s="157" t="s">
        <v>49</v>
      </c>
      <c r="O259" s="24"/>
      <c r="P259" s="158">
        <f>$O$259*$H$259</f>
        <v>0</v>
      </c>
      <c r="Q259" s="158">
        <v>0</v>
      </c>
      <c r="R259" s="158">
        <f>$Q$259*$H$259</f>
        <v>0</v>
      </c>
      <c r="S259" s="158">
        <v>0</v>
      </c>
      <c r="T259" s="159">
        <f>$S$259*$H$259</f>
        <v>0</v>
      </c>
      <c r="AR259" s="93" t="s">
        <v>162</v>
      </c>
      <c r="AT259" s="93" t="s">
        <v>158</v>
      </c>
      <c r="AU259" s="93" t="s">
        <v>86</v>
      </c>
      <c r="AY259" s="6" t="s">
        <v>156</v>
      </c>
      <c r="BE259" s="160">
        <f>IF($N$259="základní",$J$259,0)</f>
        <v>0</v>
      </c>
      <c r="BF259" s="160">
        <f>IF($N$259="snížená",$J$259,0)</f>
        <v>0</v>
      </c>
      <c r="BG259" s="160">
        <f>IF($N$259="zákl. přenesená",$J$259,0)</f>
        <v>0</v>
      </c>
      <c r="BH259" s="160">
        <f>IF($N$259="sníž. přenesená",$J$259,0)</f>
        <v>0</v>
      </c>
      <c r="BI259" s="160">
        <f>IF($N$259="nulová",$J$259,0)</f>
        <v>0</v>
      </c>
      <c r="BJ259" s="93" t="s">
        <v>23</v>
      </c>
      <c r="BK259" s="160">
        <f>ROUND($I$259*$H$259,2)</f>
        <v>0</v>
      </c>
      <c r="BL259" s="93" t="s">
        <v>162</v>
      </c>
      <c r="BM259" s="93" t="s">
        <v>361</v>
      </c>
    </row>
    <row r="260" spans="2:47" s="6" customFormat="1" ht="27" customHeight="1">
      <c r="B260" s="23"/>
      <c r="C260" s="24"/>
      <c r="D260" s="161" t="s">
        <v>164</v>
      </c>
      <c r="E260" s="24"/>
      <c r="F260" s="162" t="s">
        <v>362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164</v>
      </c>
      <c r="AU260" s="6" t="s">
        <v>86</v>
      </c>
    </row>
    <row r="261" spans="2:63" s="136" customFormat="1" ht="37.5" customHeight="1">
      <c r="B261" s="137"/>
      <c r="C261" s="138"/>
      <c r="D261" s="138" t="s">
        <v>77</v>
      </c>
      <c r="E261" s="139" t="s">
        <v>363</v>
      </c>
      <c r="F261" s="139" t="s">
        <v>364</v>
      </c>
      <c r="G261" s="138"/>
      <c r="H261" s="138"/>
      <c r="J261" s="140">
        <f>$BK$261</f>
        <v>0</v>
      </c>
      <c r="K261" s="138"/>
      <c r="L261" s="141"/>
      <c r="M261" s="142"/>
      <c r="N261" s="138"/>
      <c r="O261" s="138"/>
      <c r="P261" s="143">
        <f>$P$262+$P$274</f>
        <v>0</v>
      </c>
      <c r="Q261" s="138"/>
      <c r="R261" s="143">
        <f>$R$262+$R$274</f>
        <v>0</v>
      </c>
      <c r="S261" s="138"/>
      <c r="T261" s="144">
        <f>$T$262+$T$274</f>
        <v>0</v>
      </c>
      <c r="AR261" s="145" t="s">
        <v>185</v>
      </c>
      <c r="AT261" s="145" t="s">
        <v>77</v>
      </c>
      <c r="AU261" s="145" t="s">
        <v>78</v>
      </c>
      <c r="AY261" s="145" t="s">
        <v>156</v>
      </c>
      <c r="BK261" s="146">
        <f>$BK$262+$BK$274</f>
        <v>0</v>
      </c>
    </row>
    <row r="262" spans="2:63" s="136" customFormat="1" ht="21" customHeight="1">
      <c r="B262" s="137"/>
      <c r="C262" s="138"/>
      <c r="D262" s="138" t="s">
        <v>77</v>
      </c>
      <c r="E262" s="147" t="s">
        <v>365</v>
      </c>
      <c r="F262" s="147" t="s">
        <v>366</v>
      </c>
      <c r="G262" s="138"/>
      <c r="H262" s="138"/>
      <c r="J262" s="148">
        <f>$BK$262</f>
        <v>0</v>
      </c>
      <c r="K262" s="138"/>
      <c r="L262" s="141"/>
      <c r="M262" s="142"/>
      <c r="N262" s="138"/>
      <c r="O262" s="138"/>
      <c r="P262" s="143">
        <f>SUM($P$263:$P$273)</f>
        <v>0</v>
      </c>
      <c r="Q262" s="138"/>
      <c r="R262" s="143">
        <f>SUM($R$263:$R$273)</f>
        <v>0</v>
      </c>
      <c r="S262" s="138"/>
      <c r="T262" s="144">
        <f>SUM($T$263:$T$273)</f>
        <v>0</v>
      </c>
      <c r="AR262" s="145" t="s">
        <v>185</v>
      </c>
      <c r="AT262" s="145" t="s">
        <v>77</v>
      </c>
      <c r="AU262" s="145" t="s">
        <v>23</v>
      </c>
      <c r="AY262" s="145" t="s">
        <v>156</v>
      </c>
      <c r="BK262" s="146">
        <f>SUM($BK$263:$BK$273)</f>
        <v>0</v>
      </c>
    </row>
    <row r="263" spans="2:65" s="6" customFormat="1" ht="15.75" customHeight="1">
      <c r="B263" s="23"/>
      <c r="C263" s="149" t="s">
        <v>367</v>
      </c>
      <c r="D263" s="149" t="s">
        <v>158</v>
      </c>
      <c r="E263" s="150" t="s">
        <v>368</v>
      </c>
      <c r="F263" s="151" t="s">
        <v>369</v>
      </c>
      <c r="G263" s="152" t="s">
        <v>370</v>
      </c>
      <c r="H263" s="153">
        <v>1</v>
      </c>
      <c r="I263" s="154"/>
      <c r="J263" s="155">
        <f>ROUND($I$263*$H$263,2)</f>
        <v>0</v>
      </c>
      <c r="K263" s="151" t="s">
        <v>161</v>
      </c>
      <c r="L263" s="43"/>
      <c r="M263" s="156"/>
      <c r="N263" s="157" t="s">
        <v>49</v>
      </c>
      <c r="O263" s="24"/>
      <c r="P263" s="158">
        <f>$O$263*$H$263</f>
        <v>0</v>
      </c>
      <c r="Q263" s="158">
        <v>0</v>
      </c>
      <c r="R263" s="158">
        <f>$Q$263*$H$263</f>
        <v>0</v>
      </c>
      <c r="S263" s="158">
        <v>0</v>
      </c>
      <c r="T263" s="159">
        <f>$S$263*$H$263</f>
        <v>0</v>
      </c>
      <c r="AR263" s="93" t="s">
        <v>371</v>
      </c>
      <c r="AT263" s="93" t="s">
        <v>158</v>
      </c>
      <c r="AU263" s="93" t="s">
        <v>86</v>
      </c>
      <c r="AY263" s="6" t="s">
        <v>156</v>
      </c>
      <c r="BE263" s="160">
        <f>IF($N$263="základní",$J$263,0)</f>
        <v>0</v>
      </c>
      <c r="BF263" s="160">
        <f>IF($N$263="snížená",$J$263,0)</f>
        <v>0</v>
      </c>
      <c r="BG263" s="160">
        <f>IF($N$263="zákl. přenesená",$J$263,0)</f>
        <v>0</v>
      </c>
      <c r="BH263" s="160">
        <f>IF($N$263="sníž. přenesená",$J$263,0)</f>
        <v>0</v>
      </c>
      <c r="BI263" s="160">
        <f>IF($N$263="nulová",$J$263,0)</f>
        <v>0</v>
      </c>
      <c r="BJ263" s="93" t="s">
        <v>23</v>
      </c>
      <c r="BK263" s="160">
        <f>ROUND($I$263*$H$263,2)</f>
        <v>0</v>
      </c>
      <c r="BL263" s="93" t="s">
        <v>371</v>
      </c>
      <c r="BM263" s="93" t="s">
        <v>372</v>
      </c>
    </row>
    <row r="264" spans="2:47" s="6" customFormat="1" ht="16.5" customHeight="1">
      <c r="B264" s="23"/>
      <c r="C264" s="24"/>
      <c r="D264" s="161" t="s">
        <v>164</v>
      </c>
      <c r="E264" s="24"/>
      <c r="F264" s="162" t="s">
        <v>373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164</v>
      </c>
      <c r="AU264" s="6" t="s">
        <v>86</v>
      </c>
    </row>
    <row r="265" spans="2:47" s="6" customFormat="1" ht="44.25" customHeight="1">
      <c r="B265" s="23"/>
      <c r="C265" s="24"/>
      <c r="D265" s="165" t="s">
        <v>190</v>
      </c>
      <c r="E265" s="24"/>
      <c r="F265" s="187" t="s">
        <v>374</v>
      </c>
      <c r="G265" s="24"/>
      <c r="H265" s="24"/>
      <c r="J265" s="24"/>
      <c r="K265" s="24"/>
      <c r="L265" s="43"/>
      <c r="M265" s="56"/>
      <c r="N265" s="24"/>
      <c r="O265" s="24"/>
      <c r="P265" s="24"/>
      <c r="Q265" s="24"/>
      <c r="R265" s="24"/>
      <c r="S265" s="24"/>
      <c r="T265" s="57"/>
      <c r="AT265" s="6" t="s">
        <v>190</v>
      </c>
      <c r="AU265" s="6" t="s">
        <v>86</v>
      </c>
    </row>
    <row r="266" spans="2:65" s="6" customFormat="1" ht="15.75" customHeight="1">
      <c r="B266" s="23"/>
      <c r="C266" s="149" t="s">
        <v>375</v>
      </c>
      <c r="D266" s="149" t="s">
        <v>158</v>
      </c>
      <c r="E266" s="150" t="s">
        <v>376</v>
      </c>
      <c r="F266" s="151" t="s">
        <v>377</v>
      </c>
      <c r="G266" s="152" t="s">
        <v>370</v>
      </c>
      <c r="H266" s="153">
        <v>1</v>
      </c>
      <c r="I266" s="154"/>
      <c r="J266" s="155">
        <f>ROUND($I$266*$H$266,2)</f>
        <v>0</v>
      </c>
      <c r="K266" s="151" t="s">
        <v>161</v>
      </c>
      <c r="L266" s="43"/>
      <c r="M266" s="156"/>
      <c r="N266" s="157" t="s">
        <v>49</v>
      </c>
      <c r="O266" s="24"/>
      <c r="P266" s="158">
        <f>$O$266*$H$266</f>
        <v>0</v>
      </c>
      <c r="Q266" s="158">
        <v>0</v>
      </c>
      <c r="R266" s="158">
        <f>$Q$266*$H$266</f>
        <v>0</v>
      </c>
      <c r="S266" s="158">
        <v>0</v>
      </c>
      <c r="T266" s="159">
        <f>$S$266*$H$266</f>
        <v>0</v>
      </c>
      <c r="AR266" s="93" t="s">
        <v>371</v>
      </c>
      <c r="AT266" s="93" t="s">
        <v>158</v>
      </c>
      <c r="AU266" s="93" t="s">
        <v>86</v>
      </c>
      <c r="AY266" s="6" t="s">
        <v>156</v>
      </c>
      <c r="BE266" s="160">
        <f>IF($N$266="základní",$J$266,0)</f>
        <v>0</v>
      </c>
      <c r="BF266" s="160">
        <f>IF($N$266="snížená",$J$266,0)</f>
        <v>0</v>
      </c>
      <c r="BG266" s="160">
        <f>IF($N$266="zákl. přenesená",$J$266,0)</f>
        <v>0</v>
      </c>
      <c r="BH266" s="160">
        <f>IF($N$266="sníž. přenesená",$J$266,0)</f>
        <v>0</v>
      </c>
      <c r="BI266" s="160">
        <f>IF($N$266="nulová",$J$266,0)</f>
        <v>0</v>
      </c>
      <c r="BJ266" s="93" t="s">
        <v>23</v>
      </c>
      <c r="BK266" s="160">
        <f>ROUND($I$266*$H$266,2)</f>
        <v>0</v>
      </c>
      <c r="BL266" s="93" t="s">
        <v>371</v>
      </c>
      <c r="BM266" s="93" t="s">
        <v>378</v>
      </c>
    </row>
    <row r="267" spans="2:47" s="6" customFormat="1" ht="16.5" customHeight="1">
      <c r="B267" s="23"/>
      <c r="C267" s="24"/>
      <c r="D267" s="161" t="s">
        <v>164</v>
      </c>
      <c r="E267" s="24"/>
      <c r="F267" s="162" t="s">
        <v>379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164</v>
      </c>
      <c r="AU267" s="6" t="s">
        <v>86</v>
      </c>
    </row>
    <row r="268" spans="2:47" s="6" customFormat="1" ht="44.25" customHeight="1">
      <c r="B268" s="23"/>
      <c r="C268" s="24"/>
      <c r="D268" s="165" t="s">
        <v>190</v>
      </c>
      <c r="E268" s="24"/>
      <c r="F268" s="187" t="s">
        <v>380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190</v>
      </c>
      <c r="AU268" s="6" t="s">
        <v>86</v>
      </c>
    </row>
    <row r="269" spans="2:65" s="6" customFormat="1" ht="15.75" customHeight="1">
      <c r="B269" s="23"/>
      <c r="C269" s="149" t="s">
        <v>381</v>
      </c>
      <c r="D269" s="149" t="s">
        <v>158</v>
      </c>
      <c r="E269" s="150" t="s">
        <v>382</v>
      </c>
      <c r="F269" s="151" t="s">
        <v>383</v>
      </c>
      <c r="G269" s="152" t="s">
        <v>370</v>
      </c>
      <c r="H269" s="153">
        <v>1</v>
      </c>
      <c r="I269" s="154"/>
      <c r="J269" s="155">
        <f>ROUND($I$269*$H$269,2)</f>
        <v>0</v>
      </c>
      <c r="K269" s="151" t="s">
        <v>161</v>
      </c>
      <c r="L269" s="43"/>
      <c r="M269" s="156"/>
      <c r="N269" s="157" t="s">
        <v>49</v>
      </c>
      <c r="O269" s="24"/>
      <c r="P269" s="158">
        <f>$O$269*$H$269</f>
        <v>0</v>
      </c>
      <c r="Q269" s="158">
        <v>0</v>
      </c>
      <c r="R269" s="158">
        <f>$Q$269*$H$269</f>
        <v>0</v>
      </c>
      <c r="S269" s="158">
        <v>0</v>
      </c>
      <c r="T269" s="159">
        <f>$S$269*$H$269</f>
        <v>0</v>
      </c>
      <c r="AR269" s="93" t="s">
        <v>371</v>
      </c>
      <c r="AT269" s="93" t="s">
        <v>158</v>
      </c>
      <c r="AU269" s="93" t="s">
        <v>86</v>
      </c>
      <c r="AY269" s="6" t="s">
        <v>156</v>
      </c>
      <c r="BE269" s="160">
        <f>IF($N$269="základní",$J$269,0)</f>
        <v>0</v>
      </c>
      <c r="BF269" s="160">
        <f>IF($N$269="snížená",$J$269,0)</f>
        <v>0</v>
      </c>
      <c r="BG269" s="160">
        <f>IF($N$269="zákl. přenesená",$J$269,0)</f>
        <v>0</v>
      </c>
      <c r="BH269" s="160">
        <f>IF($N$269="sníž. přenesená",$J$269,0)</f>
        <v>0</v>
      </c>
      <c r="BI269" s="160">
        <f>IF($N$269="nulová",$J$269,0)</f>
        <v>0</v>
      </c>
      <c r="BJ269" s="93" t="s">
        <v>23</v>
      </c>
      <c r="BK269" s="160">
        <f>ROUND($I$269*$H$269,2)</f>
        <v>0</v>
      </c>
      <c r="BL269" s="93" t="s">
        <v>371</v>
      </c>
      <c r="BM269" s="93" t="s">
        <v>384</v>
      </c>
    </row>
    <row r="270" spans="2:47" s="6" customFormat="1" ht="16.5" customHeight="1">
      <c r="B270" s="23"/>
      <c r="C270" s="24"/>
      <c r="D270" s="161" t="s">
        <v>164</v>
      </c>
      <c r="E270" s="24"/>
      <c r="F270" s="162" t="s">
        <v>385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164</v>
      </c>
      <c r="AU270" s="6" t="s">
        <v>86</v>
      </c>
    </row>
    <row r="271" spans="2:47" s="6" customFormat="1" ht="44.25" customHeight="1">
      <c r="B271" s="23"/>
      <c r="C271" s="24"/>
      <c r="D271" s="165" t="s">
        <v>190</v>
      </c>
      <c r="E271" s="24"/>
      <c r="F271" s="187" t="s">
        <v>386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190</v>
      </c>
      <c r="AU271" s="6" t="s">
        <v>86</v>
      </c>
    </row>
    <row r="272" spans="2:65" s="6" customFormat="1" ht="15.75" customHeight="1">
      <c r="B272" s="23"/>
      <c r="C272" s="149" t="s">
        <v>387</v>
      </c>
      <c r="D272" s="149" t="s">
        <v>158</v>
      </c>
      <c r="E272" s="150" t="s">
        <v>388</v>
      </c>
      <c r="F272" s="151" t="s">
        <v>389</v>
      </c>
      <c r="G272" s="152" t="s">
        <v>370</v>
      </c>
      <c r="H272" s="153">
        <v>1</v>
      </c>
      <c r="I272" s="154"/>
      <c r="J272" s="155">
        <f>ROUND($I$272*$H$272,2)</f>
        <v>0</v>
      </c>
      <c r="K272" s="151" t="s">
        <v>161</v>
      </c>
      <c r="L272" s="43"/>
      <c r="M272" s="156"/>
      <c r="N272" s="157" t="s">
        <v>49</v>
      </c>
      <c r="O272" s="24"/>
      <c r="P272" s="158">
        <f>$O$272*$H$272</f>
        <v>0</v>
      </c>
      <c r="Q272" s="158">
        <v>0</v>
      </c>
      <c r="R272" s="158">
        <f>$Q$272*$H$272</f>
        <v>0</v>
      </c>
      <c r="S272" s="158">
        <v>0</v>
      </c>
      <c r="T272" s="159">
        <f>$S$272*$H$272</f>
        <v>0</v>
      </c>
      <c r="AR272" s="93" t="s">
        <v>371</v>
      </c>
      <c r="AT272" s="93" t="s">
        <v>158</v>
      </c>
      <c r="AU272" s="93" t="s">
        <v>86</v>
      </c>
      <c r="AY272" s="6" t="s">
        <v>156</v>
      </c>
      <c r="BE272" s="160">
        <f>IF($N$272="základní",$J$272,0)</f>
        <v>0</v>
      </c>
      <c r="BF272" s="160">
        <f>IF($N$272="snížená",$J$272,0)</f>
        <v>0</v>
      </c>
      <c r="BG272" s="160">
        <f>IF($N$272="zákl. přenesená",$J$272,0)</f>
        <v>0</v>
      </c>
      <c r="BH272" s="160">
        <f>IF($N$272="sníž. přenesená",$J$272,0)</f>
        <v>0</v>
      </c>
      <c r="BI272" s="160">
        <f>IF($N$272="nulová",$J$272,0)</f>
        <v>0</v>
      </c>
      <c r="BJ272" s="93" t="s">
        <v>23</v>
      </c>
      <c r="BK272" s="160">
        <f>ROUND($I$272*$H$272,2)</f>
        <v>0</v>
      </c>
      <c r="BL272" s="93" t="s">
        <v>371</v>
      </c>
      <c r="BM272" s="93" t="s">
        <v>390</v>
      </c>
    </row>
    <row r="273" spans="2:47" s="6" customFormat="1" ht="27" customHeight="1">
      <c r="B273" s="23"/>
      <c r="C273" s="24"/>
      <c r="D273" s="161" t="s">
        <v>164</v>
      </c>
      <c r="E273" s="24"/>
      <c r="F273" s="162" t="s">
        <v>391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164</v>
      </c>
      <c r="AU273" s="6" t="s">
        <v>86</v>
      </c>
    </row>
    <row r="274" spans="2:63" s="136" customFormat="1" ht="30.75" customHeight="1">
      <c r="B274" s="137"/>
      <c r="C274" s="138"/>
      <c r="D274" s="138" t="s">
        <v>77</v>
      </c>
      <c r="E274" s="147" t="s">
        <v>392</v>
      </c>
      <c r="F274" s="147" t="s">
        <v>393</v>
      </c>
      <c r="G274" s="138"/>
      <c r="H274" s="138"/>
      <c r="J274" s="148">
        <f>$BK$274</f>
        <v>0</v>
      </c>
      <c r="K274" s="138"/>
      <c r="L274" s="141"/>
      <c r="M274" s="142"/>
      <c r="N274" s="138"/>
      <c r="O274" s="138"/>
      <c r="P274" s="143">
        <f>SUM($P$275:$P$278)</f>
        <v>0</v>
      </c>
      <c r="Q274" s="138"/>
      <c r="R274" s="143">
        <f>SUM($R$275:$R$278)</f>
        <v>0</v>
      </c>
      <c r="S274" s="138"/>
      <c r="T274" s="144">
        <f>SUM($T$275:$T$278)</f>
        <v>0</v>
      </c>
      <c r="AR274" s="145" t="s">
        <v>185</v>
      </c>
      <c r="AT274" s="145" t="s">
        <v>77</v>
      </c>
      <c r="AU274" s="145" t="s">
        <v>23</v>
      </c>
      <c r="AY274" s="145" t="s">
        <v>156</v>
      </c>
      <c r="BK274" s="146">
        <f>SUM($BK$275:$BK$278)</f>
        <v>0</v>
      </c>
    </row>
    <row r="275" spans="2:65" s="6" customFormat="1" ht="15.75" customHeight="1">
      <c r="B275" s="23"/>
      <c r="C275" s="149" t="s">
        <v>394</v>
      </c>
      <c r="D275" s="149" t="s">
        <v>158</v>
      </c>
      <c r="E275" s="150" t="s">
        <v>395</v>
      </c>
      <c r="F275" s="151" t="s">
        <v>396</v>
      </c>
      <c r="G275" s="152" t="s">
        <v>117</v>
      </c>
      <c r="H275" s="153">
        <v>2</v>
      </c>
      <c r="I275" s="154"/>
      <c r="J275" s="155">
        <f>ROUND($I$275*$H$275,2)</f>
        <v>0</v>
      </c>
      <c r="K275" s="151"/>
      <c r="L275" s="43"/>
      <c r="M275" s="156"/>
      <c r="N275" s="157" t="s">
        <v>49</v>
      </c>
      <c r="O275" s="24"/>
      <c r="P275" s="158">
        <f>$O$275*$H$275</f>
        <v>0</v>
      </c>
      <c r="Q275" s="158">
        <v>0</v>
      </c>
      <c r="R275" s="158">
        <f>$Q$275*$H$275</f>
        <v>0</v>
      </c>
      <c r="S275" s="158">
        <v>0</v>
      </c>
      <c r="T275" s="159">
        <f>$S$275*$H$275</f>
        <v>0</v>
      </c>
      <c r="AR275" s="93" t="s">
        <v>371</v>
      </c>
      <c r="AT275" s="93" t="s">
        <v>158</v>
      </c>
      <c r="AU275" s="93" t="s">
        <v>86</v>
      </c>
      <c r="AY275" s="6" t="s">
        <v>156</v>
      </c>
      <c r="BE275" s="160">
        <f>IF($N$275="základní",$J$275,0)</f>
        <v>0</v>
      </c>
      <c r="BF275" s="160">
        <f>IF($N$275="snížená",$J$275,0)</f>
        <v>0</v>
      </c>
      <c r="BG275" s="160">
        <f>IF($N$275="zákl. přenesená",$J$275,0)</f>
        <v>0</v>
      </c>
      <c r="BH275" s="160">
        <f>IF($N$275="sníž. přenesená",$J$275,0)</f>
        <v>0</v>
      </c>
      <c r="BI275" s="160">
        <f>IF($N$275="nulová",$J$275,0)</f>
        <v>0</v>
      </c>
      <c r="BJ275" s="93" t="s">
        <v>23</v>
      </c>
      <c r="BK275" s="160">
        <f>ROUND($I$275*$H$275,2)</f>
        <v>0</v>
      </c>
      <c r="BL275" s="93" t="s">
        <v>371</v>
      </c>
      <c r="BM275" s="93" t="s">
        <v>397</v>
      </c>
    </row>
    <row r="276" spans="2:47" s="6" customFormat="1" ht="16.5" customHeight="1">
      <c r="B276" s="23"/>
      <c r="C276" s="24"/>
      <c r="D276" s="161" t="s">
        <v>164</v>
      </c>
      <c r="E276" s="24"/>
      <c r="F276" s="162" t="s">
        <v>398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164</v>
      </c>
      <c r="AU276" s="6" t="s">
        <v>86</v>
      </c>
    </row>
    <row r="277" spans="2:65" s="6" customFormat="1" ht="15.75" customHeight="1">
      <c r="B277" s="23"/>
      <c r="C277" s="149" t="s">
        <v>399</v>
      </c>
      <c r="D277" s="149" t="s">
        <v>158</v>
      </c>
      <c r="E277" s="150" t="s">
        <v>400</v>
      </c>
      <c r="F277" s="151" t="s">
        <v>401</v>
      </c>
      <c r="G277" s="152" t="s">
        <v>402</v>
      </c>
      <c r="H277" s="153">
        <v>1</v>
      </c>
      <c r="I277" s="154"/>
      <c r="J277" s="155">
        <f>ROUND($I$277*$H$277,2)</f>
        <v>0</v>
      </c>
      <c r="K277" s="151"/>
      <c r="L277" s="43"/>
      <c r="M277" s="156"/>
      <c r="N277" s="157" t="s">
        <v>49</v>
      </c>
      <c r="O277" s="24"/>
      <c r="P277" s="158">
        <f>$O$277*$H$277</f>
        <v>0</v>
      </c>
      <c r="Q277" s="158">
        <v>0</v>
      </c>
      <c r="R277" s="158">
        <f>$Q$277*$H$277</f>
        <v>0</v>
      </c>
      <c r="S277" s="158">
        <v>0</v>
      </c>
      <c r="T277" s="159">
        <f>$S$277*$H$277</f>
        <v>0</v>
      </c>
      <c r="AR277" s="93" t="s">
        <v>371</v>
      </c>
      <c r="AT277" s="93" t="s">
        <v>158</v>
      </c>
      <c r="AU277" s="93" t="s">
        <v>86</v>
      </c>
      <c r="AY277" s="6" t="s">
        <v>156</v>
      </c>
      <c r="BE277" s="160">
        <f>IF($N$277="základní",$J$277,0)</f>
        <v>0</v>
      </c>
      <c r="BF277" s="160">
        <f>IF($N$277="snížená",$J$277,0)</f>
        <v>0</v>
      </c>
      <c r="BG277" s="160">
        <f>IF($N$277="zákl. přenesená",$J$277,0)</f>
        <v>0</v>
      </c>
      <c r="BH277" s="160">
        <f>IF($N$277="sníž. přenesená",$J$277,0)</f>
        <v>0</v>
      </c>
      <c r="BI277" s="160">
        <f>IF($N$277="nulová",$J$277,0)</f>
        <v>0</v>
      </c>
      <c r="BJ277" s="93" t="s">
        <v>23</v>
      </c>
      <c r="BK277" s="160">
        <f>ROUND($I$277*$H$277,2)</f>
        <v>0</v>
      </c>
      <c r="BL277" s="93" t="s">
        <v>371</v>
      </c>
      <c r="BM277" s="93" t="s">
        <v>403</v>
      </c>
    </row>
    <row r="278" spans="2:47" s="6" customFormat="1" ht="16.5" customHeight="1">
      <c r="B278" s="23"/>
      <c r="C278" s="24"/>
      <c r="D278" s="161" t="s">
        <v>164</v>
      </c>
      <c r="E278" s="24"/>
      <c r="F278" s="162" t="s">
        <v>401</v>
      </c>
      <c r="G278" s="24"/>
      <c r="H278" s="24"/>
      <c r="J278" s="24"/>
      <c r="K278" s="24"/>
      <c r="L278" s="43"/>
      <c r="M278" s="198"/>
      <c r="N278" s="199"/>
      <c r="O278" s="199"/>
      <c r="P278" s="199"/>
      <c r="Q278" s="199"/>
      <c r="R278" s="199"/>
      <c r="S278" s="199"/>
      <c r="T278" s="200"/>
      <c r="AT278" s="6" t="s">
        <v>164</v>
      </c>
      <c r="AU278" s="6" t="s">
        <v>86</v>
      </c>
    </row>
    <row r="279" spans="2:12" s="6" customFormat="1" ht="7.5" customHeight="1">
      <c r="B279" s="38"/>
      <c r="C279" s="39"/>
      <c r="D279" s="39"/>
      <c r="E279" s="39"/>
      <c r="F279" s="39"/>
      <c r="G279" s="39"/>
      <c r="H279" s="39"/>
      <c r="I279" s="106"/>
      <c r="J279" s="39"/>
      <c r="K279" s="39"/>
      <c r="L279" s="43"/>
    </row>
    <row r="280" s="2" customFormat="1" ht="14.25" customHeight="1"/>
  </sheetData>
  <sheetProtection password="CC35" sheet="1" objects="1" scenarios="1" formatColumns="0" formatRows="0" sort="0" autoFilter="0"/>
  <autoFilter ref="C91:K91"/>
  <mergeCells count="12">
    <mergeCell ref="E51:H51"/>
    <mergeCell ref="E80:H80"/>
    <mergeCell ref="E82:H82"/>
    <mergeCell ref="E84:H84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259" customFormat="1" ht="45" customHeight="1">
      <c r="B3" s="256"/>
      <c r="C3" s="257" t="s">
        <v>411</v>
      </c>
      <c r="D3" s="257"/>
      <c r="E3" s="257"/>
      <c r="F3" s="257"/>
      <c r="G3" s="257"/>
      <c r="H3" s="257"/>
      <c r="I3" s="257"/>
      <c r="J3" s="257"/>
      <c r="K3" s="258"/>
    </row>
    <row r="4" spans="2:11" ht="25.5" customHeight="1">
      <c r="B4" s="260"/>
      <c r="C4" s="261" t="s">
        <v>412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413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414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6"/>
      <c r="D8" s="266"/>
      <c r="E8" s="266"/>
      <c r="F8" s="266"/>
      <c r="G8" s="266"/>
      <c r="H8" s="266"/>
      <c r="I8" s="266"/>
      <c r="J8" s="266"/>
      <c r="K8" s="262"/>
    </row>
    <row r="9" spans="2:11" ht="15" customHeight="1">
      <c r="B9" s="265"/>
      <c r="C9" s="264" t="s">
        <v>415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6"/>
      <c r="D10" s="264" t="s">
        <v>416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7"/>
      <c r="D11" s="264" t="s">
        <v>417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7"/>
      <c r="D12" s="267"/>
      <c r="E12" s="267"/>
      <c r="F12" s="267"/>
      <c r="G12" s="267"/>
      <c r="H12" s="267"/>
      <c r="I12" s="267"/>
      <c r="J12" s="267"/>
      <c r="K12" s="262"/>
    </row>
    <row r="13" spans="2:11" ht="15" customHeight="1">
      <c r="B13" s="265"/>
      <c r="C13" s="267"/>
      <c r="D13" s="264" t="s">
        <v>418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7"/>
      <c r="D14" s="264" t="s">
        <v>419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7"/>
      <c r="D15" s="264" t="s">
        <v>420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7"/>
      <c r="D16" s="267"/>
      <c r="E16" s="268" t="s">
        <v>84</v>
      </c>
      <c r="F16" s="264" t="s">
        <v>421</v>
      </c>
      <c r="G16" s="264"/>
      <c r="H16" s="264"/>
      <c r="I16" s="264"/>
      <c r="J16" s="264"/>
      <c r="K16" s="262"/>
    </row>
    <row r="17" spans="2:11" ht="15" customHeight="1">
      <c r="B17" s="265"/>
      <c r="C17" s="267"/>
      <c r="D17" s="267"/>
      <c r="E17" s="268" t="s">
        <v>422</v>
      </c>
      <c r="F17" s="264" t="s">
        <v>423</v>
      </c>
      <c r="G17" s="264"/>
      <c r="H17" s="264"/>
      <c r="I17" s="264"/>
      <c r="J17" s="264"/>
      <c r="K17" s="262"/>
    </row>
    <row r="18" spans="2:11" ht="15" customHeight="1">
      <c r="B18" s="265"/>
      <c r="C18" s="267"/>
      <c r="D18" s="267"/>
      <c r="E18" s="268" t="s">
        <v>424</v>
      </c>
      <c r="F18" s="264" t="s">
        <v>425</v>
      </c>
      <c r="G18" s="264"/>
      <c r="H18" s="264"/>
      <c r="I18" s="264"/>
      <c r="J18" s="264"/>
      <c r="K18" s="262"/>
    </row>
    <row r="19" spans="2:11" ht="15" customHeight="1">
      <c r="B19" s="265"/>
      <c r="C19" s="267"/>
      <c r="D19" s="267"/>
      <c r="E19" s="268" t="s">
        <v>426</v>
      </c>
      <c r="F19" s="264" t="s">
        <v>427</v>
      </c>
      <c r="G19" s="264"/>
      <c r="H19" s="264"/>
      <c r="I19" s="264"/>
      <c r="J19" s="264"/>
      <c r="K19" s="262"/>
    </row>
    <row r="20" spans="2:11" ht="15" customHeight="1">
      <c r="B20" s="265"/>
      <c r="C20" s="267"/>
      <c r="D20" s="267"/>
      <c r="E20" s="268" t="s">
        <v>428</v>
      </c>
      <c r="F20" s="264" t="s">
        <v>429</v>
      </c>
      <c r="G20" s="264"/>
      <c r="H20" s="264"/>
      <c r="I20" s="264"/>
      <c r="J20" s="264"/>
      <c r="K20" s="262"/>
    </row>
    <row r="21" spans="2:11" ht="15" customHeight="1">
      <c r="B21" s="265"/>
      <c r="C21" s="267"/>
      <c r="D21" s="267"/>
      <c r="E21" s="268" t="s">
        <v>89</v>
      </c>
      <c r="F21" s="264" t="s">
        <v>430</v>
      </c>
      <c r="G21" s="264"/>
      <c r="H21" s="264"/>
      <c r="I21" s="264"/>
      <c r="J21" s="264"/>
      <c r="K21" s="262"/>
    </row>
    <row r="22" spans="2:11" ht="12.75" customHeight="1">
      <c r="B22" s="265"/>
      <c r="C22" s="267"/>
      <c r="D22" s="267"/>
      <c r="E22" s="267"/>
      <c r="F22" s="267"/>
      <c r="G22" s="267"/>
      <c r="H22" s="267"/>
      <c r="I22" s="267"/>
      <c r="J22" s="267"/>
      <c r="K22" s="262"/>
    </row>
    <row r="23" spans="2:11" ht="15" customHeight="1">
      <c r="B23" s="265"/>
      <c r="C23" s="264" t="s">
        <v>431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432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6"/>
      <c r="D25" s="264" t="s">
        <v>433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7"/>
      <c r="D26" s="264" t="s">
        <v>434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7"/>
      <c r="D27" s="267"/>
      <c r="E27" s="267"/>
      <c r="F27" s="267"/>
      <c r="G27" s="267"/>
      <c r="H27" s="267"/>
      <c r="I27" s="267"/>
      <c r="J27" s="267"/>
      <c r="K27" s="262"/>
    </row>
    <row r="28" spans="2:11" ht="15" customHeight="1">
      <c r="B28" s="265"/>
      <c r="C28" s="267"/>
      <c r="D28" s="264" t="s">
        <v>435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7"/>
      <c r="D29" s="264" t="s">
        <v>436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7"/>
      <c r="D30" s="267"/>
      <c r="E30" s="267"/>
      <c r="F30" s="267"/>
      <c r="G30" s="267"/>
      <c r="H30" s="267"/>
      <c r="I30" s="267"/>
      <c r="J30" s="267"/>
      <c r="K30" s="262"/>
    </row>
    <row r="31" spans="2:11" ht="15" customHeight="1">
      <c r="B31" s="265"/>
      <c r="C31" s="267"/>
      <c r="D31" s="264" t="s">
        <v>437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7"/>
      <c r="D32" s="264" t="s">
        <v>438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7"/>
      <c r="D33" s="264" t="s">
        <v>439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7"/>
      <c r="D34" s="266"/>
      <c r="E34" s="269" t="s">
        <v>140</v>
      </c>
      <c r="F34" s="266"/>
      <c r="G34" s="264" t="s">
        <v>440</v>
      </c>
      <c r="H34" s="264"/>
      <c r="I34" s="264"/>
      <c r="J34" s="264"/>
      <c r="K34" s="262"/>
    </row>
    <row r="35" spans="2:11" ht="30.75" customHeight="1">
      <c r="B35" s="265"/>
      <c r="C35" s="267"/>
      <c r="D35" s="266"/>
      <c r="E35" s="269" t="s">
        <v>441</v>
      </c>
      <c r="F35" s="266"/>
      <c r="G35" s="264" t="s">
        <v>442</v>
      </c>
      <c r="H35" s="264"/>
      <c r="I35" s="264"/>
      <c r="J35" s="264"/>
      <c r="K35" s="262"/>
    </row>
    <row r="36" spans="2:11" ht="15" customHeight="1">
      <c r="B36" s="265"/>
      <c r="C36" s="267"/>
      <c r="D36" s="266"/>
      <c r="E36" s="269" t="s">
        <v>59</v>
      </c>
      <c r="F36" s="266"/>
      <c r="G36" s="264" t="s">
        <v>443</v>
      </c>
      <c r="H36" s="264"/>
      <c r="I36" s="264"/>
      <c r="J36" s="264"/>
      <c r="K36" s="262"/>
    </row>
    <row r="37" spans="2:11" ht="15" customHeight="1">
      <c r="B37" s="265"/>
      <c r="C37" s="267"/>
      <c r="D37" s="266"/>
      <c r="E37" s="269" t="s">
        <v>141</v>
      </c>
      <c r="F37" s="266"/>
      <c r="G37" s="264" t="s">
        <v>444</v>
      </c>
      <c r="H37" s="264"/>
      <c r="I37" s="264"/>
      <c r="J37" s="264"/>
      <c r="K37" s="262"/>
    </row>
    <row r="38" spans="2:11" ht="15" customHeight="1">
      <c r="B38" s="265"/>
      <c r="C38" s="267"/>
      <c r="D38" s="266"/>
      <c r="E38" s="269" t="s">
        <v>142</v>
      </c>
      <c r="F38" s="266"/>
      <c r="G38" s="264" t="s">
        <v>445</v>
      </c>
      <c r="H38" s="264"/>
      <c r="I38" s="264"/>
      <c r="J38" s="264"/>
      <c r="K38" s="262"/>
    </row>
    <row r="39" spans="2:11" ht="15" customHeight="1">
      <c r="B39" s="265"/>
      <c r="C39" s="267"/>
      <c r="D39" s="266"/>
      <c r="E39" s="269" t="s">
        <v>143</v>
      </c>
      <c r="F39" s="266"/>
      <c r="G39" s="264" t="s">
        <v>446</v>
      </c>
      <c r="H39" s="264"/>
      <c r="I39" s="264"/>
      <c r="J39" s="264"/>
      <c r="K39" s="262"/>
    </row>
    <row r="40" spans="2:11" ht="15" customHeight="1">
      <c r="B40" s="265"/>
      <c r="C40" s="267"/>
      <c r="D40" s="266"/>
      <c r="E40" s="269" t="s">
        <v>447</v>
      </c>
      <c r="F40" s="266"/>
      <c r="G40" s="264" t="s">
        <v>448</v>
      </c>
      <c r="H40" s="264"/>
      <c r="I40" s="264"/>
      <c r="J40" s="264"/>
      <c r="K40" s="262"/>
    </row>
    <row r="41" spans="2:11" ht="15" customHeight="1">
      <c r="B41" s="265"/>
      <c r="C41" s="267"/>
      <c r="D41" s="266"/>
      <c r="E41" s="269"/>
      <c r="F41" s="266"/>
      <c r="G41" s="264" t="s">
        <v>449</v>
      </c>
      <c r="H41" s="264"/>
      <c r="I41" s="264"/>
      <c r="J41" s="264"/>
      <c r="K41" s="262"/>
    </row>
    <row r="42" spans="2:11" ht="15" customHeight="1">
      <c r="B42" s="265"/>
      <c r="C42" s="267"/>
      <c r="D42" s="266"/>
      <c r="E42" s="269" t="s">
        <v>450</v>
      </c>
      <c r="F42" s="266"/>
      <c r="G42" s="264" t="s">
        <v>451</v>
      </c>
      <c r="H42" s="264"/>
      <c r="I42" s="264"/>
      <c r="J42" s="264"/>
      <c r="K42" s="262"/>
    </row>
    <row r="43" spans="2:11" ht="15" customHeight="1">
      <c r="B43" s="265"/>
      <c r="C43" s="267"/>
      <c r="D43" s="266"/>
      <c r="E43" s="269" t="s">
        <v>146</v>
      </c>
      <c r="F43" s="266"/>
      <c r="G43" s="264" t="s">
        <v>452</v>
      </c>
      <c r="H43" s="264"/>
      <c r="I43" s="264"/>
      <c r="J43" s="264"/>
      <c r="K43" s="262"/>
    </row>
    <row r="44" spans="2:11" ht="12.75" customHeight="1">
      <c r="B44" s="265"/>
      <c r="C44" s="267"/>
      <c r="D44" s="266"/>
      <c r="E44" s="266"/>
      <c r="F44" s="266"/>
      <c r="G44" s="266"/>
      <c r="H44" s="266"/>
      <c r="I44" s="266"/>
      <c r="J44" s="266"/>
      <c r="K44" s="262"/>
    </row>
    <row r="45" spans="2:11" ht="15" customHeight="1">
      <c r="B45" s="265"/>
      <c r="C45" s="267"/>
      <c r="D45" s="264" t="s">
        <v>453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7"/>
      <c r="D46" s="267"/>
      <c r="E46" s="264" t="s">
        <v>454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7"/>
      <c r="D47" s="267"/>
      <c r="E47" s="264" t="s">
        <v>455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7"/>
      <c r="D48" s="267"/>
      <c r="E48" s="264" t="s">
        <v>456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7"/>
      <c r="D49" s="264" t="s">
        <v>457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458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459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460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6"/>
      <c r="D54" s="266"/>
      <c r="E54" s="266"/>
      <c r="F54" s="266"/>
      <c r="G54" s="266"/>
      <c r="H54" s="266"/>
      <c r="I54" s="266"/>
      <c r="J54" s="266"/>
      <c r="K54" s="262"/>
    </row>
    <row r="55" spans="2:11" ht="15" customHeight="1">
      <c r="B55" s="260"/>
      <c r="C55" s="264" t="s">
        <v>461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7"/>
      <c r="D56" s="264" t="s">
        <v>462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7"/>
      <c r="D57" s="264" t="s">
        <v>463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7"/>
      <c r="D58" s="264" t="s">
        <v>464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7"/>
      <c r="D59" s="264" t="s">
        <v>465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7"/>
      <c r="D60" s="270" t="s">
        <v>466</v>
      </c>
      <c r="E60" s="270"/>
      <c r="F60" s="270"/>
      <c r="G60" s="270"/>
      <c r="H60" s="270"/>
      <c r="I60" s="270"/>
      <c r="J60" s="270"/>
      <c r="K60" s="262"/>
    </row>
    <row r="61" spans="2:11" ht="15" customHeight="1">
      <c r="B61" s="260"/>
      <c r="C61" s="267"/>
      <c r="D61" s="264" t="s">
        <v>467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7"/>
      <c r="D62" s="267"/>
      <c r="E62" s="271"/>
      <c r="F62" s="267"/>
      <c r="G62" s="267"/>
      <c r="H62" s="267"/>
      <c r="I62" s="267"/>
      <c r="J62" s="267"/>
      <c r="K62" s="262"/>
    </row>
    <row r="63" spans="2:11" ht="15" customHeight="1">
      <c r="B63" s="260"/>
      <c r="C63" s="267"/>
      <c r="D63" s="264" t="s">
        <v>468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7"/>
      <c r="D64" s="270" t="s">
        <v>469</v>
      </c>
      <c r="E64" s="270"/>
      <c r="F64" s="270"/>
      <c r="G64" s="270"/>
      <c r="H64" s="270"/>
      <c r="I64" s="270"/>
      <c r="J64" s="270"/>
      <c r="K64" s="262"/>
    </row>
    <row r="65" spans="2:11" ht="15" customHeight="1">
      <c r="B65" s="260"/>
      <c r="C65" s="267"/>
      <c r="D65" s="264" t="s">
        <v>470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7"/>
      <c r="D66" s="264" t="s">
        <v>471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7"/>
      <c r="D67" s="264" t="s">
        <v>472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7"/>
      <c r="D68" s="264" t="s">
        <v>473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281" t="s">
        <v>410</v>
      </c>
      <c r="D73" s="281"/>
      <c r="E73" s="281"/>
      <c r="F73" s="281"/>
      <c r="G73" s="281"/>
      <c r="H73" s="281"/>
      <c r="I73" s="281"/>
      <c r="J73" s="281"/>
      <c r="K73" s="282"/>
    </row>
    <row r="74" spans="2:11" ht="17.25" customHeight="1">
      <c r="B74" s="280"/>
      <c r="C74" s="283" t="s">
        <v>474</v>
      </c>
      <c r="D74" s="283"/>
      <c r="E74" s="283"/>
      <c r="F74" s="283" t="s">
        <v>475</v>
      </c>
      <c r="G74" s="284"/>
      <c r="H74" s="283" t="s">
        <v>141</v>
      </c>
      <c r="I74" s="283" t="s">
        <v>63</v>
      </c>
      <c r="J74" s="283" t="s">
        <v>476</v>
      </c>
      <c r="K74" s="282"/>
    </row>
    <row r="75" spans="2:11" ht="17.25" customHeight="1">
      <c r="B75" s="280"/>
      <c r="C75" s="285" t="s">
        <v>477</v>
      </c>
      <c r="D75" s="285"/>
      <c r="E75" s="285"/>
      <c r="F75" s="286" t="s">
        <v>478</v>
      </c>
      <c r="G75" s="287"/>
      <c r="H75" s="285"/>
      <c r="I75" s="285"/>
      <c r="J75" s="285" t="s">
        <v>479</v>
      </c>
      <c r="K75" s="282"/>
    </row>
    <row r="76" spans="2:11" ht="5.25" customHeight="1">
      <c r="B76" s="280"/>
      <c r="C76" s="288"/>
      <c r="D76" s="288"/>
      <c r="E76" s="288"/>
      <c r="F76" s="288"/>
      <c r="G76" s="289"/>
      <c r="H76" s="288"/>
      <c r="I76" s="288"/>
      <c r="J76" s="288"/>
      <c r="K76" s="282"/>
    </row>
    <row r="77" spans="2:11" ht="15" customHeight="1">
      <c r="B77" s="280"/>
      <c r="C77" s="269" t="s">
        <v>59</v>
      </c>
      <c r="D77" s="288"/>
      <c r="E77" s="288"/>
      <c r="F77" s="290" t="s">
        <v>480</v>
      </c>
      <c r="G77" s="289"/>
      <c r="H77" s="269" t="s">
        <v>481</v>
      </c>
      <c r="I77" s="269" t="s">
        <v>482</v>
      </c>
      <c r="J77" s="269">
        <v>20</v>
      </c>
      <c r="K77" s="282"/>
    </row>
    <row r="78" spans="2:11" ht="15" customHeight="1">
      <c r="B78" s="280"/>
      <c r="C78" s="269" t="s">
        <v>483</v>
      </c>
      <c r="D78" s="269"/>
      <c r="E78" s="269"/>
      <c r="F78" s="290" t="s">
        <v>480</v>
      </c>
      <c r="G78" s="289"/>
      <c r="H78" s="269" t="s">
        <v>484</v>
      </c>
      <c r="I78" s="269" t="s">
        <v>482</v>
      </c>
      <c r="J78" s="269">
        <v>120</v>
      </c>
      <c r="K78" s="282"/>
    </row>
    <row r="79" spans="2:11" ht="15" customHeight="1">
      <c r="B79" s="291"/>
      <c r="C79" s="269" t="s">
        <v>485</v>
      </c>
      <c r="D79" s="269"/>
      <c r="E79" s="269"/>
      <c r="F79" s="290" t="s">
        <v>486</v>
      </c>
      <c r="G79" s="289"/>
      <c r="H79" s="269" t="s">
        <v>487</v>
      </c>
      <c r="I79" s="269" t="s">
        <v>482</v>
      </c>
      <c r="J79" s="269">
        <v>50</v>
      </c>
      <c r="K79" s="282"/>
    </row>
    <row r="80" spans="2:11" ht="15" customHeight="1">
      <c r="B80" s="291"/>
      <c r="C80" s="269" t="s">
        <v>488</v>
      </c>
      <c r="D80" s="269"/>
      <c r="E80" s="269"/>
      <c r="F80" s="290" t="s">
        <v>480</v>
      </c>
      <c r="G80" s="289"/>
      <c r="H80" s="269" t="s">
        <v>489</v>
      </c>
      <c r="I80" s="269" t="s">
        <v>490</v>
      </c>
      <c r="J80" s="269"/>
      <c r="K80" s="282"/>
    </row>
    <row r="81" spans="2:11" ht="15" customHeight="1">
      <c r="B81" s="291"/>
      <c r="C81" s="292" t="s">
        <v>491</v>
      </c>
      <c r="D81" s="292"/>
      <c r="E81" s="292"/>
      <c r="F81" s="293" t="s">
        <v>486</v>
      </c>
      <c r="G81" s="292"/>
      <c r="H81" s="292" t="s">
        <v>492</v>
      </c>
      <c r="I81" s="292" t="s">
        <v>482</v>
      </c>
      <c r="J81" s="292">
        <v>15</v>
      </c>
      <c r="K81" s="282"/>
    </row>
    <row r="82" spans="2:11" ht="15" customHeight="1">
      <c r="B82" s="291"/>
      <c r="C82" s="292" t="s">
        <v>493</v>
      </c>
      <c r="D82" s="292"/>
      <c r="E82" s="292"/>
      <c r="F82" s="293" t="s">
        <v>486</v>
      </c>
      <c r="G82" s="292"/>
      <c r="H82" s="292" t="s">
        <v>494</v>
      </c>
      <c r="I82" s="292" t="s">
        <v>482</v>
      </c>
      <c r="J82" s="292">
        <v>15</v>
      </c>
      <c r="K82" s="282"/>
    </row>
    <row r="83" spans="2:11" ht="15" customHeight="1">
      <c r="B83" s="291"/>
      <c r="C83" s="292" t="s">
        <v>495</v>
      </c>
      <c r="D83" s="292"/>
      <c r="E83" s="292"/>
      <c r="F83" s="293" t="s">
        <v>486</v>
      </c>
      <c r="G83" s="292"/>
      <c r="H83" s="292" t="s">
        <v>496</v>
      </c>
      <c r="I83" s="292" t="s">
        <v>482</v>
      </c>
      <c r="J83" s="292">
        <v>20</v>
      </c>
      <c r="K83" s="282"/>
    </row>
    <row r="84" spans="2:11" ht="15" customHeight="1">
      <c r="B84" s="291"/>
      <c r="C84" s="292" t="s">
        <v>497</v>
      </c>
      <c r="D84" s="292"/>
      <c r="E84" s="292"/>
      <c r="F84" s="293" t="s">
        <v>486</v>
      </c>
      <c r="G84" s="292"/>
      <c r="H84" s="292" t="s">
        <v>498</v>
      </c>
      <c r="I84" s="292" t="s">
        <v>482</v>
      </c>
      <c r="J84" s="292">
        <v>20</v>
      </c>
      <c r="K84" s="282"/>
    </row>
    <row r="85" spans="2:11" ht="15" customHeight="1">
      <c r="B85" s="291"/>
      <c r="C85" s="269" t="s">
        <v>499</v>
      </c>
      <c r="D85" s="269"/>
      <c r="E85" s="269"/>
      <c r="F85" s="290" t="s">
        <v>486</v>
      </c>
      <c r="G85" s="289"/>
      <c r="H85" s="269" t="s">
        <v>500</v>
      </c>
      <c r="I85" s="269" t="s">
        <v>482</v>
      </c>
      <c r="J85" s="269">
        <v>50</v>
      </c>
      <c r="K85" s="282"/>
    </row>
    <row r="86" spans="2:11" ht="15" customHeight="1">
      <c r="B86" s="291"/>
      <c r="C86" s="269" t="s">
        <v>501</v>
      </c>
      <c r="D86" s="269"/>
      <c r="E86" s="269"/>
      <c r="F86" s="290" t="s">
        <v>486</v>
      </c>
      <c r="G86" s="289"/>
      <c r="H86" s="269" t="s">
        <v>502</v>
      </c>
      <c r="I86" s="269" t="s">
        <v>482</v>
      </c>
      <c r="J86" s="269">
        <v>20</v>
      </c>
      <c r="K86" s="282"/>
    </row>
    <row r="87" spans="2:11" ht="15" customHeight="1">
      <c r="B87" s="291"/>
      <c r="C87" s="269" t="s">
        <v>503</v>
      </c>
      <c r="D87" s="269"/>
      <c r="E87" s="269"/>
      <c r="F87" s="290" t="s">
        <v>486</v>
      </c>
      <c r="G87" s="289"/>
      <c r="H87" s="269" t="s">
        <v>504</v>
      </c>
      <c r="I87" s="269" t="s">
        <v>482</v>
      </c>
      <c r="J87" s="269">
        <v>20</v>
      </c>
      <c r="K87" s="282"/>
    </row>
    <row r="88" spans="2:11" ht="15" customHeight="1">
      <c r="B88" s="291"/>
      <c r="C88" s="269" t="s">
        <v>505</v>
      </c>
      <c r="D88" s="269"/>
      <c r="E88" s="269"/>
      <c r="F88" s="290" t="s">
        <v>486</v>
      </c>
      <c r="G88" s="289"/>
      <c r="H88" s="269" t="s">
        <v>506</v>
      </c>
      <c r="I88" s="269" t="s">
        <v>482</v>
      </c>
      <c r="J88" s="269">
        <v>50</v>
      </c>
      <c r="K88" s="282"/>
    </row>
    <row r="89" spans="2:11" ht="15" customHeight="1">
      <c r="B89" s="291"/>
      <c r="C89" s="269" t="s">
        <v>507</v>
      </c>
      <c r="D89" s="269"/>
      <c r="E89" s="269"/>
      <c r="F89" s="290" t="s">
        <v>486</v>
      </c>
      <c r="G89" s="289"/>
      <c r="H89" s="269" t="s">
        <v>507</v>
      </c>
      <c r="I89" s="269" t="s">
        <v>482</v>
      </c>
      <c r="J89" s="269">
        <v>50</v>
      </c>
      <c r="K89" s="282"/>
    </row>
    <row r="90" spans="2:11" ht="15" customHeight="1">
      <c r="B90" s="291"/>
      <c r="C90" s="269" t="s">
        <v>147</v>
      </c>
      <c r="D90" s="269"/>
      <c r="E90" s="269"/>
      <c r="F90" s="290" t="s">
        <v>486</v>
      </c>
      <c r="G90" s="289"/>
      <c r="H90" s="269" t="s">
        <v>508</v>
      </c>
      <c r="I90" s="269" t="s">
        <v>482</v>
      </c>
      <c r="J90" s="269">
        <v>255</v>
      </c>
      <c r="K90" s="282"/>
    </row>
    <row r="91" spans="2:11" ht="15" customHeight="1">
      <c r="B91" s="291"/>
      <c r="C91" s="269" t="s">
        <v>509</v>
      </c>
      <c r="D91" s="269"/>
      <c r="E91" s="269"/>
      <c r="F91" s="290" t="s">
        <v>480</v>
      </c>
      <c r="G91" s="289"/>
      <c r="H91" s="269" t="s">
        <v>510</v>
      </c>
      <c r="I91" s="269" t="s">
        <v>511</v>
      </c>
      <c r="J91" s="269"/>
      <c r="K91" s="282"/>
    </row>
    <row r="92" spans="2:11" ht="15" customHeight="1">
      <c r="B92" s="291"/>
      <c r="C92" s="269" t="s">
        <v>512</v>
      </c>
      <c r="D92" s="269"/>
      <c r="E92" s="269"/>
      <c r="F92" s="290" t="s">
        <v>480</v>
      </c>
      <c r="G92" s="289"/>
      <c r="H92" s="269" t="s">
        <v>513</v>
      </c>
      <c r="I92" s="269" t="s">
        <v>514</v>
      </c>
      <c r="J92" s="269"/>
      <c r="K92" s="282"/>
    </row>
    <row r="93" spans="2:11" ht="15" customHeight="1">
      <c r="B93" s="291"/>
      <c r="C93" s="269" t="s">
        <v>515</v>
      </c>
      <c r="D93" s="269"/>
      <c r="E93" s="269"/>
      <c r="F93" s="290" t="s">
        <v>480</v>
      </c>
      <c r="G93" s="289"/>
      <c r="H93" s="269" t="s">
        <v>515</v>
      </c>
      <c r="I93" s="269" t="s">
        <v>514</v>
      </c>
      <c r="J93" s="269"/>
      <c r="K93" s="282"/>
    </row>
    <row r="94" spans="2:11" ht="15" customHeight="1">
      <c r="B94" s="291"/>
      <c r="C94" s="269" t="s">
        <v>44</v>
      </c>
      <c r="D94" s="269"/>
      <c r="E94" s="269"/>
      <c r="F94" s="290" t="s">
        <v>480</v>
      </c>
      <c r="G94" s="289"/>
      <c r="H94" s="269" t="s">
        <v>516</v>
      </c>
      <c r="I94" s="269" t="s">
        <v>514</v>
      </c>
      <c r="J94" s="269"/>
      <c r="K94" s="282"/>
    </row>
    <row r="95" spans="2:11" ht="15" customHeight="1">
      <c r="B95" s="291"/>
      <c r="C95" s="269" t="s">
        <v>54</v>
      </c>
      <c r="D95" s="269"/>
      <c r="E95" s="269"/>
      <c r="F95" s="290" t="s">
        <v>480</v>
      </c>
      <c r="G95" s="289"/>
      <c r="H95" s="269" t="s">
        <v>517</v>
      </c>
      <c r="I95" s="269" t="s">
        <v>514</v>
      </c>
      <c r="J95" s="269"/>
      <c r="K95" s="282"/>
    </row>
    <row r="96" spans="2:11" ht="15" customHeight="1">
      <c r="B96" s="294"/>
      <c r="C96" s="295"/>
      <c r="D96" s="295"/>
      <c r="E96" s="295"/>
      <c r="F96" s="295"/>
      <c r="G96" s="295"/>
      <c r="H96" s="295"/>
      <c r="I96" s="295"/>
      <c r="J96" s="295"/>
      <c r="K96" s="296"/>
    </row>
    <row r="97" spans="2:11" ht="18.75" customHeight="1">
      <c r="B97" s="297"/>
      <c r="C97" s="298"/>
      <c r="D97" s="298"/>
      <c r="E97" s="298"/>
      <c r="F97" s="298"/>
      <c r="G97" s="298"/>
      <c r="H97" s="298"/>
      <c r="I97" s="298"/>
      <c r="J97" s="298"/>
      <c r="K97" s="297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281" t="s">
        <v>518</v>
      </c>
      <c r="D100" s="281"/>
      <c r="E100" s="281"/>
      <c r="F100" s="281"/>
      <c r="G100" s="281"/>
      <c r="H100" s="281"/>
      <c r="I100" s="281"/>
      <c r="J100" s="281"/>
      <c r="K100" s="282"/>
    </row>
    <row r="101" spans="2:11" ht="17.25" customHeight="1">
      <c r="B101" s="280"/>
      <c r="C101" s="283" t="s">
        <v>474</v>
      </c>
      <c r="D101" s="283"/>
      <c r="E101" s="283"/>
      <c r="F101" s="283" t="s">
        <v>475</v>
      </c>
      <c r="G101" s="284"/>
      <c r="H101" s="283" t="s">
        <v>141</v>
      </c>
      <c r="I101" s="283" t="s">
        <v>63</v>
      </c>
      <c r="J101" s="283" t="s">
        <v>476</v>
      </c>
      <c r="K101" s="282"/>
    </row>
    <row r="102" spans="2:11" ht="17.25" customHeight="1">
      <c r="B102" s="280"/>
      <c r="C102" s="285" t="s">
        <v>477</v>
      </c>
      <c r="D102" s="285"/>
      <c r="E102" s="285"/>
      <c r="F102" s="286" t="s">
        <v>478</v>
      </c>
      <c r="G102" s="287"/>
      <c r="H102" s="285"/>
      <c r="I102" s="285"/>
      <c r="J102" s="285" t="s">
        <v>479</v>
      </c>
      <c r="K102" s="282"/>
    </row>
    <row r="103" spans="2:11" ht="5.25" customHeight="1">
      <c r="B103" s="280"/>
      <c r="C103" s="283"/>
      <c r="D103" s="283"/>
      <c r="E103" s="283"/>
      <c r="F103" s="283"/>
      <c r="G103" s="299"/>
      <c r="H103" s="283"/>
      <c r="I103" s="283"/>
      <c r="J103" s="283"/>
      <c r="K103" s="282"/>
    </row>
    <row r="104" spans="2:11" ht="15" customHeight="1">
      <c r="B104" s="280"/>
      <c r="C104" s="269" t="s">
        <v>59</v>
      </c>
      <c r="D104" s="288"/>
      <c r="E104" s="288"/>
      <c r="F104" s="290" t="s">
        <v>480</v>
      </c>
      <c r="G104" s="299"/>
      <c r="H104" s="269" t="s">
        <v>519</v>
      </c>
      <c r="I104" s="269" t="s">
        <v>482</v>
      </c>
      <c r="J104" s="269">
        <v>20</v>
      </c>
      <c r="K104" s="282"/>
    </row>
    <row r="105" spans="2:11" ht="15" customHeight="1">
      <c r="B105" s="280"/>
      <c r="C105" s="269" t="s">
        <v>483</v>
      </c>
      <c r="D105" s="269"/>
      <c r="E105" s="269"/>
      <c r="F105" s="290" t="s">
        <v>480</v>
      </c>
      <c r="G105" s="269"/>
      <c r="H105" s="269" t="s">
        <v>519</v>
      </c>
      <c r="I105" s="269" t="s">
        <v>482</v>
      </c>
      <c r="J105" s="269">
        <v>120</v>
      </c>
      <c r="K105" s="282"/>
    </row>
    <row r="106" spans="2:11" ht="15" customHeight="1">
      <c r="B106" s="291"/>
      <c r="C106" s="269" t="s">
        <v>485</v>
      </c>
      <c r="D106" s="269"/>
      <c r="E106" s="269"/>
      <c r="F106" s="290" t="s">
        <v>486</v>
      </c>
      <c r="G106" s="269"/>
      <c r="H106" s="269" t="s">
        <v>519</v>
      </c>
      <c r="I106" s="269" t="s">
        <v>482</v>
      </c>
      <c r="J106" s="269">
        <v>50</v>
      </c>
      <c r="K106" s="282"/>
    </row>
    <row r="107" spans="2:11" ht="15" customHeight="1">
      <c r="B107" s="291"/>
      <c r="C107" s="269" t="s">
        <v>488</v>
      </c>
      <c r="D107" s="269"/>
      <c r="E107" s="269"/>
      <c r="F107" s="290" t="s">
        <v>480</v>
      </c>
      <c r="G107" s="269"/>
      <c r="H107" s="269" t="s">
        <v>519</v>
      </c>
      <c r="I107" s="269" t="s">
        <v>490</v>
      </c>
      <c r="J107" s="269"/>
      <c r="K107" s="282"/>
    </row>
    <row r="108" spans="2:11" ht="15" customHeight="1">
      <c r="B108" s="291"/>
      <c r="C108" s="269" t="s">
        <v>499</v>
      </c>
      <c r="D108" s="269"/>
      <c r="E108" s="269"/>
      <c r="F108" s="290" t="s">
        <v>486</v>
      </c>
      <c r="G108" s="269"/>
      <c r="H108" s="269" t="s">
        <v>519</v>
      </c>
      <c r="I108" s="269" t="s">
        <v>482</v>
      </c>
      <c r="J108" s="269">
        <v>50</v>
      </c>
      <c r="K108" s="282"/>
    </row>
    <row r="109" spans="2:11" ht="15" customHeight="1">
      <c r="B109" s="291"/>
      <c r="C109" s="269" t="s">
        <v>507</v>
      </c>
      <c r="D109" s="269"/>
      <c r="E109" s="269"/>
      <c r="F109" s="290" t="s">
        <v>486</v>
      </c>
      <c r="G109" s="269"/>
      <c r="H109" s="269" t="s">
        <v>519</v>
      </c>
      <c r="I109" s="269" t="s">
        <v>482</v>
      </c>
      <c r="J109" s="269">
        <v>50</v>
      </c>
      <c r="K109" s="282"/>
    </row>
    <row r="110" spans="2:11" ht="15" customHeight="1">
      <c r="B110" s="291"/>
      <c r="C110" s="269" t="s">
        <v>505</v>
      </c>
      <c r="D110" s="269"/>
      <c r="E110" s="269"/>
      <c r="F110" s="290" t="s">
        <v>486</v>
      </c>
      <c r="G110" s="269"/>
      <c r="H110" s="269" t="s">
        <v>519</v>
      </c>
      <c r="I110" s="269" t="s">
        <v>482</v>
      </c>
      <c r="J110" s="269">
        <v>50</v>
      </c>
      <c r="K110" s="282"/>
    </row>
    <row r="111" spans="2:11" ht="15" customHeight="1">
      <c r="B111" s="291"/>
      <c r="C111" s="269" t="s">
        <v>59</v>
      </c>
      <c r="D111" s="269"/>
      <c r="E111" s="269"/>
      <c r="F111" s="290" t="s">
        <v>480</v>
      </c>
      <c r="G111" s="269"/>
      <c r="H111" s="269" t="s">
        <v>520</v>
      </c>
      <c r="I111" s="269" t="s">
        <v>482</v>
      </c>
      <c r="J111" s="269">
        <v>20</v>
      </c>
      <c r="K111" s="282"/>
    </row>
    <row r="112" spans="2:11" ht="15" customHeight="1">
      <c r="B112" s="291"/>
      <c r="C112" s="269" t="s">
        <v>521</v>
      </c>
      <c r="D112" s="269"/>
      <c r="E112" s="269"/>
      <c r="F112" s="290" t="s">
        <v>480</v>
      </c>
      <c r="G112" s="269"/>
      <c r="H112" s="269" t="s">
        <v>522</v>
      </c>
      <c r="I112" s="269" t="s">
        <v>482</v>
      </c>
      <c r="J112" s="269">
        <v>120</v>
      </c>
      <c r="K112" s="282"/>
    </row>
    <row r="113" spans="2:11" ht="15" customHeight="1">
      <c r="B113" s="291"/>
      <c r="C113" s="269" t="s">
        <v>44</v>
      </c>
      <c r="D113" s="269"/>
      <c r="E113" s="269"/>
      <c r="F113" s="290" t="s">
        <v>480</v>
      </c>
      <c r="G113" s="269"/>
      <c r="H113" s="269" t="s">
        <v>523</v>
      </c>
      <c r="I113" s="269" t="s">
        <v>514</v>
      </c>
      <c r="J113" s="269"/>
      <c r="K113" s="282"/>
    </row>
    <row r="114" spans="2:11" ht="15" customHeight="1">
      <c r="B114" s="291"/>
      <c r="C114" s="269" t="s">
        <v>54</v>
      </c>
      <c r="D114" s="269"/>
      <c r="E114" s="269"/>
      <c r="F114" s="290" t="s">
        <v>480</v>
      </c>
      <c r="G114" s="269"/>
      <c r="H114" s="269" t="s">
        <v>524</v>
      </c>
      <c r="I114" s="269" t="s">
        <v>514</v>
      </c>
      <c r="J114" s="269"/>
      <c r="K114" s="282"/>
    </row>
    <row r="115" spans="2:11" ht="15" customHeight="1">
      <c r="B115" s="291"/>
      <c r="C115" s="269" t="s">
        <v>63</v>
      </c>
      <c r="D115" s="269"/>
      <c r="E115" s="269"/>
      <c r="F115" s="290" t="s">
        <v>480</v>
      </c>
      <c r="G115" s="269"/>
      <c r="H115" s="269" t="s">
        <v>525</v>
      </c>
      <c r="I115" s="269" t="s">
        <v>526</v>
      </c>
      <c r="J115" s="269"/>
      <c r="K115" s="282"/>
    </row>
    <row r="116" spans="2:11" ht="15" customHeight="1">
      <c r="B116" s="294"/>
      <c r="C116" s="300"/>
      <c r="D116" s="300"/>
      <c r="E116" s="300"/>
      <c r="F116" s="300"/>
      <c r="G116" s="300"/>
      <c r="H116" s="300"/>
      <c r="I116" s="300"/>
      <c r="J116" s="300"/>
      <c r="K116" s="296"/>
    </row>
    <row r="117" spans="2:11" ht="18.75" customHeight="1">
      <c r="B117" s="301"/>
      <c r="C117" s="266"/>
      <c r="D117" s="266"/>
      <c r="E117" s="266"/>
      <c r="F117" s="302"/>
      <c r="G117" s="266"/>
      <c r="H117" s="266"/>
      <c r="I117" s="266"/>
      <c r="J117" s="266"/>
      <c r="K117" s="301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3"/>
      <c r="C119" s="304"/>
      <c r="D119" s="304"/>
      <c r="E119" s="304"/>
      <c r="F119" s="304"/>
      <c r="G119" s="304"/>
      <c r="H119" s="304"/>
      <c r="I119" s="304"/>
      <c r="J119" s="304"/>
      <c r="K119" s="305"/>
    </row>
    <row r="120" spans="2:11" ht="45" customHeight="1">
      <c r="B120" s="306"/>
      <c r="C120" s="257" t="s">
        <v>527</v>
      </c>
      <c r="D120" s="257"/>
      <c r="E120" s="257"/>
      <c r="F120" s="257"/>
      <c r="G120" s="257"/>
      <c r="H120" s="257"/>
      <c r="I120" s="257"/>
      <c r="J120" s="257"/>
      <c r="K120" s="307"/>
    </row>
    <row r="121" spans="2:11" ht="17.25" customHeight="1">
      <c r="B121" s="308"/>
      <c r="C121" s="283" t="s">
        <v>474</v>
      </c>
      <c r="D121" s="283"/>
      <c r="E121" s="283"/>
      <c r="F121" s="283" t="s">
        <v>475</v>
      </c>
      <c r="G121" s="284"/>
      <c r="H121" s="283" t="s">
        <v>141</v>
      </c>
      <c r="I121" s="283" t="s">
        <v>63</v>
      </c>
      <c r="J121" s="283" t="s">
        <v>476</v>
      </c>
      <c r="K121" s="309"/>
    </row>
    <row r="122" spans="2:11" ht="17.25" customHeight="1">
      <c r="B122" s="308"/>
      <c r="C122" s="285" t="s">
        <v>477</v>
      </c>
      <c r="D122" s="285"/>
      <c r="E122" s="285"/>
      <c r="F122" s="286" t="s">
        <v>478</v>
      </c>
      <c r="G122" s="287"/>
      <c r="H122" s="285"/>
      <c r="I122" s="285"/>
      <c r="J122" s="285" t="s">
        <v>479</v>
      </c>
      <c r="K122" s="309"/>
    </row>
    <row r="123" spans="2:11" ht="5.25" customHeight="1">
      <c r="B123" s="310"/>
      <c r="C123" s="288"/>
      <c r="D123" s="288"/>
      <c r="E123" s="288"/>
      <c r="F123" s="288"/>
      <c r="G123" s="269"/>
      <c r="H123" s="288"/>
      <c r="I123" s="288"/>
      <c r="J123" s="288"/>
      <c r="K123" s="311"/>
    </row>
    <row r="124" spans="2:11" ht="15" customHeight="1">
      <c r="B124" s="310"/>
      <c r="C124" s="269" t="s">
        <v>483</v>
      </c>
      <c r="D124" s="288"/>
      <c r="E124" s="288"/>
      <c r="F124" s="290" t="s">
        <v>480</v>
      </c>
      <c r="G124" s="269"/>
      <c r="H124" s="269" t="s">
        <v>519</v>
      </c>
      <c r="I124" s="269" t="s">
        <v>482</v>
      </c>
      <c r="J124" s="269">
        <v>120</v>
      </c>
      <c r="K124" s="312"/>
    </row>
    <row r="125" spans="2:11" ht="15" customHeight="1">
      <c r="B125" s="310"/>
      <c r="C125" s="269" t="s">
        <v>528</v>
      </c>
      <c r="D125" s="269"/>
      <c r="E125" s="269"/>
      <c r="F125" s="290" t="s">
        <v>480</v>
      </c>
      <c r="G125" s="269"/>
      <c r="H125" s="269" t="s">
        <v>529</v>
      </c>
      <c r="I125" s="269" t="s">
        <v>482</v>
      </c>
      <c r="J125" s="269" t="s">
        <v>530</v>
      </c>
      <c r="K125" s="312"/>
    </row>
    <row r="126" spans="2:11" ht="15" customHeight="1">
      <c r="B126" s="310"/>
      <c r="C126" s="269" t="s">
        <v>89</v>
      </c>
      <c r="D126" s="269"/>
      <c r="E126" s="269"/>
      <c r="F126" s="290" t="s">
        <v>480</v>
      </c>
      <c r="G126" s="269"/>
      <c r="H126" s="269" t="s">
        <v>531</v>
      </c>
      <c r="I126" s="269" t="s">
        <v>482</v>
      </c>
      <c r="J126" s="269" t="s">
        <v>530</v>
      </c>
      <c r="K126" s="312"/>
    </row>
    <row r="127" spans="2:11" ht="15" customHeight="1">
      <c r="B127" s="310"/>
      <c r="C127" s="269" t="s">
        <v>491</v>
      </c>
      <c r="D127" s="269"/>
      <c r="E127" s="269"/>
      <c r="F127" s="290" t="s">
        <v>486</v>
      </c>
      <c r="G127" s="269"/>
      <c r="H127" s="269" t="s">
        <v>492</v>
      </c>
      <c r="I127" s="269" t="s">
        <v>482</v>
      </c>
      <c r="J127" s="269">
        <v>15</v>
      </c>
      <c r="K127" s="312"/>
    </row>
    <row r="128" spans="2:11" ht="15" customHeight="1">
      <c r="B128" s="310"/>
      <c r="C128" s="292" t="s">
        <v>493</v>
      </c>
      <c r="D128" s="292"/>
      <c r="E128" s="292"/>
      <c r="F128" s="293" t="s">
        <v>486</v>
      </c>
      <c r="G128" s="292"/>
      <c r="H128" s="292" t="s">
        <v>494</v>
      </c>
      <c r="I128" s="292" t="s">
        <v>482</v>
      </c>
      <c r="J128" s="292">
        <v>15</v>
      </c>
      <c r="K128" s="312"/>
    </row>
    <row r="129" spans="2:11" ht="15" customHeight="1">
      <c r="B129" s="310"/>
      <c r="C129" s="292" t="s">
        <v>495</v>
      </c>
      <c r="D129" s="292"/>
      <c r="E129" s="292"/>
      <c r="F129" s="293" t="s">
        <v>486</v>
      </c>
      <c r="G129" s="292"/>
      <c r="H129" s="292" t="s">
        <v>496</v>
      </c>
      <c r="I129" s="292" t="s">
        <v>482</v>
      </c>
      <c r="J129" s="292">
        <v>20</v>
      </c>
      <c r="K129" s="312"/>
    </row>
    <row r="130" spans="2:11" ht="15" customHeight="1">
      <c r="B130" s="310"/>
      <c r="C130" s="292" t="s">
        <v>497</v>
      </c>
      <c r="D130" s="292"/>
      <c r="E130" s="292"/>
      <c r="F130" s="293" t="s">
        <v>486</v>
      </c>
      <c r="G130" s="292"/>
      <c r="H130" s="292" t="s">
        <v>498</v>
      </c>
      <c r="I130" s="292" t="s">
        <v>482</v>
      </c>
      <c r="J130" s="292">
        <v>20</v>
      </c>
      <c r="K130" s="312"/>
    </row>
    <row r="131" spans="2:11" ht="15" customHeight="1">
      <c r="B131" s="310"/>
      <c r="C131" s="269" t="s">
        <v>485</v>
      </c>
      <c r="D131" s="269"/>
      <c r="E131" s="269"/>
      <c r="F131" s="290" t="s">
        <v>486</v>
      </c>
      <c r="G131" s="269"/>
      <c r="H131" s="269" t="s">
        <v>519</v>
      </c>
      <c r="I131" s="269" t="s">
        <v>482</v>
      </c>
      <c r="J131" s="269">
        <v>50</v>
      </c>
      <c r="K131" s="312"/>
    </row>
    <row r="132" spans="2:11" ht="15" customHeight="1">
      <c r="B132" s="310"/>
      <c r="C132" s="269" t="s">
        <v>499</v>
      </c>
      <c r="D132" s="269"/>
      <c r="E132" s="269"/>
      <c r="F132" s="290" t="s">
        <v>486</v>
      </c>
      <c r="G132" s="269"/>
      <c r="H132" s="269" t="s">
        <v>519</v>
      </c>
      <c r="I132" s="269" t="s">
        <v>482</v>
      </c>
      <c r="J132" s="269">
        <v>50</v>
      </c>
      <c r="K132" s="312"/>
    </row>
    <row r="133" spans="2:11" ht="15" customHeight="1">
      <c r="B133" s="310"/>
      <c r="C133" s="269" t="s">
        <v>505</v>
      </c>
      <c r="D133" s="269"/>
      <c r="E133" s="269"/>
      <c r="F133" s="290" t="s">
        <v>486</v>
      </c>
      <c r="G133" s="269"/>
      <c r="H133" s="269" t="s">
        <v>519</v>
      </c>
      <c r="I133" s="269" t="s">
        <v>482</v>
      </c>
      <c r="J133" s="269">
        <v>50</v>
      </c>
      <c r="K133" s="312"/>
    </row>
    <row r="134" spans="2:11" ht="15" customHeight="1">
      <c r="B134" s="310"/>
      <c r="C134" s="269" t="s">
        <v>507</v>
      </c>
      <c r="D134" s="269"/>
      <c r="E134" s="269"/>
      <c r="F134" s="290" t="s">
        <v>486</v>
      </c>
      <c r="G134" s="269"/>
      <c r="H134" s="269" t="s">
        <v>519</v>
      </c>
      <c r="I134" s="269" t="s">
        <v>482</v>
      </c>
      <c r="J134" s="269">
        <v>50</v>
      </c>
      <c r="K134" s="312"/>
    </row>
    <row r="135" spans="2:11" ht="15" customHeight="1">
      <c r="B135" s="310"/>
      <c r="C135" s="269" t="s">
        <v>147</v>
      </c>
      <c r="D135" s="269"/>
      <c r="E135" s="269"/>
      <c r="F135" s="290" t="s">
        <v>486</v>
      </c>
      <c r="G135" s="269"/>
      <c r="H135" s="269" t="s">
        <v>532</v>
      </c>
      <c r="I135" s="269" t="s">
        <v>482</v>
      </c>
      <c r="J135" s="269">
        <v>255</v>
      </c>
      <c r="K135" s="312"/>
    </row>
    <row r="136" spans="2:11" ht="15" customHeight="1">
      <c r="B136" s="310"/>
      <c r="C136" s="269" t="s">
        <v>509</v>
      </c>
      <c r="D136" s="269"/>
      <c r="E136" s="269"/>
      <c r="F136" s="290" t="s">
        <v>480</v>
      </c>
      <c r="G136" s="269"/>
      <c r="H136" s="269" t="s">
        <v>533</v>
      </c>
      <c r="I136" s="269" t="s">
        <v>511</v>
      </c>
      <c r="J136" s="269"/>
      <c r="K136" s="312"/>
    </row>
    <row r="137" spans="2:11" ht="15" customHeight="1">
      <c r="B137" s="310"/>
      <c r="C137" s="269" t="s">
        <v>512</v>
      </c>
      <c r="D137" s="269"/>
      <c r="E137" s="269"/>
      <c r="F137" s="290" t="s">
        <v>480</v>
      </c>
      <c r="G137" s="269"/>
      <c r="H137" s="269" t="s">
        <v>534</v>
      </c>
      <c r="I137" s="269" t="s">
        <v>514</v>
      </c>
      <c r="J137" s="269"/>
      <c r="K137" s="312"/>
    </row>
    <row r="138" spans="2:11" ht="15" customHeight="1">
      <c r="B138" s="310"/>
      <c r="C138" s="269" t="s">
        <v>515</v>
      </c>
      <c r="D138" s="269"/>
      <c r="E138" s="269"/>
      <c r="F138" s="290" t="s">
        <v>480</v>
      </c>
      <c r="G138" s="269"/>
      <c r="H138" s="269" t="s">
        <v>515</v>
      </c>
      <c r="I138" s="269" t="s">
        <v>514</v>
      </c>
      <c r="J138" s="269"/>
      <c r="K138" s="312"/>
    </row>
    <row r="139" spans="2:11" ht="15" customHeight="1">
      <c r="B139" s="310"/>
      <c r="C139" s="269" t="s">
        <v>44</v>
      </c>
      <c r="D139" s="269"/>
      <c r="E139" s="269"/>
      <c r="F139" s="290" t="s">
        <v>480</v>
      </c>
      <c r="G139" s="269"/>
      <c r="H139" s="269" t="s">
        <v>535</v>
      </c>
      <c r="I139" s="269" t="s">
        <v>514</v>
      </c>
      <c r="J139" s="269"/>
      <c r="K139" s="312"/>
    </row>
    <row r="140" spans="2:11" ht="15" customHeight="1">
      <c r="B140" s="310"/>
      <c r="C140" s="269" t="s">
        <v>536</v>
      </c>
      <c r="D140" s="269"/>
      <c r="E140" s="269"/>
      <c r="F140" s="290" t="s">
        <v>480</v>
      </c>
      <c r="G140" s="269"/>
      <c r="H140" s="269" t="s">
        <v>537</v>
      </c>
      <c r="I140" s="269" t="s">
        <v>514</v>
      </c>
      <c r="J140" s="269"/>
      <c r="K140" s="312"/>
    </row>
    <row r="141" spans="2:11" ht="15" customHeight="1">
      <c r="B141" s="313"/>
      <c r="C141" s="314"/>
      <c r="D141" s="314"/>
      <c r="E141" s="314"/>
      <c r="F141" s="314"/>
      <c r="G141" s="314"/>
      <c r="H141" s="314"/>
      <c r="I141" s="314"/>
      <c r="J141" s="314"/>
      <c r="K141" s="315"/>
    </row>
    <row r="142" spans="2:11" ht="18.75" customHeight="1">
      <c r="B142" s="266"/>
      <c r="C142" s="266"/>
      <c r="D142" s="266"/>
      <c r="E142" s="266"/>
      <c r="F142" s="302"/>
      <c r="G142" s="266"/>
      <c r="H142" s="266"/>
      <c r="I142" s="266"/>
      <c r="J142" s="266"/>
      <c r="K142" s="266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281" t="s">
        <v>538</v>
      </c>
      <c r="D145" s="281"/>
      <c r="E145" s="281"/>
      <c r="F145" s="281"/>
      <c r="G145" s="281"/>
      <c r="H145" s="281"/>
      <c r="I145" s="281"/>
      <c r="J145" s="281"/>
      <c r="K145" s="282"/>
    </row>
    <row r="146" spans="2:11" ht="17.25" customHeight="1">
      <c r="B146" s="280"/>
      <c r="C146" s="283" t="s">
        <v>474</v>
      </c>
      <c r="D146" s="283"/>
      <c r="E146" s="283"/>
      <c r="F146" s="283" t="s">
        <v>475</v>
      </c>
      <c r="G146" s="284"/>
      <c r="H146" s="283" t="s">
        <v>141</v>
      </c>
      <c r="I146" s="283" t="s">
        <v>63</v>
      </c>
      <c r="J146" s="283" t="s">
        <v>476</v>
      </c>
      <c r="K146" s="282"/>
    </row>
    <row r="147" spans="2:11" ht="17.25" customHeight="1">
      <c r="B147" s="280"/>
      <c r="C147" s="285" t="s">
        <v>477</v>
      </c>
      <c r="D147" s="285"/>
      <c r="E147" s="285"/>
      <c r="F147" s="286" t="s">
        <v>478</v>
      </c>
      <c r="G147" s="287"/>
      <c r="H147" s="285"/>
      <c r="I147" s="285"/>
      <c r="J147" s="285" t="s">
        <v>479</v>
      </c>
      <c r="K147" s="282"/>
    </row>
    <row r="148" spans="2:11" ht="5.25" customHeight="1">
      <c r="B148" s="291"/>
      <c r="C148" s="288"/>
      <c r="D148" s="288"/>
      <c r="E148" s="288"/>
      <c r="F148" s="288"/>
      <c r="G148" s="289"/>
      <c r="H148" s="288"/>
      <c r="I148" s="288"/>
      <c r="J148" s="288"/>
      <c r="K148" s="312"/>
    </row>
    <row r="149" spans="2:11" ht="15" customHeight="1">
      <c r="B149" s="291"/>
      <c r="C149" s="316" t="s">
        <v>483</v>
      </c>
      <c r="D149" s="269"/>
      <c r="E149" s="269"/>
      <c r="F149" s="317" t="s">
        <v>480</v>
      </c>
      <c r="G149" s="269"/>
      <c r="H149" s="316" t="s">
        <v>519</v>
      </c>
      <c r="I149" s="316" t="s">
        <v>482</v>
      </c>
      <c r="J149" s="316">
        <v>120</v>
      </c>
      <c r="K149" s="312"/>
    </row>
    <row r="150" spans="2:11" ht="15" customHeight="1">
      <c r="B150" s="291"/>
      <c r="C150" s="316" t="s">
        <v>528</v>
      </c>
      <c r="D150" s="269"/>
      <c r="E150" s="269"/>
      <c r="F150" s="317" t="s">
        <v>480</v>
      </c>
      <c r="G150" s="269"/>
      <c r="H150" s="316" t="s">
        <v>539</v>
      </c>
      <c r="I150" s="316" t="s">
        <v>482</v>
      </c>
      <c r="J150" s="316" t="s">
        <v>530</v>
      </c>
      <c r="K150" s="312"/>
    </row>
    <row r="151" spans="2:11" ht="15" customHeight="1">
      <c r="B151" s="291"/>
      <c r="C151" s="316" t="s">
        <v>89</v>
      </c>
      <c r="D151" s="269"/>
      <c r="E151" s="269"/>
      <c r="F151" s="317" t="s">
        <v>480</v>
      </c>
      <c r="G151" s="269"/>
      <c r="H151" s="316" t="s">
        <v>540</v>
      </c>
      <c r="I151" s="316" t="s">
        <v>482</v>
      </c>
      <c r="J151" s="316" t="s">
        <v>530</v>
      </c>
      <c r="K151" s="312"/>
    </row>
    <row r="152" spans="2:11" ht="15" customHeight="1">
      <c r="B152" s="291"/>
      <c r="C152" s="316" t="s">
        <v>485</v>
      </c>
      <c r="D152" s="269"/>
      <c r="E152" s="269"/>
      <c r="F152" s="317" t="s">
        <v>486</v>
      </c>
      <c r="G152" s="269"/>
      <c r="H152" s="316" t="s">
        <v>519</v>
      </c>
      <c r="I152" s="316" t="s">
        <v>482</v>
      </c>
      <c r="J152" s="316">
        <v>50</v>
      </c>
      <c r="K152" s="312"/>
    </row>
    <row r="153" spans="2:11" ht="15" customHeight="1">
      <c r="B153" s="291"/>
      <c r="C153" s="316" t="s">
        <v>488</v>
      </c>
      <c r="D153" s="269"/>
      <c r="E153" s="269"/>
      <c r="F153" s="317" t="s">
        <v>480</v>
      </c>
      <c r="G153" s="269"/>
      <c r="H153" s="316" t="s">
        <v>519</v>
      </c>
      <c r="I153" s="316" t="s">
        <v>490</v>
      </c>
      <c r="J153" s="316"/>
      <c r="K153" s="312"/>
    </row>
    <row r="154" spans="2:11" ht="15" customHeight="1">
      <c r="B154" s="291"/>
      <c r="C154" s="316" t="s">
        <v>499</v>
      </c>
      <c r="D154" s="269"/>
      <c r="E154" s="269"/>
      <c r="F154" s="317" t="s">
        <v>486</v>
      </c>
      <c r="G154" s="269"/>
      <c r="H154" s="316" t="s">
        <v>519</v>
      </c>
      <c r="I154" s="316" t="s">
        <v>482</v>
      </c>
      <c r="J154" s="316">
        <v>50</v>
      </c>
      <c r="K154" s="312"/>
    </row>
    <row r="155" spans="2:11" ht="15" customHeight="1">
      <c r="B155" s="291"/>
      <c r="C155" s="316" t="s">
        <v>507</v>
      </c>
      <c r="D155" s="269"/>
      <c r="E155" s="269"/>
      <c r="F155" s="317" t="s">
        <v>486</v>
      </c>
      <c r="G155" s="269"/>
      <c r="H155" s="316" t="s">
        <v>519</v>
      </c>
      <c r="I155" s="316" t="s">
        <v>482</v>
      </c>
      <c r="J155" s="316">
        <v>50</v>
      </c>
      <c r="K155" s="312"/>
    </row>
    <row r="156" spans="2:11" ht="15" customHeight="1">
      <c r="B156" s="291"/>
      <c r="C156" s="316" t="s">
        <v>505</v>
      </c>
      <c r="D156" s="269"/>
      <c r="E156" s="269"/>
      <c r="F156" s="317" t="s">
        <v>486</v>
      </c>
      <c r="G156" s="269"/>
      <c r="H156" s="316" t="s">
        <v>519</v>
      </c>
      <c r="I156" s="316" t="s">
        <v>482</v>
      </c>
      <c r="J156" s="316">
        <v>50</v>
      </c>
      <c r="K156" s="312"/>
    </row>
    <row r="157" spans="2:11" ht="15" customHeight="1">
      <c r="B157" s="291"/>
      <c r="C157" s="316" t="s">
        <v>125</v>
      </c>
      <c r="D157" s="269"/>
      <c r="E157" s="269"/>
      <c r="F157" s="317" t="s">
        <v>480</v>
      </c>
      <c r="G157" s="269"/>
      <c r="H157" s="316" t="s">
        <v>541</v>
      </c>
      <c r="I157" s="316" t="s">
        <v>482</v>
      </c>
      <c r="J157" s="316" t="s">
        <v>542</v>
      </c>
      <c r="K157" s="312"/>
    </row>
    <row r="158" spans="2:11" ht="15" customHeight="1">
      <c r="B158" s="291"/>
      <c r="C158" s="316" t="s">
        <v>543</v>
      </c>
      <c r="D158" s="269"/>
      <c r="E158" s="269"/>
      <c r="F158" s="317" t="s">
        <v>480</v>
      </c>
      <c r="G158" s="269"/>
      <c r="H158" s="316" t="s">
        <v>544</v>
      </c>
      <c r="I158" s="316" t="s">
        <v>514</v>
      </c>
      <c r="J158" s="316"/>
      <c r="K158" s="312"/>
    </row>
    <row r="159" spans="2:11" ht="15" customHeight="1">
      <c r="B159" s="318"/>
      <c r="C159" s="300"/>
      <c r="D159" s="300"/>
      <c r="E159" s="300"/>
      <c r="F159" s="300"/>
      <c r="G159" s="300"/>
      <c r="H159" s="300"/>
      <c r="I159" s="300"/>
      <c r="J159" s="300"/>
      <c r="K159" s="319"/>
    </row>
    <row r="160" spans="2:11" ht="18.75" customHeight="1">
      <c r="B160" s="266"/>
      <c r="C160" s="269"/>
      <c r="D160" s="269"/>
      <c r="E160" s="269"/>
      <c r="F160" s="290"/>
      <c r="G160" s="269"/>
      <c r="H160" s="269"/>
      <c r="I160" s="269"/>
      <c r="J160" s="269"/>
      <c r="K160" s="266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257" t="s">
        <v>545</v>
      </c>
      <c r="D163" s="257"/>
      <c r="E163" s="257"/>
      <c r="F163" s="257"/>
      <c r="G163" s="257"/>
      <c r="H163" s="257"/>
      <c r="I163" s="257"/>
      <c r="J163" s="257"/>
      <c r="K163" s="258"/>
    </row>
    <row r="164" spans="2:11" ht="17.25" customHeight="1">
      <c r="B164" s="256"/>
      <c r="C164" s="283" t="s">
        <v>474</v>
      </c>
      <c r="D164" s="283"/>
      <c r="E164" s="283"/>
      <c r="F164" s="283" t="s">
        <v>475</v>
      </c>
      <c r="G164" s="320"/>
      <c r="H164" s="321" t="s">
        <v>141</v>
      </c>
      <c r="I164" s="321" t="s">
        <v>63</v>
      </c>
      <c r="J164" s="283" t="s">
        <v>476</v>
      </c>
      <c r="K164" s="258"/>
    </row>
    <row r="165" spans="2:11" ht="17.25" customHeight="1">
      <c r="B165" s="260"/>
      <c r="C165" s="285" t="s">
        <v>477</v>
      </c>
      <c r="D165" s="285"/>
      <c r="E165" s="285"/>
      <c r="F165" s="286" t="s">
        <v>478</v>
      </c>
      <c r="G165" s="322"/>
      <c r="H165" s="323"/>
      <c r="I165" s="323"/>
      <c r="J165" s="285" t="s">
        <v>479</v>
      </c>
      <c r="K165" s="262"/>
    </row>
    <row r="166" spans="2:11" ht="5.25" customHeight="1">
      <c r="B166" s="291"/>
      <c r="C166" s="288"/>
      <c r="D166" s="288"/>
      <c r="E166" s="288"/>
      <c r="F166" s="288"/>
      <c r="G166" s="289"/>
      <c r="H166" s="288"/>
      <c r="I166" s="288"/>
      <c r="J166" s="288"/>
      <c r="K166" s="312"/>
    </row>
    <row r="167" spans="2:11" ht="15" customHeight="1">
      <c r="B167" s="291"/>
      <c r="C167" s="269" t="s">
        <v>483</v>
      </c>
      <c r="D167" s="269"/>
      <c r="E167" s="269"/>
      <c r="F167" s="290" t="s">
        <v>480</v>
      </c>
      <c r="G167" s="269"/>
      <c r="H167" s="269" t="s">
        <v>519</v>
      </c>
      <c r="I167" s="269" t="s">
        <v>482</v>
      </c>
      <c r="J167" s="269">
        <v>120</v>
      </c>
      <c r="K167" s="312"/>
    </row>
    <row r="168" spans="2:11" ht="15" customHeight="1">
      <c r="B168" s="291"/>
      <c r="C168" s="269" t="s">
        <v>528</v>
      </c>
      <c r="D168" s="269"/>
      <c r="E168" s="269"/>
      <c r="F168" s="290" t="s">
        <v>480</v>
      </c>
      <c r="G168" s="269"/>
      <c r="H168" s="269" t="s">
        <v>529</v>
      </c>
      <c r="I168" s="269" t="s">
        <v>482</v>
      </c>
      <c r="J168" s="269" t="s">
        <v>530</v>
      </c>
      <c r="K168" s="312"/>
    </row>
    <row r="169" spans="2:11" ht="15" customHeight="1">
      <c r="B169" s="291"/>
      <c r="C169" s="269" t="s">
        <v>89</v>
      </c>
      <c r="D169" s="269"/>
      <c r="E169" s="269"/>
      <c r="F169" s="290" t="s">
        <v>480</v>
      </c>
      <c r="G169" s="269"/>
      <c r="H169" s="269" t="s">
        <v>546</v>
      </c>
      <c r="I169" s="269" t="s">
        <v>482</v>
      </c>
      <c r="J169" s="269" t="s">
        <v>530</v>
      </c>
      <c r="K169" s="312"/>
    </row>
    <row r="170" spans="2:11" ht="15" customHeight="1">
      <c r="B170" s="291"/>
      <c r="C170" s="269" t="s">
        <v>485</v>
      </c>
      <c r="D170" s="269"/>
      <c r="E170" s="269"/>
      <c r="F170" s="290" t="s">
        <v>486</v>
      </c>
      <c r="G170" s="269"/>
      <c r="H170" s="269" t="s">
        <v>546</v>
      </c>
      <c r="I170" s="269" t="s">
        <v>482</v>
      </c>
      <c r="J170" s="269">
        <v>50</v>
      </c>
      <c r="K170" s="312"/>
    </row>
    <row r="171" spans="2:11" ht="15" customHeight="1">
      <c r="B171" s="291"/>
      <c r="C171" s="269" t="s">
        <v>488</v>
      </c>
      <c r="D171" s="269"/>
      <c r="E171" s="269"/>
      <c r="F171" s="290" t="s">
        <v>480</v>
      </c>
      <c r="G171" s="269"/>
      <c r="H171" s="269" t="s">
        <v>546</v>
      </c>
      <c r="I171" s="269" t="s">
        <v>490</v>
      </c>
      <c r="J171" s="269"/>
      <c r="K171" s="312"/>
    </row>
    <row r="172" spans="2:11" ht="15" customHeight="1">
      <c r="B172" s="291"/>
      <c r="C172" s="269" t="s">
        <v>499</v>
      </c>
      <c r="D172" s="269"/>
      <c r="E172" s="269"/>
      <c r="F172" s="290" t="s">
        <v>486</v>
      </c>
      <c r="G172" s="269"/>
      <c r="H172" s="269" t="s">
        <v>546</v>
      </c>
      <c r="I172" s="269" t="s">
        <v>482</v>
      </c>
      <c r="J172" s="269">
        <v>50</v>
      </c>
      <c r="K172" s="312"/>
    </row>
    <row r="173" spans="2:11" ht="15" customHeight="1">
      <c r="B173" s="291"/>
      <c r="C173" s="269" t="s">
        <v>507</v>
      </c>
      <c r="D173" s="269"/>
      <c r="E173" s="269"/>
      <c r="F173" s="290" t="s">
        <v>486</v>
      </c>
      <c r="G173" s="269"/>
      <c r="H173" s="269" t="s">
        <v>546</v>
      </c>
      <c r="I173" s="269" t="s">
        <v>482</v>
      </c>
      <c r="J173" s="269">
        <v>50</v>
      </c>
      <c r="K173" s="312"/>
    </row>
    <row r="174" spans="2:11" ht="15" customHeight="1">
      <c r="B174" s="291"/>
      <c r="C174" s="269" t="s">
        <v>505</v>
      </c>
      <c r="D174" s="269"/>
      <c r="E174" s="269"/>
      <c r="F174" s="290" t="s">
        <v>486</v>
      </c>
      <c r="G174" s="269"/>
      <c r="H174" s="269" t="s">
        <v>546</v>
      </c>
      <c r="I174" s="269" t="s">
        <v>482</v>
      </c>
      <c r="J174" s="269">
        <v>50</v>
      </c>
      <c r="K174" s="312"/>
    </row>
    <row r="175" spans="2:11" ht="15" customHeight="1">
      <c r="B175" s="291"/>
      <c r="C175" s="269" t="s">
        <v>140</v>
      </c>
      <c r="D175" s="269"/>
      <c r="E175" s="269"/>
      <c r="F175" s="290" t="s">
        <v>480</v>
      </c>
      <c r="G175" s="269"/>
      <c r="H175" s="269" t="s">
        <v>547</v>
      </c>
      <c r="I175" s="269" t="s">
        <v>548</v>
      </c>
      <c r="J175" s="269"/>
      <c r="K175" s="312"/>
    </row>
    <row r="176" spans="2:11" ht="15" customHeight="1">
      <c r="B176" s="291"/>
      <c r="C176" s="269" t="s">
        <v>63</v>
      </c>
      <c r="D176" s="269"/>
      <c r="E176" s="269"/>
      <c r="F176" s="290" t="s">
        <v>480</v>
      </c>
      <c r="G176" s="269"/>
      <c r="H176" s="269" t="s">
        <v>549</v>
      </c>
      <c r="I176" s="269" t="s">
        <v>550</v>
      </c>
      <c r="J176" s="269">
        <v>1</v>
      </c>
      <c r="K176" s="312"/>
    </row>
    <row r="177" spans="2:11" ht="15" customHeight="1">
      <c r="B177" s="291"/>
      <c r="C177" s="269" t="s">
        <v>59</v>
      </c>
      <c r="D177" s="269"/>
      <c r="E177" s="269"/>
      <c r="F177" s="290" t="s">
        <v>480</v>
      </c>
      <c r="G177" s="269"/>
      <c r="H177" s="269" t="s">
        <v>551</v>
      </c>
      <c r="I177" s="269" t="s">
        <v>482</v>
      </c>
      <c r="J177" s="269">
        <v>20</v>
      </c>
      <c r="K177" s="312"/>
    </row>
    <row r="178" spans="2:11" ht="15" customHeight="1">
      <c r="B178" s="291"/>
      <c r="C178" s="269" t="s">
        <v>141</v>
      </c>
      <c r="D178" s="269"/>
      <c r="E178" s="269"/>
      <c r="F178" s="290" t="s">
        <v>480</v>
      </c>
      <c r="G178" s="269"/>
      <c r="H178" s="269" t="s">
        <v>552</v>
      </c>
      <c r="I178" s="269" t="s">
        <v>482</v>
      </c>
      <c r="J178" s="269">
        <v>255</v>
      </c>
      <c r="K178" s="312"/>
    </row>
    <row r="179" spans="2:11" ht="15" customHeight="1">
      <c r="B179" s="291"/>
      <c r="C179" s="269" t="s">
        <v>142</v>
      </c>
      <c r="D179" s="269"/>
      <c r="E179" s="269"/>
      <c r="F179" s="290" t="s">
        <v>480</v>
      </c>
      <c r="G179" s="269"/>
      <c r="H179" s="269" t="s">
        <v>445</v>
      </c>
      <c r="I179" s="269" t="s">
        <v>482</v>
      </c>
      <c r="J179" s="269">
        <v>10</v>
      </c>
      <c r="K179" s="312"/>
    </row>
    <row r="180" spans="2:11" ht="15" customHeight="1">
      <c r="B180" s="291"/>
      <c r="C180" s="269" t="s">
        <v>143</v>
      </c>
      <c r="D180" s="269"/>
      <c r="E180" s="269"/>
      <c r="F180" s="290" t="s">
        <v>480</v>
      </c>
      <c r="G180" s="269"/>
      <c r="H180" s="269" t="s">
        <v>553</v>
      </c>
      <c r="I180" s="269" t="s">
        <v>514</v>
      </c>
      <c r="J180" s="269"/>
      <c r="K180" s="312"/>
    </row>
    <row r="181" spans="2:11" ht="15" customHeight="1">
      <c r="B181" s="291"/>
      <c r="C181" s="269" t="s">
        <v>554</v>
      </c>
      <c r="D181" s="269"/>
      <c r="E181" s="269"/>
      <c r="F181" s="290" t="s">
        <v>480</v>
      </c>
      <c r="G181" s="269"/>
      <c r="H181" s="269" t="s">
        <v>555</v>
      </c>
      <c r="I181" s="269" t="s">
        <v>514</v>
      </c>
      <c r="J181" s="269"/>
      <c r="K181" s="312"/>
    </row>
    <row r="182" spans="2:11" ht="15" customHeight="1">
      <c r="B182" s="291"/>
      <c r="C182" s="269" t="s">
        <v>543</v>
      </c>
      <c r="D182" s="269"/>
      <c r="E182" s="269"/>
      <c r="F182" s="290" t="s">
        <v>480</v>
      </c>
      <c r="G182" s="269"/>
      <c r="H182" s="269" t="s">
        <v>556</v>
      </c>
      <c r="I182" s="269" t="s">
        <v>514</v>
      </c>
      <c r="J182" s="269"/>
      <c r="K182" s="312"/>
    </row>
    <row r="183" spans="2:11" ht="15" customHeight="1">
      <c r="B183" s="291"/>
      <c r="C183" s="269" t="s">
        <v>146</v>
      </c>
      <c r="D183" s="269"/>
      <c r="E183" s="269"/>
      <c r="F183" s="290" t="s">
        <v>486</v>
      </c>
      <c r="G183" s="269"/>
      <c r="H183" s="269" t="s">
        <v>557</v>
      </c>
      <c r="I183" s="269" t="s">
        <v>482</v>
      </c>
      <c r="J183" s="269">
        <v>50</v>
      </c>
      <c r="K183" s="312"/>
    </row>
    <row r="184" spans="2:11" ht="15" customHeight="1">
      <c r="B184" s="318"/>
      <c r="C184" s="300"/>
      <c r="D184" s="300"/>
      <c r="E184" s="300"/>
      <c r="F184" s="300"/>
      <c r="G184" s="300"/>
      <c r="H184" s="300"/>
      <c r="I184" s="300"/>
      <c r="J184" s="300"/>
      <c r="K184" s="319"/>
    </row>
    <row r="185" spans="2:11" ht="18.75" customHeight="1">
      <c r="B185" s="266"/>
      <c r="C185" s="269"/>
      <c r="D185" s="269"/>
      <c r="E185" s="269"/>
      <c r="F185" s="290"/>
      <c r="G185" s="269"/>
      <c r="H185" s="269"/>
      <c r="I185" s="269"/>
      <c r="J185" s="269"/>
      <c r="K185" s="266"/>
    </row>
    <row r="186" spans="2:11" ht="18.75" customHeight="1"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</row>
    <row r="187" spans="2:11" ht="13.5">
      <c r="B187" s="253"/>
      <c r="C187" s="254"/>
      <c r="D187" s="254"/>
      <c r="E187" s="254"/>
      <c r="F187" s="254"/>
      <c r="G187" s="254"/>
      <c r="H187" s="254"/>
      <c r="I187" s="254"/>
      <c r="J187" s="254"/>
      <c r="K187" s="255"/>
    </row>
    <row r="188" spans="2:11" ht="21">
      <c r="B188" s="256"/>
      <c r="C188" s="257" t="s">
        <v>558</v>
      </c>
      <c r="D188" s="257"/>
      <c r="E188" s="257"/>
      <c r="F188" s="257"/>
      <c r="G188" s="257"/>
      <c r="H188" s="257"/>
      <c r="I188" s="257"/>
      <c r="J188" s="257"/>
      <c r="K188" s="258"/>
    </row>
    <row r="189" spans="2:11" ht="25.5" customHeight="1">
      <c r="B189" s="256"/>
      <c r="C189" s="324" t="s">
        <v>559</v>
      </c>
      <c r="D189" s="324"/>
      <c r="E189" s="324"/>
      <c r="F189" s="324" t="s">
        <v>560</v>
      </c>
      <c r="G189" s="325"/>
      <c r="H189" s="326" t="s">
        <v>561</v>
      </c>
      <c r="I189" s="326"/>
      <c r="J189" s="326"/>
      <c r="K189" s="258"/>
    </row>
    <row r="190" spans="2:11" ht="5.25" customHeight="1">
      <c r="B190" s="291"/>
      <c r="C190" s="288"/>
      <c r="D190" s="288"/>
      <c r="E190" s="288"/>
      <c r="F190" s="288"/>
      <c r="G190" s="269"/>
      <c r="H190" s="288"/>
      <c r="I190" s="288"/>
      <c r="J190" s="288"/>
      <c r="K190" s="312"/>
    </row>
    <row r="191" spans="2:11" ht="15" customHeight="1">
      <c r="B191" s="291"/>
      <c r="C191" s="269" t="s">
        <v>562</v>
      </c>
      <c r="D191" s="269"/>
      <c r="E191" s="269"/>
      <c r="F191" s="290" t="s">
        <v>49</v>
      </c>
      <c r="G191" s="269"/>
      <c r="H191" s="327" t="s">
        <v>563</v>
      </c>
      <c r="I191" s="327"/>
      <c r="J191" s="327"/>
      <c r="K191" s="312"/>
    </row>
    <row r="192" spans="2:11" ht="15" customHeight="1">
      <c r="B192" s="291"/>
      <c r="C192" s="297"/>
      <c r="D192" s="269"/>
      <c r="E192" s="269"/>
      <c r="F192" s="290" t="s">
        <v>50</v>
      </c>
      <c r="G192" s="269"/>
      <c r="H192" s="327" t="s">
        <v>564</v>
      </c>
      <c r="I192" s="327"/>
      <c r="J192" s="327"/>
      <c r="K192" s="312"/>
    </row>
    <row r="193" spans="2:11" ht="15" customHeight="1">
      <c r="B193" s="291"/>
      <c r="C193" s="297"/>
      <c r="D193" s="269"/>
      <c r="E193" s="269"/>
      <c r="F193" s="290" t="s">
        <v>53</v>
      </c>
      <c r="G193" s="269"/>
      <c r="H193" s="327" t="s">
        <v>565</v>
      </c>
      <c r="I193" s="327"/>
      <c r="J193" s="327"/>
      <c r="K193" s="312"/>
    </row>
    <row r="194" spans="2:11" ht="15" customHeight="1">
      <c r="B194" s="291"/>
      <c r="C194" s="269"/>
      <c r="D194" s="269"/>
      <c r="E194" s="269"/>
      <c r="F194" s="290" t="s">
        <v>51</v>
      </c>
      <c r="G194" s="269"/>
      <c r="H194" s="327" t="s">
        <v>566</v>
      </c>
      <c r="I194" s="327"/>
      <c r="J194" s="327"/>
      <c r="K194" s="312"/>
    </row>
    <row r="195" spans="2:11" ht="15" customHeight="1">
      <c r="B195" s="291"/>
      <c r="C195" s="269"/>
      <c r="D195" s="269"/>
      <c r="E195" s="269"/>
      <c r="F195" s="290" t="s">
        <v>52</v>
      </c>
      <c r="G195" s="269"/>
      <c r="H195" s="327" t="s">
        <v>567</v>
      </c>
      <c r="I195" s="327"/>
      <c r="J195" s="327"/>
      <c r="K195" s="312"/>
    </row>
    <row r="196" spans="2:11" ht="15" customHeight="1">
      <c r="B196" s="291"/>
      <c r="C196" s="269"/>
      <c r="D196" s="269"/>
      <c r="E196" s="269"/>
      <c r="F196" s="290"/>
      <c r="G196" s="269"/>
      <c r="H196" s="269"/>
      <c r="I196" s="269"/>
      <c r="J196" s="269"/>
      <c r="K196" s="312"/>
    </row>
    <row r="197" spans="2:11" ht="15" customHeight="1">
      <c r="B197" s="291"/>
      <c r="C197" s="269" t="s">
        <v>526</v>
      </c>
      <c r="D197" s="269"/>
      <c r="E197" s="269"/>
      <c r="F197" s="290" t="s">
        <v>84</v>
      </c>
      <c r="G197" s="269"/>
      <c r="H197" s="327" t="s">
        <v>568</v>
      </c>
      <c r="I197" s="327"/>
      <c r="J197" s="327"/>
      <c r="K197" s="312"/>
    </row>
    <row r="198" spans="2:11" ht="15" customHeight="1">
      <c r="B198" s="291"/>
      <c r="C198" s="297"/>
      <c r="D198" s="269"/>
      <c r="E198" s="269"/>
      <c r="F198" s="290" t="s">
        <v>424</v>
      </c>
      <c r="G198" s="269"/>
      <c r="H198" s="327" t="s">
        <v>425</v>
      </c>
      <c r="I198" s="327"/>
      <c r="J198" s="327"/>
      <c r="K198" s="312"/>
    </row>
    <row r="199" spans="2:11" ht="15" customHeight="1">
      <c r="B199" s="291"/>
      <c r="C199" s="269"/>
      <c r="D199" s="269"/>
      <c r="E199" s="269"/>
      <c r="F199" s="290" t="s">
        <v>422</v>
      </c>
      <c r="G199" s="269"/>
      <c r="H199" s="327" t="s">
        <v>569</v>
      </c>
      <c r="I199" s="327"/>
      <c r="J199" s="327"/>
      <c r="K199" s="312"/>
    </row>
    <row r="200" spans="2:11" ht="15" customHeight="1">
      <c r="B200" s="328"/>
      <c r="C200" s="297"/>
      <c r="D200" s="297"/>
      <c r="E200" s="297"/>
      <c r="F200" s="290" t="s">
        <v>426</v>
      </c>
      <c r="G200" s="275"/>
      <c r="H200" s="329" t="s">
        <v>427</v>
      </c>
      <c r="I200" s="329"/>
      <c r="J200" s="329"/>
      <c r="K200" s="330"/>
    </row>
    <row r="201" spans="2:11" ht="15" customHeight="1">
      <c r="B201" s="328"/>
      <c r="C201" s="297"/>
      <c r="D201" s="297"/>
      <c r="E201" s="297"/>
      <c r="F201" s="290" t="s">
        <v>428</v>
      </c>
      <c r="G201" s="275"/>
      <c r="H201" s="329" t="s">
        <v>393</v>
      </c>
      <c r="I201" s="329"/>
      <c r="J201" s="329"/>
      <c r="K201" s="330"/>
    </row>
    <row r="202" spans="2:11" ht="15" customHeight="1">
      <c r="B202" s="328"/>
      <c r="C202" s="297"/>
      <c r="D202" s="297"/>
      <c r="E202" s="297"/>
      <c r="F202" s="331"/>
      <c r="G202" s="275"/>
      <c r="H202" s="332"/>
      <c r="I202" s="332"/>
      <c r="J202" s="332"/>
      <c r="K202" s="330"/>
    </row>
    <row r="203" spans="2:11" ht="15" customHeight="1">
      <c r="B203" s="328"/>
      <c r="C203" s="269" t="s">
        <v>550</v>
      </c>
      <c r="D203" s="297"/>
      <c r="E203" s="297"/>
      <c r="F203" s="290">
        <v>1</v>
      </c>
      <c r="G203" s="275"/>
      <c r="H203" s="329" t="s">
        <v>570</v>
      </c>
      <c r="I203" s="329"/>
      <c r="J203" s="329"/>
      <c r="K203" s="330"/>
    </row>
    <row r="204" spans="2:11" ht="15" customHeight="1">
      <c r="B204" s="328"/>
      <c r="C204" s="297"/>
      <c r="D204" s="297"/>
      <c r="E204" s="297"/>
      <c r="F204" s="290">
        <v>2</v>
      </c>
      <c r="G204" s="275"/>
      <c r="H204" s="329" t="s">
        <v>571</v>
      </c>
      <c r="I204" s="329"/>
      <c r="J204" s="329"/>
      <c r="K204" s="330"/>
    </row>
    <row r="205" spans="2:11" ht="15" customHeight="1">
      <c r="B205" s="328"/>
      <c r="C205" s="297"/>
      <c r="D205" s="297"/>
      <c r="E205" s="297"/>
      <c r="F205" s="290">
        <v>3</v>
      </c>
      <c r="G205" s="275"/>
      <c r="H205" s="329" t="s">
        <v>572</v>
      </c>
      <c r="I205" s="329"/>
      <c r="J205" s="329"/>
      <c r="K205" s="330"/>
    </row>
    <row r="206" spans="2:11" ht="15" customHeight="1">
      <c r="B206" s="328"/>
      <c r="C206" s="297"/>
      <c r="D206" s="297"/>
      <c r="E206" s="297"/>
      <c r="F206" s="290">
        <v>4</v>
      </c>
      <c r="G206" s="275"/>
      <c r="H206" s="329" t="s">
        <v>573</v>
      </c>
      <c r="I206" s="329"/>
      <c r="J206" s="329"/>
      <c r="K206" s="330"/>
    </row>
    <row r="207" spans="2:11" ht="12.75" customHeight="1">
      <c r="B207" s="333"/>
      <c r="C207" s="334"/>
      <c r="D207" s="334"/>
      <c r="E207" s="334"/>
      <c r="F207" s="334"/>
      <c r="G207" s="334"/>
      <c r="H207" s="334"/>
      <c r="I207" s="334"/>
      <c r="J207" s="334"/>
      <c r="K207" s="33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Elias</cp:lastModifiedBy>
  <dcterms:modified xsi:type="dcterms:W3CDTF">2015-11-26T12:25:22Z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