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880" activeTab="0"/>
  </bookViews>
  <sheets>
    <sheet name="Rek celek" sheetId="1" r:id="rId1"/>
    <sheet name="Rek etap1" sheetId="2" r:id="rId2"/>
    <sheet name="vn1" sheetId="3" r:id="rId3"/>
    <sheet name="etapa1" sheetId="4" r:id="rId4"/>
    <sheet name="Rek etap2" sheetId="5" r:id="rId5"/>
    <sheet name="vn2" sheetId="6" r:id="rId6"/>
    <sheet name="etapa2" sheetId="7" r:id="rId7"/>
    <sheet name="Rek etap3" sheetId="8" r:id="rId8"/>
    <sheet name="vn3" sheetId="9" r:id="rId9"/>
    <sheet name="etapa3" sheetId="10" r:id="rId10"/>
    <sheet name="Rek etap4" sheetId="11" r:id="rId11"/>
    <sheet name="vn4" sheetId="12" r:id="rId12"/>
    <sheet name="etapa4" sheetId="13" r:id="rId13"/>
  </sheets>
  <definedNames>
    <definedName name="_xlnm.Print_Titles" localSheetId="3">'etapa1'!$110:$110</definedName>
    <definedName name="_xlnm.Print_Titles" localSheetId="6">'etapa2'!$110:$110</definedName>
    <definedName name="_xlnm.Print_Titles" localSheetId="9">'etapa3'!$110:$110</definedName>
    <definedName name="_xlnm.Print_Titles" localSheetId="12">'etapa4'!$110:$110</definedName>
    <definedName name="_xlnm.Print_Titles" localSheetId="0">'Rek celek'!$84:$84</definedName>
    <definedName name="_xlnm.Print_Titles" localSheetId="1">'Rek etap1'!$84:$84</definedName>
    <definedName name="_xlnm.Print_Titles" localSheetId="4">'Rek etap2'!$84:$84</definedName>
    <definedName name="_xlnm.Print_Titles" localSheetId="7">'Rek etap3'!$84:$84</definedName>
    <definedName name="_xlnm.Print_Titles" localSheetId="10">'Rek etap4'!$84:$84</definedName>
    <definedName name="_xlnm.Print_Titles" localSheetId="2">'vn1'!$109:$109</definedName>
    <definedName name="_xlnm.Print_Titles" localSheetId="5">'vn2'!$109:$109</definedName>
    <definedName name="_xlnm.Print_Titles" localSheetId="8">'vn3'!$109:$109</definedName>
    <definedName name="_xlnm.Print_Titles" localSheetId="11">'vn4'!$109:$109</definedName>
    <definedName name="_xlnm.Print_Area" localSheetId="3">'etapa1'!$A$76:$T$210</definedName>
    <definedName name="_xlnm.Print_Area" localSheetId="6">'etapa2'!$A$76:$T$166</definedName>
    <definedName name="_xlnm.Print_Area" localSheetId="9">'etapa3'!$A$76:$T$244</definedName>
    <definedName name="_xlnm.Print_Area" localSheetId="12">'etapa4'!$A$76:$T$213</definedName>
    <definedName name="_xlnm.Print_Area" localSheetId="0">'Rek celek'!$C$4:$AP$69,'Rek celek'!$C$75:$AP$91</definedName>
    <definedName name="_xlnm.Print_Area" localSheetId="1">'Rek etap1'!$C$4:$AP$69,'Rek etap1'!$C$75:$AP$91</definedName>
    <definedName name="_xlnm.Print_Area" localSheetId="4">'Rek etap2'!$C$4:$AP$69,'Rek etap2'!$C$75:$AP$91</definedName>
    <definedName name="_xlnm.Print_Area" localSheetId="7">'Rek etap3'!$C$4:$AP$69,'Rek etap3'!$C$75:$AP$91</definedName>
    <definedName name="_xlnm.Print_Area" localSheetId="10">'Rek etap4'!$C$4:$AP$69,'Rek etap4'!$C$75:$AP$91</definedName>
    <definedName name="_xlnm.Print_Area" localSheetId="2">'vn1'!$C$4:$Q$70,'vn1'!$C$76:$Q$93,'vn1'!$C$99:$Q$119</definedName>
    <definedName name="_xlnm.Print_Area" localSheetId="5">'vn2'!$C$4:$Q$70,'vn2'!$C$76:$Q$93,'vn2'!$C$99:$Q$119</definedName>
    <definedName name="_xlnm.Print_Area" localSheetId="8">'vn3'!$C$4:$Q$70,'vn3'!$C$76:$Q$93,'vn3'!$C$99:$Q$119</definedName>
    <definedName name="_xlnm.Print_Area" localSheetId="11">'vn4'!$C$4:$Q$70,'vn4'!$C$76:$Q$93,'vn4'!$C$99:$Q$119</definedName>
  </definedNames>
  <calcPr fullCalcOnLoad="1"/>
</workbook>
</file>

<file path=xl/sharedStrings.xml><?xml version="1.0" encoding="utf-8"?>
<sst xmlns="http://schemas.openxmlformats.org/spreadsheetml/2006/main" count="3369" uniqueCount="477">
  <si>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</si>
  <si>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</si>
  <si>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</si>
  <si>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</si>
  <si>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</si>
  <si>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</si>
  <si>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</si>
  <si>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</si>
  <si>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</si>
  <si>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</si>
  <si>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</si>
  <si>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</si>
  <si>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</si>
  <si>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</si>
  <si>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</si>
  <si>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</si>
  <si>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CC-CZ:</t>
  </si>
  <si>
    <t>1</t>
  </si>
  <si>
    <t>Místo:</t>
  </si>
  <si>
    <t>Datum:</t>
  </si>
  <si>
    <t>10</t>
  </si>
  <si>
    <t>100</t>
  </si>
  <si>
    <t>Objednatel:</t>
  </si>
  <si>
    <t>IČ:</t>
  </si>
  <si>
    <t>DIČ:</t>
  </si>
  <si>
    <t>Zhotovitel:</t>
  </si>
  <si>
    <t xml:space="preserve"> </t>
  </si>
  <si>
    <t>Projektant: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</si>
  <si>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</si>
  <si>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</si>
  <si>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</si>
  <si>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</si>
  <si>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</si>
  <si>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</si>
  <si>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</si>
  <si>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</si>
  <si>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</si>
  <si>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</si>
  <si>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</si>
  <si>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</si>
  <si>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</si>
  <si>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</si>
  <si>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</si>
  <si>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</si>
  <si>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</si>
  <si>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</si>
  <si>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</si>
  <si>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</si>
  <si>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</si>
  <si>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</si>
  <si>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</si>
  <si>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</si>
  <si>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</si>
  <si>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</si>
  <si>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</si>
  <si>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</si>
  <si>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</si>
  <si>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</si>
  <si>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</si>
  <si>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</si>
  <si>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</si>
  <si>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</si>
  <si>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</si>
  <si>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</si>
  <si>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</si>
  <si>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</si>
  <si>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</si>
  <si>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</si>
  <si>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</si>
  <si>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</si>
  <si>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</si>
  <si>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{e9f2db89-c36c-4463-804e-2b0fbbb45d06}</t>
  </si>
  <si>
    <t>{00000000-0000-0000-0000-000000000000}</t>
  </si>
  <si>
    <t>01</t>
  </si>
  <si>
    <t>Vedlejší náklady</t>
  </si>
  <si>
    <t>{107e9b15-a2fa-441e-b331-2f223efc2049}</t>
  </si>
  <si>
    <t>02</t>
  </si>
  <si>
    <t xml:space="preserve">Stavební část </t>
  </si>
  <si>
    <t>{28d58909-7b30-4a42-94c2-e78ac8308cfe}</t>
  </si>
  <si>
    <t>2</t>
  </si>
  <si>
    <t>{eab690e5-7fed-45f8-b685-74e47ed5b215}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</si>
  <si>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</si>
  <si>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</si>
  <si>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</si>
  <si>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</si>
  <si>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</si>
  <si>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KRYCÍ LIST ROZPOČTU</t>
  </si>
  <si>
    <t>Objekt:</t>
  </si>
  <si>
    <t>01 - Vedlejší náklady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</si>
  <si>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</si>
  <si>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</si>
  <si>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</si>
  <si>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</si>
  <si>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</si>
  <si>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</si>
  <si>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</si>
  <si>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VRN - Vedlejší rozpočtové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</si>
  <si>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</si>
  <si>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</si>
  <si>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</si>
  <si>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</si>
  <si>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</si>
  <si>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</si>
  <si>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</si>
  <si>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</si>
  <si>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</si>
  <si>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</si>
  <si>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</si>
  <si>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</si>
  <si>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</si>
  <si>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</si>
  <si>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</si>
  <si>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</si>
  <si>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</si>
  <si>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Kč</t>
  </si>
  <si>
    <t>1024</t>
  </si>
  <si>
    <t>-429276903</t>
  </si>
  <si>
    <t>045002000</t>
  </si>
  <si>
    <t>Kompletační a koordinační činnost</t>
  </si>
  <si>
    <t>38715823</t>
  </si>
  <si>
    <t>3</t>
  </si>
  <si>
    <t>013203000</t>
  </si>
  <si>
    <t>850015125</t>
  </si>
  <si>
    <t>4</t>
  </si>
  <si>
    <t>1546073311</t>
  </si>
  <si>
    <t>5</t>
  </si>
  <si>
    <t>-615184212</t>
  </si>
  <si>
    <t>Část:</t>
  </si>
  <si>
    <t>HSV - Práce a dodávky HSV</t>
  </si>
  <si>
    <t xml:space="preserve">    9 - Ostatní konstrukce a práce-bourání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</si>
  <si>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</si>
  <si>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</si>
  <si>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</si>
  <si>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</si>
  <si>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</si>
  <si>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>m2</t>
  </si>
  <si>
    <t>kus</t>
  </si>
  <si>
    <t>t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</si>
  <si>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</si>
  <si>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</si>
  <si>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</si>
  <si>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</si>
  <si>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m</t>
  </si>
  <si>
    <t>378170250</t>
  </si>
  <si>
    <t>252315423</t>
  </si>
  <si>
    <t>1830986359</t>
  </si>
  <si>
    <t>585342468</t>
  </si>
  <si>
    <t>1556727333</t>
  </si>
  <si>
    <t>-956384239</t>
  </si>
  <si>
    <t>-937267441</t>
  </si>
  <si>
    <t>-640059885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</si>
  <si>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</si>
  <si>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</si>
  <si>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</si>
  <si>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</si>
  <si>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</si>
  <si>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</si>
  <si>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</si>
  <si>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 xml:space="preserve">    61 - Úprava povrchů vnitřní</t>
  </si>
  <si>
    <t xml:space="preserve">    762 - Konstrukce tesařské</t>
  </si>
  <si>
    <t xml:space="preserve">    784 - Dokončovací práce - malby</t>
  </si>
  <si>
    <t>997013111</t>
  </si>
  <si>
    <t>Vnitrostaveništní doprava suti a vybouraných hmot pro budovy v do 6 m s použitím mechanizace</t>
  </si>
  <si>
    <t>998011001</t>
  </si>
  <si>
    <t>Přesun hmot pro budovy zděné v do 6 m</t>
  </si>
  <si>
    <t>784312023.1</t>
  </si>
  <si>
    <t>Dvojnásobné bílé vápenné malby v místnostech výšky do 5,00 m ze suchých směsí</t>
  </si>
  <si>
    <t>Ing. Tomáš Kostohryz</t>
  </si>
  <si>
    <t>ks</t>
  </si>
  <si>
    <t>Cen. Soustava</t>
  </si>
  <si>
    <t>CS URS 2016 01</t>
  </si>
  <si>
    <t>Soupis prací je sestaven za využití položek cenové soustavy URS. Položky soupisu prací, které nemají ve slopci "Cen. Soustava" uveden žádný údaj, nepocházejí z cenové soustavy URS.</t>
  </si>
  <si>
    <t xml:space="preserve">    D</t>
  </si>
  <si>
    <t>Úprava povrchů vnitřní</t>
  </si>
  <si>
    <t>612325302</t>
  </si>
  <si>
    <t>Vápenocementová hladká omítka ostění nebo nadpraží</t>
  </si>
  <si>
    <t>CS ÚRS 2016 01</t>
  </si>
  <si>
    <t>619991001</t>
  </si>
  <si>
    <t>Zakrytí podlah fólií přilepenou lepící páskou</t>
  </si>
  <si>
    <t>619995001</t>
  </si>
  <si>
    <t>Začištění omítek kolem oken, dveří, podlah nebo obkladů</t>
  </si>
  <si>
    <t>Začištění omítek (s dodáním hmot) kolem oken, dveří, podlah, obkladů apod.</t>
  </si>
  <si>
    <t>632451022</t>
  </si>
  <si>
    <t>Vyrovnávací potěr tl do 30 mm z MC 15 provedený v pásu</t>
  </si>
  <si>
    <t>Potěr cementový vyrovnávací z malty (MC-15) v pásu o průměrné (střední) tl. přes 20 do 30 mm</t>
  </si>
  <si>
    <t>Vnitřní parapet a meziparapet</t>
  </si>
  <si>
    <t>1*(2,05+1,86)*2</t>
  </si>
  <si>
    <t>51*2,05+2,05</t>
  </si>
  <si>
    <t>CS ÚRS 2014 01</t>
  </si>
  <si>
    <t>CS ÚRS 2015 01</t>
  </si>
  <si>
    <t>vv</t>
  </si>
  <si>
    <t>pp</t>
  </si>
  <si>
    <t xml:space="preserve">    9 - Ostatní konstrukce a práce</t>
  </si>
  <si>
    <t>R900-001</t>
  </si>
  <si>
    <t>Dodávka a montáž stíních žaluzií horizontálních vč ovládání, barva slon kost</t>
  </si>
  <si>
    <t>Vybourání dřev.rámů oken dvojitých nebo zdvojených, pl.&lt;4m2 a větších</t>
  </si>
  <si>
    <t>766441821</t>
  </si>
  <si>
    <t>51*6,15+3,81</t>
  </si>
  <si>
    <t>Demontáž parapetních desek dřevěných nebo plastových šířky do 30 cm délky přes 1,0 m</t>
  </si>
  <si>
    <t>997013831</t>
  </si>
  <si>
    <t>Poplatek za uložení stavebního směsného odpadu  na skládce (skládkovné)</t>
  </si>
  <si>
    <t xml:space="preserve">    764 -Konstrukce klempířské </t>
  </si>
  <si>
    <t>R764-001</t>
  </si>
  <si>
    <t>D + M atp Cu přechod kusu parapetu r.š. do 200 mm s kotvením celoploš lepením a zasilikonováním</t>
  </si>
  <si>
    <t>998764102</t>
  </si>
  <si>
    <t>Přesun hmot tonážní pro konstrukce klempířské v objektech v do 12 m</t>
  </si>
  <si>
    <t>Montáž parapetních desek š.do 30 cm,dl.do 260 cm</t>
  </si>
  <si>
    <t>R766-050</t>
  </si>
  <si>
    <t>Dodávka desek parapetních dřevěných do š. 30 cm s fréz čelem + nátěrem</t>
  </si>
  <si>
    <t>R766-001-ozn.1</t>
  </si>
  <si>
    <t>D dřev. špalet. okna s vnitřním parapet prkénkem nebo špal truhlíkem vč  kování, vel.2050/3000 , vč nátěru</t>
  </si>
  <si>
    <t>Podrobný popis viz PD výkr 1a a 1b</t>
  </si>
  <si>
    <t>R766-042-ozn.42</t>
  </si>
  <si>
    <t>D dřev. špalet. okna s vnitřním parapet prkénkem nebo špal truhlíkem vč  kování, vel.2050/1860 , vč nátěru</t>
  </si>
  <si>
    <t>Podrobný popis viz PD výkr 42a a 42b</t>
  </si>
  <si>
    <t>R766-051</t>
  </si>
  <si>
    <t>Montáž oken a dveří včetně dopravy</t>
  </si>
  <si>
    <t>kpl</t>
  </si>
  <si>
    <t>02 - etapa 2 - výměna oken a dveří</t>
  </si>
  <si>
    <t>02.2 - Stavební práce</t>
  </si>
  <si>
    <t>Mikulášské nám, Plzeň</t>
  </si>
  <si>
    <t>Ing. Tomáš Kostohryz, Ing. Suss</t>
  </si>
  <si>
    <t>Gymnázuim Plzeň</t>
  </si>
  <si>
    <t>011002000</t>
  </si>
  <si>
    <t>Průzkumné práce a skutečné zaměření okne</t>
  </si>
  <si>
    <t>Zařízení staveniště ,vč.provozních vlivů související s etapizací stavby probíhající za provozu budovy</t>
  </si>
  <si>
    <t>042503000</t>
  </si>
  <si>
    <t>Plán BOZP na staveništi</t>
  </si>
  <si>
    <t>Inženýrská činnost posudky plán BOZP na staveništi
- zřízení cedulí BOZP - dle požadavků koordinátora stavby</t>
  </si>
  <si>
    <t>Hlavní tituly průvodních činností a nákladů inženýrská činnost kompletační a koordinační činnost</t>
  </si>
  <si>
    <t>REKAPITULACE ETAPY 2</t>
  </si>
  <si>
    <t>SOUHRNNÝ LIST STAVBY-ETAPA2</t>
  </si>
  <si>
    <t>Gymnázium Plzeň, výměna oken a dveří- ETAPA2</t>
  </si>
  <si>
    <t>Gymnázium Plzeň, výměna oken a dveří-ETAPA1</t>
  </si>
  <si>
    <t>15*(2,05+3,0)*2</t>
  </si>
  <si>
    <t>6*(1,8+3,0)*2</t>
  </si>
  <si>
    <t>7*(2+3)*4</t>
  </si>
  <si>
    <t>2*(0,9+2,3)2</t>
  </si>
  <si>
    <t>1*(2,16+2,34)*4</t>
  </si>
  <si>
    <t>1*(1,4+3)*2</t>
  </si>
  <si>
    <t>2*(2,1+2,31)*2</t>
  </si>
  <si>
    <t>2*(1,8+2,89)*4</t>
  </si>
  <si>
    <t>2*(1,38+2,39)2</t>
  </si>
  <si>
    <t>1*(1,38+2,65)2</t>
  </si>
  <si>
    <t>7*(2,7+2,8)*4</t>
  </si>
  <si>
    <t>4*(1,77+3)*2</t>
  </si>
  <si>
    <t>1*(2,5+2,1)*2</t>
  </si>
  <si>
    <t>1*(3,6+4)*2</t>
  </si>
  <si>
    <t>968062456</t>
  </si>
  <si>
    <t>Vybourání dřevěných dveřních zárubní pl přes 2 m2</t>
  </si>
  <si>
    <t>3,38+2*4,28+4,53+14,51</t>
  </si>
  <si>
    <t>R766-002-ozn.2</t>
  </si>
  <si>
    <t>D dřev. špalet. okna s vnitřním parapet prkénkem nebo špal truhlíkem vč  kování, vel.1800/3000 , vč nátěru</t>
  </si>
  <si>
    <t>R766-003-ozn.3</t>
  </si>
  <si>
    <t>Podrobný popis viz PD výkr 2a a 2b</t>
  </si>
  <si>
    <t>D dřev. špalet. okna s vnitřním parapet prkénkem nebo špal truhlíkem vč  kování, vel.2*1000/3000 , vč nátěru</t>
  </si>
  <si>
    <t>Podrobný popis viz PD výkr 3a a 3b</t>
  </si>
  <si>
    <t>R766-004-ozn.4</t>
  </si>
  <si>
    <t>D dřev. špalet. okna s vnitřním parapet prkénkem nebo špal truhlíkem vč  kování, vel.900/2300 , vč nátěru</t>
  </si>
  <si>
    <t>Podrobný popis viz PD výkr4</t>
  </si>
  <si>
    <t>D soustava dřev. špalet. oken s vnitřním parapet prkénkem nebo špal truhlíkem vč  kování, vč nátěru</t>
  </si>
  <si>
    <t>R766-005-ozn.5</t>
  </si>
  <si>
    <t>Podrobný popis viz PD výkr 5a a 5b</t>
  </si>
  <si>
    <t>R766-006-ozn.6</t>
  </si>
  <si>
    <t>D dřev. špalet. okna s vnitřním parapet prkénkem nebo špal truhlíkem vč  kování, vel1400/3000 , vč nátěru</t>
  </si>
  <si>
    <t>Podrobný popis viz PD výkr 6a a 6b</t>
  </si>
  <si>
    <t>R766-016-ozn.16</t>
  </si>
  <si>
    <t>D dřev. špalet. okna s vnitřním parapet prkénkem nebo špal truhlíkem vč  kování, vel.2100/2300 , vč nátěru</t>
  </si>
  <si>
    <t>Podrobný popis viz PD výkr 16a a 16b</t>
  </si>
  <si>
    <t>R766-017-ozn.17</t>
  </si>
  <si>
    <t>D dřev. špalet. okna s vnitřním parapet prkénkem nebo špal truhlíkem vč  kování, vel.2900/2300 , vč nátěru</t>
  </si>
  <si>
    <t>Podrobný popis viz PD výkr 17a a 17b</t>
  </si>
  <si>
    <t>R766-019-ozn.19</t>
  </si>
  <si>
    <t>D dřev. špalet. okna s vnitřním parapet prkénkem nebo špal truhlíkem vč  kování, vel.1800/2890 , vč nátěru</t>
  </si>
  <si>
    <t>Podrobný popis viz PD výkr 19a a 19b</t>
  </si>
  <si>
    <t>R766-020-ozn.20</t>
  </si>
  <si>
    <t>Podrobný popis viz PD výkr 20</t>
  </si>
  <si>
    <t>D dřev. špalet.dvoukř balkon dveří vč prahu a  vč  kování, vel.138/2450 , vč nátěru</t>
  </si>
  <si>
    <t>D dřev. špalet.nadsvětlíku a  vč  kování, vel.138/650 , vč nátěru</t>
  </si>
  <si>
    <t>R766-021-ozn.20+</t>
  </si>
  <si>
    <t>R766-022-ozn.21</t>
  </si>
  <si>
    <t>D dřev. špalet. okna s vnitřním parapet prkénkem nebo špal truhlíkem vč  kování, vel.2*1350/2800 , vč nátěru</t>
  </si>
  <si>
    <t>Podrobný popis viz PD výkr 21a a 21b</t>
  </si>
  <si>
    <t>R766-029-ozn.28</t>
  </si>
  <si>
    <t>D dřev. špalet. okna s vnitřním parapet prkénkem nebo špal truhlíkem vč  kování, vel1400/2500 , vč nátěru</t>
  </si>
  <si>
    <t>Podrobný popis viz PD výkr 28a a 28b</t>
  </si>
  <si>
    <t>R766-033-ozn.32</t>
  </si>
  <si>
    <t>Podrobný popis viz PD výkr 32a a 32b</t>
  </si>
  <si>
    <t>R766-036-ozn.35</t>
  </si>
  <si>
    <t>D dřev. špalet. okna s vnitřním parapet prkénkem nebo špal truhlíkem vč  kování, vel1770/3000 , vč nátěru</t>
  </si>
  <si>
    <t>Podrobný popis viz PD výkr 35a a 35b</t>
  </si>
  <si>
    <t>R766-043-ozn.43</t>
  </si>
  <si>
    <t>D dřev.dvoukř.dveří kazet , práh a  kování, vel.1500/2100 vč nátěru</t>
  </si>
  <si>
    <t>Podrobný popis viz PD výkr 43</t>
  </si>
  <si>
    <t>R766-046-ozn.46</t>
  </si>
  <si>
    <t>Podrobný popis viz PD výkr 46</t>
  </si>
  <si>
    <t>SOUHRNNÝ LIST STAVBY-ETAPA1</t>
  </si>
  <si>
    <t>SOUHRNNÝ LIST STAVBY-ETAPA3</t>
  </si>
  <si>
    <t>Gymnázium Plzeň, výměna oken a dveří-ETAPA3</t>
  </si>
  <si>
    <t>03 - etapa 3 - výměna oken a dveří</t>
  </si>
  <si>
    <t>03.2 - Stavební práce</t>
  </si>
  <si>
    <t>03 - Vedlejší náklady</t>
  </si>
  <si>
    <t>02 - etapa1- výměna oken a dveří</t>
  </si>
  <si>
    <t>02.1- Stavební práce</t>
  </si>
  <si>
    <t>02.1 - Stavební práce</t>
  </si>
  <si>
    <t>2.01 Stavební práce</t>
  </si>
  <si>
    <t>2.02 Stavební práce</t>
  </si>
  <si>
    <t>02.3 - Stavební práce</t>
  </si>
  <si>
    <t>2.03 Stavební práce</t>
  </si>
  <si>
    <t>21*(2,05+3,0)*2</t>
  </si>
  <si>
    <t>3*(1,8+3,0)*2</t>
  </si>
  <si>
    <t>1*(2,24+3)*4</t>
  </si>
  <si>
    <t>1*(2,14+1,48)*2</t>
  </si>
  <si>
    <t>3*(1,35+2,36)*2</t>
  </si>
  <si>
    <t>3*(0,98+1,65)*2</t>
  </si>
  <si>
    <t>3*(2,75+2,17)*2</t>
  </si>
  <si>
    <t>1*(2+3)*4</t>
  </si>
  <si>
    <t>3*(1,8+2,89)*4</t>
  </si>
  <si>
    <t>4(0,9+2,3)*2</t>
  </si>
  <si>
    <t>6*(1,35+2,99)2</t>
  </si>
  <si>
    <t>2*(2,7+4,8)*6</t>
  </si>
  <si>
    <t>2*(1,8+3,69)*2</t>
  </si>
  <si>
    <t>1*(2,75+3,2)*4</t>
  </si>
  <si>
    <t>2*(1,5+1,25)*2</t>
  </si>
  <si>
    <t>12*(1,4+2,5)*2</t>
  </si>
  <si>
    <t>2*(1,25+1,85)*2</t>
  </si>
  <si>
    <t>1*(0,9+2,59)*2</t>
  </si>
  <si>
    <t>1*(3,05+2,85)*4</t>
  </si>
  <si>
    <t>2*(1,8+3)*2</t>
  </si>
  <si>
    <t>8(2,7+2,8)*4</t>
  </si>
  <si>
    <t>2*(2,0+2,5)*2</t>
  </si>
  <si>
    <t>1*(0,93+2,92)*4</t>
  </si>
  <si>
    <t>1*(0,78+1,1)*2</t>
  </si>
  <si>
    <t>2*(0,9+2,1)*2</t>
  </si>
  <si>
    <t>1*(0,9+0,87)*2</t>
  </si>
  <si>
    <t>Vybourání dřev.rámů oken dvojitých nebo zdvojených, pl.&lt;1m2</t>
  </si>
  <si>
    <t>Vybourání dřev.rámů oken dvojitých nebo zdvojených, pl.&lt;2m2</t>
  </si>
  <si>
    <t>2*0,69+0,83</t>
  </si>
  <si>
    <t>2*1,88</t>
  </si>
  <si>
    <t>21*2,05+3*2,05+2,24+2,14+3*1,35+3*0,98+3*2,75+2+3*1,8+4*0,9+6*1,35+2,75+2,75+2*1,5+1,4+12*1,4+2*1,25+0,9+0,89+3,15+2*1,8+8*2,7+2*2+2+1,1</t>
  </si>
  <si>
    <t>R766-008-ozn.8</t>
  </si>
  <si>
    <t>D dřev. špalet. okna s vnitřním parapet prkénkem nebo špal truhlíkem vč  kování, vel.2*1120/3000 , vč nátěru</t>
  </si>
  <si>
    <t>Podrobný popis viz PD výkr 8a a 8b</t>
  </si>
  <si>
    <t>R766-011-ozn.11</t>
  </si>
  <si>
    <t>Podrobný popis viz PD výkr11</t>
  </si>
  <si>
    <t>D dřev. špalet. okna s vnitřním parapet prkénkem nebo špal truhlíkem vč  kování, vel.2140/1280 , vč nátěru</t>
  </si>
  <si>
    <t>R766-012-ozn.12</t>
  </si>
  <si>
    <t>D dřev. špalet. okna s vnitřním parapet prkénkem nebo špal truhlíkem vč  kování, vel.135/2360 , vč nátěru</t>
  </si>
  <si>
    <t>Podrobný popis viz PD výkr 12a a 12b</t>
  </si>
  <si>
    <t>R766-013-ozn.13</t>
  </si>
  <si>
    <t>Podrobný popis viz PD výkr 13a a 13b</t>
  </si>
  <si>
    <t>D dřev. špalet. okna s vnitřním parapet prkénkem nebo špal truhlíkem vč  kování, vel980/1650 , vč nátěru</t>
  </si>
  <si>
    <t>R766-015-ozn.15</t>
  </si>
  <si>
    <t>Podrobný popis viz PD výkr 15a a 15b</t>
  </si>
  <si>
    <t>R766-014-ozn.14</t>
  </si>
  <si>
    <t>D dřev. špalet. okna s vnitřním parapet prkénkem nebo špal truhlíkem vč  kování, vel.2750/2170 , vč nátěru</t>
  </si>
  <si>
    <t>Podrobný popis viz PD výkr 14a a 14b</t>
  </si>
  <si>
    <t>D dřev. špalet. okna s vnitřním parapet prkénkem nebo špal truhlíkem vč  kování, vel.1800/2890, vč nátěru</t>
  </si>
  <si>
    <t>R766-023-ozn.22</t>
  </si>
  <si>
    <t>Podrobný popis viz PD výkr 22</t>
  </si>
  <si>
    <t>R766-024-ozn.23</t>
  </si>
  <si>
    <t>Podrobný popis viz PD výkr 23</t>
  </si>
  <si>
    <t>D dřev. špalet. okna s vnitřním parapet prkénkem nebo špal truhlíkem vč  kování, vel.1350/2290 , vč nátěru</t>
  </si>
  <si>
    <t>R766-025-ozn.24 a 39</t>
  </si>
  <si>
    <t>Podrobný popis viz PD výkr 24a a 24b</t>
  </si>
  <si>
    <t>R766-026-ozn.25</t>
  </si>
  <si>
    <t>D dřev.dvoukř.dveří kazet , práh a  kování, vel.1800/3690 vč nátěru</t>
  </si>
  <si>
    <t>R766-027-ozn.26</t>
  </si>
  <si>
    <t>Podrobný popis viz PD výkr 25</t>
  </si>
  <si>
    <t>Podrobný popis viz PD výkr 26a a 26b</t>
  </si>
  <si>
    <t>R766-028-ozn.27</t>
  </si>
  <si>
    <t>D dřev. špalet. okna s vnitřním parapet prkénkem nebo špal truhlíkem vč  kování, vel1500/1250 , vč nátěru</t>
  </si>
  <si>
    <t>Podrobný popis viz PD výkr 27a a27b</t>
  </si>
  <si>
    <t>R766-030-ozn.29</t>
  </si>
  <si>
    <t>D dřev. špalet. okna s vnitřním parapet prkénkem nebo špal truhlíkem vč  kování, vel1250/1850 , vč nátěru</t>
  </si>
  <si>
    <t>R766-031-ozn.30</t>
  </si>
  <si>
    <t>D dřev. Balkonových dveří vč prahu a vč  kování, vel900/2560 , vč nátěru</t>
  </si>
  <si>
    <t>Podrobný popis viz PD výkr 31</t>
  </si>
  <si>
    <t>D dřev. špalet. okna s vnitřním parapet prkénkem nebo špal truhlíkem vč  kování, vel890/770 , vč nátěru</t>
  </si>
  <si>
    <t>R766-032-ozn.31</t>
  </si>
  <si>
    <t>R766-034-ozn.33</t>
  </si>
  <si>
    <t>D dřev. špalet. okna s vnitřním parapet prkénkem nebo špal truhlíkem vč  kování, vel1800/3000 , vč nátěru</t>
  </si>
  <si>
    <t>Podrobný popis viz PD výkr 33a a 33b</t>
  </si>
  <si>
    <t>R766-038-ozn.37</t>
  </si>
  <si>
    <t>R766-035-ozn.34</t>
  </si>
  <si>
    <t>Podrobný popis viz PD výkr 34a a 34b</t>
  </si>
  <si>
    <t>D dřev. špalet. okna s vnitřním parapet prkénkem nebo špal truhlíkem vč  kování, vel 2*1350/2800 , vč nátěru</t>
  </si>
  <si>
    <t>Podrobný popis viz PD výkr 38</t>
  </si>
  <si>
    <t>R766-040-ozn.40</t>
  </si>
  <si>
    <t>D dřev. špalet. okna s vnitřním parapet prkénkem nebo špal truhlíkem vč  kování, vel 1100/750 , vč nátěru</t>
  </si>
  <si>
    <t>Podrobný popis viz PD výkr 40</t>
  </si>
  <si>
    <t>R766-041-ozn.41</t>
  </si>
  <si>
    <t>D dřev. kazetových vstupních dveří vč prahu, vč  kování, vel.900/2100 vč nátěru</t>
  </si>
  <si>
    <t>D dřev. Hliníkových vstupních dveří vč prahu, vč  kování, vel.3600/4000 , vč aut vrátného</t>
  </si>
  <si>
    <t>Podrobný popis viz PD výkr 41</t>
  </si>
  <si>
    <t>REKAPITULACE ETAPY 3</t>
  </si>
  <si>
    <t>SOUHRNNÝ LIST STAVBY-ETAPA4</t>
  </si>
  <si>
    <t>Gymnázium Plzeň, výměna oken a dveří-ETAPA4</t>
  </si>
  <si>
    <t>REKAPITULACE ETAPY 4</t>
  </si>
  <si>
    <t>04 - etapa 4 - výměna oken a dveří</t>
  </si>
  <si>
    <t>02.4- Stavební práce</t>
  </si>
  <si>
    <t>2.04 Stavební práce</t>
  </si>
  <si>
    <t>02.4 - Stavební práce</t>
  </si>
  <si>
    <t>10*(2+2,66)*2</t>
  </si>
  <si>
    <t>2*(2,44+3,0)*2</t>
  </si>
  <si>
    <t>1*(1,35+2,36)*4</t>
  </si>
  <si>
    <t>1*(3,5+3,4)*4</t>
  </si>
  <si>
    <t>1*(2,14+2,18)*2</t>
  </si>
  <si>
    <t>4*(0,89+1,4)*2</t>
  </si>
  <si>
    <t>14*(1,8+2,89)2</t>
  </si>
  <si>
    <t>6*(2,75+4,8)*6</t>
  </si>
  <si>
    <t>1*(1,8+3,69)*2</t>
  </si>
  <si>
    <t>6*(1,77+3)*2</t>
  </si>
  <si>
    <t>1*(2,47+1,33)*2</t>
  </si>
  <si>
    <t>1*(0,9+2,1)*2</t>
  </si>
  <si>
    <t>1*(2,05+1,88)*2</t>
  </si>
  <si>
    <t>1*(3,6+4)2</t>
  </si>
  <si>
    <t>1*(1,5+2,35)*2</t>
  </si>
  <si>
    <t>R900-002</t>
  </si>
  <si>
    <t>Dodávka a montáž stíních žaluzií vertikálních vč ovládání, barva slon kost</t>
  </si>
  <si>
    <t>14,4+3,53+6,69</t>
  </si>
  <si>
    <t>962032230</t>
  </si>
  <si>
    <t>Bourání zdiva z cihel pálených nebo vápenopískových na MV nebo MVC do 1 m3</t>
  </si>
  <si>
    <t>m3</t>
  </si>
  <si>
    <t>R766-007-ozn.7</t>
  </si>
  <si>
    <t>D dřev. špalet. okna s vnitřním parapet prkénkem nebo špal truhlíkem vč  kování, vel.2*1000/2660 , vč nátěru</t>
  </si>
  <si>
    <t>Podrobný popis viz PD výkr 7a a 7b</t>
  </si>
  <si>
    <t>R766-007a-ozn.7</t>
  </si>
  <si>
    <t>D dřev. špalet. okna s vnitřním parapet prkénkem nebo špal truhlíkem vč  kování, vel.2*1000/2660 , vč nátěru, včetně kovové ochranné sítě</t>
  </si>
  <si>
    <t>R766-009-ozn.9</t>
  </si>
  <si>
    <t>Podrobný popis viz PD výkr 9a a 9b</t>
  </si>
  <si>
    <t>R766-0010-ozn.10</t>
  </si>
  <si>
    <t>Podrobný popis viz PD výkr 10a a 10b</t>
  </si>
  <si>
    <t>D dřev. špalet. okna s vnitřním parapet prkénkem nebo špal truhlíkem vč  kování, 890/1400 , vč nátěru</t>
  </si>
  <si>
    <t>R766-018-ozn.18</t>
  </si>
  <si>
    <t>D dřev. špalet. okna s vnitřním parapet prkénkem nebo špal truhlíkem vč  kování, vel 1770/3000 , vč nátěru</t>
  </si>
  <si>
    <t>R766-037-ozn.36</t>
  </si>
  <si>
    <t>D dřev. špalet. okna s vnitřním parapet prkénkem nebo špal truhlíkem vč  kování, 2740/1300 , vč nátěru</t>
  </si>
  <si>
    <t>Podrobný popis viz PD výkr 36</t>
  </si>
  <si>
    <t>R766-044-ozn.44</t>
  </si>
  <si>
    <t>Podrobný popis viz PD výkr 44</t>
  </si>
  <si>
    <t>R766-045-ozn.45</t>
  </si>
  <si>
    <t>Podrobný popis viz PD výkr 45</t>
  </si>
  <si>
    <t>D dřev. Výsuv jednoduchého. okna s vnitřním parapet prkénkem nebo špal truhlíkem vč  kování, 2050/1860 , vč nátěru</t>
  </si>
  <si>
    <t>R766-048-ozn.47</t>
  </si>
  <si>
    <t>D prosklených hliníkových dveří vč  kování, 3600/4000 , vč prahu</t>
  </si>
  <si>
    <t>Podrobný popis viz PD výkr 47</t>
  </si>
  <si>
    <t>R766-049-ozn.48</t>
  </si>
  <si>
    <t>Podrobný popis viz PD výkr 48</t>
  </si>
  <si>
    <t>D prosklených hliníkových dveří dvoukř vč  kování, 1500/23504000 , vč prahu</t>
  </si>
  <si>
    <t>998766102</t>
  </si>
  <si>
    <t>Přesun hmot tonážní pro konstrukce truhlářské v objektech v do 12 m</t>
  </si>
  <si>
    <t>REKAPITULACE ETAPY 1</t>
  </si>
  <si>
    <t>SOUHRNNÝ LIST STAVBY-CELEK</t>
  </si>
  <si>
    <t>Gymnázium Plzeň, výměna oken a dveří-CELEK</t>
  </si>
  <si>
    <t>REKAPITULACE CELKOVÁ</t>
  </si>
  <si>
    <t>Vedlejší náklady (ETAPA 1 až 4)</t>
  </si>
  <si>
    <t>Stavební část (ETAPA 1 až 4)</t>
  </si>
  <si>
    <t>R766-038-ozn.38</t>
  </si>
  <si>
    <t>Podrobný popis viz PD výkr 37</t>
  </si>
  <si>
    <t>15*2,05+6*1,8+7*2+2*0,9+2,16+1,4+2*2+2,1+2*1,8+7*2,7+3*1,4+3,15+4*1,77+2,9</t>
  </si>
  <si>
    <t>15*6,15+6*5,4+7*6+2*2,61+5,85+4,2+2*6+4,85+2*5,2+7*7,56+3*3,5+8,94+4*5,31+6,67</t>
  </si>
  <si>
    <t>51*2,05+2,05+3,6</t>
  </si>
  <si>
    <t>51*(2,05+3,0)*2+1,8+3*2*2</t>
  </si>
  <si>
    <t>51*2,05+2,05+3*2</t>
  </si>
  <si>
    <t>16*14</t>
  </si>
  <si>
    <t>2*(2,9+2,3)*2</t>
  </si>
  <si>
    <t>2,05*15+1,8*6+7*2+1,8+2,16+1,4+2,1*2+2,9+1,8*2+2*1,38+1,38+7*2,7+4*1,77+2,5+2,9</t>
  </si>
  <si>
    <t>17,61*14</t>
  </si>
  <si>
    <t>11*(1,8+5,78)*2+(0,9+4,6)*2-(2,24+6)2</t>
  </si>
  <si>
    <t>20+4,88+1,35+2,14+4*0,89+14*1,8+6*2,75+1,8+6*1,77+2,47+0,9+2,05+3,6+1,5+19,36+0,9-2*1,12+11*1,8</t>
  </si>
  <si>
    <t>4*5,32+6*5,32+2*6,72+3,19+9,38+2,74+14*5,2+6+5,31+3,51+3,81+3,81+6*13,2+11*5,4-6,72+2,07</t>
  </si>
  <si>
    <t>30*14</t>
  </si>
  <si>
    <t>101,12+14,18+84+222,4+14+17+10,2-9,4</t>
  </si>
  <si>
    <t>21*2,05+1,8*3+2,24+3*1,35+3*0,98+3*2,75+2+3*1,8+4*0,9+6*1,35+2*2,7+2*1,8+2,75+3+1,4*12+2*1,25+0,9+0,9+0,9+3,05+2*1,8+8*2,7+4+0,93+0,78+1,8+36,03</t>
  </si>
  <si>
    <t>15*6,15+6*5,4+7*6+2*2,61+5,85+4,2+2*6+4,85+2*5,2+7*7,56+3*3,5+8,94+4*5,31+112,53</t>
  </si>
  <si>
    <t>25*14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</si>
</sst>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#,##0.000;\-#,##0.000"/>
    <numFmt numFmtId="169" formatCode="#,##0.00;\-#,##0.00"/>
    <numFmt numFmtId="170" formatCode="0.00%;\-0.00%"/>
    <numFmt numFmtId="171" formatCode="#,##0.00000;\-#,##0.00000"/>
    <numFmt numFmtId="172" formatCode="0.000"/>
    <numFmt numFmtId="173" formatCode="#,##0\ &quot;Kč&quot;"/>
    <numFmt numFmtId="174" formatCode="#,##0.00\ &quot;Kč&quot;"/>
  </numFmts>
  <fonts count="59">
    <font>
      <sz val="11"/>
      <name val="Calibri"/>
      <family val="2"/>
    </font>
    <font>
      <sz val="11"/>
      <color indexed="8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36"/>
      <name val="Calibri"/>
      <family val="2"/>
    </font>
    <font>
      <sz val="10"/>
      <name val="Arial CE"/>
      <family val="2"/>
    </font>
    <font>
      <sz val="6"/>
      <name val="Trebuchet MS"/>
      <family val="2"/>
    </font>
    <font>
      <sz val="7"/>
      <name val="Arial CE"/>
      <family val="2"/>
    </font>
    <font>
      <sz val="7"/>
      <name val="Trebuchet MS"/>
      <family val="2"/>
    </font>
    <font>
      <sz val="8"/>
      <color indexed="57"/>
      <name val="Trebuchet MS"/>
      <family val="2"/>
    </font>
    <font>
      <sz val="7"/>
      <color indexed="57"/>
      <name val="Arial CE"/>
      <family val="2"/>
    </font>
    <font>
      <sz val="8"/>
      <color indexed="8"/>
      <name val="Arial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/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/>
      <right style="dotted"/>
      <top style="dotted"/>
      <bottom style="dotted"/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/>
      <right>
        <color indexed="63"/>
      </right>
      <top style="dotted">
        <color indexed="55"/>
      </top>
      <bottom style="dotted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17" borderId="0" applyNumberFormat="0" applyBorder="0" applyAlignment="0" applyProtection="0"/>
    <xf numFmtId="0" fontId="3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8" applyNumberFormat="0" applyAlignment="0" applyProtection="0"/>
    <xf numFmtId="0" fontId="56" fillId="19" borderId="8" applyNumberFormat="0" applyAlignment="0" applyProtection="0"/>
    <xf numFmtId="0" fontId="57" fillId="19" borderId="9" applyNumberFormat="0" applyAlignment="0" applyProtection="0"/>
    <xf numFmtId="0" fontId="5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</cellStyleXfs>
  <cellXfs count="300"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17" borderId="0" xfId="0" applyFont="1" applyFill="1" applyAlignment="1">
      <alignment horizontal="left" vertical="center"/>
    </xf>
    <xf numFmtId="0" fontId="2" fillId="17" borderId="0" xfId="0" applyFont="1" applyFill="1" applyAlignment="1">
      <alignment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4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2" fillId="19" borderId="0" xfId="0" applyFont="1" applyFill="1" applyBorder="1" applyAlignment="1">
      <alignment vertical="center"/>
    </xf>
    <xf numFmtId="0" fontId="4" fillId="19" borderId="17" xfId="0" applyFont="1" applyFill="1" applyBorder="1" applyAlignment="1">
      <alignment horizontal="left" vertical="center"/>
    </xf>
    <xf numFmtId="0" fontId="2" fillId="19" borderId="18" xfId="0" applyFont="1" applyFill="1" applyBorder="1" applyAlignment="1">
      <alignment vertical="center"/>
    </xf>
    <xf numFmtId="0" fontId="4" fillId="19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1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3" fillId="0" borderId="22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26" fillId="0" borderId="22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2" fillId="19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4" fillId="19" borderId="18" xfId="0" applyFont="1" applyFill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19" borderId="30" xfId="0" applyFont="1" applyFill="1" applyBorder="1" applyAlignment="1">
      <alignment horizontal="center" vertical="center" wrapText="1"/>
    </xf>
    <xf numFmtId="0" fontId="3" fillId="19" borderId="3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6" fontId="27" fillId="0" borderId="20" xfId="0" applyNumberFormat="1" applyFont="1" applyBorder="1" applyAlignment="1">
      <alignment/>
    </xf>
    <xf numFmtId="166" fontId="27" fillId="0" borderId="21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4" fillId="0" borderId="14" xfId="0" applyFont="1" applyBorder="1" applyAlignment="1">
      <alignment/>
    </xf>
    <xf numFmtId="0" fontId="14" fillId="0" borderId="22" xfId="0" applyFont="1" applyBorder="1" applyAlignment="1">
      <alignment/>
    </xf>
    <xf numFmtId="166" fontId="14" fillId="0" borderId="0" xfId="0" applyNumberFormat="1" applyFont="1" applyBorder="1" applyAlignment="1">
      <alignment/>
    </xf>
    <xf numFmtId="166" fontId="14" fillId="0" borderId="23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167" fontId="2" fillId="0" borderId="33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12" fillId="0" borderId="33" xfId="0" applyFont="1" applyBorder="1" applyAlignment="1">
      <alignment horizontal="left" vertical="center"/>
    </xf>
    <xf numFmtId="166" fontId="12" fillId="0" borderId="0" xfId="0" applyNumberFormat="1" applyFont="1" applyBorder="1" applyAlignment="1">
      <alignment vertical="center"/>
    </xf>
    <xf numFmtId="166" fontId="12" fillId="0" borderId="23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30" fillId="0" borderId="0" xfId="36" applyFont="1" applyAlignment="1">
      <alignment horizontal="center" vertical="center"/>
    </xf>
    <xf numFmtId="0" fontId="16" fillId="17" borderId="0" xfId="0" applyFont="1" applyFill="1" applyAlignment="1" applyProtection="1">
      <alignment horizontal="left" vertical="center"/>
      <protection/>
    </xf>
    <xf numFmtId="0" fontId="6" fillId="17" borderId="0" xfId="0" applyFont="1" applyFill="1" applyAlignment="1" applyProtection="1">
      <alignment vertical="center"/>
      <protection/>
    </xf>
    <xf numFmtId="0" fontId="31" fillId="17" borderId="0" xfId="0" applyFont="1" applyFill="1" applyAlignment="1" applyProtection="1">
      <alignment horizontal="left" vertical="center"/>
      <protection/>
    </xf>
    <xf numFmtId="0" fontId="32" fillId="17" borderId="0" xfId="36" applyFont="1" applyFill="1" applyAlignment="1" applyProtection="1">
      <alignment vertical="center"/>
      <protection/>
    </xf>
    <xf numFmtId="0" fontId="2" fillId="17" borderId="0" xfId="0" applyFont="1" applyFill="1" applyAlignment="1" applyProtection="1">
      <alignment/>
      <protection/>
    </xf>
    <xf numFmtId="14" fontId="3" fillId="0" borderId="0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left" vertical="center" wrapText="1"/>
      <protection locked="0"/>
    </xf>
    <xf numFmtId="14" fontId="2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7" fontId="2" fillId="19" borderId="33" xfId="0" applyNumberFormat="1" applyFont="1" applyFill="1" applyBorder="1" applyAlignment="1" applyProtection="1">
      <alignment vertical="center" wrapText="1"/>
      <protection locked="0"/>
    </xf>
    <xf numFmtId="167" fontId="35" fillId="0" borderId="33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wrapText="1"/>
    </xf>
    <xf numFmtId="0" fontId="17" fillId="0" borderId="0" xfId="0" applyFont="1" applyAlignment="1">
      <alignment vertical="center"/>
    </xf>
    <xf numFmtId="49" fontId="2" fillId="0" borderId="33" xfId="0" applyNumberFormat="1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vertical="center"/>
      <protection locked="0"/>
    </xf>
    <xf numFmtId="167" fontId="36" fillId="0" borderId="0" xfId="0" applyNumberFormat="1" applyFont="1" applyFill="1" applyBorder="1" applyAlignment="1" applyProtection="1">
      <alignment horizontal="right" vertical="center"/>
      <protection/>
    </xf>
    <xf numFmtId="167" fontId="36" fillId="0" borderId="3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5" fillId="0" borderId="33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center" vertical="center"/>
      <protection locked="0"/>
    </xf>
    <xf numFmtId="49" fontId="2" fillId="0" borderId="36" xfId="0" applyNumberFormat="1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 locked="0"/>
    </xf>
    <xf numFmtId="167" fontId="36" fillId="0" borderId="37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167" fontId="35" fillId="0" borderId="0" xfId="0" applyNumberFormat="1" applyFont="1" applyBorder="1" applyAlignment="1" applyProtection="1">
      <alignment vertical="center"/>
      <protection locked="0"/>
    </xf>
    <xf numFmtId="167" fontId="36" fillId="0" borderId="38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 locked="0"/>
    </xf>
    <xf numFmtId="4" fontId="2" fillId="0" borderId="25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 locked="0"/>
    </xf>
    <xf numFmtId="167" fontId="36" fillId="0" borderId="20" xfId="0" applyNumberFormat="1" applyFont="1" applyFill="1" applyBorder="1" applyAlignment="1" applyProtection="1">
      <alignment horizontal="right" vertical="center"/>
      <protection/>
    </xf>
    <xf numFmtId="167" fontId="35" fillId="0" borderId="21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67" fontId="35" fillId="0" borderId="23" xfId="0" applyNumberFormat="1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left" vertical="center" wrapText="1"/>
      <protection/>
    </xf>
    <xf numFmtId="0" fontId="38" fillId="0" borderId="25" xfId="0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7" fontId="35" fillId="0" borderId="26" xfId="0" applyNumberFormat="1" applyFont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horizontal="center" vertical="center" wrapText="1"/>
      <protection locked="0"/>
    </xf>
    <xf numFmtId="167" fontId="39" fillId="0" borderId="0" xfId="0" applyNumberFormat="1" applyFont="1" applyFill="1" applyBorder="1" applyAlignment="1" applyProtection="1">
      <alignment horizontal="right" vertical="center"/>
      <protection/>
    </xf>
    <xf numFmtId="4" fontId="38" fillId="0" borderId="0" xfId="0" applyNumberFormat="1" applyFont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167" fontId="39" fillId="0" borderId="25" xfId="0" applyNumberFormat="1" applyFont="1" applyFill="1" applyBorder="1" applyAlignment="1" applyProtection="1">
      <alignment horizontal="right" vertical="center"/>
      <protection/>
    </xf>
    <xf numFmtId="0" fontId="37" fillId="0" borderId="0" xfId="0" applyFont="1" applyBorder="1" applyAlignment="1">
      <alignment horizontal="left" vertical="center" wrapText="1"/>
    </xf>
    <xf numFmtId="0" fontId="2" fillId="0" borderId="33" xfId="0" applyFont="1" applyBorder="1" applyAlignment="1" applyProtection="1">
      <alignment vertical="center"/>
      <protection locked="0"/>
    </xf>
    <xf numFmtId="4" fontId="2" fillId="0" borderId="33" xfId="0" applyNumberFormat="1" applyFont="1" applyBorder="1" applyAlignment="1" applyProtection="1">
      <alignment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167" fontId="36" fillId="24" borderId="33" xfId="0" applyNumberFormat="1" applyFont="1" applyFill="1" applyBorder="1" applyAlignment="1" applyProtection="1">
      <alignment horizontal="right" vertical="center"/>
      <protection/>
    </xf>
    <xf numFmtId="3" fontId="40" fillId="0" borderId="33" xfId="0" applyNumberFormat="1" applyFont="1" applyFill="1" applyBorder="1" applyAlignment="1">
      <alignment horizontal="left"/>
    </xf>
    <xf numFmtId="167" fontId="2" fillId="0" borderId="34" xfId="0" applyNumberFormat="1" applyFont="1" applyBorder="1" applyAlignment="1" applyProtection="1">
      <alignment vertical="center"/>
      <protection locked="0"/>
    </xf>
    <xf numFmtId="167" fontId="36" fillId="0" borderId="33" xfId="0" applyNumberFormat="1" applyFont="1" applyFill="1" applyBorder="1" applyAlignment="1" applyProtection="1">
      <alignment horizontal="right" vertical="center"/>
      <protection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12" fillId="0" borderId="36" xfId="0" applyFont="1" applyBorder="1" applyAlignment="1">
      <alignment horizontal="left" vertical="center"/>
    </xf>
    <xf numFmtId="0" fontId="2" fillId="0" borderId="39" xfId="0" applyFont="1" applyBorder="1" applyAlignment="1" applyProtection="1">
      <alignment vertical="center"/>
      <protection locked="0"/>
    </xf>
    <xf numFmtId="0" fontId="14" fillId="0" borderId="39" xfId="0" applyFont="1" applyBorder="1" applyAlignment="1">
      <alignment/>
    </xf>
    <xf numFmtId="0" fontId="2" fillId="0" borderId="35" xfId="47" applyNumberFormat="1" applyFont="1" applyFill="1" applyBorder="1" applyAlignment="1">
      <alignment horizontal="left" vertical="top"/>
      <protection/>
    </xf>
    <xf numFmtId="0" fontId="14" fillId="0" borderId="40" xfId="0" applyFont="1" applyBorder="1" applyAlignment="1">
      <alignment/>
    </xf>
    <xf numFmtId="0" fontId="2" fillId="0" borderId="40" xfId="0" applyFont="1" applyBorder="1" applyAlignment="1" applyProtection="1">
      <alignment horizontal="left" vertical="center" wrapText="1"/>
      <protection/>
    </xf>
    <xf numFmtId="167" fontId="2" fillId="0" borderId="36" xfId="0" applyNumberFormat="1" applyFont="1" applyBorder="1" applyAlignment="1" applyProtection="1">
      <alignment vertical="center"/>
      <protection locked="0"/>
    </xf>
    <xf numFmtId="172" fontId="41" fillId="24" borderId="33" xfId="0" applyNumberFormat="1" applyFont="1" applyFill="1" applyBorder="1" applyAlignment="1" applyProtection="1">
      <alignment horizontal="right" vertical="center"/>
      <protection/>
    </xf>
    <xf numFmtId="167" fontId="41" fillId="24" borderId="41" xfId="0" applyNumberFormat="1" applyFont="1" applyFill="1" applyBorder="1" applyAlignment="1" applyProtection="1">
      <alignment horizontal="right" vertical="center"/>
      <protection/>
    </xf>
    <xf numFmtId="0" fontId="2" fillId="0" borderId="40" xfId="0" applyFont="1" applyBorder="1" applyAlignment="1">
      <alignment vertical="center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3" fontId="40" fillId="25" borderId="33" xfId="0" applyNumberFormat="1" applyFont="1" applyFill="1" applyBorder="1" applyAlignment="1">
      <alignment horizontal="left"/>
    </xf>
    <xf numFmtId="167" fontId="38" fillId="0" borderId="34" xfId="0" applyNumberFormat="1" applyFont="1" applyBorder="1" applyAlignment="1" applyProtection="1">
      <alignment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3" fillId="19" borderId="0" xfId="0" applyFont="1" applyFill="1" applyBorder="1" applyAlignment="1">
      <alignment horizontal="center" vertical="center"/>
    </xf>
    <xf numFmtId="167" fontId="2" fillId="0" borderId="3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4" fontId="22" fillId="19" borderId="0" xfId="0" applyNumberFormat="1" applyFont="1" applyFill="1" applyBorder="1" applyAlignment="1">
      <alignment vertical="center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vertical="center"/>
      <protection locked="0"/>
    </xf>
    <xf numFmtId="4" fontId="2" fillId="0" borderId="33" xfId="0" applyNumberFormat="1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0" fontId="4" fillId="19" borderId="18" xfId="0" applyFont="1" applyFill="1" applyBorder="1" applyAlignment="1">
      <alignment horizontal="left" vertical="center"/>
    </xf>
    <xf numFmtId="4" fontId="4" fillId="19" borderId="1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7" fillId="19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164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19" borderId="17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vertical="center"/>
    </xf>
    <xf numFmtId="0" fontId="3" fillId="19" borderId="18" xfId="0" applyFont="1" applyFill="1" applyBorder="1" applyAlignment="1">
      <alignment horizontal="center" vertical="center"/>
    </xf>
    <xf numFmtId="0" fontId="2" fillId="19" borderId="43" xfId="0" applyFont="1" applyFill="1" applyBorder="1" applyAlignment="1">
      <alignment vertical="center"/>
    </xf>
    <xf numFmtId="0" fontId="2" fillId="19" borderId="0" xfId="0" applyFont="1" applyFill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19" borderId="31" xfId="0" applyFont="1" applyFill="1" applyBorder="1" applyAlignment="1">
      <alignment horizontal="center" vertical="center" wrapText="1"/>
    </xf>
    <xf numFmtId="0" fontId="2" fillId="19" borderId="31" xfId="0" applyFont="1" applyFill="1" applyBorder="1" applyAlignment="1">
      <alignment horizontal="center" vertical="center" wrapText="1"/>
    </xf>
    <xf numFmtId="0" fontId="29" fillId="19" borderId="31" xfId="0" applyFont="1" applyFill="1" applyBorder="1" applyAlignment="1">
      <alignment horizontal="center" vertical="center" wrapText="1"/>
    </xf>
    <xf numFmtId="0" fontId="2" fillId="19" borderId="32" xfId="0" applyFont="1" applyFill="1" applyBorder="1" applyAlignment="1">
      <alignment horizontal="center" vertical="center" wrapText="1"/>
    </xf>
    <xf numFmtId="4" fontId="13" fillId="0" borderId="25" xfId="0" applyNumberFormat="1" applyFont="1" applyBorder="1" applyAlignment="1">
      <alignment/>
    </xf>
    <xf numFmtId="4" fontId="13" fillId="0" borderId="25" xfId="0" applyNumberFormat="1" applyFont="1" applyBorder="1" applyAlignment="1">
      <alignment vertical="center"/>
    </xf>
    <xf numFmtId="4" fontId="22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vertical="center"/>
    </xf>
    <xf numFmtId="0" fontId="32" fillId="17" borderId="0" xfId="36" applyFont="1" applyFill="1" applyAlignment="1" applyProtection="1">
      <alignment horizontal="center" vertical="center"/>
      <protection/>
    </xf>
    <xf numFmtId="4" fontId="13" fillId="0" borderId="0" xfId="0" applyNumberFormat="1" applyFont="1" applyBorder="1" applyAlignment="1">
      <alignment/>
    </xf>
    <xf numFmtId="0" fontId="38" fillId="0" borderId="25" xfId="0" applyFont="1" applyBorder="1" applyAlignment="1" applyProtection="1">
      <alignment horizontal="left" vertical="center" wrapText="1"/>
      <protection locked="0"/>
    </xf>
    <xf numFmtId="4" fontId="15" fillId="0" borderId="25" xfId="0" applyNumberFormat="1" applyFont="1" applyBorder="1" applyAlignment="1">
      <alignment/>
    </xf>
    <xf numFmtId="4" fontId="15" fillId="0" borderId="25" xfId="0" applyNumberFormat="1" applyFont="1" applyBorder="1" applyAlignment="1">
      <alignment vertical="center"/>
    </xf>
    <xf numFmtId="0" fontId="38" fillId="0" borderId="20" xfId="0" applyFont="1" applyBorder="1" applyAlignment="1" applyProtection="1">
      <alignment horizontal="left" vertical="center" wrapText="1"/>
      <protection locked="0"/>
    </xf>
    <xf numFmtId="0" fontId="38" fillId="0" borderId="20" xfId="0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4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" fontId="15" fillId="0" borderId="31" xfId="0" applyNumberFormat="1" applyFont="1" applyBorder="1" applyAlignment="1">
      <alignment/>
    </xf>
    <xf numFmtId="4" fontId="15" fillId="0" borderId="31" xfId="0" applyNumberFormat="1" applyFont="1" applyBorder="1" applyAlignment="1">
      <alignment vertical="center"/>
    </xf>
    <xf numFmtId="4" fontId="2" fillId="0" borderId="32" xfId="0" applyNumberFormat="1" applyFont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vertical="center"/>
      <protection locked="0"/>
    </xf>
    <xf numFmtId="4" fontId="2" fillId="0" borderId="36" xfId="0" applyNumberFormat="1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4" fontId="2" fillId="0" borderId="21" xfId="0" applyNumberFormat="1" applyFont="1" applyBorder="1" applyAlignment="1" applyProtection="1">
      <alignment vertical="center"/>
      <protection locked="0"/>
    </xf>
    <xf numFmtId="4" fontId="13" fillId="0" borderId="20" xfId="0" applyNumberFormat="1" applyFont="1" applyBorder="1" applyAlignment="1">
      <alignment/>
    </xf>
    <xf numFmtId="4" fontId="13" fillId="0" borderId="20" xfId="0" applyNumberFormat="1" applyFont="1" applyBorder="1" applyAlignment="1">
      <alignment vertical="center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vertical="center"/>
    </xf>
    <xf numFmtId="0" fontId="38" fillId="0" borderId="30" xfId="0" applyFont="1" applyBorder="1" applyAlignment="1" applyProtection="1">
      <alignment horizontal="left" vertical="center" wrapText="1"/>
      <protection locked="0"/>
    </xf>
    <xf numFmtId="0" fontId="38" fillId="0" borderId="31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8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AB3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B84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AB3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A81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B84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AB3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A81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B84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AB3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A81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B84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AB3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A81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5AB36.tmp" descr="C:\KROSplusData\System\Temp\rad5AB3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3B844.tmp" descr="C:\KROSplusData\System\Temp\rad3B84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5AB36.tmp" descr="C:\KROSplusData\System\Temp\rad5AB3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FA819.tmp" descr="C:\KROSplusData\System\Temp\radFA81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3B844.tmp" descr="C:\KROSplusData\System\Temp\rad3B84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5AB36.tmp" descr="C:\KROSplusData\System\Temp\rad5AB3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FA819.tmp" descr="C:\KROSplusData\System\Temp\radFA81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3B844.tmp" descr="C:\KROSplusData\System\Temp\rad3B84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5AB36.tmp" descr="C:\KROSplusData\System\Temp\rad5AB3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FA819.tmp" descr="C:\KROSplusData\System\Temp\radFA81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3B844.tmp" descr="C:\KROSplusData\System\Temp\rad3B84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5AB36.tmp" descr="C:\KROSplusData\System\Temp\rad5AB3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FA819.tmp" descr="C:\KROSplusData\System\Temp\radFA81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2"/>
  <sheetViews>
    <sheetView showGridLines="0" tabSelected="1" zoomScalePageLayoutView="0" workbookViewId="0" topLeftCell="A1">
      <pane ySplit="1" topLeftCell="BM68" activePane="bottomLeft" state="frozen"/>
      <selection pane="topLeft" activeCell="A1" sqref="A1"/>
      <selection pane="bottomLeft" activeCell="AN87" sqref="AN87:AP87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71" max="89" width="0" style="0" hidden="1" customWidth="1"/>
  </cols>
  <sheetData>
    <row r="1" spans="1:73" ht="21" customHeight="1">
      <c r="A1" s="133" t="s">
        <v>0</v>
      </c>
      <c r="B1" s="134"/>
      <c r="C1" s="134"/>
      <c r="D1" s="135" t="s">
        <v>1</v>
      </c>
      <c r="E1" s="134"/>
      <c r="F1" s="134"/>
      <c r="G1" s="134"/>
      <c r="H1" s="134"/>
      <c r="I1" s="134"/>
      <c r="J1" s="134"/>
      <c r="K1" s="136" t="s">
        <v>151</v>
      </c>
      <c r="L1" s="136"/>
      <c r="M1" s="136"/>
      <c r="N1" s="136"/>
      <c r="O1" s="136"/>
      <c r="P1" s="136"/>
      <c r="Q1" s="136"/>
      <c r="R1" s="136"/>
      <c r="S1" s="136"/>
      <c r="T1" s="134"/>
      <c r="U1" s="134"/>
      <c r="V1" s="134"/>
      <c r="W1" s="136" t="s">
        <v>152</v>
      </c>
      <c r="X1" s="136"/>
      <c r="Y1" s="136"/>
      <c r="Z1" s="136"/>
      <c r="AA1" s="136"/>
      <c r="AB1" s="136"/>
      <c r="AC1" s="136"/>
      <c r="AD1" s="136"/>
      <c r="AE1" s="136"/>
      <c r="AF1" s="136"/>
      <c r="AG1" s="134"/>
      <c r="AH1" s="134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240" t="s">
        <v>5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R2" s="242" t="s">
        <v>6</v>
      </c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243" t="s">
        <v>453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19"/>
      <c r="AS4" s="20" t="s">
        <v>10</v>
      </c>
      <c r="BS4" s="13" t="s">
        <v>11</v>
      </c>
    </row>
    <row r="5" spans="2:71" ht="14.25" customHeight="1">
      <c r="B5" s="17"/>
      <c r="C5" s="18"/>
      <c r="D5" s="21" t="s">
        <v>12</v>
      </c>
      <c r="E5" s="18"/>
      <c r="F5" s="18"/>
      <c r="G5" s="18"/>
      <c r="H5" s="18"/>
      <c r="I5" s="18"/>
      <c r="J5" s="18"/>
      <c r="K5" s="244">
        <v>152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18"/>
      <c r="AQ5" s="19"/>
      <c r="BS5" s="13" t="s">
        <v>7</v>
      </c>
    </row>
    <row r="6" spans="2:71" ht="36.75" customHeight="1">
      <c r="B6" s="17"/>
      <c r="C6" s="18"/>
      <c r="D6" s="23" t="s">
        <v>13</v>
      </c>
      <c r="E6" s="18"/>
      <c r="F6" s="18"/>
      <c r="G6" s="18"/>
      <c r="H6" s="18"/>
      <c r="I6" s="18"/>
      <c r="J6" s="18"/>
      <c r="K6" s="237" t="s">
        <v>454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18"/>
      <c r="AQ6" s="19"/>
      <c r="BS6" s="13" t="s">
        <v>14</v>
      </c>
    </row>
    <row r="7" spans="2:71" ht="14.25" customHeight="1">
      <c r="B7" s="17"/>
      <c r="C7" s="18"/>
      <c r="D7" s="24" t="s">
        <v>15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16</v>
      </c>
      <c r="AL7" s="18"/>
      <c r="AM7" s="18"/>
      <c r="AN7" s="22" t="s">
        <v>3</v>
      </c>
      <c r="AO7" s="18"/>
      <c r="AP7" s="18"/>
      <c r="AQ7" s="19"/>
      <c r="BS7" s="13" t="s">
        <v>17</v>
      </c>
    </row>
    <row r="8" spans="2:71" ht="14.25" customHeight="1">
      <c r="B8" s="17"/>
      <c r="C8" s="18"/>
      <c r="D8" s="24" t="s">
        <v>18</v>
      </c>
      <c r="E8" s="18"/>
      <c r="F8" s="18"/>
      <c r="G8" s="18"/>
      <c r="H8" s="18"/>
      <c r="I8" s="18"/>
      <c r="J8" s="18"/>
      <c r="K8" s="22" t="s">
        <v>220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19</v>
      </c>
      <c r="AL8" s="18"/>
      <c r="AM8" s="18"/>
      <c r="AN8" s="138">
        <v>42463</v>
      </c>
      <c r="AO8" s="18"/>
      <c r="AP8" s="18"/>
      <c r="AQ8" s="19"/>
      <c r="BS8" s="13" t="s">
        <v>20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21</v>
      </c>
    </row>
    <row r="10" spans="2:71" ht="14.25" customHeight="1">
      <c r="B10" s="17"/>
      <c r="C10" s="18"/>
      <c r="D10" s="24" t="s">
        <v>22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23</v>
      </c>
      <c r="AL10" s="18"/>
      <c r="AM10" s="18"/>
      <c r="AN10" s="22" t="s">
        <v>3</v>
      </c>
      <c r="AO10" s="18"/>
      <c r="AP10" s="18"/>
      <c r="AQ10" s="19"/>
      <c r="BS10" s="13" t="s">
        <v>14</v>
      </c>
    </row>
    <row r="11" spans="2:71" ht="18" customHeight="1">
      <c r="B11" s="17"/>
      <c r="C11" s="18"/>
      <c r="D11" s="18"/>
      <c r="E11" s="22" t="s">
        <v>222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24</v>
      </c>
      <c r="AL11" s="18"/>
      <c r="AM11" s="18"/>
      <c r="AN11" s="22" t="s">
        <v>3</v>
      </c>
      <c r="AO11" s="18"/>
      <c r="AP11" s="18"/>
      <c r="AQ11" s="19"/>
      <c r="BS11" s="13" t="s">
        <v>14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14</v>
      </c>
    </row>
    <row r="13" spans="2:71" ht="14.25" customHeight="1">
      <c r="B13" s="17"/>
      <c r="C13" s="18"/>
      <c r="D13" s="24" t="s">
        <v>25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23</v>
      </c>
      <c r="AL13" s="18"/>
      <c r="AM13" s="18"/>
      <c r="AN13" s="22" t="s">
        <v>3</v>
      </c>
      <c r="AO13" s="18"/>
      <c r="AP13" s="18"/>
      <c r="AQ13" s="19"/>
      <c r="BS13" s="13" t="s">
        <v>14</v>
      </c>
    </row>
    <row r="14" spans="2:71" ht="15">
      <c r="B14" s="17"/>
      <c r="C14" s="18"/>
      <c r="D14" s="18"/>
      <c r="E14" s="22" t="s">
        <v>26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24</v>
      </c>
      <c r="AL14" s="18"/>
      <c r="AM14" s="18"/>
      <c r="AN14" s="22" t="s">
        <v>3</v>
      </c>
      <c r="AO14" s="18"/>
      <c r="AP14" s="18"/>
      <c r="AQ14" s="19"/>
      <c r="BS14" s="13" t="s">
        <v>14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2:71" ht="14.25" customHeight="1">
      <c r="B16" s="17"/>
      <c r="C16" s="18"/>
      <c r="D16" s="24" t="s">
        <v>27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23</v>
      </c>
      <c r="AL16" s="18"/>
      <c r="AM16" s="18"/>
      <c r="AN16" s="22" t="s">
        <v>3</v>
      </c>
      <c r="AO16" s="18"/>
      <c r="AP16" s="18"/>
      <c r="AQ16" s="19"/>
      <c r="BS16" s="13" t="s">
        <v>4</v>
      </c>
    </row>
    <row r="17" spans="2:71" ht="18" customHeight="1">
      <c r="B17" s="17"/>
      <c r="C17" s="18"/>
      <c r="D17" s="18" t="s">
        <v>167</v>
      </c>
      <c r="E17" s="2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24</v>
      </c>
      <c r="AL17" s="18"/>
      <c r="AM17" s="18"/>
      <c r="AN17" s="22" t="s">
        <v>3</v>
      </c>
      <c r="AO17" s="18"/>
      <c r="AP17" s="18"/>
      <c r="AQ17" s="19"/>
      <c r="BS17" s="13" t="s">
        <v>4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7</v>
      </c>
    </row>
    <row r="19" spans="2:71" ht="14.25" customHeight="1">
      <c r="B19" s="17"/>
      <c r="C19" s="18"/>
      <c r="D19" s="24" t="s">
        <v>28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23</v>
      </c>
      <c r="AL19" s="18"/>
      <c r="AM19" s="18"/>
      <c r="AN19" s="22" t="s">
        <v>3</v>
      </c>
      <c r="AO19" s="18"/>
      <c r="AP19" s="18"/>
      <c r="AQ19" s="19"/>
      <c r="BS19" s="13" t="s">
        <v>7</v>
      </c>
    </row>
    <row r="20" spans="2:43" ht="18" customHeight="1">
      <c r="B20" s="17"/>
      <c r="C20" s="18"/>
      <c r="D20" s="18" t="s">
        <v>221</v>
      </c>
      <c r="E20" s="22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24</v>
      </c>
      <c r="AL20" s="18"/>
      <c r="AM20" s="18"/>
      <c r="AN20" s="22" t="s">
        <v>3</v>
      </c>
      <c r="AO20" s="18"/>
      <c r="AP20" s="18"/>
      <c r="AQ20" s="19"/>
    </row>
    <row r="21" spans="2:43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43" ht="15">
      <c r="B22" s="17"/>
      <c r="C22" s="18"/>
      <c r="D22" s="24" t="s">
        <v>29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43" ht="34.5" customHeight="1">
      <c r="B23" s="17"/>
      <c r="C23" s="18"/>
      <c r="D23" s="18"/>
      <c r="E23" s="239" t="s">
        <v>171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18"/>
      <c r="AP23" s="18"/>
      <c r="AQ23" s="19"/>
    </row>
    <row r="24" spans="2:43" ht="6.75" customHeight="1">
      <c r="B24" s="17"/>
      <c r="C24" s="1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18"/>
      <c r="AQ24" s="19"/>
    </row>
    <row r="25" spans="2:43" ht="14.25" customHeight="1">
      <c r="B25" s="17"/>
      <c r="C25" s="18"/>
      <c r="D25" s="26" t="s">
        <v>30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245">
        <f>ROUND(AG86,2)</f>
        <v>0</v>
      </c>
      <c r="AL25" s="238"/>
      <c r="AM25" s="238"/>
      <c r="AN25" s="238"/>
      <c r="AO25" s="238"/>
      <c r="AP25" s="18"/>
      <c r="AQ25" s="19"/>
    </row>
    <row r="26" spans="2:43" ht="14.25" customHeight="1">
      <c r="B26" s="17"/>
      <c r="C26" s="18"/>
      <c r="D26" s="26" t="s">
        <v>31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45">
        <f>ROUND(AG89,2)</f>
        <v>0</v>
      </c>
      <c r="AL26" s="238"/>
      <c r="AM26" s="238"/>
      <c r="AN26" s="238"/>
      <c r="AO26" s="238"/>
      <c r="AP26" s="18"/>
      <c r="AQ26" s="19"/>
    </row>
    <row r="27" spans="2:43" s="1" customFormat="1" ht="6.75" customHeight="1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9"/>
    </row>
    <row r="28" spans="2:43" s="1" customFormat="1" ht="25.5" customHeight="1">
      <c r="B28" s="27"/>
      <c r="C28" s="28"/>
      <c r="D28" s="30" t="s">
        <v>32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246">
        <f>ROUND(AK25+AK26,2)</f>
        <v>0</v>
      </c>
      <c r="AL28" s="247"/>
      <c r="AM28" s="247"/>
      <c r="AN28" s="247"/>
      <c r="AO28" s="247"/>
      <c r="AP28" s="28"/>
      <c r="AQ28" s="29"/>
    </row>
    <row r="29" spans="2:43" s="1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9"/>
    </row>
    <row r="30" spans="2:43" s="2" customFormat="1" ht="14.25" customHeight="1">
      <c r="B30" s="32"/>
      <c r="C30" s="33"/>
      <c r="D30" s="34" t="s">
        <v>33</v>
      </c>
      <c r="E30" s="33"/>
      <c r="F30" s="34" t="s">
        <v>34</v>
      </c>
      <c r="G30" s="33"/>
      <c r="H30" s="33"/>
      <c r="I30" s="33"/>
      <c r="J30" s="33"/>
      <c r="K30" s="33"/>
      <c r="L30" s="248">
        <v>0.21</v>
      </c>
      <c r="M30" s="249"/>
      <c r="N30" s="249"/>
      <c r="O30" s="249"/>
      <c r="P30" s="33"/>
      <c r="Q30" s="33"/>
      <c r="R30" s="33"/>
      <c r="S30" s="33"/>
      <c r="T30" s="36" t="s">
        <v>35</v>
      </c>
      <c r="U30" s="33"/>
      <c r="V30" s="33"/>
      <c r="W30" s="250">
        <f>AK28</f>
        <v>0</v>
      </c>
      <c r="X30" s="249"/>
      <c r="Y30" s="249"/>
      <c r="Z30" s="249"/>
      <c r="AA30" s="249"/>
      <c r="AB30" s="249"/>
      <c r="AC30" s="249"/>
      <c r="AD30" s="249"/>
      <c r="AE30" s="249"/>
      <c r="AF30" s="33"/>
      <c r="AG30" s="33"/>
      <c r="AH30" s="33"/>
      <c r="AI30" s="33"/>
      <c r="AJ30" s="33"/>
      <c r="AK30" s="250">
        <f>ROUND(SUM(L30*W30),2)</f>
        <v>0</v>
      </c>
      <c r="AL30" s="249"/>
      <c r="AM30" s="249"/>
      <c r="AN30" s="249"/>
      <c r="AO30" s="249"/>
      <c r="AP30" s="33"/>
      <c r="AQ30" s="37"/>
    </row>
    <row r="31" spans="2:43" s="2" customFormat="1" ht="14.25" customHeight="1">
      <c r="B31" s="32"/>
      <c r="C31" s="33"/>
      <c r="D31" s="33"/>
      <c r="E31" s="33"/>
      <c r="F31" s="34" t="s">
        <v>36</v>
      </c>
      <c r="G31" s="33"/>
      <c r="H31" s="33"/>
      <c r="I31" s="33"/>
      <c r="J31" s="33"/>
      <c r="K31" s="33"/>
      <c r="L31" s="248">
        <v>0.15</v>
      </c>
      <c r="M31" s="249"/>
      <c r="N31" s="249"/>
      <c r="O31" s="249"/>
      <c r="P31" s="33"/>
      <c r="Q31" s="33"/>
      <c r="R31" s="33"/>
      <c r="S31" s="33"/>
      <c r="T31" s="36" t="s">
        <v>35</v>
      </c>
      <c r="U31" s="33"/>
      <c r="V31" s="33"/>
      <c r="W31" s="250"/>
      <c r="X31" s="249"/>
      <c r="Y31" s="249"/>
      <c r="Z31" s="249"/>
      <c r="AA31" s="249"/>
      <c r="AB31" s="249"/>
      <c r="AC31" s="249"/>
      <c r="AD31" s="249"/>
      <c r="AE31" s="249"/>
      <c r="AF31" s="33"/>
      <c r="AG31" s="33"/>
      <c r="AH31" s="33"/>
      <c r="AI31" s="33"/>
      <c r="AJ31" s="33"/>
      <c r="AK31" s="250"/>
      <c r="AL31" s="249"/>
      <c r="AM31" s="249"/>
      <c r="AN31" s="249"/>
      <c r="AO31" s="249"/>
      <c r="AP31" s="33"/>
      <c r="AQ31" s="37"/>
    </row>
    <row r="32" spans="2:43" s="2" customFormat="1" ht="14.25" customHeight="1" hidden="1">
      <c r="B32" s="32"/>
      <c r="C32" s="33"/>
      <c r="D32" s="33"/>
      <c r="E32" s="33"/>
      <c r="F32" s="34" t="s">
        <v>37</v>
      </c>
      <c r="G32" s="33"/>
      <c r="H32" s="33"/>
      <c r="I32" s="33"/>
      <c r="J32" s="33"/>
      <c r="K32" s="33"/>
      <c r="L32" s="248">
        <v>0.21</v>
      </c>
      <c r="M32" s="249"/>
      <c r="N32" s="249"/>
      <c r="O32" s="249"/>
      <c r="P32" s="33"/>
      <c r="Q32" s="33"/>
      <c r="R32" s="33"/>
      <c r="S32" s="33"/>
      <c r="T32" s="36" t="s">
        <v>35</v>
      </c>
      <c r="U32" s="33"/>
      <c r="V32" s="33"/>
      <c r="W32" s="250" t="e">
        <f>ROUND(BB86+SUM(CF90:CF90),2)</f>
        <v>#REF!</v>
      </c>
      <c r="X32" s="249"/>
      <c r="Y32" s="249"/>
      <c r="Z32" s="249"/>
      <c r="AA32" s="249"/>
      <c r="AB32" s="249"/>
      <c r="AC32" s="249"/>
      <c r="AD32" s="249"/>
      <c r="AE32" s="249"/>
      <c r="AF32" s="33"/>
      <c r="AG32" s="33"/>
      <c r="AH32" s="33"/>
      <c r="AI32" s="33"/>
      <c r="AJ32" s="33"/>
      <c r="AK32" s="250">
        <v>0</v>
      </c>
      <c r="AL32" s="249"/>
      <c r="AM32" s="249"/>
      <c r="AN32" s="249"/>
      <c r="AO32" s="249"/>
      <c r="AP32" s="33"/>
      <c r="AQ32" s="37"/>
    </row>
    <row r="33" spans="2:43" s="2" customFormat="1" ht="14.25" customHeight="1" hidden="1">
      <c r="B33" s="32"/>
      <c r="C33" s="33"/>
      <c r="D33" s="33"/>
      <c r="E33" s="33"/>
      <c r="F33" s="34" t="s">
        <v>38</v>
      </c>
      <c r="G33" s="33"/>
      <c r="H33" s="33"/>
      <c r="I33" s="33"/>
      <c r="J33" s="33"/>
      <c r="K33" s="33"/>
      <c r="L33" s="248">
        <v>0.15</v>
      </c>
      <c r="M33" s="249"/>
      <c r="N33" s="249"/>
      <c r="O33" s="249"/>
      <c r="P33" s="33"/>
      <c r="Q33" s="33"/>
      <c r="R33" s="33"/>
      <c r="S33" s="33"/>
      <c r="T33" s="36" t="s">
        <v>35</v>
      </c>
      <c r="U33" s="33"/>
      <c r="V33" s="33"/>
      <c r="W33" s="250" t="e">
        <f>ROUND(BC86+SUM(CG90:CG90),2)</f>
        <v>#REF!</v>
      </c>
      <c r="X33" s="249"/>
      <c r="Y33" s="249"/>
      <c r="Z33" s="249"/>
      <c r="AA33" s="249"/>
      <c r="AB33" s="249"/>
      <c r="AC33" s="249"/>
      <c r="AD33" s="249"/>
      <c r="AE33" s="249"/>
      <c r="AF33" s="33"/>
      <c r="AG33" s="33"/>
      <c r="AH33" s="33"/>
      <c r="AI33" s="33"/>
      <c r="AJ33" s="33"/>
      <c r="AK33" s="250">
        <v>0</v>
      </c>
      <c r="AL33" s="249"/>
      <c r="AM33" s="249"/>
      <c r="AN33" s="249"/>
      <c r="AO33" s="249"/>
      <c r="AP33" s="33"/>
      <c r="AQ33" s="37"/>
    </row>
    <row r="34" spans="2:43" s="2" customFormat="1" ht="14.25" customHeight="1" hidden="1">
      <c r="B34" s="32"/>
      <c r="C34" s="33"/>
      <c r="D34" s="33"/>
      <c r="E34" s="33"/>
      <c r="F34" s="34" t="s">
        <v>39</v>
      </c>
      <c r="G34" s="33"/>
      <c r="H34" s="33"/>
      <c r="I34" s="33"/>
      <c r="J34" s="33"/>
      <c r="K34" s="33"/>
      <c r="L34" s="248">
        <v>0</v>
      </c>
      <c r="M34" s="249"/>
      <c r="N34" s="249"/>
      <c r="O34" s="249"/>
      <c r="P34" s="33"/>
      <c r="Q34" s="33"/>
      <c r="R34" s="33"/>
      <c r="S34" s="33"/>
      <c r="T34" s="36" t="s">
        <v>35</v>
      </c>
      <c r="U34" s="33"/>
      <c r="V34" s="33"/>
      <c r="W34" s="250" t="e">
        <f>ROUND(BD86+SUM(CH90:CH90),2)</f>
        <v>#REF!</v>
      </c>
      <c r="X34" s="249"/>
      <c r="Y34" s="249"/>
      <c r="Z34" s="249"/>
      <c r="AA34" s="249"/>
      <c r="AB34" s="249"/>
      <c r="AC34" s="249"/>
      <c r="AD34" s="249"/>
      <c r="AE34" s="249"/>
      <c r="AF34" s="33"/>
      <c r="AG34" s="33"/>
      <c r="AH34" s="33"/>
      <c r="AI34" s="33"/>
      <c r="AJ34" s="33"/>
      <c r="AK34" s="250">
        <v>0</v>
      </c>
      <c r="AL34" s="249"/>
      <c r="AM34" s="249"/>
      <c r="AN34" s="249"/>
      <c r="AO34" s="249"/>
      <c r="AP34" s="33"/>
      <c r="AQ34" s="37"/>
    </row>
    <row r="35" spans="2:43" s="1" customFormat="1" ht="6.75" customHeight="1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9"/>
    </row>
    <row r="36" spans="2:43" s="1" customFormat="1" ht="25.5" customHeight="1">
      <c r="B36" s="27"/>
      <c r="C36" s="38"/>
      <c r="D36" s="39" t="s">
        <v>40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 t="s">
        <v>41</v>
      </c>
      <c r="U36" s="40"/>
      <c r="V36" s="40"/>
      <c r="W36" s="40"/>
      <c r="X36" s="227" t="s">
        <v>42</v>
      </c>
      <c r="Y36" s="257"/>
      <c r="Z36" s="257"/>
      <c r="AA36" s="257"/>
      <c r="AB36" s="257"/>
      <c r="AC36" s="40"/>
      <c r="AD36" s="40"/>
      <c r="AE36" s="40"/>
      <c r="AF36" s="40"/>
      <c r="AG36" s="40"/>
      <c r="AH36" s="40"/>
      <c r="AI36" s="40"/>
      <c r="AJ36" s="40"/>
      <c r="AK36" s="228">
        <f>SUM(AK28:AK34)</f>
        <v>0</v>
      </c>
      <c r="AL36" s="257"/>
      <c r="AM36" s="257"/>
      <c r="AN36" s="257"/>
      <c r="AO36" s="259"/>
      <c r="AP36" s="38"/>
      <c r="AQ36" s="29"/>
    </row>
    <row r="37" spans="2:43" s="1" customFormat="1" ht="14.2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9"/>
    </row>
    <row r="38" spans="2:43" ht="13.5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9"/>
    </row>
    <row r="39" spans="2:43" ht="13.5">
      <c r="B39" s="17"/>
      <c r="C39" s="14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s="1" customFormat="1" ht="15">
      <c r="B48" s="27"/>
      <c r="C48" s="28"/>
      <c r="D48" s="42" t="s">
        <v>43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4"/>
      <c r="AA48" s="28"/>
      <c r="AB48" s="28"/>
      <c r="AC48" s="42" t="s">
        <v>44</v>
      </c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4"/>
      <c r="AP48" s="28"/>
      <c r="AQ48" s="29"/>
    </row>
    <row r="49" spans="2:43" ht="13.5">
      <c r="B49" s="17"/>
      <c r="C49" s="18"/>
      <c r="D49" s="45"/>
      <c r="E49" s="18" t="s">
        <v>167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46"/>
      <c r="AA49" s="18"/>
      <c r="AB49" s="18"/>
      <c r="AC49" s="45"/>
      <c r="AD49" s="18"/>
      <c r="AE49" s="18" t="s">
        <v>167</v>
      </c>
      <c r="AF49" s="18"/>
      <c r="AG49" s="18"/>
      <c r="AH49" s="18"/>
      <c r="AI49" s="18"/>
      <c r="AJ49" s="18"/>
      <c r="AK49" s="18"/>
      <c r="AL49" s="18"/>
      <c r="AM49" s="18"/>
      <c r="AN49" s="18"/>
      <c r="AO49" s="46"/>
      <c r="AP49" s="18"/>
      <c r="AQ49" s="19"/>
    </row>
    <row r="50" spans="2:43" ht="13.5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 ht="13.5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 ht="13.5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ht="13.5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ht="13.5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ht="13.5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ht="13.5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s="1" customFormat="1" ht="15">
      <c r="B57" s="27"/>
      <c r="C57" s="28"/>
      <c r="D57" s="47" t="s">
        <v>45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 t="s">
        <v>46</v>
      </c>
      <c r="S57" s="48"/>
      <c r="T57" s="48"/>
      <c r="U57" s="48"/>
      <c r="V57" s="48"/>
      <c r="W57" s="48"/>
      <c r="X57" s="48"/>
      <c r="Y57" s="48"/>
      <c r="Z57" s="50"/>
      <c r="AA57" s="28"/>
      <c r="AB57" s="28"/>
      <c r="AC57" s="47" t="s">
        <v>45</v>
      </c>
      <c r="AD57" s="48"/>
      <c r="AE57" s="48"/>
      <c r="AF57" s="48"/>
      <c r="AG57" s="48"/>
      <c r="AH57" s="48"/>
      <c r="AI57" s="48"/>
      <c r="AJ57" s="48"/>
      <c r="AK57" s="48"/>
      <c r="AL57" s="48"/>
      <c r="AM57" s="49" t="s">
        <v>46</v>
      </c>
      <c r="AN57" s="48"/>
      <c r="AO57" s="50"/>
      <c r="AP57" s="28"/>
      <c r="AQ57" s="29"/>
    </row>
    <row r="58" spans="2:43" ht="13.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9"/>
    </row>
    <row r="59" spans="2:43" s="1" customFormat="1" ht="15">
      <c r="B59" s="27"/>
      <c r="C59" s="28"/>
      <c r="D59" s="42" t="s">
        <v>47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4"/>
      <c r="AA59" s="28"/>
      <c r="AB59" s="28"/>
      <c r="AC59" s="42" t="s">
        <v>48</v>
      </c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4"/>
      <c r="AP59" s="28"/>
      <c r="AQ59" s="29"/>
    </row>
    <row r="60" spans="2:43" ht="13.5">
      <c r="B60" s="17"/>
      <c r="C60" s="18"/>
      <c r="D60" s="45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46"/>
      <c r="AA60" s="18"/>
      <c r="AB60" s="18"/>
      <c r="AC60" s="45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46"/>
      <c r="AP60" s="18"/>
      <c r="AQ60" s="19"/>
    </row>
    <row r="61" spans="2:43" ht="13.5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 ht="13.5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 ht="13.5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 ht="13.5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 ht="13.5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 ht="13.5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 ht="13.5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 s="1" customFormat="1" ht="15">
      <c r="B68" s="27"/>
      <c r="C68" s="28"/>
      <c r="D68" s="47" t="s">
        <v>45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9" t="s">
        <v>46</v>
      </c>
      <c r="S68" s="48"/>
      <c r="T68" s="48"/>
      <c r="U68" s="48"/>
      <c r="V68" s="48"/>
      <c r="W68" s="48"/>
      <c r="X68" s="48"/>
      <c r="Y68" s="48"/>
      <c r="Z68" s="50"/>
      <c r="AA68" s="28"/>
      <c r="AB68" s="28"/>
      <c r="AC68" s="47" t="s">
        <v>45</v>
      </c>
      <c r="AD68" s="48"/>
      <c r="AE68" s="48"/>
      <c r="AF68" s="48"/>
      <c r="AG68" s="48"/>
      <c r="AH68" s="48"/>
      <c r="AI68" s="48"/>
      <c r="AJ68" s="48"/>
      <c r="AK68" s="48"/>
      <c r="AL68" s="48"/>
      <c r="AM68" s="49" t="s">
        <v>46</v>
      </c>
      <c r="AN68" s="48"/>
      <c r="AO68" s="50"/>
      <c r="AP68" s="28"/>
      <c r="AQ68" s="29"/>
    </row>
    <row r="69" spans="2:43" s="1" customFormat="1" ht="6.75" customHeight="1"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9"/>
    </row>
    <row r="70" spans="2:43" s="1" customFormat="1" ht="6.75" customHeight="1"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3"/>
    </row>
    <row r="74" spans="2:43" s="1" customFormat="1" ht="6.75" customHeight="1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6"/>
    </row>
    <row r="75" spans="2:43" s="1" customFormat="1" ht="36.75" customHeight="1">
      <c r="B75" s="27"/>
      <c r="C75" s="243" t="s">
        <v>455</v>
      </c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9"/>
    </row>
    <row r="76" spans="2:43" s="3" customFormat="1" ht="14.25" customHeight="1">
      <c r="B76" s="57"/>
      <c r="C76" s="24" t="s">
        <v>12</v>
      </c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9"/>
    </row>
    <row r="77" spans="2:43" s="4" customFormat="1" ht="36.75" customHeight="1">
      <c r="B77" s="60"/>
      <c r="C77" s="61" t="s">
        <v>13</v>
      </c>
      <c r="D77" s="62"/>
      <c r="E77" s="62"/>
      <c r="F77" s="62"/>
      <c r="G77" s="62"/>
      <c r="H77" s="62"/>
      <c r="I77" s="62"/>
      <c r="J77" s="62"/>
      <c r="K77" s="62"/>
      <c r="L77" s="229" t="str">
        <f>K6</f>
        <v>Gymnázium Plzeň, výměna oken a dveří-CELEK</v>
      </c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62"/>
      <c r="AQ77" s="63"/>
    </row>
    <row r="78" spans="2:43" s="1" customFormat="1" ht="6.75" customHeight="1"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9"/>
    </row>
    <row r="79" spans="2:43" s="1" customFormat="1" ht="15">
      <c r="B79" s="27"/>
      <c r="C79" s="24" t="s">
        <v>18</v>
      </c>
      <c r="D79" s="28"/>
      <c r="E79" s="28"/>
      <c r="F79" s="28"/>
      <c r="G79" s="28"/>
      <c r="H79" s="28"/>
      <c r="I79" s="28"/>
      <c r="J79" s="28"/>
      <c r="K79" s="28"/>
      <c r="L79" s="64" t="str">
        <f>IF(K8="","",K8)</f>
        <v>Mikulášské nám, Plzeň</v>
      </c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4" t="s">
        <v>19</v>
      </c>
      <c r="AJ79" s="28"/>
      <c r="AK79" s="28"/>
      <c r="AL79" s="28"/>
      <c r="AM79" s="65"/>
      <c r="AN79" s="142">
        <v>42452</v>
      </c>
      <c r="AO79" s="28"/>
      <c r="AP79" s="28"/>
      <c r="AQ79" s="29"/>
    </row>
    <row r="80" spans="2:43" s="1" customFormat="1" ht="6.7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9"/>
    </row>
    <row r="81" spans="2:56" s="1" customFormat="1" ht="15">
      <c r="B81" s="27"/>
      <c r="C81" s="24" t="s">
        <v>22</v>
      </c>
      <c r="D81" s="28"/>
      <c r="E81" s="28"/>
      <c r="F81" s="28"/>
      <c r="G81" s="28"/>
      <c r="H81" s="28"/>
      <c r="I81" s="28"/>
      <c r="J81" s="28"/>
      <c r="K81" s="28"/>
      <c r="L81" s="58" t="str">
        <f>IF(E11="","",E11)</f>
        <v>Gymnázuim Plzeň</v>
      </c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4" t="s">
        <v>27</v>
      </c>
      <c r="AJ81" s="28"/>
      <c r="AK81" s="28"/>
      <c r="AL81" s="28"/>
      <c r="AM81" s="255">
        <f>IF(E17="","",E17)</f>
      </c>
      <c r="AN81" s="254"/>
      <c r="AO81" s="254"/>
      <c r="AP81" s="254"/>
      <c r="AQ81" s="29"/>
      <c r="AS81" s="251" t="s">
        <v>49</v>
      </c>
      <c r="AT81" s="252"/>
      <c r="AU81" s="43"/>
      <c r="AV81" s="43"/>
      <c r="AW81" s="43"/>
      <c r="AX81" s="43"/>
      <c r="AY81" s="43"/>
      <c r="AZ81" s="43"/>
      <c r="BA81" s="43"/>
      <c r="BB81" s="43"/>
      <c r="BC81" s="43"/>
      <c r="BD81" s="44"/>
    </row>
    <row r="82" spans="2:56" s="1" customFormat="1" ht="15">
      <c r="B82" s="27"/>
      <c r="C82" s="24" t="s">
        <v>25</v>
      </c>
      <c r="D82" s="28"/>
      <c r="E82" s="28"/>
      <c r="F82" s="28"/>
      <c r="G82" s="28"/>
      <c r="H82" s="28"/>
      <c r="I82" s="28"/>
      <c r="J82" s="28"/>
      <c r="K82" s="28"/>
      <c r="L82" s="58" t="str">
        <f>IF(E14="","",E14)</f>
        <v> 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28</v>
      </c>
      <c r="AJ82" s="28"/>
      <c r="AK82" s="28"/>
      <c r="AL82" s="28"/>
      <c r="AM82" s="255">
        <f>IF(E20="","",E20)</f>
      </c>
      <c r="AN82" s="254"/>
      <c r="AO82" s="254"/>
      <c r="AP82" s="254"/>
      <c r="AQ82" s="29"/>
      <c r="AS82" s="253"/>
      <c r="AT82" s="254"/>
      <c r="AU82" s="28"/>
      <c r="AV82" s="28"/>
      <c r="AW82" s="28"/>
      <c r="AX82" s="28"/>
      <c r="AY82" s="28"/>
      <c r="AZ82" s="28"/>
      <c r="BA82" s="28"/>
      <c r="BB82" s="28"/>
      <c r="BC82" s="28"/>
      <c r="BD82" s="66"/>
    </row>
    <row r="83" spans="2:56" s="1" customFormat="1" ht="10.5" customHeight="1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9"/>
      <c r="AS83" s="253"/>
      <c r="AT83" s="254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2:56" s="1" customFormat="1" ht="29.25" customHeight="1">
      <c r="B84" s="27"/>
      <c r="C84" s="256" t="s">
        <v>50</v>
      </c>
      <c r="D84" s="257"/>
      <c r="E84" s="257"/>
      <c r="F84" s="257"/>
      <c r="G84" s="257"/>
      <c r="H84" s="40"/>
      <c r="I84" s="258" t="s">
        <v>51</v>
      </c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8" t="s">
        <v>52</v>
      </c>
      <c r="AH84" s="257"/>
      <c r="AI84" s="257"/>
      <c r="AJ84" s="257"/>
      <c r="AK84" s="257"/>
      <c r="AL84" s="257"/>
      <c r="AM84" s="257"/>
      <c r="AN84" s="258" t="s">
        <v>53</v>
      </c>
      <c r="AO84" s="257"/>
      <c r="AP84" s="259"/>
      <c r="AQ84" s="29"/>
      <c r="AS84" s="67" t="s">
        <v>54</v>
      </c>
      <c r="AT84" s="68" t="s">
        <v>55</v>
      </c>
      <c r="AU84" s="68" t="s">
        <v>56</v>
      </c>
      <c r="AV84" s="68" t="s">
        <v>57</v>
      </c>
      <c r="AW84" s="68" t="s">
        <v>58</v>
      </c>
      <c r="AX84" s="68" t="s">
        <v>59</v>
      </c>
      <c r="AY84" s="68" t="s">
        <v>60</v>
      </c>
      <c r="AZ84" s="68" t="s">
        <v>61</v>
      </c>
      <c r="BA84" s="68" t="s">
        <v>62</v>
      </c>
      <c r="BB84" s="68" t="s">
        <v>63</v>
      </c>
      <c r="BC84" s="68" t="s">
        <v>64</v>
      </c>
      <c r="BD84" s="69" t="s">
        <v>65</v>
      </c>
    </row>
    <row r="85" spans="2:56" s="1" customFormat="1" ht="10.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9"/>
      <c r="AS85" s="70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4"/>
    </row>
    <row r="86" spans="2:76" s="4" customFormat="1" ht="32.25" customHeight="1">
      <c r="B86" s="60"/>
      <c r="C86" s="71" t="s">
        <v>66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235">
        <f>SUM(AG87+AG88)</f>
        <v>0</v>
      </c>
      <c r="AH86" s="235"/>
      <c r="AI86" s="235"/>
      <c r="AJ86" s="235"/>
      <c r="AK86" s="235"/>
      <c r="AL86" s="235"/>
      <c r="AM86" s="235"/>
      <c r="AN86" s="236">
        <f>SUM(AN87+AN88)</f>
        <v>0</v>
      </c>
      <c r="AO86" s="236"/>
      <c r="AP86" s="236"/>
      <c r="AQ86" s="63"/>
      <c r="AS86" s="73" t="e">
        <f>ROUND(AS87+AS88,2)</f>
        <v>#REF!</v>
      </c>
      <c r="AT86" s="74" t="e">
        <f>ROUND(SUM(AV86:AW86),2)</f>
        <v>#REF!</v>
      </c>
      <c r="AU86" s="75" t="e">
        <f>ROUND(AU87+AU88,5)</f>
        <v>#REF!</v>
      </c>
      <c r="AV86" s="74" t="e">
        <f>ROUND(AZ86*L30,2)</f>
        <v>#REF!</v>
      </c>
      <c r="AW86" s="74" t="e">
        <f>ROUND(BA86*L31,2)</f>
        <v>#REF!</v>
      </c>
      <c r="AX86" s="74" t="e">
        <f>ROUND(BB86*L30,2)</f>
        <v>#REF!</v>
      </c>
      <c r="AY86" s="74" t="e">
        <f>ROUND(BC86*L31,2)</f>
        <v>#REF!</v>
      </c>
      <c r="AZ86" s="74" t="e">
        <f>ROUND(AZ87+AZ88,2)</f>
        <v>#REF!</v>
      </c>
      <c r="BA86" s="74" t="e">
        <f>ROUND(BA87+BA88,2)</f>
        <v>#REF!</v>
      </c>
      <c r="BB86" s="74" t="e">
        <f>ROUND(BB87+BB88,2)</f>
        <v>#REF!</v>
      </c>
      <c r="BC86" s="74" t="e">
        <f>ROUND(BC87+BC88,2)</f>
        <v>#REF!</v>
      </c>
      <c r="BD86" s="76" t="e">
        <f>ROUND(BD87+BD88,2)</f>
        <v>#REF!</v>
      </c>
      <c r="BS86" s="77" t="s">
        <v>67</v>
      </c>
      <c r="BT86" s="77" t="s">
        <v>68</v>
      </c>
      <c r="BU86" s="78" t="s">
        <v>69</v>
      </c>
      <c r="BV86" s="77" t="s">
        <v>70</v>
      </c>
      <c r="BW86" s="77" t="s">
        <v>71</v>
      </c>
      <c r="BX86" s="77" t="s">
        <v>72</v>
      </c>
    </row>
    <row r="87" spans="1:76" s="5" customFormat="1" ht="27" customHeight="1">
      <c r="A87" s="132" t="s">
        <v>153</v>
      </c>
      <c r="B87" s="79"/>
      <c r="C87" s="80"/>
      <c r="D87" s="231" t="s">
        <v>73</v>
      </c>
      <c r="E87" s="232"/>
      <c r="F87" s="232"/>
      <c r="G87" s="232"/>
      <c r="H87" s="232"/>
      <c r="I87" s="81"/>
      <c r="J87" s="231" t="s">
        <v>456</v>
      </c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4">
        <f>'Rek etap1'!AG87:AM87+'Rek etap2'!AG87:AM87+'Rek etap3'!AG87:AM87+'Rek etap4'!AG87:AM87</f>
        <v>0</v>
      </c>
      <c r="AH87" s="232"/>
      <c r="AI87" s="232"/>
      <c r="AJ87" s="232"/>
      <c r="AK87" s="232"/>
      <c r="AL87" s="232"/>
      <c r="AM87" s="232"/>
      <c r="AN87" s="234">
        <f>'Rek etap1'!AN87:AP87+'Rek etap2'!AN87:AP87+'Rek etap3'!AN87:AP87+'Rek etap4'!AN87:AP87</f>
        <v>0</v>
      </c>
      <c r="AO87" s="232"/>
      <c r="AP87" s="232"/>
      <c r="AQ87" s="82"/>
      <c r="AS87" s="83" t="e">
        <f>#REF!</f>
        <v>#REF!</v>
      </c>
      <c r="AT87" s="84" t="e">
        <f>ROUND(SUM(AV87:AW87),2)</f>
        <v>#REF!</v>
      </c>
      <c r="AU87" s="85" t="e">
        <f>#REF!</f>
        <v>#REF!</v>
      </c>
      <c r="AV87" s="84" t="e">
        <f>#REF!</f>
        <v>#REF!</v>
      </c>
      <c r="AW87" s="84" t="e">
        <f>#REF!</f>
        <v>#REF!</v>
      </c>
      <c r="AX87" s="84" t="e">
        <f>#REF!</f>
        <v>#REF!</v>
      </c>
      <c r="AY87" s="84" t="e">
        <f>#REF!</f>
        <v>#REF!</v>
      </c>
      <c r="AZ87" s="84" t="e">
        <f>#REF!</f>
        <v>#REF!</v>
      </c>
      <c r="BA87" s="84" t="e">
        <f>#REF!</f>
        <v>#REF!</v>
      </c>
      <c r="BB87" s="84" t="e">
        <f>#REF!</f>
        <v>#REF!</v>
      </c>
      <c r="BC87" s="84" t="e">
        <f>#REF!</f>
        <v>#REF!</v>
      </c>
      <c r="BD87" s="86" t="e">
        <f>#REF!</f>
        <v>#REF!</v>
      </c>
      <c r="BT87" s="87" t="s">
        <v>17</v>
      </c>
      <c r="BV87" s="87" t="s">
        <v>70</v>
      </c>
      <c r="BW87" s="87" t="s">
        <v>75</v>
      </c>
      <c r="BX87" s="87" t="s">
        <v>71</v>
      </c>
    </row>
    <row r="88" spans="2:76" s="5" customFormat="1" ht="27" customHeight="1">
      <c r="B88" s="79"/>
      <c r="C88" s="80"/>
      <c r="D88" s="231" t="s">
        <v>76</v>
      </c>
      <c r="E88" s="232"/>
      <c r="F88" s="232"/>
      <c r="G88" s="232"/>
      <c r="H88" s="232"/>
      <c r="I88" s="81"/>
      <c r="J88" s="231" t="s">
        <v>457</v>
      </c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3">
        <f>'Rek etap1'!AG88:AM88+'Rek etap2'!AG88:AM88+'Rek etap3'!AG88:AM88+'Rek etap4'!AG88:AM88</f>
        <v>0</v>
      </c>
      <c r="AH88" s="232"/>
      <c r="AI88" s="232"/>
      <c r="AJ88" s="232"/>
      <c r="AK88" s="232"/>
      <c r="AL88" s="232"/>
      <c r="AM88" s="232"/>
      <c r="AN88" s="234">
        <f>'Rek etap1'!AN88:AP88+'Rek etap2'!AN88:AP88+'Rek etap3'!AN88:AP88+'Rek etap4'!AN88:AP88</f>
        <v>0</v>
      </c>
      <c r="AO88" s="232"/>
      <c r="AP88" s="232"/>
      <c r="AQ88" s="82"/>
      <c r="AS88" s="83" t="e">
        <f>ROUND(SUM(#REF!),2)</f>
        <v>#REF!</v>
      </c>
      <c r="AT88" s="84" t="e">
        <f>ROUND(SUM(AV88:AW88),2)</f>
        <v>#REF!</v>
      </c>
      <c r="AU88" s="85" t="e">
        <f>ROUND(SUM(#REF!),5)</f>
        <v>#REF!</v>
      </c>
      <c r="AV88" s="84" t="e">
        <f>ROUND(AZ88*L30,2)</f>
        <v>#REF!</v>
      </c>
      <c r="AW88" s="84" t="e">
        <f>ROUND(BA88*L31,2)</f>
        <v>#REF!</v>
      </c>
      <c r="AX88" s="84" t="e">
        <f>ROUND(BB88*L30,2)</f>
        <v>#REF!</v>
      </c>
      <c r="AY88" s="84" t="e">
        <f>ROUND(BC88*L31,2)</f>
        <v>#REF!</v>
      </c>
      <c r="AZ88" s="84" t="e">
        <f>ROUND(SUM(#REF!),2)</f>
        <v>#REF!</v>
      </c>
      <c r="BA88" s="84" t="e">
        <f>ROUND(SUM(#REF!),2)</f>
        <v>#REF!</v>
      </c>
      <c r="BB88" s="84" t="e">
        <f>ROUND(SUM(#REF!),2)</f>
        <v>#REF!</v>
      </c>
      <c r="BC88" s="84" t="e">
        <f>ROUND(SUM(#REF!),2)</f>
        <v>#REF!</v>
      </c>
      <c r="BD88" s="86" t="e">
        <f>ROUND(SUM(#REF!),2)</f>
        <v>#REF!</v>
      </c>
      <c r="BS88" s="87" t="s">
        <v>67</v>
      </c>
      <c r="BT88" s="87" t="s">
        <v>17</v>
      </c>
      <c r="BU88" s="87" t="s">
        <v>69</v>
      </c>
      <c r="BV88" s="87" t="s">
        <v>70</v>
      </c>
      <c r="BW88" s="87" t="s">
        <v>78</v>
      </c>
      <c r="BX88" s="87" t="s">
        <v>71</v>
      </c>
    </row>
    <row r="89" spans="2:48" s="1" customFormat="1" ht="30" customHeight="1">
      <c r="B89" s="27"/>
      <c r="C89" s="71" t="s">
        <v>81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36">
        <v>0</v>
      </c>
      <c r="AH89" s="254"/>
      <c r="AI89" s="254"/>
      <c r="AJ89" s="254"/>
      <c r="AK89" s="254"/>
      <c r="AL89" s="254"/>
      <c r="AM89" s="254"/>
      <c r="AN89" s="236">
        <v>0</v>
      </c>
      <c r="AO89" s="254"/>
      <c r="AP89" s="254"/>
      <c r="AQ89" s="29"/>
      <c r="AS89" s="67" t="s">
        <v>82</v>
      </c>
      <c r="AT89" s="68" t="s">
        <v>83</v>
      </c>
      <c r="AU89" s="68" t="s">
        <v>33</v>
      </c>
      <c r="AV89" s="69" t="s">
        <v>55</v>
      </c>
    </row>
    <row r="90" spans="2:48" s="1" customFormat="1" ht="10.5" customHeight="1">
      <c r="B90" s="2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9"/>
      <c r="AS90" s="89"/>
      <c r="AT90" s="48"/>
      <c r="AU90" s="48"/>
      <c r="AV90" s="50"/>
    </row>
    <row r="91" spans="2:43" s="1" customFormat="1" ht="30" customHeight="1">
      <c r="B91" s="27"/>
      <c r="C91" s="90" t="s">
        <v>84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19">
        <f>ROUND(AG86+AG89,2)</f>
        <v>0</v>
      </c>
      <c r="AH91" s="219"/>
      <c r="AI91" s="219"/>
      <c r="AJ91" s="219"/>
      <c r="AK91" s="219"/>
      <c r="AL91" s="219"/>
      <c r="AM91" s="219"/>
      <c r="AN91" s="219">
        <f>AN86+AN89</f>
        <v>0</v>
      </c>
      <c r="AO91" s="219"/>
      <c r="AP91" s="219"/>
      <c r="AQ91" s="29"/>
    </row>
    <row r="92" spans="2:43" s="1" customFormat="1" ht="6.75" customHeight="1"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3"/>
    </row>
  </sheetData>
  <sheetProtection/>
  <mergeCells count="49">
    <mergeCell ref="AG91:AM91"/>
    <mergeCell ref="AN91:AP91"/>
    <mergeCell ref="AN86:AP86"/>
    <mergeCell ref="AN87:AP87"/>
    <mergeCell ref="AG86:AM86"/>
    <mergeCell ref="AG89:AM89"/>
    <mergeCell ref="AN89:AP89"/>
    <mergeCell ref="AK36:AO36"/>
    <mergeCell ref="C75:AP75"/>
    <mergeCell ref="L77:AO77"/>
    <mergeCell ref="D88:H88"/>
    <mergeCell ref="J88:AF88"/>
    <mergeCell ref="AG88:AM88"/>
    <mergeCell ref="AN88:AP88"/>
    <mergeCell ref="D87:H87"/>
    <mergeCell ref="J87:AF87"/>
    <mergeCell ref="AG87:AM87"/>
    <mergeCell ref="C84:G84"/>
    <mergeCell ref="I84:AF84"/>
    <mergeCell ref="AG84:AM84"/>
    <mergeCell ref="AN84:AP84"/>
    <mergeCell ref="AS81:AT83"/>
    <mergeCell ref="AM82:AP82"/>
    <mergeCell ref="L33:O33"/>
    <mergeCell ref="W33:AE33"/>
    <mergeCell ref="AK33:AO33"/>
    <mergeCell ref="L34:O34"/>
    <mergeCell ref="W34:AE34"/>
    <mergeCell ref="AK34:AO34"/>
    <mergeCell ref="AM81:AP81"/>
    <mergeCell ref="X36:AB36"/>
    <mergeCell ref="L31:O31"/>
    <mergeCell ref="W31:AE31"/>
    <mergeCell ref="AK31:AO31"/>
    <mergeCell ref="L32:O32"/>
    <mergeCell ref="W32:AE32"/>
    <mergeCell ref="AK32:AO32"/>
    <mergeCell ref="AK25:AO25"/>
    <mergeCell ref="AK26:AO26"/>
    <mergeCell ref="AK28:AO28"/>
    <mergeCell ref="L30:O30"/>
    <mergeCell ref="W30:AE30"/>
    <mergeCell ref="AK30:AO30"/>
    <mergeCell ref="K6:AO6"/>
    <mergeCell ref="E23:AN23"/>
    <mergeCell ref="C2:AP2"/>
    <mergeCell ref="AR2:BE2"/>
    <mergeCell ref="C4:AP4"/>
    <mergeCell ref="K5:AO5"/>
  </mergeCells>
  <hyperlinks>
    <hyperlink ref="K1:S1" location="C2" tooltip="Souhrnný list stavby" display="1) Souhrnný list stavby"/>
    <hyperlink ref="W1:AF1" location="C87" tooltip="Rekapitulace objektů" display="2) Rekapitulace objektů"/>
    <hyperlink ref="A87" location="'01 - Vedlejší náklady'!C2" tooltip="01 - Vedlejší náklady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73" r:id="rId2"/>
  <headerFooter alignWithMargins="0"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254"/>
  <sheetViews>
    <sheetView showGridLines="0" zoomScale="120" zoomScaleNormal="120" zoomScalePageLayoutView="0" workbookViewId="0" topLeftCell="B1">
      <pane ySplit="1" topLeftCell="BM231" activePane="bottomLeft" state="frozen"/>
      <selection pane="topLeft" activeCell="A1" sqref="A1"/>
      <selection pane="bottomLeft" activeCell="L242" sqref="L242:M242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8.7109375" style="0" customWidth="1"/>
    <col min="12" max="17" width="4.7109375" style="0" customWidth="1"/>
    <col min="18" max="18" width="8.7109375" style="0" customWidth="1"/>
    <col min="19" max="19" width="1.7109375" style="0" customWidth="1"/>
    <col min="20" max="20" width="8.140625" style="0" customWidth="1"/>
    <col min="21" max="21" width="29.7109375" style="0" hidden="1" customWidth="1"/>
    <col min="22" max="22" width="16.28125" style="0" hidden="1" customWidth="1"/>
    <col min="23" max="23" width="12.28125" style="0" hidden="1" customWidth="1"/>
    <col min="24" max="24" width="16.28125" style="0" hidden="1" customWidth="1"/>
    <col min="25" max="25" width="12.140625" style="0" hidden="1" customWidth="1"/>
    <col min="26" max="26" width="15.00390625" style="0" hidden="1" customWidth="1"/>
    <col min="27" max="27" width="11.00390625" style="0" hidden="1" customWidth="1"/>
    <col min="28" max="28" width="15.00390625" style="0" hidden="1" customWidth="1"/>
    <col min="29" max="29" width="16.28125" style="0" hidden="1" customWidth="1"/>
    <col min="30" max="30" width="11.00390625" style="0" customWidth="1"/>
    <col min="31" max="31" width="15.00390625" style="0" customWidth="1"/>
    <col min="32" max="32" width="16.28125" style="0" customWidth="1"/>
    <col min="45" max="65" width="0" style="0" hidden="1" customWidth="1"/>
  </cols>
  <sheetData>
    <row r="1" spans="1:67" ht="21.75" customHeight="1">
      <c r="A1" s="137"/>
      <c r="B1" s="134"/>
      <c r="C1" s="134"/>
      <c r="D1" s="135" t="s">
        <v>1</v>
      </c>
      <c r="E1" s="134"/>
      <c r="F1" s="136" t="s">
        <v>154</v>
      </c>
      <c r="G1" s="136"/>
      <c r="H1" s="271" t="s">
        <v>155</v>
      </c>
      <c r="I1" s="271"/>
      <c r="J1" s="271"/>
      <c r="K1" s="271"/>
      <c r="L1" s="136" t="s">
        <v>156</v>
      </c>
      <c r="M1" s="134"/>
      <c r="N1" s="134"/>
      <c r="O1" s="135" t="s">
        <v>85</v>
      </c>
      <c r="P1" s="134"/>
      <c r="Q1" s="134"/>
      <c r="R1" s="134"/>
      <c r="S1" s="134"/>
      <c r="T1" s="136" t="s">
        <v>157</v>
      </c>
      <c r="U1" s="136"/>
      <c r="V1" s="137"/>
      <c r="W1" s="137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3:47" ht="36.75" customHeight="1">
      <c r="C2" s="240" t="s">
        <v>5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T2" s="242" t="s">
        <v>6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U2" s="13" t="s">
        <v>80</v>
      </c>
    </row>
    <row r="3" spans="2:47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AU3" s="13" t="s">
        <v>79</v>
      </c>
    </row>
    <row r="4" spans="2:47" ht="36.75" customHeight="1">
      <c r="B4" s="17"/>
      <c r="C4" s="243" t="s">
        <v>86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18"/>
      <c r="S4" s="19"/>
      <c r="U4" s="20" t="s">
        <v>10</v>
      </c>
      <c r="AU4" s="13" t="s">
        <v>4</v>
      </c>
    </row>
    <row r="5" spans="2:19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2:19" ht="24.75" customHeight="1">
      <c r="B6" s="17"/>
      <c r="C6" s="18"/>
      <c r="D6" s="24" t="s">
        <v>13</v>
      </c>
      <c r="E6" s="18"/>
      <c r="F6" s="226" t="str">
        <f>'Rek etap3'!K6</f>
        <v>Gymnázium Plzeň, výměna oken a dveří-ETAPA3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18"/>
      <c r="R6" s="18"/>
      <c r="S6" s="19"/>
    </row>
    <row r="7" spans="1:30" ht="24.75" customHeight="1">
      <c r="A7" s="1"/>
      <c r="B7" s="27"/>
      <c r="C7" s="28"/>
      <c r="D7" s="23" t="s">
        <v>87</v>
      </c>
      <c r="E7" s="28"/>
      <c r="F7" s="226" t="s">
        <v>299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8"/>
      <c r="R7" s="28"/>
      <c r="S7" s="29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4.75" customHeight="1">
      <c r="A8" s="1"/>
      <c r="B8" s="27"/>
      <c r="C8" s="28"/>
      <c r="D8" s="23" t="s">
        <v>127</v>
      </c>
      <c r="E8" s="28"/>
      <c r="F8" s="237" t="s">
        <v>300</v>
      </c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8"/>
      <c r="R8" s="28"/>
      <c r="S8" s="29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19" s="1" customFormat="1" ht="32.25" customHeight="1">
      <c r="B9" s="27"/>
      <c r="C9" s="28"/>
      <c r="D9" s="24" t="s">
        <v>15</v>
      </c>
      <c r="E9" s="28"/>
      <c r="F9" s="22" t="s">
        <v>3</v>
      </c>
      <c r="G9" s="28"/>
      <c r="H9" s="28"/>
      <c r="I9" s="28"/>
      <c r="J9" s="28"/>
      <c r="K9" s="28"/>
      <c r="L9" s="28"/>
      <c r="M9" s="24" t="s">
        <v>16</v>
      </c>
      <c r="N9" s="28"/>
      <c r="O9" s="22" t="s">
        <v>3</v>
      </c>
      <c r="P9" s="28"/>
      <c r="Q9" s="28"/>
      <c r="R9" s="28"/>
      <c r="S9" s="29"/>
    </row>
    <row r="10" spans="2:19" s="1" customFormat="1" ht="14.25" customHeight="1">
      <c r="B10" s="27"/>
      <c r="C10" s="28"/>
      <c r="D10" s="24" t="s">
        <v>18</v>
      </c>
      <c r="E10" s="28"/>
      <c r="F10" s="22" t="s">
        <v>26</v>
      </c>
      <c r="G10" s="28"/>
      <c r="H10" s="28"/>
      <c r="I10" s="28"/>
      <c r="J10" s="28"/>
      <c r="K10" s="28"/>
      <c r="L10" s="28"/>
      <c r="M10" s="24" t="s">
        <v>19</v>
      </c>
      <c r="N10" s="28"/>
      <c r="O10" s="213">
        <f>'Rek etap2'!AN8</f>
        <v>42463</v>
      </c>
      <c r="P10" s="254"/>
      <c r="Q10" s="28"/>
      <c r="R10" s="28"/>
      <c r="S10" s="29"/>
    </row>
    <row r="11" spans="2:19" s="1" customFormat="1" ht="14.25" customHeight="1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</row>
    <row r="12" spans="2:19" s="1" customFormat="1" ht="10.5" customHeight="1">
      <c r="B12" s="27"/>
      <c r="C12" s="28"/>
      <c r="D12" s="24" t="s">
        <v>22</v>
      </c>
      <c r="E12" s="28"/>
      <c r="F12" s="28"/>
      <c r="G12" s="28"/>
      <c r="H12" s="28"/>
      <c r="I12" s="28"/>
      <c r="J12" s="28"/>
      <c r="K12" s="28"/>
      <c r="L12" s="28"/>
      <c r="M12" s="24" t="s">
        <v>23</v>
      </c>
      <c r="N12" s="28"/>
      <c r="O12" s="244"/>
      <c r="P12" s="254"/>
      <c r="Q12" s="28"/>
      <c r="R12" s="28"/>
      <c r="S12" s="29"/>
    </row>
    <row r="13" spans="2:19" s="1" customFormat="1" ht="14.25" customHeight="1">
      <c r="B13" s="27"/>
      <c r="C13" s="28"/>
      <c r="D13" s="28"/>
      <c r="E13" s="22" t="str">
        <f>IF('Rek etap2'!E11="","",'Rek etap2'!E11)</f>
        <v>Gymnázuim Plzeň</v>
      </c>
      <c r="F13" s="28"/>
      <c r="G13" s="28"/>
      <c r="H13" s="28"/>
      <c r="I13" s="28"/>
      <c r="J13" s="28"/>
      <c r="K13" s="28"/>
      <c r="L13" s="28"/>
      <c r="M13" s="24" t="s">
        <v>24</v>
      </c>
      <c r="N13" s="28"/>
      <c r="O13" s="244"/>
      <c r="P13" s="254"/>
      <c r="Q13" s="28"/>
      <c r="R13" s="28"/>
      <c r="S13" s="29"/>
    </row>
    <row r="14" spans="2:19" s="1" customFormat="1" ht="18" customHeight="1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</row>
    <row r="15" spans="2:19" s="1" customFormat="1" ht="6.75" customHeight="1">
      <c r="B15" s="27"/>
      <c r="C15" s="28"/>
      <c r="D15" s="24" t="s">
        <v>25</v>
      </c>
      <c r="E15" s="28"/>
      <c r="F15" s="28"/>
      <c r="G15" s="28"/>
      <c r="H15" s="28"/>
      <c r="I15" s="28"/>
      <c r="J15" s="28"/>
      <c r="K15" s="28"/>
      <c r="L15" s="28"/>
      <c r="M15" s="24" t="s">
        <v>23</v>
      </c>
      <c r="N15" s="28"/>
      <c r="O15" s="244"/>
      <c r="P15" s="254"/>
      <c r="Q15" s="28"/>
      <c r="R15" s="28"/>
      <c r="S15" s="29"/>
    </row>
    <row r="16" spans="2:19" s="1" customFormat="1" ht="14.25" customHeight="1">
      <c r="B16" s="27"/>
      <c r="C16" s="28"/>
      <c r="D16" s="28"/>
      <c r="E16" s="22"/>
      <c r="F16" s="28"/>
      <c r="G16" s="28"/>
      <c r="H16" s="28"/>
      <c r="I16" s="28"/>
      <c r="J16" s="28"/>
      <c r="K16" s="28"/>
      <c r="L16" s="28"/>
      <c r="M16" s="24" t="s">
        <v>24</v>
      </c>
      <c r="N16" s="28"/>
      <c r="O16" s="244"/>
      <c r="P16" s="254"/>
      <c r="Q16" s="28"/>
      <c r="R16" s="28"/>
      <c r="S16" s="29"/>
    </row>
    <row r="17" spans="2:19" s="1" customFormat="1" ht="18" customHeight="1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/>
    </row>
    <row r="18" spans="2:19" s="1" customFormat="1" ht="6.75" customHeight="1">
      <c r="B18" s="27"/>
      <c r="C18" s="28"/>
      <c r="D18" s="24" t="s">
        <v>27</v>
      </c>
      <c r="E18" s="28"/>
      <c r="F18" s="28"/>
      <c r="G18" s="28"/>
      <c r="H18" s="28"/>
      <c r="I18" s="28"/>
      <c r="J18" s="28"/>
      <c r="K18" s="28"/>
      <c r="L18" s="28"/>
      <c r="M18" s="24" t="s">
        <v>23</v>
      </c>
      <c r="N18" s="28"/>
      <c r="O18" s="244"/>
      <c r="P18" s="254"/>
      <c r="Q18" s="28"/>
      <c r="R18" s="28"/>
      <c r="S18" s="29"/>
    </row>
    <row r="19" spans="2:19" s="1" customFormat="1" ht="14.25" customHeight="1">
      <c r="B19" s="27"/>
      <c r="C19" s="28"/>
      <c r="D19" s="28"/>
      <c r="E19" s="22"/>
      <c r="F19" s="28"/>
      <c r="G19" s="28"/>
      <c r="H19" s="28"/>
      <c r="I19" s="28"/>
      <c r="J19" s="28"/>
      <c r="K19" s="28"/>
      <c r="L19" s="28"/>
      <c r="M19" s="24" t="s">
        <v>24</v>
      </c>
      <c r="N19" s="28"/>
      <c r="O19" s="244"/>
      <c r="P19" s="254"/>
      <c r="Q19" s="28"/>
      <c r="R19" s="28"/>
      <c r="S19" s="29"/>
    </row>
    <row r="20" spans="2:19" s="1" customFormat="1" ht="18" customHeigh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/>
    </row>
    <row r="21" spans="2:19" s="1" customFormat="1" ht="6.75" customHeight="1">
      <c r="B21" s="27"/>
      <c r="C21" s="28"/>
      <c r="D21" s="24" t="s">
        <v>28</v>
      </c>
      <c r="E21" s="28"/>
      <c r="F21" s="28"/>
      <c r="G21" s="28"/>
      <c r="H21" s="28"/>
      <c r="I21" s="28"/>
      <c r="J21" s="28"/>
      <c r="K21" s="28"/>
      <c r="L21" s="28"/>
      <c r="M21" s="24" t="s">
        <v>23</v>
      </c>
      <c r="N21" s="28"/>
      <c r="O21" s="244"/>
      <c r="P21" s="254"/>
      <c r="Q21" s="28"/>
      <c r="R21" s="28"/>
      <c r="S21" s="29"/>
    </row>
    <row r="22" spans="2:19" s="1" customFormat="1" ht="14.25" customHeight="1">
      <c r="B22" s="27"/>
      <c r="C22" s="28"/>
      <c r="D22" s="28"/>
      <c r="E22" s="22"/>
      <c r="F22" s="28"/>
      <c r="G22" s="28"/>
      <c r="H22" s="28"/>
      <c r="I22" s="28"/>
      <c r="J22" s="28"/>
      <c r="K22" s="28"/>
      <c r="L22" s="28"/>
      <c r="M22" s="24" t="s">
        <v>24</v>
      </c>
      <c r="N22" s="28"/>
      <c r="O22" s="244"/>
      <c r="P22" s="254"/>
      <c r="Q22" s="28"/>
      <c r="R22" s="28"/>
      <c r="S22" s="29"/>
    </row>
    <row r="23" spans="2:19" s="1" customFormat="1" ht="18" customHeight="1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</row>
    <row r="24" spans="2:19" s="1" customFormat="1" ht="6.75" customHeight="1">
      <c r="B24" s="27"/>
      <c r="C24" s="28"/>
      <c r="D24" s="24" t="s">
        <v>29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</row>
    <row r="25" spans="2:19" s="1" customFormat="1" ht="14.25" customHeight="1">
      <c r="B25" s="27"/>
      <c r="C25" s="28"/>
      <c r="D25" s="28"/>
      <c r="E25" s="239" t="s">
        <v>3</v>
      </c>
      <c r="F25" s="254"/>
      <c r="G25" s="254"/>
      <c r="H25" s="254"/>
      <c r="I25" s="254"/>
      <c r="J25" s="254"/>
      <c r="K25" s="254"/>
      <c r="L25" s="254"/>
      <c r="M25" s="28"/>
      <c r="N25" s="28"/>
      <c r="O25" s="28"/>
      <c r="P25" s="28"/>
      <c r="Q25" s="28"/>
      <c r="R25" s="28"/>
      <c r="S25" s="29"/>
    </row>
    <row r="26" spans="2:19" s="1" customFormat="1" ht="22.5" customHeight="1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</row>
    <row r="27" spans="2:19" s="1" customFormat="1" ht="6.75" customHeight="1">
      <c r="B27" s="27"/>
      <c r="C27" s="28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28"/>
      <c r="R27" s="28"/>
      <c r="S27" s="29"/>
    </row>
    <row r="28" spans="2:19" s="1" customFormat="1" ht="9.75" customHeight="1">
      <c r="B28" s="27"/>
      <c r="C28" s="28"/>
      <c r="D28" s="91" t="s">
        <v>89</v>
      </c>
      <c r="E28" s="28"/>
      <c r="F28" s="28"/>
      <c r="G28" s="28"/>
      <c r="H28" s="28"/>
      <c r="I28" s="28"/>
      <c r="J28" s="28"/>
      <c r="K28" s="28"/>
      <c r="L28" s="28"/>
      <c r="M28" s="245">
        <f>N89</f>
        <v>0</v>
      </c>
      <c r="N28" s="254"/>
      <c r="O28" s="254"/>
      <c r="P28" s="254"/>
      <c r="Q28" s="28"/>
      <c r="R28" s="28"/>
      <c r="S28" s="29"/>
    </row>
    <row r="29" spans="2:19" s="1" customFormat="1" ht="14.25" customHeight="1">
      <c r="B29" s="27"/>
      <c r="C29" s="28"/>
      <c r="D29" s="26" t="s">
        <v>90</v>
      </c>
      <c r="E29" s="28"/>
      <c r="F29" s="28"/>
      <c r="G29" s="28"/>
      <c r="H29" s="28"/>
      <c r="I29" s="28"/>
      <c r="J29" s="28"/>
      <c r="K29" s="28"/>
      <c r="L29" s="28"/>
      <c r="M29" s="245">
        <f>N101</f>
        <v>0</v>
      </c>
      <c r="N29" s="254"/>
      <c r="O29" s="254"/>
      <c r="P29" s="254"/>
      <c r="Q29" s="28"/>
      <c r="R29" s="28"/>
      <c r="S29" s="29"/>
    </row>
    <row r="30" spans="2:19" s="1" customFormat="1" ht="14.2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/>
    </row>
    <row r="31" spans="2:19" s="1" customFormat="1" ht="15">
      <c r="B31" s="27"/>
      <c r="C31" s="28"/>
      <c r="D31" s="92" t="s">
        <v>32</v>
      </c>
      <c r="E31" s="28"/>
      <c r="F31" s="28"/>
      <c r="G31" s="28"/>
      <c r="H31" s="28"/>
      <c r="I31" s="28"/>
      <c r="J31" s="28"/>
      <c r="K31" s="28"/>
      <c r="L31" s="28"/>
      <c r="M31" s="215">
        <f>ROUND(M28+M29,2)</f>
        <v>0</v>
      </c>
      <c r="N31" s="254"/>
      <c r="O31" s="254"/>
      <c r="P31" s="254"/>
      <c r="Q31" s="28"/>
      <c r="R31" s="28"/>
      <c r="S31" s="29"/>
    </row>
    <row r="32" spans="2:19" s="1" customFormat="1" ht="24.75" customHeight="1">
      <c r="B32" s="27"/>
      <c r="C32" s="28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28"/>
      <c r="R32" s="28"/>
      <c r="S32" s="29"/>
    </row>
    <row r="33" spans="2:19" s="1" customFormat="1" ht="13.5">
      <c r="B33" s="27"/>
      <c r="C33" s="28"/>
      <c r="D33" s="34" t="s">
        <v>33</v>
      </c>
      <c r="E33" s="34" t="s">
        <v>34</v>
      </c>
      <c r="F33" s="35">
        <v>0.21</v>
      </c>
      <c r="G33" s="93" t="s">
        <v>35</v>
      </c>
      <c r="H33" s="214">
        <f>M31</f>
        <v>0</v>
      </c>
      <c r="I33" s="254"/>
      <c r="J33" s="254"/>
      <c r="K33" s="28"/>
      <c r="L33" s="28"/>
      <c r="M33" s="214">
        <f>ROUND(SUM(F33*H33),2)</f>
        <v>0</v>
      </c>
      <c r="N33" s="254"/>
      <c r="O33" s="254"/>
      <c r="P33" s="254"/>
      <c r="Q33" s="28"/>
      <c r="R33" s="28"/>
      <c r="S33" s="29"/>
    </row>
    <row r="34" spans="2:19" s="1" customFormat="1" ht="14.25" customHeight="1">
      <c r="B34" s="27"/>
      <c r="C34" s="28"/>
      <c r="D34" s="28"/>
      <c r="E34" s="34" t="s">
        <v>36</v>
      </c>
      <c r="F34" s="35">
        <v>0.15</v>
      </c>
      <c r="G34" s="93" t="s">
        <v>35</v>
      </c>
      <c r="H34" s="214"/>
      <c r="I34" s="254"/>
      <c r="J34" s="254"/>
      <c r="K34" s="28"/>
      <c r="L34" s="28"/>
      <c r="M34" s="214"/>
      <c r="N34" s="254"/>
      <c r="O34" s="254"/>
      <c r="P34" s="254"/>
      <c r="Q34" s="28"/>
      <c r="R34" s="28"/>
      <c r="S34" s="29"/>
    </row>
    <row r="35" spans="2:19" s="1" customFormat="1" ht="14.25" customHeight="1">
      <c r="B35" s="27"/>
      <c r="C35" s="28"/>
      <c r="D35" s="28"/>
      <c r="E35" s="34" t="s">
        <v>37</v>
      </c>
      <c r="F35" s="35">
        <v>0.21</v>
      </c>
      <c r="G35" s="93" t="s">
        <v>35</v>
      </c>
      <c r="H35" s="214">
        <f>ROUND((SUM(BH101:BH102)+SUM(BH120:BH242)),2)</f>
        <v>0</v>
      </c>
      <c r="I35" s="254"/>
      <c r="J35" s="254"/>
      <c r="K35" s="28"/>
      <c r="L35" s="28"/>
      <c r="M35" s="214">
        <v>0</v>
      </c>
      <c r="N35" s="254"/>
      <c r="O35" s="254"/>
      <c r="P35" s="254"/>
      <c r="Q35" s="28"/>
      <c r="R35" s="28"/>
      <c r="S35" s="29"/>
    </row>
    <row r="36" spans="2:19" s="1" customFormat="1" ht="14.25" customHeight="1" hidden="1">
      <c r="B36" s="27"/>
      <c r="C36" s="28"/>
      <c r="D36" s="28"/>
      <c r="E36" s="34" t="s">
        <v>38</v>
      </c>
      <c r="F36" s="35">
        <v>0.15</v>
      </c>
      <c r="G36" s="93" t="s">
        <v>35</v>
      </c>
      <c r="H36" s="214">
        <f>ROUND((SUM(BI101:BI102)+SUM(BI120:BI242)),2)</f>
        <v>0</v>
      </c>
      <c r="I36" s="254"/>
      <c r="J36" s="254"/>
      <c r="K36" s="28"/>
      <c r="L36" s="28"/>
      <c r="M36" s="214">
        <v>0</v>
      </c>
      <c r="N36" s="254"/>
      <c r="O36" s="254"/>
      <c r="P36" s="254"/>
      <c r="Q36" s="28"/>
      <c r="R36" s="28"/>
      <c r="S36" s="29"/>
    </row>
    <row r="37" spans="2:19" s="1" customFormat="1" ht="14.25" customHeight="1" hidden="1">
      <c r="B37" s="27"/>
      <c r="C37" s="28"/>
      <c r="D37" s="28"/>
      <c r="E37" s="34" t="s">
        <v>39</v>
      </c>
      <c r="F37" s="35">
        <v>0</v>
      </c>
      <c r="G37" s="93" t="s">
        <v>35</v>
      </c>
      <c r="H37" s="214">
        <f>ROUND((SUM(BJ101:BJ102)+SUM(BJ120:BJ242)),2)</f>
        <v>0</v>
      </c>
      <c r="I37" s="254"/>
      <c r="J37" s="254"/>
      <c r="K37" s="28"/>
      <c r="L37" s="28"/>
      <c r="M37" s="214">
        <v>0</v>
      </c>
      <c r="N37" s="254"/>
      <c r="O37" s="254"/>
      <c r="P37" s="254"/>
      <c r="Q37" s="28"/>
      <c r="R37" s="28"/>
      <c r="S37" s="29"/>
    </row>
    <row r="38" spans="2:19" s="1" customFormat="1" ht="14.25" customHeight="1" hidden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</row>
    <row r="39" spans="2:19" s="1" customFormat="1" ht="18">
      <c r="B39" s="27"/>
      <c r="C39" s="38"/>
      <c r="D39" s="39" t="s">
        <v>40</v>
      </c>
      <c r="E39" s="40"/>
      <c r="F39" s="40"/>
      <c r="G39" s="94" t="s">
        <v>41</v>
      </c>
      <c r="H39" s="41" t="s">
        <v>42</v>
      </c>
      <c r="I39" s="40"/>
      <c r="J39" s="40"/>
      <c r="K39" s="40"/>
      <c r="L39" s="228">
        <f>SUM(M31:M37)</f>
        <v>0</v>
      </c>
      <c r="M39" s="257"/>
      <c r="N39" s="257"/>
      <c r="O39" s="257"/>
      <c r="P39" s="259"/>
      <c r="Q39" s="38"/>
      <c r="R39" s="38"/>
      <c r="S39" s="29"/>
    </row>
    <row r="40" spans="2:19" s="1" customFormat="1" ht="24.7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/>
    </row>
    <row r="41" spans="2:19" s="1" customFormat="1" ht="14.25" customHeight="1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</row>
    <row r="42" spans="1:30" s="1" customFormat="1" ht="14.25" customHeight="1">
      <c r="A4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/>
      <c r="U42"/>
      <c r="V42"/>
      <c r="W42"/>
      <c r="X42"/>
      <c r="Y42"/>
      <c r="Z42"/>
      <c r="AA42"/>
      <c r="AB42"/>
      <c r="AC42"/>
      <c r="AD42"/>
    </row>
    <row r="43" spans="2:19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</row>
    <row r="44" spans="2:19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</row>
    <row r="45" spans="2:19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</row>
    <row r="46" spans="2:19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</row>
    <row r="47" spans="2:19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</row>
    <row r="48" spans="2:19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</row>
    <row r="49" spans="2:19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</row>
    <row r="50" spans="2:19" ht="13.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9"/>
    </row>
    <row r="51" spans="2:19" s="1" customFormat="1" ht="15">
      <c r="B51" s="27"/>
      <c r="C51" s="28"/>
      <c r="D51" s="42" t="s">
        <v>43</v>
      </c>
      <c r="E51" s="43"/>
      <c r="F51" s="43"/>
      <c r="G51" s="43"/>
      <c r="H51" s="44"/>
      <c r="I51" s="28"/>
      <c r="J51" s="42" t="s">
        <v>44</v>
      </c>
      <c r="K51" s="43"/>
      <c r="L51" s="43"/>
      <c r="M51" s="43"/>
      <c r="N51" s="43"/>
      <c r="O51" s="43"/>
      <c r="P51" s="44"/>
      <c r="Q51" s="28"/>
      <c r="R51" s="28"/>
      <c r="S51" s="29"/>
    </row>
    <row r="52" spans="2:19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8"/>
      <c r="S52" s="19"/>
    </row>
    <row r="53" spans="2:19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8"/>
      <c r="S53" s="19"/>
    </row>
    <row r="54" spans="2:19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8"/>
      <c r="S54" s="19"/>
    </row>
    <row r="55" spans="2:19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8"/>
      <c r="S55" s="19"/>
    </row>
    <row r="56" spans="2:19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8"/>
      <c r="S56" s="19"/>
    </row>
    <row r="57" spans="2:19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8"/>
      <c r="S57" s="19"/>
    </row>
    <row r="58" spans="2:19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8"/>
      <c r="S58" s="19"/>
    </row>
    <row r="59" spans="2:19" ht="13.5">
      <c r="B59" s="17"/>
      <c r="C59" s="18"/>
      <c r="D59" s="45"/>
      <c r="E59" s="18"/>
      <c r="F59" s="18"/>
      <c r="G59" s="18"/>
      <c r="H59" s="46"/>
      <c r="I59" s="18"/>
      <c r="J59" s="45"/>
      <c r="K59" s="18"/>
      <c r="L59" s="18"/>
      <c r="M59" s="18"/>
      <c r="N59" s="18"/>
      <c r="O59" s="18"/>
      <c r="P59" s="46"/>
      <c r="Q59" s="18"/>
      <c r="R59" s="18"/>
      <c r="S59" s="19"/>
    </row>
    <row r="60" spans="2:19" s="1" customFormat="1" ht="15">
      <c r="B60" s="27"/>
      <c r="C60" s="28"/>
      <c r="D60" s="47" t="s">
        <v>45</v>
      </c>
      <c r="E60" s="48"/>
      <c r="F60" s="48"/>
      <c r="G60" s="49" t="s">
        <v>46</v>
      </c>
      <c r="H60" s="50"/>
      <c r="I60" s="28"/>
      <c r="J60" s="47" t="s">
        <v>45</v>
      </c>
      <c r="K60" s="48"/>
      <c r="L60" s="48"/>
      <c r="M60" s="48"/>
      <c r="N60" s="49" t="s">
        <v>46</v>
      </c>
      <c r="O60" s="48"/>
      <c r="P60" s="50"/>
      <c r="Q60" s="28"/>
      <c r="R60" s="28"/>
      <c r="S60" s="29"/>
    </row>
    <row r="61" spans="2:19" ht="13.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</row>
    <row r="62" spans="2:19" s="1" customFormat="1" ht="15">
      <c r="B62" s="27"/>
      <c r="C62" s="28"/>
      <c r="D62" s="42" t="s">
        <v>47</v>
      </c>
      <c r="E62" s="43"/>
      <c r="F62" s="43"/>
      <c r="G62" s="43"/>
      <c r="H62" s="44"/>
      <c r="I62" s="28"/>
      <c r="J62" s="42" t="s">
        <v>48</v>
      </c>
      <c r="K62" s="43"/>
      <c r="L62" s="43"/>
      <c r="M62" s="43"/>
      <c r="N62" s="43"/>
      <c r="O62" s="43"/>
      <c r="P62" s="44"/>
      <c r="Q62" s="28"/>
      <c r="R62" s="28"/>
      <c r="S62" s="29"/>
    </row>
    <row r="63" spans="2:19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8"/>
      <c r="S63" s="19"/>
    </row>
    <row r="64" spans="2:19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8"/>
      <c r="S64" s="19"/>
    </row>
    <row r="65" spans="2:19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8"/>
      <c r="S65" s="19"/>
    </row>
    <row r="66" spans="2:19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8"/>
      <c r="S66" s="19"/>
    </row>
    <row r="67" spans="2:19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8"/>
      <c r="S67" s="19"/>
    </row>
    <row r="68" spans="2:19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8"/>
      <c r="S68" s="19"/>
    </row>
    <row r="69" spans="2:19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8"/>
      <c r="S69" s="19"/>
    </row>
    <row r="70" spans="2:19" ht="13.5">
      <c r="B70" s="17"/>
      <c r="C70" s="18"/>
      <c r="D70" s="45"/>
      <c r="E70" s="18"/>
      <c r="F70" s="18"/>
      <c r="G70" s="18"/>
      <c r="H70" s="46"/>
      <c r="I70" s="18"/>
      <c r="J70" s="45"/>
      <c r="K70" s="18"/>
      <c r="L70" s="18"/>
      <c r="M70" s="18"/>
      <c r="N70" s="18"/>
      <c r="O70" s="18"/>
      <c r="P70" s="46"/>
      <c r="Q70" s="18"/>
      <c r="R70" s="18"/>
      <c r="S70" s="19"/>
    </row>
    <row r="71" spans="2:19" s="1" customFormat="1" ht="15">
      <c r="B71" s="27"/>
      <c r="C71" s="28"/>
      <c r="D71" s="47" t="s">
        <v>45</v>
      </c>
      <c r="E71" s="48"/>
      <c r="F71" s="48"/>
      <c r="G71" s="49" t="s">
        <v>46</v>
      </c>
      <c r="H71" s="50"/>
      <c r="I71" s="28"/>
      <c r="J71" s="47" t="s">
        <v>45</v>
      </c>
      <c r="K71" s="48"/>
      <c r="L71" s="48"/>
      <c r="M71" s="48"/>
      <c r="N71" s="49" t="s">
        <v>46</v>
      </c>
      <c r="O71" s="48"/>
      <c r="P71" s="50"/>
      <c r="Q71" s="28"/>
      <c r="R71" s="28"/>
      <c r="S71" s="29"/>
    </row>
    <row r="72" spans="2:19" s="1" customFormat="1" ht="14.25" customHeight="1"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3"/>
    </row>
    <row r="76" spans="2:19" s="1" customFormat="1" ht="6.75" customHeight="1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6"/>
    </row>
    <row r="77" spans="2:19" s="1" customFormat="1" ht="36.75" customHeight="1">
      <c r="B77" s="27"/>
      <c r="C77" s="243" t="s">
        <v>91</v>
      </c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8"/>
      <c r="S77" s="29"/>
    </row>
    <row r="78" spans="2:19" s="1" customFormat="1" ht="6.75" customHeight="1"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9"/>
    </row>
    <row r="79" spans="2:19" s="1" customFormat="1" ht="30" customHeight="1">
      <c r="B79" s="27"/>
      <c r="C79" s="24" t="s">
        <v>13</v>
      </c>
      <c r="D79" s="28"/>
      <c r="E79" s="28"/>
      <c r="F79" s="226" t="str">
        <f>F6</f>
        <v>Gymnázium Plzeň, výměna oken a dveří-ETAPA3</v>
      </c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8"/>
      <c r="R79" s="28"/>
      <c r="S79" s="29"/>
    </row>
    <row r="80" spans="1:30" ht="30" customHeight="1">
      <c r="A80" s="1"/>
      <c r="B80" s="27"/>
      <c r="C80" s="61" t="s">
        <v>87</v>
      </c>
      <c r="D80" s="28"/>
      <c r="E80" s="28"/>
      <c r="F80" s="229" t="str">
        <f>F7</f>
        <v>03 - etapa 3 - výměna oken a dveří</v>
      </c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8"/>
      <c r="R80" s="28"/>
      <c r="S80" s="29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19" s="1" customFormat="1" ht="36.75" customHeight="1">
      <c r="B81" s="27"/>
      <c r="C81" s="61" t="s">
        <v>127</v>
      </c>
      <c r="D81" s="28"/>
      <c r="E81" s="28"/>
      <c r="F81" s="237" t="s">
        <v>307</v>
      </c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8"/>
      <c r="R81" s="28"/>
      <c r="S81" s="29"/>
    </row>
    <row r="82" spans="2:19" s="1" customFormat="1" ht="15">
      <c r="B82" s="27"/>
      <c r="C82" s="24" t="s">
        <v>18</v>
      </c>
      <c r="D82" s="28"/>
      <c r="E82" s="28"/>
      <c r="F82" s="22" t="str">
        <f>F10</f>
        <v> </v>
      </c>
      <c r="G82" s="28"/>
      <c r="H82" s="28"/>
      <c r="I82" s="28"/>
      <c r="J82" s="28"/>
      <c r="K82" s="24" t="s">
        <v>19</v>
      </c>
      <c r="L82" s="28"/>
      <c r="M82" s="213">
        <f>IF(O10="","",O10)</f>
        <v>42463</v>
      </c>
      <c r="N82" s="254"/>
      <c r="O82" s="254"/>
      <c r="P82" s="254"/>
      <c r="Q82" s="28"/>
      <c r="R82" s="28"/>
      <c r="S82" s="29"/>
    </row>
    <row r="83" spans="2:19" s="1" customFormat="1" ht="18" customHeight="1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9"/>
    </row>
    <row r="84" spans="2:19" s="1" customFormat="1" ht="15">
      <c r="B84" s="27"/>
      <c r="C84" s="24" t="s">
        <v>22</v>
      </c>
      <c r="D84" s="28"/>
      <c r="E84" s="28"/>
      <c r="F84" s="22" t="str">
        <f>E13</f>
        <v>Gymnázuim Plzeň</v>
      </c>
      <c r="G84" s="28"/>
      <c r="H84" s="28"/>
      <c r="I84" s="28"/>
      <c r="J84" s="28"/>
      <c r="K84" s="24" t="s">
        <v>27</v>
      </c>
      <c r="L84" s="28"/>
      <c r="M84" s="244">
        <f>E19</f>
        <v>0</v>
      </c>
      <c r="N84" s="254"/>
      <c r="O84" s="254"/>
      <c r="P84" s="254"/>
      <c r="Q84" s="254"/>
      <c r="R84" s="28"/>
      <c r="S84" s="29"/>
    </row>
    <row r="85" spans="2:19" s="1" customFormat="1" ht="15">
      <c r="B85" s="27"/>
      <c r="C85" s="24" t="s">
        <v>25</v>
      </c>
      <c r="D85" s="28"/>
      <c r="E85" s="28"/>
      <c r="F85" s="22">
        <f>IF(E16="","",E16)</f>
      </c>
      <c r="G85" s="28"/>
      <c r="H85" s="28"/>
      <c r="I85" s="28"/>
      <c r="J85" s="28"/>
      <c r="K85" s="24" t="s">
        <v>28</v>
      </c>
      <c r="L85" s="28"/>
      <c r="M85" s="244">
        <f>E22</f>
        <v>0</v>
      </c>
      <c r="N85" s="254"/>
      <c r="O85" s="254"/>
      <c r="P85" s="254"/>
      <c r="Q85" s="254"/>
      <c r="R85" s="28"/>
      <c r="S85" s="29"/>
    </row>
    <row r="86" spans="2:19" s="1" customFormat="1" ht="14.25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9"/>
    </row>
    <row r="87" spans="2:19" s="1" customFormat="1" ht="9.75" customHeight="1">
      <c r="B87" s="27"/>
      <c r="C87" s="216" t="s">
        <v>92</v>
      </c>
      <c r="D87" s="260"/>
      <c r="E87" s="260"/>
      <c r="F87" s="260"/>
      <c r="G87" s="260"/>
      <c r="H87" s="38"/>
      <c r="I87" s="38"/>
      <c r="J87" s="38"/>
      <c r="K87" s="38"/>
      <c r="L87" s="38"/>
      <c r="M87" s="38"/>
      <c r="N87" s="216" t="s">
        <v>93</v>
      </c>
      <c r="O87" s="254"/>
      <c r="P87" s="254"/>
      <c r="Q87" s="254"/>
      <c r="R87" s="28"/>
      <c r="S87" s="29"/>
    </row>
    <row r="88" spans="2:19" s="1" customFormat="1" ht="29.25" customHeight="1">
      <c r="B88" s="27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9"/>
    </row>
    <row r="89" spans="2:19" s="1" customFormat="1" ht="9.75" customHeight="1">
      <c r="B89" s="27"/>
      <c r="C89" s="71" t="s">
        <v>94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36">
        <f>N120</f>
        <v>0</v>
      </c>
      <c r="O89" s="254"/>
      <c r="P89" s="254"/>
      <c r="Q89" s="254"/>
      <c r="R89" s="28"/>
      <c r="S89" s="29"/>
    </row>
    <row r="90" spans="1:48" s="1" customFormat="1" ht="29.25" customHeight="1">
      <c r="A90" s="6"/>
      <c r="B90" s="95"/>
      <c r="C90" s="96"/>
      <c r="D90" s="97" t="s">
        <v>128</v>
      </c>
      <c r="E90" s="96"/>
      <c r="F90" s="96"/>
      <c r="G90" s="96"/>
      <c r="H90" s="96"/>
      <c r="I90" s="96"/>
      <c r="J90" s="96"/>
      <c r="K90" s="96"/>
      <c r="L90" s="96"/>
      <c r="M90" s="96"/>
      <c r="N90" s="261">
        <f>N121</f>
        <v>0</v>
      </c>
      <c r="O90" s="262"/>
      <c r="P90" s="262"/>
      <c r="Q90" s="262"/>
      <c r="R90" s="96"/>
      <c r="S90" s="98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V90" s="13" t="s">
        <v>95</v>
      </c>
    </row>
    <row r="91" spans="2:19" s="9" customFormat="1" ht="19.5" customHeight="1">
      <c r="B91" s="128"/>
      <c r="C91" s="88"/>
      <c r="D91" s="129" t="s">
        <v>158</v>
      </c>
      <c r="E91" s="88"/>
      <c r="F91" s="88"/>
      <c r="G91" s="88"/>
      <c r="H91" s="88"/>
      <c r="I91" s="88"/>
      <c r="J91" s="88"/>
      <c r="K91" s="88"/>
      <c r="L91" s="88"/>
      <c r="M91" s="88"/>
      <c r="N91" s="280">
        <f>N122</f>
        <v>0</v>
      </c>
      <c r="O91" s="281"/>
      <c r="P91" s="281"/>
      <c r="Q91" s="281"/>
      <c r="R91" s="88"/>
      <c r="S91" s="130"/>
    </row>
    <row r="92" spans="2:19" s="9" customFormat="1" ht="19.5" customHeight="1">
      <c r="B92" s="128"/>
      <c r="C92" s="88"/>
      <c r="D92" s="129" t="s">
        <v>129</v>
      </c>
      <c r="E92" s="88"/>
      <c r="F92" s="88"/>
      <c r="G92" s="88"/>
      <c r="H92" s="88"/>
      <c r="I92" s="88"/>
      <c r="J92" s="88"/>
      <c r="K92" s="88"/>
      <c r="L92" s="88"/>
      <c r="M92" s="88"/>
      <c r="N92" s="280">
        <f>N159</f>
        <v>0</v>
      </c>
      <c r="O92" s="281"/>
      <c r="P92" s="281"/>
      <c r="Q92" s="281"/>
      <c r="R92" s="88"/>
      <c r="S92" s="130"/>
    </row>
    <row r="93" spans="2:19" s="9" customFormat="1" ht="19.5" customHeight="1">
      <c r="B93" s="128"/>
      <c r="C93" s="88"/>
      <c r="D93" s="129" t="s">
        <v>130</v>
      </c>
      <c r="E93" s="88"/>
      <c r="F93" s="88"/>
      <c r="G93" s="88"/>
      <c r="H93" s="88"/>
      <c r="I93" s="88"/>
      <c r="J93" s="88"/>
      <c r="K93" s="88"/>
      <c r="L93" s="88"/>
      <c r="M93" s="88"/>
      <c r="N93" s="280">
        <f>N161</f>
        <v>0</v>
      </c>
      <c r="O93" s="281"/>
      <c r="P93" s="281"/>
      <c r="Q93" s="281"/>
      <c r="R93" s="88"/>
      <c r="S93" s="130"/>
    </row>
    <row r="94" spans="1:30" s="6" customFormat="1" ht="24.75" customHeight="1">
      <c r="A94" s="9"/>
      <c r="B94" s="128"/>
      <c r="C94" s="88"/>
      <c r="D94" s="129" t="s">
        <v>131</v>
      </c>
      <c r="E94" s="88"/>
      <c r="F94" s="88"/>
      <c r="G94" s="88"/>
      <c r="H94" s="88"/>
      <c r="I94" s="88"/>
      <c r="J94" s="88"/>
      <c r="K94" s="88"/>
      <c r="L94" s="88"/>
      <c r="M94" s="88"/>
      <c r="N94" s="280">
        <f>N170</f>
        <v>0</v>
      </c>
      <c r="O94" s="281"/>
      <c r="P94" s="281"/>
      <c r="Q94" s="281"/>
      <c r="R94" s="88"/>
      <c r="S94" s="130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2:19" s="9" customFormat="1" ht="19.5" customHeight="1">
      <c r="B95" s="128"/>
      <c r="C95" s="88"/>
      <c r="D95" s="129" t="s">
        <v>132</v>
      </c>
      <c r="E95" s="88"/>
      <c r="F95" s="88"/>
      <c r="G95" s="88"/>
      <c r="H95" s="88"/>
      <c r="I95" s="88"/>
      <c r="J95" s="88"/>
      <c r="K95" s="88"/>
      <c r="L95" s="88"/>
      <c r="M95" s="88"/>
      <c r="N95" s="280">
        <f>N177</f>
        <v>0</v>
      </c>
      <c r="O95" s="281"/>
      <c r="P95" s="281"/>
      <c r="Q95" s="281"/>
      <c r="R95" s="88"/>
      <c r="S95" s="130"/>
    </row>
    <row r="96" spans="1:30" s="1" customFormat="1" ht="21.75" customHeight="1">
      <c r="A96" s="6"/>
      <c r="B96" s="95"/>
      <c r="C96" s="96"/>
      <c r="D96" s="97" t="s">
        <v>133</v>
      </c>
      <c r="E96" s="96"/>
      <c r="F96" s="96"/>
      <c r="G96" s="96"/>
      <c r="H96" s="96"/>
      <c r="I96" s="96"/>
      <c r="J96" s="96"/>
      <c r="K96" s="96"/>
      <c r="L96" s="96"/>
      <c r="M96" s="96"/>
      <c r="N96" s="261">
        <f>N178</f>
        <v>0</v>
      </c>
      <c r="O96" s="262"/>
      <c r="P96" s="262"/>
      <c r="Q96" s="262"/>
      <c r="R96" s="96"/>
      <c r="S96" s="98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1" customFormat="1" ht="29.25" customHeight="1">
      <c r="A97" s="9"/>
      <c r="B97" s="128"/>
      <c r="C97" s="88"/>
      <c r="D97" s="129" t="s">
        <v>159</v>
      </c>
      <c r="E97" s="88"/>
      <c r="F97" s="88"/>
      <c r="G97" s="88"/>
      <c r="H97" s="88"/>
      <c r="I97" s="88"/>
      <c r="J97" s="88"/>
      <c r="K97" s="88"/>
      <c r="L97" s="88"/>
      <c r="M97" s="88"/>
      <c r="N97" s="280">
        <f>N179</f>
        <v>0</v>
      </c>
      <c r="O97" s="281"/>
      <c r="P97" s="281"/>
      <c r="Q97" s="281"/>
      <c r="R97" s="88"/>
      <c r="S97" s="130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" customFormat="1" ht="29.25" customHeight="1">
      <c r="A98" s="9"/>
      <c r="B98" s="128"/>
      <c r="C98" s="88"/>
      <c r="D98" s="129" t="s">
        <v>134</v>
      </c>
      <c r="E98" s="88"/>
      <c r="F98" s="88"/>
      <c r="G98" s="88"/>
      <c r="H98" s="88"/>
      <c r="I98" s="88"/>
      <c r="J98" s="88"/>
      <c r="K98" s="88"/>
      <c r="L98" s="88"/>
      <c r="M98" s="88"/>
      <c r="N98" s="280">
        <f>N183</f>
        <v>0</v>
      </c>
      <c r="O98" s="281"/>
      <c r="P98" s="281"/>
      <c r="Q98" s="281"/>
      <c r="R98" s="88"/>
      <c r="S98" s="130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" customFormat="1" ht="15">
      <c r="A99" s="9"/>
      <c r="B99" s="128"/>
      <c r="C99" s="88"/>
      <c r="D99" s="129" t="s">
        <v>160</v>
      </c>
      <c r="E99" s="88"/>
      <c r="F99" s="88"/>
      <c r="G99" s="88"/>
      <c r="H99" s="88"/>
      <c r="I99" s="88"/>
      <c r="J99" s="88"/>
      <c r="K99" s="88"/>
      <c r="L99" s="88"/>
      <c r="M99" s="88"/>
      <c r="N99" s="280">
        <f>N241</f>
        <v>0</v>
      </c>
      <c r="O99" s="281"/>
      <c r="P99" s="281"/>
      <c r="Q99" s="281"/>
      <c r="R99" s="88"/>
      <c r="S99" s="130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2:19" s="1" customFormat="1" ht="6.75" customHeight="1"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9"/>
    </row>
    <row r="101" spans="2:22" s="1" customFormat="1" ht="30" customHeight="1">
      <c r="B101" s="27"/>
      <c r="C101" s="71" t="s">
        <v>97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36">
        <v>0</v>
      </c>
      <c r="O101" s="254"/>
      <c r="P101" s="254"/>
      <c r="Q101" s="254"/>
      <c r="R101" s="28"/>
      <c r="S101" s="29"/>
      <c r="U101" s="99"/>
      <c r="V101" s="100" t="s">
        <v>33</v>
      </c>
    </row>
    <row r="102" spans="1:30" ht="30" customHeight="1">
      <c r="A102" s="1"/>
      <c r="B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9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19" s="1" customFormat="1" ht="36.75" customHeight="1">
      <c r="B103" s="27"/>
      <c r="C103" s="90" t="s">
        <v>84</v>
      </c>
      <c r="D103" s="38"/>
      <c r="E103" s="38"/>
      <c r="F103" s="38"/>
      <c r="G103" s="38"/>
      <c r="H103" s="38"/>
      <c r="I103" s="38"/>
      <c r="J103" s="38"/>
      <c r="K103" s="38"/>
      <c r="L103" s="219">
        <f>ROUND(SUM(N89+N101),2)</f>
        <v>0</v>
      </c>
      <c r="M103" s="260"/>
      <c r="N103" s="260"/>
      <c r="O103" s="260"/>
      <c r="P103" s="260"/>
      <c r="Q103" s="260"/>
      <c r="R103" s="38"/>
      <c r="S103" s="29"/>
    </row>
    <row r="104" spans="2:19" s="1" customFormat="1" ht="6.75" customHeight="1"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3"/>
    </row>
    <row r="105" spans="1:30" s="1" customFormat="1" ht="18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s="1" customFormat="1" ht="6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s="1" customFormat="1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2:19" s="1" customFormat="1" ht="14.25" customHeight="1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6"/>
    </row>
    <row r="109" spans="2:19" s="1" customFormat="1" ht="21">
      <c r="B109" s="27"/>
      <c r="C109" s="243" t="s">
        <v>98</v>
      </c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8"/>
      <c r="S109" s="29"/>
    </row>
    <row r="110" spans="1:30" s="7" customFormat="1" ht="29.25" customHeight="1">
      <c r="A110" s="1"/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9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64" s="1" customFormat="1" ht="29.25" customHeight="1">
      <c r="B111" s="27"/>
      <c r="C111" s="24" t="s">
        <v>13</v>
      </c>
      <c r="D111" s="28"/>
      <c r="E111" s="28"/>
      <c r="F111" s="226" t="str">
        <f>F6</f>
        <v>Gymnázium Plzeň, výměna oken a dveří-ETAPA3</v>
      </c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8"/>
      <c r="R111" s="28"/>
      <c r="S111" s="29"/>
      <c r="AU111" s="13" t="s">
        <v>67</v>
      </c>
      <c r="AV111" s="13" t="s">
        <v>95</v>
      </c>
      <c r="BL111" s="107" t="e">
        <f>BL112+#REF!</f>
        <v>#VALUE!</v>
      </c>
    </row>
    <row r="112" spans="1:64" s="8" customFormat="1" ht="36.75" customHeight="1">
      <c r="A112" s="1"/>
      <c r="B112" s="27"/>
      <c r="C112" s="61" t="s">
        <v>87</v>
      </c>
      <c r="D112" s="28"/>
      <c r="E112" s="28"/>
      <c r="F112" s="229" t="str">
        <f>F7</f>
        <v>03 - etapa 3 - výměna oken a dveří</v>
      </c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8"/>
      <c r="R112" s="28"/>
      <c r="S112" s="29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S112" s="115" t="s">
        <v>17</v>
      </c>
      <c r="AU112" s="116" t="s">
        <v>67</v>
      </c>
      <c r="AV112" s="116" t="s">
        <v>68</v>
      </c>
      <c r="AZ112" s="115" t="s">
        <v>112</v>
      </c>
      <c r="BL112" s="117" t="e">
        <f>BL113+BL121+#REF!+BL155+#REF!+#REF!+#REF!</f>
        <v>#VALUE!</v>
      </c>
    </row>
    <row r="113" spans="1:64" s="8" customFormat="1" ht="19.5" customHeight="1">
      <c r="A113" s="1"/>
      <c r="B113" s="27"/>
      <c r="C113" s="61" t="s">
        <v>127</v>
      </c>
      <c r="D113" s="28"/>
      <c r="E113" s="28"/>
      <c r="F113" s="229" t="s">
        <v>308</v>
      </c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8"/>
      <c r="R113" s="28"/>
      <c r="S113" s="29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S113" s="115" t="s">
        <v>17</v>
      </c>
      <c r="AU113" s="116" t="s">
        <v>67</v>
      </c>
      <c r="AV113" s="116" t="s">
        <v>17</v>
      </c>
      <c r="AZ113" s="115" t="s">
        <v>112</v>
      </c>
      <c r="BL113" s="117" t="e">
        <f>SUM(BL114:BL120)</f>
        <v>#VALUE!</v>
      </c>
    </row>
    <row r="114" spans="2:66" s="1" customFormat="1" ht="31.5" customHeight="1">
      <c r="B114" s="27"/>
      <c r="C114" s="24" t="s">
        <v>18</v>
      </c>
      <c r="D114" s="28"/>
      <c r="E114" s="28"/>
      <c r="F114" s="22" t="str">
        <f>F10</f>
        <v> </v>
      </c>
      <c r="G114" s="28"/>
      <c r="H114" s="28"/>
      <c r="I114" s="28"/>
      <c r="J114" s="28"/>
      <c r="K114" s="24" t="s">
        <v>19</v>
      </c>
      <c r="L114" s="28"/>
      <c r="M114" s="213">
        <f>IF(O10="","",O10)</f>
        <v>42463</v>
      </c>
      <c r="N114" s="254"/>
      <c r="O114" s="254"/>
      <c r="P114" s="254"/>
      <c r="Q114" s="28"/>
      <c r="R114" s="28"/>
      <c r="S114" s="29"/>
      <c r="AS114" s="13" t="s">
        <v>123</v>
      </c>
      <c r="AU114" s="13" t="s">
        <v>113</v>
      </c>
      <c r="AV114" s="13" t="s">
        <v>79</v>
      </c>
      <c r="AZ114" s="13" t="s">
        <v>112</v>
      </c>
      <c r="BF114" s="127">
        <f aca="true" t="shared" si="0" ref="BF114:BF120">IF(V114="základní",N114,0)</f>
        <v>0</v>
      </c>
      <c r="BG114" s="127">
        <f aca="true" t="shared" si="1" ref="BG114:BG120">IF(V114="snížená",N114,0)</f>
        <v>0</v>
      </c>
      <c r="BH114" s="127">
        <f aca="true" t="shared" si="2" ref="BH114:BH120">IF(V114="zákl. přenesená",N114,0)</f>
        <v>0</v>
      </c>
      <c r="BI114" s="127">
        <f aca="true" t="shared" si="3" ref="BI114:BI120">IF(V114="sníž. přenesená",N114,0)</f>
        <v>0</v>
      </c>
      <c r="BJ114" s="127">
        <f aca="true" t="shared" si="4" ref="BJ114:BJ120">IF(V114="nulová",N114,0)</f>
        <v>0</v>
      </c>
      <c r="BK114" s="13" t="s">
        <v>17</v>
      </c>
      <c r="BL114" s="127" t="e">
        <f aca="true" t="shared" si="5" ref="BL114:BL120">ROUND(L114*K114,2)</f>
        <v>#VALUE!</v>
      </c>
      <c r="BM114" s="13" t="s">
        <v>123</v>
      </c>
      <c r="BN114" s="13" t="s">
        <v>143</v>
      </c>
    </row>
    <row r="115" spans="2:66" s="1" customFormat="1" ht="31.5" customHeight="1">
      <c r="B115" s="27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9"/>
      <c r="AS115" s="13" t="s">
        <v>123</v>
      </c>
      <c r="AU115" s="13" t="s">
        <v>113</v>
      </c>
      <c r="AV115" s="13" t="s">
        <v>79</v>
      </c>
      <c r="AZ115" s="13" t="s">
        <v>112</v>
      </c>
      <c r="BF115" s="127">
        <f t="shared" si="0"/>
        <v>0</v>
      </c>
      <c r="BG115" s="127">
        <f t="shared" si="1"/>
        <v>0</v>
      </c>
      <c r="BH115" s="127">
        <f t="shared" si="2"/>
        <v>0</v>
      </c>
      <c r="BI115" s="127">
        <f t="shared" si="3"/>
        <v>0</v>
      </c>
      <c r="BJ115" s="127">
        <f t="shared" si="4"/>
        <v>0</v>
      </c>
      <c r="BK115" s="13" t="s">
        <v>17</v>
      </c>
      <c r="BL115" s="127">
        <f t="shared" si="5"/>
        <v>0</v>
      </c>
      <c r="BM115" s="13" t="s">
        <v>123</v>
      </c>
      <c r="BN115" s="13" t="s">
        <v>144</v>
      </c>
    </row>
    <row r="116" spans="2:66" s="1" customFormat="1" ht="31.5" customHeight="1">
      <c r="B116" s="27"/>
      <c r="C116" s="24" t="s">
        <v>22</v>
      </c>
      <c r="D116" s="28"/>
      <c r="E116" s="28"/>
      <c r="F116" s="22" t="str">
        <f>E13</f>
        <v>Gymnázuim Plzeň</v>
      </c>
      <c r="G116" s="28"/>
      <c r="H116" s="28"/>
      <c r="I116" s="28"/>
      <c r="J116" s="28"/>
      <c r="K116" s="24" t="s">
        <v>27</v>
      </c>
      <c r="L116" s="28"/>
      <c r="M116" s="244">
        <f>E19</f>
        <v>0</v>
      </c>
      <c r="N116" s="254"/>
      <c r="O116" s="254"/>
      <c r="P116" s="254"/>
      <c r="Q116" s="254"/>
      <c r="R116" s="28"/>
      <c r="S116" s="29"/>
      <c r="AS116" s="13" t="s">
        <v>123</v>
      </c>
      <c r="AU116" s="13" t="s">
        <v>113</v>
      </c>
      <c r="AV116" s="13" t="s">
        <v>79</v>
      </c>
      <c r="AZ116" s="13" t="s">
        <v>112</v>
      </c>
      <c r="BF116" s="127">
        <f t="shared" si="0"/>
        <v>0</v>
      </c>
      <c r="BG116" s="127">
        <f t="shared" si="1"/>
        <v>0</v>
      </c>
      <c r="BH116" s="127">
        <f t="shared" si="2"/>
        <v>0</v>
      </c>
      <c r="BI116" s="127">
        <f t="shared" si="3"/>
        <v>0</v>
      </c>
      <c r="BJ116" s="127">
        <f t="shared" si="4"/>
        <v>0</v>
      </c>
      <c r="BK116" s="13" t="s">
        <v>17</v>
      </c>
      <c r="BL116" s="127" t="e">
        <f t="shared" si="5"/>
        <v>#VALUE!</v>
      </c>
      <c r="BM116" s="13" t="s">
        <v>123</v>
      </c>
      <c r="BN116" s="13" t="s">
        <v>145</v>
      </c>
    </row>
    <row r="117" spans="2:66" s="1" customFormat="1" ht="31.5" customHeight="1">
      <c r="B117" s="27"/>
      <c r="C117" s="24" t="s">
        <v>25</v>
      </c>
      <c r="D117" s="28"/>
      <c r="E117" s="28"/>
      <c r="F117" s="22">
        <f>IF(E16="","",E16)</f>
      </c>
      <c r="G117" s="28"/>
      <c r="H117" s="28"/>
      <c r="I117" s="28"/>
      <c r="J117" s="28"/>
      <c r="K117" s="24" t="s">
        <v>28</v>
      </c>
      <c r="L117" s="28"/>
      <c r="M117" s="244">
        <f>E22</f>
        <v>0</v>
      </c>
      <c r="N117" s="254"/>
      <c r="O117" s="254"/>
      <c r="P117" s="254"/>
      <c r="Q117" s="254"/>
      <c r="R117" s="28"/>
      <c r="S117" s="29"/>
      <c r="AS117" s="13" t="s">
        <v>123</v>
      </c>
      <c r="AU117" s="13" t="s">
        <v>113</v>
      </c>
      <c r="AV117" s="13" t="s">
        <v>79</v>
      </c>
      <c r="AZ117" s="13" t="s">
        <v>112</v>
      </c>
      <c r="BF117" s="127">
        <f t="shared" si="0"/>
        <v>0</v>
      </c>
      <c r="BG117" s="127">
        <f t="shared" si="1"/>
        <v>0</v>
      </c>
      <c r="BH117" s="127">
        <f t="shared" si="2"/>
        <v>0</v>
      </c>
      <c r="BI117" s="127">
        <f t="shared" si="3"/>
        <v>0</v>
      </c>
      <c r="BJ117" s="127">
        <f t="shared" si="4"/>
        <v>0</v>
      </c>
      <c r="BK117" s="13" t="s">
        <v>17</v>
      </c>
      <c r="BL117" s="127" t="e">
        <f t="shared" si="5"/>
        <v>#VALUE!</v>
      </c>
      <c r="BM117" s="13" t="s">
        <v>123</v>
      </c>
      <c r="BN117" s="13" t="s">
        <v>146</v>
      </c>
    </row>
    <row r="118" spans="2:66" s="1" customFormat="1" ht="31.5" customHeight="1">
      <c r="B118" s="27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9"/>
      <c r="AS118" s="13" t="s">
        <v>123</v>
      </c>
      <c r="AU118" s="13" t="s">
        <v>113</v>
      </c>
      <c r="AV118" s="13" t="s">
        <v>79</v>
      </c>
      <c r="AZ118" s="13" t="s">
        <v>112</v>
      </c>
      <c r="BF118" s="127">
        <f t="shared" si="0"/>
        <v>0</v>
      </c>
      <c r="BG118" s="127">
        <f t="shared" si="1"/>
        <v>0</v>
      </c>
      <c r="BH118" s="127">
        <f t="shared" si="2"/>
        <v>0</v>
      </c>
      <c r="BI118" s="127">
        <f t="shared" si="3"/>
        <v>0</v>
      </c>
      <c r="BJ118" s="127">
        <f t="shared" si="4"/>
        <v>0</v>
      </c>
      <c r="BK118" s="13" t="s">
        <v>17</v>
      </c>
      <c r="BL118" s="127">
        <f t="shared" si="5"/>
        <v>0</v>
      </c>
      <c r="BM118" s="13" t="s">
        <v>123</v>
      </c>
      <c r="BN118" s="13" t="s">
        <v>147</v>
      </c>
    </row>
    <row r="119" spans="1:66" s="1" customFormat="1" ht="31.5" customHeight="1">
      <c r="A119" s="7"/>
      <c r="B119" s="101"/>
      <c r="C119" s="102" t="s">
        <v>99</v>
      </c>
      <c r="D119" s="103" t="s">
        <v>100</v>
      </c>
      <c r="E119" s="103" t="s">
        <v>50</v>
      </c>
      <c r="F119" s="263" t="s">
        <v>101</v>
      </c>
      <c r="G119" s="264"/>
      <c r="H119" s="264"/>
      <c r="I119" s="264"/>
      <c r="J119" s="103" t="s">
        <v>102</v>
      </c>
      <c r="K119" s="103" t="s">
        <v>103</v>
      </c>
      <c r="L119" s="265" t="s">
        <v>104</v>
      </c>
      <c r="M119" s="264"/>
      <c r="N119" s="263" t="s">
        <v>93</v>
      </c>
      <c r="O119" s="264"/>
      <c r="P119" s="264"/>
      <c r="Q119" s="266"/>
      <c r="R119" s="147" t="s">
        <v>169</v>
      </c>
      <c r="S119" s="104"/>
      <c r="T119" s="7"/>
      <c r="U119" s="67" t="s">
        <v>105</v>
      </c>
      <c r="V119" s="68" t="s">
        <v>33</v>
      </c>
      <c r="W119" s="68" t="s">
        <v>106</v>
      </c>
      <c r="X119" s="68" t="s">
        <v>107</v>
      </c>
      <c r="Y119" s="68" t="s">
        <v>108</v>
      </c>
      <c r="Z119" s="68" t="s">
        <v>109</v>
      </c>
      <c r="AA119" s="68" t="s">
        <v>110</v>
      </c>
      <c r="AB119" s="69" t="s">
        <v>111</v>
      </c>
      <c r="AC119" s="7"/>
      <c r="AD119" s="7"/>
      <c r="AS119" s="13" t="s">
        <v>123</v>
      </c>
      <c r="AU119" s="13" t="s">
        <v>113</v>
      </c>
      <c r="AV119" s="13" t="s">
        <v>79</v>
      </c>
      <c r="AZ119" s="13" t="s">
        <v>112</v>
      </c>
      <c r="BF119" s="127">
        <f t="shared" si="0"/>
        <v>0</v>
      </c>
      <c r="BG119" s="127">
        <f t="shared" si="1"/>
        <v>0</v>
      </c>
      <c r="BH119" s="127">
        <f t="shared" si="2"/>
        <v>0</v>
      </c>
      <c r="BI119" s="127">
        <f t="shared" si="3"/>
        <v>0</v>
      </c>
      <c r="BJ119" s="127">
        <f t="shared" si="4"/>
        <v>0</v>
      </c>
      <c r="BK119" s="13" t="s">
        <v>17</v>
      </c>
      <c r="BL119" s="127" t="e">
        <f t="shared" si="5"/>
        <v>#VALUE!</v>
      </c>
      <c r="BM119" s="13" t="s">
        <v>123</v>
      </c>
      <c r="BN119" s="13" t="s">
        <v>148</v>
      </c>
    </row>
    <row r="120" spans="2:66" s="1" customFormat="1" ht="31.5" customHeight="1">
      <c r="B120" s="27"/>
      <c r="C120" s="71" t="s">
        <v>89</v>
      </c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69">
        <f>SUM(N121+N178)</f>
        <v>0</v>
      </c>
      <c r="O120" s="270"/>
      <c r="P120" s="270"/>
      <c r="Q120" s="270"/>
      <c r="R120" s="144"/>
      <c r="S120" s="29"/>
      <c r="U120" s="70"/>
      <c r="V120" s="43"/>
      <c r="W120" s="43"/>
      <c r="X120" s="105" t="e">
        <f>X121+X178</f>
        <v>#REF!</v>
      </c>
      <c r="Y120" s="43"/>
      <c r="Z120" s="105" t="e">
        <f>Z121+Z178</f>
        <v>#REF!</v>
      </c>
      <c r="AA120" s="43"/>
      <c r="AB120" s="106" t="e">
        <f>AB121+AB178</f>
        <v>#REF!</v>
      </c>
      <c r="AS120" s="13" t="s">
        <v>123</v>
      </c>
      <c r="AU120" s="13" t="s">
        <v>113</v>
      </c>
      <c r="AV120" s="13" t="s">
        <v>79</v>
      </c>
      <c r="AZ120" s="13" t="s">
        <v>112</v>
      </c>
      <c r="BF120" s="127">
        <f t="shared" si="0"/>
        <v>0</v>
      </c>
      <c r="BG120" s="127">
        <f t="shared" si="1"/>
        <v>0</v>
      </c>
      <c r="BH120" s="127">
        <f t="shared" si="2"/>
        <v>0</v>
      </c>
      <c r="BI120" s="127">
        <f t="shared" si="3"/>
        <v>0</v>
      </c>
      <c r="BJ120" s="127">
        <f t="shared" si="4"/>
        <v>0</v>
      </c>
      <c r="BK120" s="13" t="s">
        <v>17</v>
      </c>
      <c r="BL120" s="127">
        <f t="shared" si="5"/>
        <v>0</v>
      </c>
      <c r="BM120" s="13" t="s">
        <v>123</v>
      </c>
      <c r="BN120" s="13" t="s">
        <v>149</v>
      </c>
    </row>
    <row r="121" spans="2:64" s="8" customFormat="1" ht="29.25" customHeight="1">
      <c r="B121" s="108"/>
      <c r="C121" s="109"/>
      <c r="D121" s="110" t="s">
        <v>128</v>
      </c>
      <c r="E121" s="110"/>
      <c r="F121" s="110"/>
      <c r="G121" s="110"/>
      <c r="H121" s="110"/>
      <c r="I121" s="110"/>
      <c r="J121" s="110"/>
      <c r="K121" s="110"/>
      <c r="L121" s="110"/>
      <c r="M121" s="110"/>
      <c r="N121" s="272">
        <f>SUM(N122+N179+N159+N161+N176)</f>
        <v>0</v>
      </c>
      <c r="O121" s="261"/>
      <c r="P121" s="261"/>
      <c r="Q121" s="261"/>
      <c r="R121" s="143"/>
      <c r="S121" s="111"/>
      <c r="U121" s="112"/>
      <c r="V121" s="109"/>
      <c r="W121" s="109"/>
      <c r="X121" s="113" t="e">
        <f>#REF!+#REF!+#REF!+X122+#REF!+#REF!+X159+X161+X170+X176</f>
        <v>#REF!</v>
      </c>
      <c r="Y121" s="109"/>
      <c r="Z121" s="113" t="e">
        <f>#REF!+#REF!+#REF!+Z122+#REF!+#REF!+Z159+Z161+Z170+Z176</f>
        <v>#REF!</v>
      </c>
      <c r="AA121" s="109"/>
      <c r="AB121" s="114" t="e">
        <f>#REF!+#REF!+#REF!+AB122+#REF!+#REF!+AB159+AB161+AB170+AB176</f>
        <v>#REF!</v>
      </c>
      <c r="AS121" s="115" t="s">
        <v>17</v>
      </c>
      <c r="AU121" s="116" t="s">
        <v>67</v>
      </c>
      <c r="AV121" s="116" t="s">
        <v>17</v>
      </c>
      <c r="AZ121" s="115" t="s">
        <v>112</v>
      </c>
      <c r="BL121" s="117" t="e">
        <f>SUM(#REF!)</f>
        <v>#REF!</v>
      </c>
    </row>
    <row r="122" spans="1:66" s="1" customFormat="1" ht="31.5" customHeight="1">
      <c r="A122" s="8"/>
      <c r="B122" s="108"/>
      <c r="C122" s="109"/>
      <c r="D122" s="150" t="s">
        <v>172</v>
      </c>
      <c r="E122" s="131">
        <v>61</v>
      </c>
      <c r="F122" s="131" t="s">
        <v>173</v>
      </c>
      <c r="G122" s="131"/>
      <c r="H122" s="131"/>
      <c r="I122" s="131"/>
      <c r="J122" s="131"/>
      <c r="K122" s="131"/>
      <c r="L122" s="131"/>
      <c r="M122" s="131"/>
      <c r="N122" s="282">
        <f>SUM(N123:N158)</f>
        <v>0</v>
      </c>
      <c r="O122" s="283"/>
      <c r="P122" s="283"/>
      <c r="Q122" s="283"/>
      <c r="R122" s="145"/>
      <c r="S122" s="111"/>
      <c r="T122" s="8"/>
      <c r="U122" s="112"/>
      <c r="V122" s="109"/>
      <c r="W122" s="109"/>
      <c r="X122" s="113">
        <f>SUM(X155:X155)</f>
        <v>94.05152</v>
      </c>
      <c r="Y122" s="109"/>
      <c r="Z122" s="113">
        <f>SUM(Z155:Z155)</f>
        <v>2.787414</v>
      </c>
      <c r="AA122" s="109"/>
      <c r="AB122" s="114">
        <f>SUM(AB155:AB155)</f>
        <v>0</v>
      </c>
      <c r="AC122" s="8"/>
      <c r="AD122" s="8"/>
      <c r="AS122" s="13" t="s">
        <v>123</v>
      </c>
      <c r="AU122" s="13" t="s">
        <v>113</v>
      </c>
      <c r="AV122" s="13" t="s">
        <v>79</v>
      </c>
      <c r="AZ122" s="13" t="s">
        <v>112</v>
      </c>
      <c r="BF122" s="127">
        <f>IF(V122="základní",N122,0)</f>
        <v>0</v>
      </c>
      <c r="BG122" s="127">
        <f>IF(V122="snížená",N122,0)</f>
        <v>0</v>
      </c>
      <c r="BH122" s="127">
        <f>IF(V122="zákl. přenesená",N122,0)</f>
        <v>0</v>
      </c>
      <c r="BI122" s="127">
        <f>IF(V122="sníž. přenesená",N122,0)</f>
        <v>0</v>
      </c>
      <c r="BJ122" s="127">
        <f>IF(V122="nulová",N122,0)</f>
        <v>0</v>
      </c>
      <c r="BK122" s="13" t="s">
        <v>17</v>
      </c>
      <c r="BL122" s="127">
        <f>ROUND(L122*K122,2)</f>
        <v>0</v>
      </c>
      <c r="BM122" s="13" t="s">
        <v>123</v>
      </c>
      <c r="BN122" s="13" t="s">
        <v>150</v>
      </c>
    </row>
    <row r="123" spans="1:66" s="1" customFormat="1" ht="31.5" customHeight="1">
      <c r="A123" s="8"/>
      <c r="B123" s="108"/>
      <c r="C123" s="119">
        <v>1</v>
      </c>
      <c r="D123" s="119" t="s">
        <v>113</v>
      </c>
      <c r="E123" s="151" t="s">
        <v>174</v>
      </c>
      <c r="F123" s="224" t="s">
        <v>175</v>
      </c>
      <c r="G123" s="223"/>
      <c r="H123" s="223"/>
      <c r="I123" s="223"/>
      <c r="J123" s="152" t="s">
        <v>135</v>
      </c>
      <c r="K123" s="156">
        <v>215.41</v>
      </c>
      <c r="L123" s="284"/>
      <c r="M123" s="223"/>
      <c r="N123" s="222">
        <f>ROUND(L123*K123,2)</f>
        <v>0</v>
      </c>
      <c r="O123" s="223"/>
      <c r="P123" s="223"/>
      <c r="Q123" s="223"/>
      <c r="R123" s="158" t="s">
        <v>176</v>
      </c>
      <c r="S123" s="111"/>
      <c r="T123" s="8"/>
      <c r="U123" s="112"/>
      <c r="V123" s="109"/>
      <c r="W123" s="109"/>
      <c r="X123" s="113"/>
      <c r="Y123" s="109"/>
      <c r="Z123" s="113"/>
      <c r="AA123" s="109"/>
      <c r="AB123" s="114"/>
      <c r="AC123" s="8"/>
      <c r="AD123" s="8"/>
      <c r="AS123" s="13"/>
      <c r="AU123" s="13"/>
      <c r="AV123" s="13"/>
      <c r="AZ123" s="13"/>
      <c r="BF123" s="127"/>
      <c r="BG123" s="127"/>
      <c r="BH123" s="127"/>
      <c r="BI123" s="127"/>
      <c r="BJ123" s="127"/>
      <c r="BK123" s="13"/>
      <c r="BL123" s="127"/>
      <c r="BM123" s="13"/>
      <c r="BN123" s="13"/>
    </row>
    <row r="124" spans="1:66" s="1" customFormat="1" ht="31.5" customHeight="1">
      <c r="A124" s="8"/>
      <c r="B124" s="108"/>
      <c r="C124" s="159">
        <v>2</v>
      </c>
      <c r="D124" s="159" t="s">
        <v>113</v>
      </c>
      <c r="E124" s="160" t="s">
        <v>177</v>
      </c>
      <c r="F124" s="289" t="s">
        <v>178</v>
      </c>
      <c r="G124" s="288"/>
      <c r="H124" s="288"/>
      <c r="I124" s="288"/>
      <c r="J124" s="161" t="s">
        <v>135</v>
      </c>
      <c r="K124" s="162">
        <v>385.29</v>
      </c>
      <c r="L124" s="290"/>
      <c r="M124" s="288"/>
      <c r="N124" s="287">
        <f>ROUND(L124*K124,2)</f>
        <v>0</v>
      </c>
      <c r="O124" s="288"/>
      <c r="P124" s="288"/>
      <c r="Q124" s="288"/>
      <c r="R124" s="158" t="s">
        <v>189</v>
      </c>
      <c r="S124" s="111"/>
      <c r="T124" s="8"/>
      <c r="U124" s="112"/>
      <c r="V124" s="109"/>
      <c r="W124" s="109"/>
      <c r="X124" s="113"/>
      <c r="Y124" s="109"/>
      <c r="Z124" s="113"/>
      <c r="AA124" s="109"/>
      <c r="AB124" s="114"/>
      <c r="AC124" s="8"/>
      <c r="AD124" s="109"/>
      <c r="AE124" s="28"/>
      <c r="AS124" s="13"/>
      <c r="AU124" s="13"/>
      <c r="AV124" s="13"/>
      <c r="AZ124" s="13"/>
      <c r="BF124" s="127"/>
      <c r="BG124" s="127"/>
      <c r="BH124" s="127"/>
      <c r="BI124" s="127"/>
      <c r="BJ124" s="127"/>
      <c r="BK124" s="13"/>
      <c r="BL124" s="127"/>
      <c r="BM124" s="13"/>
      <c r="BN124" s="13"/>
    </row>
    <row r="125" spans="1:66" s="1" customFormat="1" ht="31.5" customHeight="1">
      <c r="A125" s="8"/>
      <c r="B125" s="108"/>
      <c r="C125" s="119">
        <v>3</v>
      </c>
      <c r="D125" s="119" t="s">
        <v>113</v>
      </c>
      <c r="E125" s="151" t="s">
        <v>179</v>
      </c>
      <c r="F125" s="224" t="s">
        <v>180</v>
      </c>
      <c r="G125" s="223"/>
      <c r="H125" s="223"/>
      <c r="I125" s="223"/>
      <c r="J125" s="152" t="s">
        <v>142</v>
      </c>
      <c r="K125" s="167">
        <f>SUM(K126:K154)</f>
        <v>1482.26</v>
      </c>
      <c r="L125" s="284"/>
      <c r="M125" s="223"/>
      <c r="N125" s="222">
        <f>ROUND(L125*K125,2)</f>
        <v>0</v>
      </c>
      <c r="O125" s="223"/>
      <c r="P125" s="223"/>
      <c r="Q125" s="223"/>
      <c r="R125" s="158" t="s">
        <v>188</v>
      </c>
      <c r="S125" s="111"/>
      <c r="T125" s="8"/>
      <c r="U125" s="112"/>
      <c r="V125" s="109"/>
      <c r="W125" s="109"/>
      <c r="X125" s="113"/>
      <c r="Y125" s="109"/>
      <c r="Z125" s="113"/>
      <c r="AA125" s="109"/>
      <c r="AB125" s="114"/>
      <c r="AC125" s="8"/>
      <c r="AD125" s="157"/>
      <c r="AE125" s="28"/>
      <c r="AS125" s="13"/>
      <c r="AU125" s="13"/>
      <c r="AV125" s="13"/>
      <c r="AZ125" s="13"/>
      <c r="BF125" s="127"/>
      <c r="BG125" s="127"/>
      <c r="BH125" s="127"/>
      <c r="BI125" s="127"/>
      <c r="BJ125" s="127"/>
      <c r="BK125" s="13"/>
      <c r="BL125" s="127"/>
      <c r="BM125" s="13"/>
      <c r="BN125" s="13"/>
    </row>
    <row r="126" spans="1:66" s="1" customFormat="1" ht="24.75" customHeight="1">
      <c r="A126" s="8"/>
      <c r="B126" s="108"/>
      <c r="C126" s="163"/>
      <c r="D126" s="193" t="s">
        <v>191</v>
      </c>
      <c r="E126" s="164"/>
      <c r="F126" s="285" t="s">
        <v>181</v>
      </c>
      <c r="G126" s="286"/>
      <c r="H126" s="286"/>
      <c r="I126" s="286"/>
      <c r="J126" s="165"/>
      <c r="K126" s="185"/>
      <c r="L126" s="168"/>
      <c r="M126" s="146"/>
      <c r="N126" s="168"/>
      <c r="O126" s="146"/>
      <c r="P126" s="146"/>
      <c r="Q126" s="146"/>
      <c r="R126" s="166"/>
      <c r="S126" s="111"/>
      <c r="T126" s="8"/>
      <c r="U126" s="112"/>
      <c r="V126" s="109"/>
      <c r="W126" s="109"/>
      <c r="X126" s="113"/>
      <c r="Y126" s="109"/>
      <c r="Z126" s="113"/>
      <c r="AA126" s="109"/>
      <c r="AB126" s="114"/>
      <c r="AC126" s="8"/>
      <c r="AD126" s="157"/>
      <c r="AE126" s="28"/>
      <c r="AS126" s="13"/>
      <c r="AU126" s="13"/>
      <c r="AV126" s="13"/>
      <c r="AZ126" s="13"/>
      <c r="BF126" s="127"/>
      <c r="BG126" s="127"/>
      <c r="BH126" s="127"/>
      <c r="BI126" s="127"/>
      <c r="BJ126" s="127"/>
      <c r="BK126" s="13"/>
      <c r="BL126" s="127"/>
      <c r="BM126" s="13"/>
      <c r="BN126" s="13"/>
    </row>
    <row r="127" spans="1:66" s="1" customFormat="1" ht="24.75" customHeight="1">
      <c r="A127" s="8"/>
      <c r="B127" s="108"/>
      <c r="C127" s="163"/>
      <c r="D127" s="193" t="s">
        <v>190</v>
      </c>
      <c r="E127" s="164"/>
      <c r="F127" s="187" t="s">
        <v>309</v>
      </c>
      <c r="G127" s="154"/>
      <c r="H127" s="154"/>
      <c r="I127" s="154"/>
      <c r="J127" s="184"/>
      <c r="K127" s="185">
        <v>212.1</v>
      </c>
      <c r="L127" s="186"/>
      <c r="M127" s="146"/>
      <c r="N127" s="168"/>
      <c r="O127" s="146"/>
      <c r="P127" s="146"/>
      <c r="Q127" s="146"/>
      <c r="R127" s="166"/>
      <c r="S127" s="111"/>
      <c r="T127" s="8"/>
      <c r="U127" s="112"/>
      <c r="V127" s="109"/>
      <c r="W127" s="109"/>
      <c r="X127" s="113"/>
      <c r="Y127" s="109"/>
      <c r="Z127" s="113"/>
      <c r="AA127" s="109"/>
      <c r="AB127" s="114"/>
      <c r="AC127" s="8"/>
      <c r="AD127" s="157"/>
      <c r="AE127" s="28"/>
      <c r="AS127" s="13"/>
      <c r="AU127" s="13"/>
      <c r="AV127" s="13"/>
      <c r="AZ127" s="13"/>
      <c r="BF127" s="127"/>
      <c r="BG127" s="127"/>
      <c r="BH127" s="127"/>
      <c r="BI127" s="127"/>
      <c r="BJ127" s="127"/>
      <c r="BK127" s="13"/>
      <c r="BL127" s="127"/>
      <c r="BM127" s="13"/>
      <c r="BN127" s="13"/>
    </row>
    <row r="128" spans="1:66" s="1" customFormat="1" ht="24.75" customHeight="1">
      <c r="A128" s="8"/>
      <c r="B128" s="108"/>
      <c r="C128" s="163"/>
      <c r="D128" s="193" t="s">
        <v>190</v>
      </c>
      <c r="E128" s="164"/>
      <c r="F128" s="187" t="s">
        <v>310</v>
      </c>
      <c r="G128" s="154"/>
      <c r="H128" s="154"/>
      <c r="I128" s="154"/>
      <c r="J128" s="184"/>
      <c r="K128" s="185">
        <v>28.8</v>
      </c>
      <c r="L128" s="186"/>
      <c r="M128" s="146"/>
      <c r="N128" s="168"/>
      <c r="O128" s="146"/>
      <c r="P128" s="146"/>
      <c r="Q128" s="146"/>
      <c r="R128" s="166"/>
      <c r="S128" s="111"/>
      <c r="T128" s="8"/>
      <c r="U128" s="112"/>
      <c r="V128" s="109"/>
      <c r="W128" s="109"/>
      <c r="X128" s="113"/>
      <c r="Y128" s="109"/>
      <c r="Z128" s="113"/>
      <c r="AA128" s="109"/>
      <c r="AB128" s="114"/>
      <c r="AC128" s="8"/>
      <c r="AD128" s="157"/>
      <c r="AE128" s="28"/>
      <c r="AS128" s="13"/>
      <c r="AU128" s="13"/>
      <c r="AV128" s="13"/>
      <c r="AZ128" s="13"/>
      <c r="BF128" s="127"/>
      <c r="BG128" s="127"/>
      <c r="BH128" s="127"/>
      <c r="BI128" s="127"/>
      <c r="BJ128" s="127"/>
      <c r="BK128" s="13"/>
      <c r="BL128" s="127"/>
      <c r="BM128" s="13"/>
      <c r="BN128" s="13"/>
    </row>
    <row r="129" spans="1:66" s="1" customFormat="1" ht="24.75" customHeight="1">
      <c r="A129" s="8"/>
      <c r="B129" s="108"/>
      <c r="C129" s="163"/>
      <c r="D129" s="193" t="s">
        <v>190</v>
      </c>
      <c r="E129" s="164"/>
      <c r="F129" s="187" t="s">
        <v>311</v>
      </c>
      <c r="G129" s="154"/>
      <c r="H129" s="154"/>
      <c r="I129" s="154"/>
      <c r="J129" s="184"/>
      <c r="K129" s="185">
        <v>20.96</v>
      </c>
      <c r="L129" s="186"/>
      <c r="M129" s="146"/>
      <c r="N129" s="168"/>
      <c r="O129" s="146"/>
      <c r="P129" s="146"/>
      <c r="Q129" s="146"/>
      <c r="R129" s="166"/>
      <c r="S129" s="111"/>
      <c r="T129" s="8"/>
      <c r="U129" s="112"/>
      <c r="V129" s="109"/>
      <c r="W129" s="109"/>
      <c r="X129" s="113"/>
      <c r="Y129" s="109"/>
      <c r="Z129" s="113"/>
      <c r="AA129" s="109"/>
      <c r="AB129" s="114"/>
      <c r="AC129" s="8"/>
      <c r="AD129" s="157"/>
      <c r="AE129" s="28"/>
      <c r="AS129" s="13"/>
      <c r="AU129" s="13"/>
      <c r="AV129" s="13"/>
      <c r="AZ129" s="13"/>
      <c r="BF129" s="127"/>
      <c r="BG129" s="127"/>
      <c r="BH129" s="127"/>
      <c r="BI129" s="127"/>
      <c r="BJ129" s="127"/>
      <c r="BK129" s="13"/>
      <c r="BL129" s="127"/>
      <c r="BM129" s="13"/>
      <c r="BN129" s="13"/>
    </row>
    <row r="130" spans="1:66" s="1" customFormat="1" ht="24.75" customHeight="1">
      <c r="A130" s="8"/>
      <c r="B130" s="108"/>
      <c r="C130" s="163"/>
      <c r="D130" s="193" t="s">
        <v>190</v>
      </c>
      <c r="E130" s="164"/>
      <c r="F130" s="187" t="s">
        <v>312</v>
      </c>
      <c r="G130" s="154"/>
      <c r="H130" s="154"/>
      <c r="I130" s="154"/>
      <c r="J130" s="184"/>
      <c r="K130" s="185">
        <v>7.24</v>
      </c>
      <c r="L130" s="186"/>
      <c r="M130" s="146"/>
      <c r="N130" s="168"/>
      <c r="O130" s="146"/>
      <c r="P130" s="146"/>
      <c r="Q130" s="146"/>
      <c r="R130" s="166"/>
      <c r="S130" s="111"/>
      <c r="T130" s="8"/>
      <c r="U130" s="112"/>
      <c r="V130" s="109"/>
      <c r="W130" s="109"/>
      <c r="X130" s="113"/>
      <c r="Y130" s="109"/>
      <c r="Z130" s="113"/>
      <c r="AA130" s="109"/>
      <c r="AB130" s="114"/>
      <c r="AC130" s="8"/>
      <c r="AD130" s="157"/>
      <c r="AE130" s="28"/>
      <c r="AS130" s="13"/>
      <c r="AU130" s="13"/>
      <c r="AV130" s="13"/>
      <c r="AZ130" s="13"/>
      <c r="BF130" s="127"/>
      <c r="BG130" s="127"/>
      <c r="BH130" s="127"/>
      <c r="BI130" s="127"/>
      <c r="BJ130" s="127"/>
      <c r="BK130" s="13"/>
      <c r="BL130" s="127"/>
      <c r="BM130" s="13"/>
      <c r="BN130" s="13"/>
    </row>
    <row r="131" spans="1:66" s="1" customFormat="1" ht="24.75" customHeight="1">
      <c r="A131" s="8"/>
      <c r="B131" s="108"/>
      <c r="C131" s="163"/>
      <c r="D131" s="193" t="s">
        <v>190</v>
      </c>
      <c r="E131" s="164"/>
      <c r="F131" s="187" t="s">
        <v>313</v>
      </c>
      <c r="G131" s="154"/>
      <c r="H131" s="154"/>
      <c r="I131" s="154"/>
      <c r="J131" s="184"/>
      <c r="K131" s="185">
        <v>22.26</v>
      </c>
      <c r="L131" s="186"/>
      <c r="M131" s="146"/>
      <c r="N131" s="168"/>
      <c r="O131" s="146"/>
      <c r="P131" s="146"/>
      <c r="Q131" s="146"/>
      <c r="R131" s="166"/>
      <c r="S131" s="111"/>
      <c r="T131" s="8"/>
      <c r="U131" s="112"/>
      <c r="V131" s="109"/>
      <c r="W131" s="109"/>
      <c r="X131" s="113"/>
      <c r="Y131" s="109"/>
      <c r="Z131" s="113"/>
      <c r="AA131" s="109"/>
      <c r="AB131" s="114"/>
      <c r="AC131" s="8"/>
      <c r="AD131" s="157"/>
      <c r="AE131" s="28"/>
      <c r="AS131" s="13"/>
      <c r="AU131" s="13"/>
      <c r="AV131" s="13"/>
      <c r="AZ131" s="13"/>
      <c r="BF131" s="127"/>
      <c r="BG131" s="127"/>
      <c r="BH131" s="127"/>
      <c r="BI131" s="127"/>
      <c r="BJ131" s="127"/>
      <c r="BK131" s="13"/>
      <c r="BL131" s="127"/>
      <c r="BM131" s="13"/>
      <c r="BN131" s="13"/>
    </row>
    <row r="132" spans="1:66" s="1" customFormat="1" ht="24.75" customHeight="1">
      <c r="A132" s="8"/>
      <c r="B132" s="108"/>
      <c r="C132" s="163"/>
      <c r="D132" s="193" t="s">
        <v>190</v>
      </c>
      <c r="E132" s="164"/>
      <c r="F132" s="187" t="s">
        <v>314</v>
      </c>
      <c r="G132" s="154"/>
      <c r="H132" s="154"/>
      <c r="I132" s="154"/>
      <c r="J132" s="184"/>
      <c r="K132" s="185">
        <v>15.7</v>
      </c>
      <c r="L132" s="186"/>
      <c r="M132" s="146"/>
      <c r="N132" s="168"/>
      <c r="O132" s="146"/>
      <c r="P132" s="146"/>
      <c r="Q132" s="146"/>
      <c r="R132" s="166"/>
      <c r="S132" s="111"/>
      <c r="T132" s="8"/>
      <c r="U132" s="112"/>
      <c r="V132" s="109"/>
      <c r="W132" s="109"/>
      <c r="X132" s="113"/>
      <c r="Y132" s="109"/>
      <c r="Z132" s="113"/>
      <c r="AA132" s="109"/>
      <c r="AB132" s="114"/>
      <c r="AC132" s="8"/>
      <c r="AD132" s="157"/>
      <c r="AE132" s="28"/>
      <c r="AS132" s="13"/>
      <c r="AU132" s="13"/>
      <c r="AV132" s="13"/>
      <c r="AZ132" s="13"/>
      <c r="BF132" s="127"/>
      <c r="BG132" s="127"/>
      <c r="BH132" s="127"/>
      <c r="BI132" s="127"/>
      <c r="BJ132" s="127"/>
      <c r="BK132" s="13"/>
      <c r="BL132" s="127"/>
      <c r="BM132" s="13"/>
      <c r="BN132" s="13"/>
    </row>
    <row r="133" spans="1:66" s="1" customFormat="1" ht="24.75" customHeight="1">
      <c r="A133" s="8"/>
      <c r="B133" s="108"/>
      <c r="C133" s="163"/>
      <c r="D133" s="193" t="s">
        <v>190</v>
      </c>
      <c r="E133" s="164"/>
      <c r="F133" s="187" t="s">
        <v>315</v>
      </c>
      <c r="G133" s="154"/>
      <c r="H133" s="154"/>
      <c r="I133" s="154"/>
      <c r="J133" s="184"/>
      <c r="K133" s="185">
        <v>29.52</v>
      </c>
      <c r="L133" s="186"/>
      <c r="M133" s="146"/>
      <c r="N133" s="168"/>
      <c r="O133" s="146"/>
      <c r="P133" s="146"/>
      <c r="Q133" s="146"/>
      <c r="R133" s="166"/>
      <c r="S133" s="111"/>
      <c r="T133" s="8"/>
      <c r="U133" s="112"/>
      <c r="V133" s="109"/>
      <c r="W133" s="109"/>
      <c r="X133" s="113"/>
      <c r="Y133" s="109"/>
      <c r="Z133" s="113"/>
      <c r="AA133" s="109"/>
      <c r="AB133" s="114"/>
      <c r="AC133" s="8"/>
      <c r="AD133" s="157"/>
      <c r="AE133" s="28"/>
      <c r="AS133" s="13"/>
      <c r="AU133" s="13"/>
      <c r="AV133" s="13"/>
      <c r="AZ133" s="13"/>
      <c r="BF133" s="127"/>
      <c r="BG133" s="127"/>
      <c r="BH133" s="127"/>
      <c r="BI133" s="127"/>
      <c r="BJ133" s="127"/>
      <c r="BK133" s="13"/>
      <c r="BL133" s="127"/>
      <c r="BM133" s="13"/>
      <c r="BN133" s="13"/>
    </row>
    <row r="134" spans="1:66" s="1" customFormat="1" ht="24.75" customHeight="1">
      <c r="A134" s="8"/>
      <c r="B134" s="108"/>
      <c r="C134" s="163"/>
      <c r="D134" s="193" t="s">
        <v>190</v>
      </c>
      <c r="E134" s="164"/>
      <c r="F134" s="187" t="s">
        <v>316</v>
      </c>
      <c r="G134" s="154"/>
      <c r="H134" s="154"/>
      <c r="I134" s="154"/>
      <c r="J134" s="184"/>
      <c r="K134" s="185">
        <v>20</v>
      </c>
      <c r="L134" s="186"/>
      <c r="M134" s="146"/>
      <c r="N134" s="168"/>
      <c r="O134" s="146"/>
      <c r="P134" s="146"/>
      <c r="Q134" s="146"/>
      <c r="R134" s="166"/>
      <c r="S134" s="111"/>
      <c r="T134" s="8"/>
      <c r="U134" s="112"/>
      <c r="V134" s="109"/>
      <c r="W134" s="109"/>
      <c r="X134" s="113"/>
      <c r="Y134" s="109"/>
      <c r="Z134" s="113"/>
      <c r="AA134" s="109"/>
      <c r="AB134" s="114"/>
      <c r="AC134" s="8"/>
      <c r="AD134" s="157"/>
      <c r="AE134" s="28"/>
      <c r="AS134" s="13"/>
      <c r="AU134" s="13"/>
      <c r="AV134" s="13"/>
      <c r="AZ134" s="13"/>
      <c r="BF134" s="127"/>
      <c r="BG134" s="127"/>
      <c r="BH134" s="127"/>
      <c r="BI134" s="127"/>
      <c r="BJ134" s="127"/>
      <c r="BK134" s="13"/>
      <c r="BL134" s="127"/>
      <c r="BM134" s="13"/>
      <c r="BN134" s="13"/>
    </row>
    <row r="135" spans="1:66" s="1" customFormat="1" ht="24.75" customHeight="1">
      <c r="A135" s="8"/>
      <c r="B135" s="108"/>
      <c r="C135" s="163"/>
      <c r="D135" s="193" t="s">
        <v>190</v>
      </c>
      <c r="E135" s="164"/>
      <c r="F135" s="187" t="s">
        <v>317</v>
      </c>
      <c r="G135" s="154"/>
      <c r="H135" s="154"/>
      <c r="I135" s="154"/>
      <c r="J135" s="184"/>
      <c r="K135" s="185">
        <v>56.28</v>
      </c>
      <c r="L135" s="186"/>
      <c r="M135" s="146"/>
      <c r="N135" s="168"/>
      <c r="O135" s="146"/>
      <c r="P135" s="146"/>
      <c r="Q135" s="146"/>
      <c r="R135" s="166"/>
      <c r="S135" s="111"/>
      <c r="T135" s="8"/>
      <c r="U135" s="112"/>
      <c r="V135" s="109"/>
      <c r="W135" s="109"/>
      <c r="X135" s="113"/>
      <c r="Y135" s="109"/>
      <c r="Z135" s="113"/>
      <c r="AA135" s="109"/>
      <c r="AB135" s="114"/>
      <c r="AC135" s="8"/>
      <c r="AD135" s="157"/>
      <c r="AE135" s="28"/>
      <c r="AS135" s="13"/>
      <c r="AU135" s="13"/>
      <c r="AV135" s="13"/>
      <c r="AZ135" s="13"/>
      <c r="BF135" s="127"/>
      <c r="BG135" s="127"/>
      <c r="BH135" s="127"/>
      <c r="BI135" s="127"/>
      <c r="BJ135" s="127"/>
      <c r="BK135" s="13"/>
      <c r="BL135" s="127"/>
      <c r="BM135" s="13"/>
      <c r="BN135" s="13"/>
    </row>
    <row r="136" spans="1:66" s="1" customFormat="1" ht="24.75" customHeight="1">
      <c r="A136" s="8"/>
      <c r="B136" s="108"/>
      <c r="C136" s="163"/>
      <c r="D136" s="193" t="s">
        <v>190</v>
      </c>
      <c r="E136" s="164"/>
      <c r="F136" s="187" t="s">
        <v>318</v>
      </c>
      <c r="G136" s="154"/>
      <c r="H136" s="154"/>
      <c r="I136" s="154"/>
      <c r="J136" s="184"/>
      <c r="K136" s="185">
        <v>25.6</v>
      </c>
      <c r="L136" s="186"/>
      <c r="M136" s="146"/>
      <c r="N136" s="168"/>
      <c r="O136" s="146"/>
      <c r="P136" s="146"/>
      <c r="Q136" s="146"/>
      <c r="R136" s="166"/>
      <c r="S136" s="111"/>
      <c r="T136" s="8"/>
      <c r="U136" s="112"/>
      <c r="V136" s="109"/>
      <c r="W136" s="109"/>
      <c r="X136" s="113"/>
      <c r="Y136" s="109"/>
      <c r="Z136" s="113"/>
      <c r="AA136" s="109"/>
      <c r="AB136" s="114"/>
      <c r="AC136" s="8"/>
      <c r="AD136" s="157"/>
      <c r="AE136" s="28"/>
      <c r="AS136" s="13"/>
      <c r="AU136" s="13"/>
      <c r="AV136" s="13"/>
      <c r="AZ136" s="13"/>
      <c r="BF136" s="127"/>
      <c r="BG136" s="127"/>
      <c r="BH136" s="127"/>
      <c r="BI136" s="127"/>
      <c r="BJ136" s="127"/>
      <c r="BK136" s="13"/>
      <c r="BL136" s="127"/>
      <c r="BM136" s="13"/>
      <c r="BN136" s="13"/>
    </row>
    <row r="137" spans="1:66" s="1" customFormat="1" ht="24.75" customHeight="1">
      <c r="A137" s="8"/>
      <c r="B137" s="108"/>
      <c r="C137" s="163"/>
      <c r="D137" s="193" t="s">
        <v>190</v>
      </c>
      <c r="E137" s="164"/>
      <c r="F137" s="187" t="s">
        <v>319</v>
      </c>
      <c r="G137" s="154"/>
      <c r="H137" s="154"/>
      <c r="I137" s="154"/>
      <c r="J137" s="184"/>
      <c r="K137" s="185">
        <v>52.08</v>
      </c>
      <c r="L137" s="186"/>
      <c r="M137" s="146"/>
      <c r="N137" s="168"/>
      <c r="O137" s="146"/>
      <c r="P137" s="146"/>
      <c r="Q137" s="146"/>
      <c r="R137" s="166"/>
      <c r="S137" s="111"/>
      <c r="T137" s="8"/>
      <c r="U137" s="112"/>
      <c r="V137" s="109"/>
      <c r="W137" s="109"/>
      <c r="X137" s="113"/>
      <c r="Y137" s="109"/>
      <c r="Z137" s="113"/>
      <c r="AA137" s="109"/>
      <c r="AB137" s="114"/>
      <c r="AC137" s="8"/>
      <c r="AD137" s="157"/>
      <c r="AE137" s="28"/>
      <c r="AS137" s="13"/>
      <c r="AU137" s="13"/>
      <c r="AV137" s="13"/>
      <c r="AZ137" s="13"/>
      <c r="BF137" s="127"/>
      <c r="BG137" s="127"/>
      <c r="BH137" s="127"/>
      <c r="BI137" s="127"/>
      <c r="BJ137" s="127"/>
      <c r="BK137" s="13"/>
      <c r="BL137" s="127"/>
      <c r="BM137" s="13"/>
      <c r="BN137" s="13"/>
    </row>
    <row r="138" spans="1:66" s="1" customFormat="1" ht="24.75" customHeight="1">
      <c r="A138" s="8"/>
      <c r="B138" s="108"/>
      <c r="C138" s="163"/>
      <c r="D138" s="193" t="s">
        <v>190</v>
      </c>
      <c r="E138" s="164"/>
      <c r="F138" s="187" t="s">
        <v>320</v>
      </c>
      <c r="G138" s="154"/>
      <c r="H138" s="154"/>
      <c r="I138" s="154"/>
      <c r="J138" s="184"/>
      <c r="K138" s="185">
        <v>90</v>
      </c>
      <c r="L138" s="186"/>
      <c r="M138" s="146"/>
      <c r="N138" s="168"/>
      <c r="O138" s="146"/>
      <c r="P138" s="146"/>
      <c r="Q138" s="146"/>
      <c r="R138" s="166"/>
      <c r="S138" s="111"/>
      <c r="T138" s="8"/>
      <c r="U138" s="112"/>
      <c r="V138" s="109"/>
      <c r="W138" s="109"/>
      <c r="X138" s="113"/>
      <c r="Y138" s="109"/>
      <c r="Z138" s="113"/>
      <c r="AA138" s="109"/>
      <c r="AB138" s="114"/>
      <c r="AC138" s="8"/>
      <c r="AD138" s="153"/>
      <c r="AE138" s="28"/>
      <c r="AS138" s="13"/>
      <c r="AU138" s="13"/>
      <c r="AV138" s="13"/>
      <c r="AZ138" s="13"/>
      <c r="BF138" s="127"/>
      <c r="BG138" s="127"/>
      <c r="BH138" s="127"/>
      <c r="BI138" s="127"/>
      <c r="BJ138" s="127"/>
      <c r="BK138" s="13"/>
      <c r="BL138" s="127"/>
      <c r="BM138" s="13"/>
      <c r="BN138" s="13"/>
    </row>
    <row r="139" spans="1:66" s="1" customFormat="1" ht="24.75" customHeight="1">
      <c r="A139" s="8"/>
      <c r="B139" s="108"/>
      <c r="C139" s="163"/>
      <c r="D139" s="193" t="s">
        <v>190</v>
      </c>
      <c r="E139" s="164"/>
      <c r="F139" s="187" t="s">
        <v>321</v>
      </c>
      <c r="G139" s="154"/>
      <c r="H139" s="154"/>
      <c r="I139" s="154"/>
      <c r="J139" s="184"/>
      <c r="K139" s="185">
        <v>21.96</v>
      </c>
      <c r="L139" s="186"/>
      <c r="M139" s="146"/>
      <c r="N139" s="168"/>
      <c r="O139" s="146"/>
      <c r="P139" s="146"/>
      <c r="Q139" s="146"/>
      <c r="R139" s="166"/>
      <c r="S139" s="111"/>
      <c r="T139" s="8"/>
      <c r="U139" s="112"/>
      <c r="V139" s="109"/>
      <c r="W139" s="109"/>
      <c r="X139" s="113"/>
      <c r="Y139" s="109"/>
      <c r="Z139" s="113"/>
      <c r="AA139" s="109"/>
      <c r="AB139" s="114"/>
      <c r="AC139" s="8"/>
      <c r="AD139" s="157"/>
      <c r="AE139" s="28"/>
      <c r="AS139" s="13"/>
      <c r="AU139" s="13"/>
      <c r="AV139" s="13"/>
      <c r="AZ139" s="13"/>
      <c r="BF139" s="127"/>
      <c r="BG139" s="127"/>
      <c r="BH139" s="127"/>
      <c r="BI139" s="127"/>
      <c r="BJ139" s="127"/>
      <c r="BK139" s="13"/>
      <c r="BL139" s="127"/>
      <c r="BM139" s="13"/>
      <c r="BN139" s="13"/>
    </row>
    <row r="140" spans="1:66" s="1" customFormat="1" ht="24.75" customHeight="1">
      <c r="A140" s="8"/>
      <c r="B140" s="108"/>
      <c r="C140" s="163"/>
      <c r="D140" s="193" t="s">
        <v>190</v>
      </c>
      <c r="E140" s="164"/>
      <c r="F140" s="187" t="s">
        <v>322</v>
      </c>
      <c r="G140" s="154"/>
      <c r="H140" s="154"/>
      <c r="I140" s="154"/>
      <c r="J140" s="184"/>
      <c r="K140" s="185">
        <v>23.8</v>
      </c>
      <c r="L140" s="186"/>
      <c r="M140" s="146"/>
      <c r="N140" s="168"/>
      <c r="O140" s="146"/>
      <c r="P140" s="146"/>
      <c r="Q140" s="146"/>
      <c r="R140" s="166"/>
      <c r="S140" s="111"/>
      <c r="T140" s="8"/>
      <c r="U140" s="112"/>
      <c r="V140" s="109"/>
      <c r="W140" s="109"/>
      <c r="X140" s="113"/>
      <c r="Y140" s="109"/>
      <c r="Z140" s="113"/>
      <c r="AA140" s="109"/>
      <c r="AB140" s="114"/>
      <c r="AC140" s="8"/>
      <c r="AD140" s="157"/>
      <c r="AE140" s="28"/>
      <c r="AS140" s="13"/>
      <c r="AU140" s="13"/>
      <c r="AV140" s="13"/>
      <c r="AZ140" s="13"/>
      <c r="BF140" s="127"/>
      <c r="BG140" s="127"/>
      <c r="BH140" s="127"/>
      <c r="BI140" s="127"/>
      <c r="BJ140" s="127"/>
      <c r="BK140" s="13"/>
      <c r="BL140" s="127"/>
      <c r="BM140" s="13"/>
      <c r="BN140" s="13"/>
    </row>
    <row r="141" spans="1:66" s="1" customFormat="1" ht="24.75" customHeight="1">
      <c r="A141" s="8"/>
      <c r="B141" s="108"/>
      <c r="C141" s="163"/>
      <c r="D141" s="193" t="s">
        <v>190</v>
      </c>
      <c r="E141" s="164"/>
      <c r="F141" s="187" t="s">
        <v>323</v>
      </c>
      <c r="G141" s="154"/>
      <c r="H141" s="154"/>
      <c r="I141" s="154"/>
      <c r="J141" s="184"/>
      <c r="K141" s="185">
        <v>11</v>
      </c>
      <c r="L141" s="186"/>
      <c r="M141" s="146"/>
      <c r="N141" s="168"/>
      <c r="O141" s="146"/>
      <c r="P141" s="146"/>
      <c r="Q141" s="146"/>
      <c r="R141" s="166"/>
      <c r="S141" s="111"/>
      <c r="T141" s="8"/>
      <c r="U141" s="112"/>
      <c r="V141" s="109"/>
      <c r="W141" s="109"/>
      <c r="X141" s="113"/>
      <c r="Y141" s="109"/>
      <c r="Z141" s="113"/>
      <c r="AA141" s="109"/>
      <c r="AB141" s="114"/>
      <c r="AC141" s="8"/>
      <c r="AD141" s="157"/>
      <c r="AE141" s="28"/>
      <c r="AS141" s="13"/>
      <c r="AU141" s="13"/>
      <c r="AV141" s="13"/>
      <c r="AZ141" s="13"/>
      <c r="BF141" s="127"/>
      <c r="BG141" s="127"/>
      <c r="BH141" s="127"/>
      <c r="BI141" s="127"/>
      <c r="BJ141" s="127"/>
      <c r="BK141" s="13"/>
      <c r="BL141" s="127"/>
      <c r="BM141" s="13"/>
      <c r="BN141" s="13"/>
    </row>
    <row r="142" spans="1:66" s="1" customFormat="1" ht="24.75" customHeight="1">
      <c r="A142" s="8"/>
      <c r="B142" s="108"/>
      <c r="C142" s="163"/>
      <c r="D142" s="193" t="s">
        <v>190</v>
      </c>
      <c r="E142" s="164"/>
      <c r="F142" s="187" t="s">
        <v>324</v>
      </c>
      <c r="G142" s="154"/>
      <c r="H142" s="154"/>
      <c r="I142" s="154"/>
      <c r="J142" s="184"/>
      <c r="K142" s="185">
        <v>93.6</v>
      </c>
      <c r="L142" s="186"/>
      <c r="M142" s="146"/>
      <c r="N142" s="168"/>
      <c r="O142" s="146"/>
      <c r="P142" s="146"/>
      <c r="Q142" s="146"/>
      <c r="R142" s="166"/>
      <c r="S142" s="111"/>
      <c r="T142" s="8"/>
      <c r="U142" s="112"/>
      <c r="V142" s="109"/>
      <c r="W142" s="109"/>
      <c r="X142" s="113"/>
      <c r="Y142" s="109"/>
      <c r="Z142" s="113"/>
      <c r="AA142" s="109"/>
      <c r="AB142" s="114"/>
      <c r="AC142" s="8"/>
      <c r="AD142" s="157"/>
      <c r="AE142" s="28"/>
      <c r="AS142" s="13"/>
      <c r="AU142" s="13"/>
      <c r="AV142" s="13"/>
      <c r="AZ142" s="13"/>
      <c r="BF142" s="127"/>
      <c r="BG142" s="127"/>
      <c r="BH142" s="127"/>
      <c r="BI142" s="127"/>
      <c r="BJ142" s="127"/>
      <c r="BK142" s="13"/>
      <c r="BL142" s="127"/>
      <c r="BM142" s="13"/>
      <c r="BN142" s="13"/>
    </row>
    <row r="143" spans="1:66" s="1" customFormat="1" ht="24.75" customHeight="1">
      <c r="A143" s="8"/>
      <c r="B143" s="108"/>
      <c r="C143" s="163"/>
      <c r="D143" s="193" t="s">
        <v>190</v>
      </c>
      <c r="E143" s="164"/>
      <c r="F143" s="187" t="s">
        <v>325</v>
      </c>
      <c r="G143" s="154"/>
      <c r="H143" s="154"/>
      <c r="I143" s="154"/>
      <c r="J143" s="184"/>
      <c r="K143" s="185">
        <v>12.4</v>
      </c>
      <c r="L143" s="186"/>
      <c r="M143" s="146"/>
      <c r="N143" s="168"/>
      <c r="O143" s="146"/>
      <c r="P143" s="146"/>
      <c r="Q143" s="146"/>
      <c r="R143" s="166"/>
      <c r="S143" s="111"/>
      <c r="T143" s="8"/>
      <c r="U143" s="112"/>
      <c r="V143" s="109"/>
      <c r="W143" s="109"/>
      <c r="X143" s="113"/>
      <c r="Y143" s="109"/>
      <c r="Z143" s="113"/>
      <c r="AA143" s="109"/>
      <c r="AB143" s="114"/>
      <c r="AC143" s="8"/>
      <c r="AD143" s="157"/>
      <c r="AE143" s="28"/>
      <c r="AS143" s="13"/>
      <c r="AU143" s="13"/>
      <c r="AV143" s="13"/>
      <c r="AZ143" s="13"/>
      <c r="BF143" s="127"/>
      <c r="BG143" s="127"/>
      <c r="BH143" s="127"/>
      <c r="BI143" s="127"/>
      <c r="BJ143" s="127"/>
      <c r="BK143" s="13"/>
      <c r="BL143" s="127"/>
      <c r="BM143" s="13"/>
      <c r="BN143" s="13"/>
    </row>
    <row r="144" spans="1:66" s="1" customFormat="1" ht="24.75" customHeight="1">
      <c r="A144" s="8"/>
      <c r="B144" s="108"/>
      <c r="C144" s="163"/>
      <c r="D144" s="193" t="s">
        <v>190</v>
      </c>
      <c r="E144" s="164"/>
      <c r="F144" s="187" t="s">
        <v>326</v>
      </c>
      <c r="G144" s="154"/>
      <c r="H144" s="154"/>
      <c r="I144" s="154"/>
      <c r="J144" s="184"/>
      <c r="K144" s="185">
        <v>6.98</v>
      </c>
      <c r="L144" s="186"/>
      <c r="M144" s="146"/>
      <c r="N144" s="168"/>
      <c r="O144" s="146"/>
      <c r="P144" s="146"/>
      <c r="Q144" s="146"/>
      <c r="R144" s="166"/>
      <c r="S144" s="111"/>
      <c r="T144" s="8"/>
      <c r="U144" s="112"/>
      <c r="V144" s="109"/>
      <c r="W144" s="109"/>
      <c r="X144" s="113"/>
      <c r="Y144" s="109"/>
      <c r="Z144" s="113"/>
      <c r="AA144" s="109"/>
      <c r="AB144" s="114"/>
      <c r="AC144" s="8"/>
      <c r="AD144" s="157"/>
      <c r="AE144" s="28"/>
      <c r="AS144" s="13"/>
      <c r="AU144" s="13"/>
      <c r="AV144" s="13"/>
      <c r="AZ144" s="13"/>
      <c r="BF144" s="127"/>
      <c r="BG144" s="127"/>
      <c r="BH144" s="127"/>
      <c r="BI144" s="127"/>
      <c r="BJ144" s="127"/>
      <c r="BK144" s="13"/>
      <c r="BL144" s="127"/>
      <c r="BM144" s="13"/>
      <c r="BN144" s="13"/>
    </row>
    <row r="145" spans="1:66" s="1" customFormat="1" ht="24.75" customHeight="1">
      <c r="A145" s="8"/>
      <c r="B145" s="108"/>
      <c r="C145" s="163"/>
      <c r="D145" s="193" t="s">
        <v>190</v>
      </c>
      <c r="E145" s="164"/>
      <c r="F145" s="187" t="s">
        <v>334</v>
      </c>
      <c r="G145" s="154"/>
      <c r="H145" s="154"/>
      <c r="I145" s="154"/>
      <c r="J145" s="184"/>
      <c r="K145" s="185">
        <v>3.54</v>
      </c>
      <c r="L145" s="186"/>
      <c r="M145" s="146"/>
      <c r="N145" s="168"/>
      <c r="O145" s="146"/>
      <c r="P145" s="146"/>
      <c r="Q145" s="146"/>
      <c r="R145" s="166"/>
      <c r="S145" s="111"/>
      <c r="T145" s="8"/>
      <c r="U145" s="112"/>
      <c r="V145" s="109"/>
      <c r="W145" s="109"/>
      <c r="X145" s="113"/>
      <c r="Y145" s="109"/>
      <c r="Z145" s="113"/>
      <c r="AA145" s="109"/>
      <c r="AB145" s="114"/>
      <c r="AC145" s="8"/>
      <c r="AD145" s="157"/>
      <c r="AE145" s="28"/>
      <c r="AS145" s="13"/>
      <c r="AU145" s="13"/>
      <c r="AV145" s="13"/>
      <c r="AZ145" s="13"/>
      <c r="BF145" s="127"/>
      <c r="BG145" s="127"/>
      <c r="BH145" s="127"/>
      <c r="BI145" s="127"/>
      <c r="BJ145" s="127"/>
      <c r="BK145" s="13"/>
      <c r="BL145" s="127"/>
      <c r="BM145" s="13"/>
      <c r="BN145" s="13"/>
    </row>
    <row r="146" spans="1:66" s="1" customFormat="1" ht="24.75" customHeight="1">
      <c r="A146" s="8"/>
      <c r="B146" s="108"/>
      <c r="C146" s="163"/>
      <c r="D146" s="193" t="s">
        <v>190</v>
      </c>
      <c r="E146" s="164"/>
      <c r="F146" s="187" t="s">
        <v>326</v>
      </c>
      <c r="G146" s="154"/>
      <c r="H146" s="154"/>
      <c r="I146" s="154"/>
      <c r="J146" s="184"/>
      <c r="K146" s="185">
        <v>6.98</v>
      </c>
      <c r="L146" s="186"/>
      <c r="M146" s="146"/>
      <c r="N146" s="168"/>
      <c r="O146" s="146"/>
      <c r="P146" s="146"/>
      <c r="Q146" s="146"/>
      <c r="R146" s="166"/>
      <c r="S146" s="111"/>
      <c r="T146" s="8"/>
      <c r="U146" s="112"/>
      <c r="V146" s="109"/>
      <c r="W146" s="109"/>
      <c r="X146" s="113"/>
      <c r="Y146" s="109"/>
      <c r="Z146" s="113"/>
      <c r="AA146" s="109"/>
      <c r="AB146" s="114"/>
      <c r="AC146" s="8"/>
      <c r="AD146" s="157"/>
      <c r="AE146" s="28"/>
      <c r="AS146" s="13"/>
      <c r="AU146" s="13"/>
      <c r="AV146" s="13"/>
      <c r="AZ146" s="13"/>
      <c r="BF146" s="127"/>
      <c r="BG146" s="127"/>
      <c r="BH146" s="127"/>
      <c r="BI146" s="127"/>
      <c r="BJ146" s="127"/>
      <c r="BK146" s="13"/>
      <c r="BL146" s="127"/>
      <c r="BM146" s="13"/>
      <c r="BN146" s="13"/>
    </row>
    <row r="147" spans="1:66" s="1" customFormat="1" ht="24.75" customHeight="1">
      <c r="A147" s="8"/>
      <c r="B147" s="108"/>
      <c r="C147" s="163"/>
      <c r="D147" s="193" t="s">
        <v>190</v>
      </c>
      <c r="E147" s="164"/>
      <c r="F147" s="187" t="s">
        <v>327</v>
      </c>
      <c r="G147" s="154"/>
      <c r="H147" s="154"/>
      <c r="I147" s="154"/>
      <c r="J147" s="184"/>
      <c r="K147" s="185">
        <v>23.6</v>
      </c>
      <c r="L147" s="186"/>
      <c r="M147" s="146"/>
      <c r="N147" s="168"/>
      <c r="O147" s="146"/>
      <c r="P147" s="146"/>
      <c r="Q147" s="146"/>
      <c r="R147" s="166"/>
      <c r="S147" s="111"/>
      <c r="T147" s="8"/>
      <c r="U147" s="112"/>
      <c r="V147" s="109"/>
      <c r="W147" s="109"/>
      <c r="X147" s="113"/>
      <c r="Y147" s="109"/>
      <c r="Z147" s="113"/>
      <c r="AA147" s="109"/>
      <c r="AB147" s="114"/>
      <c r="AC147" s="8"/>
      <c r="AD147" s="157"/>
      <c r="AE147" s="28"/>
      <c r="AS147" s="13"/>
      <c r="AU147" s="13"/>
      <c r="AV147" s="13"/>
      <c r="AZ147" s="13"/>
      <c r="BF147" s="127"/>
      <c r="BG147" s="127"/>
      <c r="BH147" s="127"/>
      <c r="BI147" s="127"/>
      <c r="BJ147" s="127"/>
      <c r="BK147" s="13"/>
      <c r="BL147" s="127"/>
      <c r="BM147" s="13"/>
      <c r="BN147" s="13"/>
    </row>
    <row r="148" spans="1:66" s="1" customFormat="1" ht="24.75" customHeight="1">
      <c r="A148" s="8"/>
      <c r="B148" s="108"/>
      <c r="C148" s="163"/>
      <c r="D148" s="193" t="s">
        <v>190</v>
      </c>
      <c r="E148" s="164"/>
      <c r="F148" s="187" t="s">
        <v>328</v>
      </c>
      <c r="G148" s="154"/>
      <c r="H148" s="154"/>
      <c r="I148" s="154"/>
      <c r="J148" s="184"/>
      <c r="K148" s="185">
        <v>19.2</v>
      </c>
      <c r="L148" s="186"/>
      <c r="M148" s="146"/>
      <c r="N148" s="168"/>
      <c r="O148" s="146"/>
      <c r="P148" s="146"/>
      <c r="Q148" s="146"/>
      <c r="R148" s="166"/>
      <c r="S148" s="111"/>
      <c r="T148" s="8"/>
      <c r="U148" s="112"/>
      <c r="V148" s="109"/>
      <c r="W148" s="109"/>
      <c r="X148" s="113"/>
      <c r="Y148" s="109"/>
      <c r="Z148" s="113"/>
      <c r="AA148" s="109"/>
      <c r="AB148" s="114"/>
      <c r="AC148" s="8"/>
      <c r="AD148" s="157"/>
      <c r="AE148" s="28"/>
      <c r="AS148" s="13"/>
      <c r="AU148" s="13"/>
      <c r="AV148" s="13"/>
      <c r="AZ148" s="13"/>
      <c r="BF148" s="127"/>
      <c r="BG148" s="127"/>
      <c r="BH148" s="127"/>
      <c r="BI148" s="127"/>
      <c r="BJ148" s="127"/>
      <c r="BK148" s="13"/>
      <c r="BL148" s="127"/>
      <c r="BM148" s="13"/>
      <c r="BN148" s="13"/>
    </row>
    <row r="149" spans="1:66" s="1" customFormat="1" ht="24.75" customHeight="1">
      <c r="A149" s="8"/>
      <c r="B149" s="108"/>
      <c r="C149" s="163"/>
      <c r="D149" s="193" t="s">
        <v>190</v>
      </c>
      <c r="E149" s="164"/>
      <c r="F149" s="187" t="s">
        <v>329</v>
      </c>
      <c r="G149" s="154"/>
      <c r="H149" s="154"/>
      <c r="I149" s="154"/>
      <c r="J149" s="184"/>
      <c r="K149" s="185">
        <v>176</v>
      </c>
      <c r="L149" s="186"/>
      <c r="M149" s="146"/>
      <c r="N149" s="168"/>
      <c r="O149" s="146"/>
      <c r="P149" s="146"/>
      <c r="Q149" s="146"/>
      <c r="R149" s="166"/>
      <c r="S149" s="111"/>
      <c r="T149" s="8"/>
      <c r="U149" s="112"/>
      <c r="V149" s="109"/>
      <c r="W149" s="109"/>
      <c r="X149" s="113"/>
      <c r="Y149" s="109"/>
      <c r="Z149" s="113"/>
      <c r="AA149" s="109"/>
      <c r="AB149" s="114"/>
      <c r="AC149" s="8"/>
      <c r="AD149" s="157"/>
      <c r="AE149" s="28"/>
      <c r="AS149" s="13"/>
      <c r="AU149" s="13"/>
      <c r="AV149" s="13"/>
      <c r="AZ149" s="13"/>
      <c r="BF149" s="127"/>
      <c r="BG149" s="127"/>
      <c r="BH149" s="127"/>
      <c r="BI149" s="127"/>
      <c r="BJ149" s="127"/>
      <c r="BK149" s="13"/>
      <c r="BL149" s="127"/>
      <c r="BM149" s="13"/>
      <c r="BN149" s="13"/>
    </row>
    <row r="150" spans="1:66" s="1" customFormat="1" ht="24.75" customHeight="1">
      <c r="A150" s="8"/>
      <c r="B150" s="108"/>
      <c r="C150" s="163"/>
      <c r="D150" s="193" t="s">
        <v>190</v>
      </c>
      <c r="E150" s="164"/>
      <c r="F150" s="187" t="s">
        <v>330</v>
      </c>
      <c r="G150" s="154"/>
      <c r="H150" s="154"/>
      <c r="I150" s="154"/>
      <c r="J150" s="184"/>
      <c r="K150" s="185">
        <v>18</v>
      </c>
      <c r="L150" s="186"/>
      <c r="M150" s="146"/>
      <c r="N150" s="168"/>
      <c r="O150" s="146"/>
      <c r="P150" s="146"/>
      <c r="Q150" s="146"/>
      <c r="R150" s="166"/>
      <c r="S150" s="111"/>
      <c r="T150" s="8"/>
      <c r="U150" s="112"/>
      <c r="V150" s="109"/>
      <c r="W150" s="109"/>
      <c r="X150" s="113"/>
      <c r="Y150" s="109"/>
      <c r="Z150" s="113"/>
      <c r="AA150" s="109"/>
      <c r="AB150" s="114"/>
      <c r="AC150" s="8"/>
      <c r="AD150" s="157"/>
      <c r="AE150" s="28"/>
      <c r="AS150" s="13"/>
      <c r="AU150" s="13"/>
      <c r="AV150" s="13"/>
      <c r="AZ150" s="13"/>
      <c r="BF150" s="127"/>
      <c r="BG150" s="127"/>
      <c r="BH150" s="127"/>
      <c r="BI150" s="127"/>
      <c r="BJ150" s="127"/>
      <c r="BK150" s="13"/>
      <c r="BL150" s="127"/>
      <c r="BM150" s="13"/>
      <c r="BN150" s="13"/>
    </row>
    <row r="151" spans="1:66" s="1" customFormat="1" ht="24.75" customHeight="1">
      <c r="A151" s="8"/>
      <c r="B151" s="108"/>
      <c r="C151" s="163"/>
      <c r="D151" s="193" t="s">
        <v>190</v>
      </c>
      <c r="E151" s="164"/>
      <c r="F151" s="187" t="s">
        <v>331</v>
      </c>
      <c r="G151" s="154"/>
      <c r="H151" s="154"/>
      <c r="I151" s="154"/>
      <c r="J151" s="184"/>
      <c r="K151" s="185">
        <v>15.4</v>
      </c>
      <c r="L151" s="186"/>
      <c r="M151" s="146"/>
      <c r="N151" s="168"/>
      <c r="O151" s="146"/>
      <c r="P151" s="146"/>
      <c r="Q151" s="146"/>
      <c r="R151" s="166"/>
      <c r="S151" s="111"/>
      <c r="T151" s="8"/>
      <c r="U151" s="112"/>
      <c r="V151" s="109"/>
      <c r="W151" s="109"/>
      <c r="X151" s="113"/>
      <c r="Y151" s="109"/>
      <c r="Z151" s="113"/>
      <c r="AA151" s="109"/>
      <c r="AB151" s="114"/>
      <c r="AC151" s="8"/>
      <c r="AD151" s="157"/>
      <c r="AE151" s="28"/>
      <c r="AS151" s="13"/>
      <c r="AU151" s="13"/>
      <c r="AV151" s="13"/>
      <c r="AZ151" s="13"/>
      <c r="BF151" s="127"/>
      <c r="BG151" s="127"/>
      <c r="BH151" s="127"/>
      <c r="BI151" s="127"/>
      <c r="BJ151" s="127"/>
      <c r="BK151" s="13"/>
      <c r="BL151" s="127"/>
      <c r="BM151" s="13"/>
      <c r="BN151" s="13"/>
    </row>
    <row r="152" spans="1:66" s="1" customFormat="1" ht="24.75" customHeight="1">
      <c r="A152" s="8"/>
      <c r="B152" s="108"/>
      <c r="C152" s="163"/>
      <c r="D152" s="193" t="s">
        <v>190</v>
      </c>
      <c r="E152" s="164"/>
      <c r="F152" s="187" t="s">
        <v>332</v>
      </c>
      <c r="G152" s="154"/>
      <c r="H152" s="154"/>
      <c r="I152" s="154"/>
      <c r="J152" s="184"/>
      <c r="K152" s="185">
        <v>3.76</v>
      </c>
      <c r="L152" s="186"/>
      <c r="M152" s="146"/>
      <c r="N152" s="168"/>
      <c r="O152" s="146"/>
      <c r="P152" s="146"/>
      <c r="Q152" s="146"/>
      <c r="R152" s="166"/>
      <c r="S152" s="111"/>
      <c r="T152" s="8"/>
      <c r="U152" s="112"/>
      <c r="V152" s="109"/>
      <c r="W152" s="109"/>
      <c r="X152" s="113"/>
      <c r="Y152" s="109"/>
      <c r="Z152" s="113"/>
      <c r="AA152" s="109"/>
      <c r="AB152" s="114"/>
      <c r="AC152" s="8"/>
      <c r="AD152" s="157"/>
      <c r="AE152" s="28"/>
      <c r="AS152" s="13"/>
      <c r="AU152" s="13"/>
      <c r="AV152" s="13"/>
      <c r="AZ152" s="13"/>
      <c r="BF152" s="127"/>
      <c r="BG152" s="127"/>
      <c r="BH152" s="127"/>
      <c r="BI152" s="127"/>
      <c r="BJ152" s="127"/>
      <c r="BK152" s="13"/>
      <c r="BL152" s="127"/>
      <c r="BM152" s="13"/>
      <c r="BN152" s="13"/>
    </row>
    <row r="153" spans="1:66" s="1" customFormat="1" ht="24.75" customHeight="1">
      <c r="A153" s="8"/>
      <c r="B153" s="108"/>
      <c r="C153" s="163"/>
      <c r="D153" s="193" t="s">
        <v>190</v>
      </c>
      <c r="E153" s="164"/>
      <c r="F153" s="187" t="s">
        <v>333</v>
      </c>
      <c r="G153" s="154"/>
      <c r="H153" s="154"/>
      <c r="I153" s="154"/>
      <c r="J153" s="184"/>
      <c r="K153" s="185">
        <v>12</v>
      </c>
      <c r="L153" s="186"/>
      <c r="M153" s="146"/>
      <c r="N153" s="168"/>
      <c r="O153" s="146"/>
      <c r="P153" s="146"/>
      <c r="Q153" s="146"/>
      <c r="R153" s="166"/>
      <c r="S153" s="111"/>
      <c r="T153" s="8"/>
      <c r="U153" s="112"/>
      <c r="V153" s="109"/>
      <c r="W153" s="109"/>
      <c r="X153" s="113"/>
      <c r="Y153" s="109"/>
      <c r="Z153" s="113"/>
      <c r="AA153" s="109"/>
      <c r="AB153" s="114"/>
      <c r="AC153" s="8"/>
      <c r="AD153" s="157"/>
      <c r="AE153" s="28"/>
      <c r="AS153" s="13"/>
      <c r="AU153" s="13"/>
      <c r="AV153" s="13"/>
      <c r="AZ153" s="13"/>
      <c r="BF153" s="127"/>
      <c r="BG153" s="127"/>
      <c r="BH153" s="127"/>
      <c r="BI153" s="127"/>
      <c r="BJ153" s="127"/>
      <c r="BK153" s="13"/>
      <c r="BL153" s="127"/>
      <c r="BM153" s="13"/>
      <c r="BN153" s="13"/>
    </row>
    <row r="154" spans="1:66" s="1" customFormat="1" ht="24.75" customHeight="1">
      <c r="A154" s="8"/>
      <c r="B154" s="108"/>
      <c r="C154" s="163"/>
      <c r="D154" s="193" t="s">
        <v>190</v>
      </c>
      <c r="E154" s="164"/>
      <c r="F154" s="187" t="s">
        <v>473</v>
      </c>
      <c r="G154" s="154"/>
      <c r="H154" s="154"/>
      <c r="I154" s="154"/>
      <c r="J154" s="184"/>
      <c r="K154" s="185">
        <v>453.5</v>
      </c>
      <c r="L154" s="186"/>
      <c r="M154" s="146"/>
      <c r="N154" s="168"/>
      <c r="O154" s="146"/>
      <c r="P154" s="146"/>
      <c r="Q154" s="146"/>
      <c r="R154" s="166"/>
      <c r="S154" s="111"/>
      <c r="T154" s="8"/>
      <c r="U154" s="112"/>
      <c r="V154" s="109"/>
      <c r="W154" s="109"/>
      <c r="X154" s="113"/>
      <c r="Y154" s="109"/>
      <c r="Z154" s="113"/>
      <c r="AA154" s="109"/>
      <c r="AB154" s="114"/>
      <c r="AC154" s="8"/>
      <c r="AD154" s="157"/>
      <c r="AE154" s="28"/>
      <c r="AS154" s="13"/>
      <c r="AU154" s="13"/>
      <c r="AV154" s="13"/>
      <c r="AZ154" s="13"/>
      <c r="BF154" s="127"/>
      <c r="BG154" s="127"/>
      <c r="BH154" s="127"/>
      <c r="BI154" s="127"/>
      <c r="BJ154" s="127"/>
      <c r="BK154" s="13"/>
      <c r="BL154" s="127"/>
      <c r="BM154" s="13"/>
      <c r="BN154" s="13"/>
    </row>
    <row r="155" spans="1:64" s="8" customFormat="1" ht="29.25" customHeight="1">
      <c r="A155" s="1"/>
      <c r="B155" s="118"/>
      <c r="C155" s="119">
        <v>4</v>
      </c>
      <c r="D155" s="119" t="s">
        <v>113</v>
      </c>
      <c r="E155" s="151" t="s">
        <v>182</v>
      </c>
      <c r="F155" s="224" t="s">
        <v>183</v>
      </c>
      <c r="G155" s="223"/>
      <c r="H155" s="223"/>
      <c r="I155" s="223"/>
      <c r="J155" s="152" t="s">
        <v>142</v>
      </c>
      <c r="K155" s="167">
        <v>189.62</v>
      </c>
      <c r="L155" s="284"/>
      <c r="M155" s="223"/>
      <c r="N155" s="222">
        <f>ROUND(L155*K155,2)</f>
        <v>0</v>
      </c>
      <c r="O155" s="223"/>
      <c r="P155" s="223"/>
      <c r="Q155" s="223"/>
      <c r="R155" s="158" t="s">
        <v>176</v>
      </c>
      <c r="S155" s="123"/>
      <c r="T155" s="1"/>
      <c r="U155" s="124" t="s">
        <v>3</v>
      </c>
      <c r="V155" s="36" t="s">
        <v>34</v>
      </c>
      <c r="W155" s="125">
        <v>0.496</v>
      </c>
      <c r="X155" s="125">
        <f>W155*K155</f>
        <v>94.05152</v>
      </c>
      <c r="Y155" s="125">
        <v>0.0147</v>
      </c>
      <c r="Z155" s="125">
        <f>Y155*K155</f>
        <v>2.787414</v>
      </c>
      <c r="AA155" s="125">
        <v>0</v>
      </c>
      <c r="AB155" s="126">
        <f>AA155*K155</f>
        <v>0</v>
      </c>
      <c r="AC155" s="1"/>
      <c r="AD155" s="189"/>
      <c r="AE155" s="109"/>
      <c r="AS155" s="115" t="s">
        <v>17</v>
      </c>
      <c r="AU155" s="116" t="s">
        <v>67</v>
      </c>
      <c r="AV155" s="116" t="s">
        <v>17</v>
      </c>
      <c r="AZ155" s="115" t="s">
        <v>112</v>
      </c>
      <c r="BL155" s="117" t="e">
        <f>#REF!</f>
        <v>#REF!</v>
      </c>
    </row>
    <row r="156" spans="1:64" s="8" customFormat="1" ht="29.25" customHeight="1">
      <c r="A156" s="1"/>
      <c r="B156" s="118"/>
      <c r="C156" s="171"/>
      <c r="D156" s="194" t="s">
        <v>191</v>
      </c>
      <c r="E156" s="172"/>
      <c r="F156" s="276" t="s">
        <v>184</v>
      </c>
      <c r="G156" s="277"/>
      <c r="H156" s="277"/>
      <c r="I156" s="277"/>
      <c r="J156" s="173"/>
      <c r="K156" s="174"/>
      <c r="L156" s="278"/>
      <c r="M156" s="279"/>
      <c r="N156" s="278"/>
      <c r="O156" s="279"/>
      <c r="P156" s="279"/>
      <c r="Q156" s="279"/>
      <c r="R156" s="175"/>
      <c r="S156" s="123"/>
      <c r="T156" s="1"/>
      <c r="U156" s="139"/>
      <c r="V156" s="36"/>
      <c r="W156" s="125"/>
      <c r="X156" s="125"/>
      <c r="Y156" s="125"/>
      <c r="Z156" s="125"/>
      <c r="AA156" s="125"/>
      <c r="AB156" s="126"/>
      <c r="AC156" s="1"/>
      <c r="AD156" s="28"/>
      <c r="AE156" s="109"/>
      <c r="AS156" s="115"/>
      <c r="AU156" s="116"/>
      <c r="AV156" s="116"/>
      <c r="AZ156" s="115"/>
      <c r="BL156" s="117"/>
    </row>
    <row r="157" spans="1:64" s="8" customFormat="1" ht="29.25" customHeight="1">
      <c r="A157" s="1"/>
      <c r="B157" s="118"/>
      <c r="C157" s="176"/>
      <c r="D157" s="163"/>
      <c r="E157" s="164"/>
      <c r="F157" s="285" t="s">
        <v>185</v>
      </c>
      <c r="G157" s="286"/>
      <c r="H157" s="286"/>
      <c r="I157" s="286"/>
      <c r="J157" s="165"/>
      <c r="K157" s="155"/>
      <c r="L157" s="168"/>
      <c r="M157" s="146"/>
      <c r="N157" s="168"/>
      <c r="O157" s="146"/>
      <c r="P157" s="146"/>
      <c r="Q157" s="146"/>
      <c r="R157" s="177"/>
      <c r="S157" s="123"/>
      <c r="T157" s="1"/>
      <c r="U157" s="139"/>
      <c r="V157" s="36"/>
      <c r="W157" s="125"/>
      <c r="X157" s="125"/>
      <c r="Y157" s="125"/>
      <c r="Z157" s="125"/>
      <c r="AA157" s="125"/>
      <c r="AB157" s="126"/>
      <c r="AC157" s="1"/>
      <c r="AD157" s="1"/>
      <c r="AS157" s="115"/>
      <c r="AU157" s="116"/>
      <c r="AV157" s="116"/>
      <c r="AZ157" s="115"/>
      <c r="BL157" s="117"/>
    </row>
    <row r="158" spans="1:64" s="8" customFormat="1" ht="39.75" customHeight="1">
      <c r="A158" s="1"/>
      <c r="B158" s="118"/>
      <c r="C158" s="178"/>
      <c r="D158" s="192" t="s">
        <v>190</v>
      </c>
      <c r="E158" s="179"/>
      <c r="F158" s="273" t="s">
        <v>474</v>
      </c>
      <c r="G158" s="273"/>
      <c r="H158" s="273"/>
      <c r="I158" s="273"/>
      <c r="J158" s="182"/>
      <c r="K158" s="188">
        <v>189.62</v>
      </c>
      <c r="L158" s="169"/>
      <c r="M158" s="170"/>
      <c r="N158" s="169"/>
      <c r="O158" s="170"/>
      <c r="P158" s="170"/>
      <c r="Q158" s="170"/>
      <c r="R158" s="183"/>
      <c r="S158" s="123"/>
      <c r="T158" s="1"/>
      <c r="U158" s="139"/>
      <c r="V158" s="36"/>
      <c r="W158" s="125"/>
      <c r="X158" s="125"/>
      <c r="Y158" s="125"/>
      <c r="Z158" s="125"/>
      <c r="AA158" s="125"/>
      <c r="AB158" s="126"/>
      <c r="AC158" s="1"/>
      <c r="AD158" s="1"/>
      <c r="AS158" s="115"/>
      <c r="AU158" s="116"/>
      <c r="AV158" s="116"/>
      <c r="AZ158" s="115"/>
      <c r="BL158" s="117"/>
    </row>
    <row r="159" spans="1:30" ht="15">
      <c r="A159" s="8"/>
      <c r="B159" s="108"/>
      <c r="C159" s="109"/>
      <c r="D159" s="131" t="s">
        <v>192</v>
      </c>
      <c r="E159" s="131"/>
      <c r="F159" s="131"/>
      <c r="G159" s="131"/>
      <c r="H159" s="131"/>
      <c r="I159" s="131"/>
      <c r="J159" s="131"/>
      <c r="K159" s="131"/>
      <c r="L159" s="131"/>
      <c r="M159" s="131"/>
      <c r="N159" s="274">
        <f>SUM(N160:N160)</f>
        <v>0</v>
      </c>
      <c r="O159" s="275"/>
      <c r="P159" s="275"/>
      <c r="Q159" s="275"/>
      <c r="R159" s="145"/>
      <c r="S159" s="111"/>
      <c r="T159" s="8"/>
      <c r="U159" s="112"/>
      <c r="V159" s="109"/>
      <c r="W159" s="109"/>
      <c r="X159" s="113">
        <f>SUM(X160:X160)</f>
        <v>28.637000000000004</v>
      </c>
      <c r="Y159" s="109"/>
      <c r="Z159" s="113">
        <f>SUM(Z160:Z160)</f>
        <v>0</v>
      </c>
      <c r="AA159" s="109"/>
      <c r="AB159" s="114">
        <f>SUM(AB160:AB160)</f>
        <v>0</v>
      </c>
      <c r="AC159" s="8"/>
      <c r="AD159" s="8"/>
    </row>
    <row r="160" spans="1:30" ht="24.75" customHeight="1">
      <c r="A160" s="1"/>
      <c r="B160" s="118"/>
      <c r="C160" s="119">
        <v>5</v>
      </c>
      <c r="D160" s="119" t="s">
        <v>113</v>
      </c>
      <c r="E160" s="120" t="s">
        <v>193</v>
      </c>
      <c r="F160" s="224" t="s">
        <v>194</v>
      </c>
      <c r="G160" s="223"/>
      <c r="H160" s="223"/>
      <c r="I160" s="223"/>
      <c r="J160" s="121" t="s">
        <v>135</v>
      </c>
      <c r="K160" s="195">
        <v>204.55</v>
      </c>
      <c r="L160" s="222"/>
      <c r="M160" s="223"/>
      <c r="N160" s="222">
        <f>ROUND(L160*K160,2)</f>
        <v>0</v>
      </c>
      <c r="O160" s="223"/>
      <c r="P160" s="223"/>
      <c r="Q160" s="223"/>
      <c r="R160" s="148"/>
      <c r="S160" s="123"/>
      <c r="T160" s="1"/>
      <c r="U160" s="124" t="s">
        <v>3</v>
      </c>
      <c r="V160" s="36" t="s">
        <v>34</v>
      </c>
      <c r="W160" s="125">
        <v>0.14</v>
      </c>
      <c r="X160" s="125">
        <f>W160*K160</f>
        <v>28.637000000000004</v>
      </c>
      <c r="Y160" s="125">
        <v>0</v>
      </c>
      <c r="Z160" s="125">
        <f>Y160*K160</f>
        <v>0</v>
      </c>
      <c r="AA160" s="125">
        <v>0</v>
      </c>
      <c r="AB160" s="126">
        <f>AA160*K160</f>
        <v>0</v>
      </c>
      <c r="AC160" s="1"/>
      <c r="AD160" s="1"/>
    </row>
    <row r="161" spans="1:30" ht="15">
      <c r="A161" s="8"/>
      <c r="B161" s="108"/>
      <c r="C161" s="109"/>
      <c r="D161" s="131" t="s">
        <v>130</v>
      </c>
      <c r="E161" s="131"/>
      <c r="F161" s="131"/>
      <c r="G161" s="131"/>
      <c r="H161" s="131"/>
      <c r="I161" s="131"/>
      <c r="J161" s="131"/>
      <c r="K161" s="131"/>
      <c r="L161" s="131"/>
      <c r="M161" s="131"/>
      <c r="N161" s="282">
        <f>SUM(N166:N169)</f>
        <v>0</v>
      </c>
      <c r="O161" s="283"/>
      <c r="P161" s="283"/>
      <c r="Q161" s="283"/>
      <c r="R161" s="145"/>
      <c r="S161" s="111"/>
      <c r="T161" s="8"/>
      <c r="U161" s="112"/>
      <c r="V161" s="109"/>
      <c r="W161" s="109"/>
      <c r="X161" s="113">
        <f>SUM(X166:X169)</f>
        <v>1852.66415</v>
      </c>
      <c r="Y161" s="109"/>
      <c r="Z161" s="113">
        <f>SUM(Z166:Z169)</f>
        <v>0</v>
      </c>
      <c r="AA161" s="109"/>
      <c r="AB161" s="114">
        <f>SUM(AB166:AB169)</f>
        <v>1067.3701</v>
      </c>
      <c r="AC161" s="8"/>
      <c r="AD161" s="8"/>
    </row>
    <row r="162" spans="1:33" ht="30" customHeight="1">
      <c r="A162" s="8"/>
      <c r="B162" s="108"/>
      <c r="C162" s="119">
        <v>6</v>
      </c>
      <c r="D162" s="119" t="s">
        <v>113</v>
      </c>
      <c r="E162" s="211">
        <v>967031132</v>
      </c>
      <c r="F162" s="224" t="s">
        <v>335</v>
      </c>
      <c r="G162" s="223"/>
      <c r="H162" s="223"/>
      <c r="I162" s="223"/>
      <c r="J162" s="121" t="s">
        <v>135</v>
      </c>
      <c r="K162" s="198">
        <v>2.21</v>
      </c>
      <c r="L162" s="222"/>
      <c r="M162" s="223"/>
      <c r="N162" s="222">
        <f>ROUND(L162*K162,2)</f>
        <v>0</v>
      </c>
      <c r="O162" s="223"/>
      <c r="P162" s="223"/>
      <c r="Q162" s="223"/>
      <c r="R162" s="148" t="s">
        <v>170</v>
      </c>
      <c r="S162" s="111"/>
      <c r="T162" s="8"/>
      <c r="U162" s="112"/>
      <c r="V162" s="109"/>
      <c r="W162" s="109"/>
      <c r="X162" s="113"/>
      <c r="Y162" s="109"/>
      <c r="Z162" s="113"/>
      <c r="AA162" s="109"/>
      <c r="AB162" s="114"/>
      <c r="AC162" s="8"/>
      <c r="AD162" s="109"/>
      <c r="AE162" s="18"/>
      <c r="AF162" s="18"/>
      <c r="AG162" s="18"/>
    </row>
    <row r="163" spans="1:33" ht="13.5">
      <c r="A163" s="8"/>
      <c r="B163" s="108"/>
      <c r="C163" s="119"/>
      <c r="D163" s="119"/>
      <c r="E163" s="210"/>
      <c r="F163" s="220" t="s">
        <v>337</v>
      </c>
      <c r="G163" s="221"/>
      <c r="H163" s="221"/>
      <c r="I163" s="221"/>
      <c r="J163" s="121"/>
      <c r="K163" s="197"/>
      <c r="L163" s="222"/>
      <c r="M163" s="223"/>
      <c r="N163" s="222"/>
      <c r="O163" s="223"/>
      <c r="P163" s="223"/>
      <c r="Q163" s="223"/>
      <c r="R163" s="148"/>
      <c r="S163" s="111"/>
      <c r="T163" s="8"/>
      <c r="U163" s="112"/>
      <c r="V163" s="109"/>
      <c r="W163" s="109"/>
      <c r="X163" s="113"/>
      <c r="Y163" s="109"/>
      <c r="Z163" s="113"/>
      <c r="AA163" s="109"/>
      <c r="AB163" s="114"/>
      <c r="AC163" s="8"/>
      <c r="AD163" s="109"/>
      <c r="AE163" s="18"/>
      <c r="AF163" s="18"/>
      <c r="AG163" s="18"/>
    </row>
    <row r="164" spans="1:33" ht="30" customHeight="1">
      <c r="A164" s="8"/>
      <c r="B164" s="108"/>
      <c r="C164" s="119">
        <v>7</v>
      </c>
      <c r="D164" s="119" t="s">
        <v>113</v>
      </c>
      <c r="E164" s="211">
        <v>968062354</v>
      </c>
      <c r="F164" s="224" t="s">
        <v>336</v>
      </c>
      <c r="G164" s="223"/>
      <c r="H164" s="223"/>
      <c r="I164" s="223"/>
      <c r="J164" s="121" t="s">
        <v>135</v>
      </c>
      <c r="K164" s="198">
        <v>3.76</v>
      </c>
      <c r="L164" s="222"/>
      <c r="M164" s="223"/>
      <c r="N164" s="222">
        <f>ROUND(L164*K164,2)</f>
        <v>0</v>
      </c>
      <c r="O164" s="223"/>
      <c r="P164" s="223"/>
      <c r="Q164" s="223"/>
      <c r="R164" s="148" t="s">
        <v>170</v>
      </c>
      <c r="S164" s="111"/>
      <c r="T164" s="8"/>
      <c r="U164" s="112"/>
      <c r="V164" s="109"/>
      <c r="W164" s="109"/>
      <c r="X164" s="113"/>
      <c r="Y164" s="109"/>
      <c r="Z164" s="113"/>
      <c r="AA164" s="109"/>
      <c r="AB164" s="114"/>
      <c r="AC164" s="8"/>
      <c r="AD164" s="285"/>
      <c r="AE164" s="285"/>
      <c r="AF164" s="285"/>
      <c r="AG164" s="285"/>
    </row>
    <row r="165" spans="1:33" ht="13.5">
      <c r="A165" s="8"/>
      <c r="B165" s="108"/>
      <c r="C165" s="119"/>
      <c r="D165" s="119"/>
      <c r="E165" s="141"/>
      <c r="F165" s="220" t="s">
        <v>338</v>
      </c>
      <c r="G165" s="221"/>
      <c r="H165" s="221"/>
      <c r="I165" s="221"/>
      <c r="J165" s="121"/>
      <c r="K165" s="197"/>
      <c r="L165" s="222"/>
      <c r="M165" s="223"/>
      <c r="N165" s="222"/>
      <c r="O165" s="223"/>
      <c r="P165" s="223"/>
      <c r="Q165" s="223"/>
      <c r="R165" s="148"/>
      <c r="S165" s="111"/>
      <c r="T165" s="8"/>
      <c r="U165" s="112"/>
      <c r="V165" s="109"/>
      <c r="W165" s="109"/>
      <c r="X165" s="113"/>
      <c r="Y165" s="109"/>
      <c r="Z165" s="113"/>
      <c r="AA165" s="109"/>
      <c r="AB165" s="114"/>
      <c r="AC165" s="8"/>
      <c r="AD165" s="109"/>
      <c r="AE165" s="18"/>
      <c r="AF165" s="18"/>
      <c r="AG165" s="18"/>
    </row>
    <row r="166" spans="1:30" ht="24.75" customHeight="1">
      <c r="A166" s="1"/>
      <c r="B166" s="118"/>
      <c r="C166" s="119">
        <v>8</v>
      </c>
      <c r="D166" s="119" t="s">
        <v>113</v>
      </c>
      <c r="E166" s="196">
        <v>968062355</v>
      </c>
      <c r="F166" s="224" t="s">
        <v>195</v>
      </c>
      <c r="G166" s="223"/>
      <c r="H166" s="223"/>
      <c r="I166" s="223"/>
      <c r="J166" s="121" t="s">
        <v>135</v>
      </c>
      <c r="K166" s="198">
        <v>468.23</v>
      </c>
      <c r="L166" s="222"/>
      <c r="M166" s="223"/>
      <c r="N166" s="222">
        <f>ROUND(L166*K166,2)</f>
        <v>0</v>
      </c>
      <c r="O166" s="223"/>
      <c r="P166" s="223"/>
      <c r="Q166" s="223"/>
      <c r="R166" s="148" t="s">
        <v>170</v>
      </c>
      <c r="S166" s="123"/>
      <c r="T166" s="1"/>
      <c r="U166" s="124" t="s">
        <v>3</v>
      </c>
      <c r="V166" s="36" t="s">
        <v>34</v>
      </c>
      <c r="W166" s="125">
        <v>2.905</v>
      </c>
      <c r="X166" s="125">
        <f>W166*K166</f>
        <v>1360.20815</v>
      </c>
      <c r="Y166" s="125">
        <v>0</v>
      </c>
      <c r="Z166" s="125">
        <f>Y166*K166</f>
        <v>0</v>
      </c>
      <c r="AA166" s="125">
        <v>2.27</v>
      </c>
      <c r="AB166" s="126">
        <f>AA166*K166</f>
        <v>1062.8821</v>
      </c>
      <c r="AC166" s="1"/>
      <c r="AD166" s="1"/>
    </row>
    <row r="167" spans="1:30" ht="30" customHeight="1">
      <c r="A167" s="1"/>
      <c r="B167" s="118"/>
      <c r="C167" s="119"/>
      <c r="D167" s="119"/>
      <c r="E167" s="141"/>
      <c r="F167" s="297" t="s">
        <v>475</v>
      </c>
      <c r="G167" s="298"/>
      <c r="H167" s="298"/>
      <c r="I167" s="225"/>
      <c r="J167" s="121"/>
      <c r="K167" s="197"/>
      <c r="L167" s="222"/>
      <c r="M167" s="223"/>
      <c r="N167" s="222"/>
      <c r="O167" s="223"/>
      <c r="P167" s="223"/>
      <c r="Q167" s="223"/>
      <c r="R167" s="148"/>
      <c r="S167" s="123"/>
      <c r="T167" s="1"/>
      <c r="U167" s="200" t="s">
        <v>3</v>
      </c>
      <c r="V167" s="36" t="s">
        <v>34</v>
      </c>
      <c r="W167" s="125">
        <v>0.241</v>
      </c>
      <c r="X167" s="125">
        <f>W167*K167</f>
        <v>0</v>
      </c>
      <c r="Y167" s="125">
        <v>0</v>
      </c>
      <c r="Z167" s="125">
        <f>Y167*K167</f>
        <v>0</v>
      </c>
      <c r="AA167" s="125">
        <v>0.192</v>
      </c>
      <c r="AB167" s="126">
        <f>AA167*K167</f>
        <v>0</v>
      </c>
      <c r="AC167" s="1"/>
      <c r="AD167" s="28"/>
    </row>
    <row r="168" spans="1:30" ht="30" customHeight="1">
      <c r="A168" s="1"/>
      <c r="B168" s="118"/>
      <c r="C168" s="119">
        <v>7</v>
      </c>
      <c r="D168" s="119"/>
      <c r="E168" s="151" t="s">
        <v>248</v>
      </c>
      <c r="F168" s="224" t="s">
        <v>249</v>
      </c>
      <c r="G168" s="223"/>
      <c r="H168" s="223"/>
      <c r="I168" s="223"/>
      <c r="J168" s="121" t="s">
        <v>135</v>
      </c>
      <c r="K168" s="197">
        <v>45.51</v>
      </c>
      <c r="L168" s="222"/>
      <c r="M168" s="223"/>
      <c r="N168" s="222">
        <f>ROUND(L168*K168,2)</f>
        <v>0</v>
      </c>
      <c r="O168" s="223"/>
      <c r="P168" s="223"/>
      <c r="Q168" s="223"/>
      <c r="R168" s="148" t="s">
        <v>170</v>
      </c>
      <c r="S168" s="146"/>
      <c r="T168" s="209"/>
      <c r="U168" s="34"/>
      <c r="V168" s="36"/>
      <c r="W168" s="125"/>
      <c r="X168" s="125"/>
      <c r="Y168" s="125"/>
      <c r="Z168" s="125"/>
      <c r="AA168" s="125"/>
      <c r="AB168" s="125"/>
      <c r="AC168" s="1"/>
      <c r="AD168" s="157"/>
    </row>
    <row r="169" spans="1:30" ht="24.75" customHeight="1">
      <c r="A169" s="1"/>
      <c r="B169" s="118"/>
      <c r="C169" s="119">
        <v>8</v>
      </c>
      <c r="D169" s="119" t="s">
        <v>113</v>
      </c>
      <c r="E169" s="151" t="s">
        <v>196</v>
      </c>
      <c r="F169" s="224" t="s">
        <v>198</v>
      </c>
      <c r="G169" s="223"/>
      <c r="H169" s="223"/>
      <c r="I169" s="223"/>
      <c r="J169" s="121" t="s">
        <v>168</v>
      </c>
      <c r="K169" s="122">
        <v>102</v>
      </c>
      <c r="L169" s="222"/>
      <c r="M169" s="223"/>
      <c r="N169" s="222">
        <f>ROUND(L169*K169,2)</f>
        <v>0</v>
      </c>
      <c r="O169" s="223"/>
      <c r="P169" s="223"/>
      <c r="Q169" s="223"/>
      <c r="R169" s="158" t="s">
        <v>189</v>
      </c>
      <c r="S169" s="201"/>
      <c r="T169" s="157"/>
      <c r="U169" s="34" t="s">
        <v>3</v>
      </c>
      <c r="V169" s="36" t="s">
        <v>34</v>
      </c>
      <c r="W169" s="125">
        <v>4.828</v>
      </c>
      <c r="X169" s="125">
        <f>W169*K169</f>
        <v>492.456</v>
      </c>
      <c r="Y169" s="125">
        <v>0</v>
      </c>
      <c r="Z169" s="125">
        <f>Y169*K169</f>
        <v>0</v>
      </c>
      <c r="AA169" s="125">
        <v>0.044</v>
      </c>
      <c r="AB169" s="125">
        <f>AA169*K169</f>
        <v>4.4879999999999995</v>
      </c>
      <c r="AC169" s="28"/>
      <c r="AD169" s="28"/>
    </row>
    <row r="170" spans="1:30" ht="15">
      <c r="A170" s="8"/>
      <c r="B170" s="108"/>
      <c r="C170" s="109"/>
      <c r="D170" s="131" t="s">
        <v>131</v>
      </c>
      <c r="E170" s="131"/>
      <c r="F170" s="131"/>
      <c r="G170" s="131"/>
      <c r="H170" s="131"/>
      <c r="I170" s="131"/>
      <c r="J170" s="131"/>
      <c r="K170" s="131"/>
      <c r="L170" s="131"/>
      <c r="M170" s="131"/>
      <c r="N170" s="282">
        <f>SUM(N171:N175)</f>
        <v>0</v>
      </c>
      <c r="O170" s="283"/>
      <c r="P170" s="283"/>
      <c r="Q170" s="283"/>
      <c r="R170" s="145"/>
      <c r="S170" s="202"/>
      <c r="T170" s="109"/>
      <c r="U170" s="109"/>
      <c r="V170" s="109"/>
      <c r="W170" s="109"/>
      <c r="X170" s="113">
        <f>SUM(X171:X175)</f>
        <v>44.45</v>
      </c>
      <c r="Y170" s="109"/>
      <c r="Z170" s="113">
        <f>SUM(Z171:Z175)</f>
        <v>0</v>
      </c>
      <c r="AA170" s="109"/>
      <c r="AB170" s="113">
        <f>SUM(AB171:AB175)</f>
        <v>0</v>
      </c>
      <c r="AC170" s="109"/>
      <c r="AD170" s="109"/>
    </row>
    <row r="171" spans="1:30" ht="24.75" customHeight="1">
      <c r="A171" s="1"/>
      <c r="B171" s="118"/>
      <c r="C171" s="119">
        <v>9</v>
      </c>
      <c r="D171" s="119" t="s">
        <v>113</v>
      </c>
      <c r="E171" s="120" t="s">
        <v>161</v>
      </c>
      <c r="F171" s="224" t="s">
        <v>162</v>
      </c>
      <c r="G171" s="223"/>
      <c r="H171" s="223"/>
      <c r="I171" s="223"/>
      <c r="J171" s="121" t="s">
        <v>137</v>
      </c>
      <c r="K171" s="122">
        <v>25</v>
      </c>
      <c r="L171" s="222"/>
      <c r="M171" s="223"/>
      <c r="N171" s="222">
        <f>ROUND(L171*K171,2)</f>
        <v>0</v>
      </c>
      <c r="O171" s="223"/>
      <c r="P171" s="223"/>
      <c r="Q171" s="223"/>
      <c r="R171" s="148" t="s">
        <v>170</v>
      </c>
      <c r="S171" s="201"/>
      <c r="T171" s="28"/>
      <c r="U171" s="34" t="s">
        <v>3</v>
      </c>
      <c r="V171" s="36" t="s">
        <v>34</v>
      </c>
      <c r="W171" s="125">
        <v>1.569</v>
      </c>
      <c r="X171" s="125">
        <f>W171*K171</f>
        <v>39.225</v>
      </c>
      <c r="Y171" s="125">
        <v>0</v>
      </c>
      <c r="Z171" s="125">
        <f>Y171*K171</f>
        <v>0</v>
      </c>
      <c r="AA171" s="125">
        <v>0</v>
      </c>
      <c r="AB171" s="125">
        <f>AA171*K171</f>
        <v>0</v>
      </c>
      <c r="AC171" s="28"/>
      <c r="AD171" s="28"/>
    </row>
    <row r="172" spans="1:30" ht="24.75" customHeight="1">
      <c r="A172" s="1"/>
      <c r="B172" s="118"/>
      <c r="C172" s="119">
        <v>10</v>
      </c>
      <c r="D172" s="119" t="s">
        <v>113</v>
      </c>
      <c r="E172" s="120" t="s">
        <v>138</v>
      </c>
      <c r="F172" s="224" t="s">
        <v>139</v>
      </c>
      <c r="G172" s="223"/>
      <c r="H172" s="223"/>
      <c r="I172" s="223"/>
      <c r="J172" s="121" t="s">
        <v>137</v>
      </c>
      <c r="K172" s="122">
        <v>25</v>
      </c>
      <c r="L172" s="222"/>
      <c r="M172" s="223"/>
      <c r="N172" s="222">
        <f>ROUND(L172*K172,2)</f>
        <v>0</v>
      </c>
      <c r="O172" s="223"/>
      <c r="P172" s="223"/>
      <c r="Q172" s="223"/>
      <c r="R172" s="148" t="s">
        <v>170</v>
      </c>
      <c r="S172" s="201"/>
      <c r="T172" s="28"/>
      <c r="U172" s="34" t="s">
        <v>3</v>
      </c>
      <c r="V172" s="36" t="s">
        <v>34</v>
      </c>
      <c r="W172" s="125">
        <v>0.125</v>
      </c>
      <c r="X172" s="125">
        <f>W172*K172</f>
        <v>3.125</v>
      </c>
      <c r="Y172" s="125">
        <v>0</v>
      </c>
      <c r="Z172" s="125">
        <f>Y172*K172</f>
        <v>0</v>
      </c>
      <c r="AA172" s="125">
        <v>0</v>
      </c>
      <c r="AB172" s="125">
        <f>AA172*K172</f>
        <v>0</v>
      </c>
      <c r="AC172" s="28"/>
      <c r="AD172" s="28"/>
    </row>
    <row r="173" spans="1:30" ht="24.75" customHeight="1">
      <c r="A173" s="1"/>
      <c r="B173" s="118"/>
      <c r="C173" s="119">
        <v>11</v>
      </c>
      <c r="D173" s="119" t="s">
        <v>113</v>
      </c>
      <c r="E173" s="120" t="s">
        <v>140</v>
      </c>
      <c r="F173" s="224" t="s">
        <v>141</v>
      </c>
      <c r="G173" s="223"/>
      <c r="H173" s="223"/>
      <c r="I173" s="223"/>
      <c r="J173" s="121" t="s">
        <v>137</v>
      </c>
      <c r="K173" s="122">
        <v>350</v>
      </c>
      <c r="L173" s="222"/>
      <c r="M173" s="223"/>
      <c r="N173" s="222">
        <f>ROUND(L173*K173,2)</f>
        <v>0</v>
      </c>
      <c r="O173" s="223"/>
      <c r="P173" s="223"/>
      <c r="Q173" s="223"/>
      <c r="R173" s="148" t="s">
        <v>170</v>
      </c>
      <c r="S173" s="201"/>
      <c r="T173" s="28"/>
      <c r="U173" s="34" t="s">
        <v>3</v>
      </c>
      <c r="V173" s="36" t="s">
        <v>34</v>
      </c>
      <c r="W173" s="125">
        <v>0.006</v>
      </c>
      <c r="X173" s="125">
        <f>W173*K173</f>
        <v>2.1</v>
      </c>
      <c r="Y173" s="125">
        <v>0</v>
      </c>
      <c r="Z173" s="125">
        <f>Y173*K173</f>
        <v>0</v>
      </c>
      <c r="AA173" s="125">
        <v>0</v>
      </c>
      <c r="AB173" s="125">
        <f>AA173*K173</f>
        <v>0</v>
      </c>
      <c r="AC173" s="28"/>
      <c r="AD173" s="28"/>
    </row>
    <row r="174" spans="1:30" ht="24.75" customHeight="1">
      <c r="A174" s="1"/>
      <c r="B174" s="118"/>
      <c r="C174" s="119"/>
      <c r="D174" s="119"/>
      <c r="E174" s="120"/>
      <c r="F174" s="199" t="s">
        <v>476</v>
      </c>
      <c r="G174" s="190"/>
      <c r="H174" s="190"/>
      <c r="I174" s="190"/>
      <c r="J174" s="121"/>
      <c r="K174" s="122"/>
      <c r="L174" s="191"/>
      <c r="M174" s="190"/>
      <c r="N174" s="191"/>
      <c r="O174" s="190"/>
      <c r="P174" s="190"/>
      <c r="Q174" s="190"/>
      <c r="R174" s="148"/>
      <c r="S174" s="201"/>
      <c r="T174" s="28"/>
      <c r="U174" s="34"/>
      <c r="V174" s="36"/>
      <c r="W174" s="125"/>
      <c r="X174" s="125"/>
      <c r="Y174" s="125"/>
      <c r="Z174" s="125"/>
      <c r="AA174" s="125"/>
      <c r="AB174" s="125"/>
      <c r="AC174" s="28"/>
      <c r="AD174" s="28"/>
    </row>
    <row r="175" spans="1:30" ht="24.75" customHeight="1">
      <c r="A175" s="1"/>
      <c r="B175" s="118"/>
      <c r="C175" s="119">
        <v>12</v>
      </c>
      <c r="D175" s="119" t="s">
        <v>113</v>
      </c>
      <c r="E175" s="151" t="s">
        <v>199</v>
      </c>
      <c r="F175" s="224" t="s">
        <v>200</v>
      </c>
      <c r="G175" s="223"/>
      <c r="H175" s="223"/>
      <c r="I175" s="223"/>
      <c r="J175" s="121" t="s">
        <v>137</v>
      </c>
      <c r="K175" s="122">
        <v>25</v>
      </c>
      <c r="L175" s="222"/>
      <c r="M175" s="223"/>
      <c r="N175" s="222">
        <f>ROUND(L175*K175,2)</f>
        <v>0</v>
      </c>
      <c r="O175" s="223"/>
      <c r="P175" s="223"/>
      <c r="Q175" s="223"/>
      <c r="R175" s="148" t="s">
        <v>170</v>
      </c>
      <c r="S175" s="201"/>
      <c r="T175" s="157"/>
      <c r="U175" s="34" t="s">
        <v>3</v>
      </c>
      <c r="V175" s="36" t="s">
        <v>34</v>
      </c>
      <c r="W175" s="125">
        <v>0</v>
      </c>
      <c r="X175" s="125">
        <f>W175*K175</f>
        <v>0</v>
      </c>
      <c r="Y175" s="125">
        <v>0</v>
      </c>
      <c r="Z175" s="125">
        <f>Y175*K175</f>
        <v>0</v>
      </c>
      <c r="AA175" s="125">
        <v>0</v>
      </c>
      <c r="AB175" s="125">
        <f>AA175*K175</f>
        <v>0</v>
      </c>
      <c r="AC175" s="28"/>
      <c r="AD175" s="28"/>
    </row>
    <row r="176" spans="1:30" ht="15">
      <c r="A176" s="8"/>
      <c r="B176" s="108"/>
      <c r="C176" s="109"/>
      <c r="D176" s="131" t="s">
        <v>132</v>
      </c>
      <c r="E176" s="131"/>
      <c r="F176" s="131"/>
      <c r="G176" s="131"/>
      <c r="H176" s="131"/>
      <c r="I176" s="131"/>
      <c r="J176" s="131"/>
      <c r="K176" s="131"/>
      <c r="L176" s="131"/>
      <c r="M176" s="131"/>
      <c r="N176" s="282">
        <f>SUM(N177:N177)</f>
        <v>0</v>
      </c>
      <c r="O176" s="283"/>
      <c r="P176" s="283"/>
      <c r="Q176" s="283"/>
      <c r="R176" s="122"/>
      <c r="S176" s="111"/>
      <c r="T176" s="8"/>
      <c r="U176" s="112"/>
      <c r="V176" s="109"/>
      <c r="W176" s="109"/>
      <c r="X176" s="113">
        <f>X177</f>
        <v>18.282</v>
      </c>
      <c r="Y176" s="109"/>
      <c r="Z176" s="113">
        <f>Z177</f>
        <v>0</v>
      </c>
      <c r="AA176" s="109"/>
      <c r="AB176" s="114">
        <f>AB177</f>
        <v>0</v>
      </c>
      <c r="AC176" s="8"/>
      <c r="AD176" s="8"/>
    </row>
    <row r="177" spans="1:30" ht="13.5">
      <c r="A177" s="1"/>
      <c r="B177" s="118"/>
      <c r="C177" s="119">
        <v>13</v>
      </c>
      <c r="D177" s="119" t="s">
        <v>113</v>
      </c>
      <c r="E177" s="120" t="s">
        <v>163</v>
      </c>
      <c r="F177" s="224" t="s">
        <v>164</v>
      </c>
      <c r="G177" s="223"/>
      <c r="H177" s="223"/>
      <c r="I177" s="223"/>
      <c r="J177" s="121" t="s">
        <v>137</v>
      </c>
      <c r="K177" s="122">
        <v>22</v>
      </c>
      <c r="L177" s="222"/>
      <c r="M177" s="223"/>
      <c r="N177" s="222">
        <f>ROUND(L177*K177,2)</f>
        <v>0</v>
      </c>
      <c r="O177" s="223"/>
      <c r="P177" s="223"/>
      <c r="Q177" s="223"/>
      <c r="R177" s="148" t="s">
        <v>170</v>
      </c>
      <c r="S177" s="123"/>
      <c r="T177" s="1"/>
      <c r="U177" s="124" t="s">
        <v>3</v>
      </c>
      <c r="V177" s="36" t="s">
        <v>34</v>
      </c>
      <c r="W177" s="125">
        <v>0.831</v>
      </c>
      <c r="X177" s="125">
        <f>W177*K177</f>
        <v>18.282</v>
      </c>
      <c r="Y177" s="125">
        <v>0</v>
      </c>
      <c r="Z177" s="125">
        <f>Y177*K177</f>
        <v>0</v>
      </c>
      <c r="AA177" s="125">
        <v>0</v>
      </c>
      <c r="AB177" s="126">
        <f>AA177*K177</f>
        <v>0</v>
      </c>
      <c r="AC177" s="1"/>
      <c r="AD177" s="1"/>
    </row>
    <row r="178" spans="1:30" ht="18">
      <c r="A178" s="8"/>
      <c r="B178" s="108"/>
      <c r="C178" s="109"/>
      <c r="D178" s="110" t="s">
        <v>133</v>
      </c>
      <c r="E178" s="110"/>
      <c r="F178" s="110"/>
      <c r="G178" s="110"/>
      <c r="H178" s="110"/>
      <c r="I178" s="110"/>
      <c r="J178" s="110"/>
      <c r="K178" s="110"/>
      <c r="L178" s="110"/>
      <c r="M178" s="110"/>
      <c r="N178" s="291">
        <f>SUM(N179+N183+N241)</f>
        <v>0</v>
      </c>
      <c r="O178" s="292"/>
      <c r="P178" s="292"/>
      <c r="Q178" s="292"/>
      <c r="R178" s="143"/>
      <c r="S178" s="111"/>
      <c r="T178" s="8"/>
      <c r="U178" s="112"/>
      <c r="V178" s="109"/>
      <c r="W178" s="109"/>
      <c r="X178" s="113" t="e">
        <f>#REF!+#REF!+X183+#REF!+#REF!+#REF!+#REF!+X241+#REF!</f>
        <v>#REF!</v>
      </c>
      <c r="Y178" s="109"/>
      <c r="Z178" s="113" t="e">
        <f>#REF!+#REF!+Z183+#REF!+#REF!+#REF!+#REF!+Z241+#REF!</f>
        <v>#REF!</v>
      </c>
      <c r="AA178" s="109"/>
      <c r="AB178" s="114" t="e">
        <f>#REF!+#REF!+AB183+#REF!+#REF!+#REF!+#REF!+AB241+#REF!</f>
        <v>#REF!</v>
      </c>
      <c r="AC178" s="8"/>
      <c r="AD178" s="8"/>
    </row>
    <row r="179" spans="1:30" ht="15">
      <c r="A179" s="8"/>
      <c r="B179" s="108"/>
      <c r="C179" s="109"/>
      <c r="D179" s="131" t="s">
        <v>201</v>
      </c>
      <c r="E179" s="131"/>
      <c r="F179" s="131"/>
      <c r="G179" s="131"/>
      <c r="H179" s="131"/>
      <c r="I179" s="131"/>
      <c r="J179" s="131"/>
      <c r="K179" s="131"/>
      <c r="L179" s="131"/>
      <c r="M179" s="131"/>
      <c r="N179" s="282">
        <f>SUM(N180:N181)</f>
        <v>0</v>
      </c>
      <c r="O179" s="283"/>
      <c r="P179" s="283"/>
      <c r="Q179" s="283"/>
      <c r="R179" s="145"/>
      <c r="S179" s="109"/>
      <c r="T179" s="204"/>
      <c r="U179" s="109"/>
      <c r="V179" s="109"/>
      <c r="W179" s="109"/>
      <c r="X179" s="113"/>
      <c r="Y179" s="109"/>
      <c r="Z179" s="113"/>
      <c r="AA179" s="109"/>
      <c r="AB179" s="113"/>
      <c r="AC179" s="109"/>
      <c r="AD179" s="109"/>
    </row>
    <row r="180" spans="1:30" ht="30" customHeight="1">
      <c r="A180" s="8"/>
      <c r="B180" s="108"/>
      <c r="C180" s="119">
        <v>14</v>
      </c>
      <c r="D180" s="119" t="s">
        <v>113</v>
      </c>
      <c r="E180" s="120" t="s">
        <v>202</v>
      </c>
      <c r="F180" s="224" t="s">
        <v>203</v>
      </c>
      <c r="G180" s="223"/>
      <c r="H180" s="223"/>
      <c r="I180" s="223"/>
      <c r="J180" s="152" t="s">
        <v>142</v>
      </c>
      <c r="K180" s="167">
        <v>189.62</v>
      </c>
      <c r="L180" s="284"/>
      <c r="M180" s="223"/>
      <c r="N180" s="222">
        <f>ROUND(L180*K180,2)</f>
        <v>0</v>
      </c>
      <c r="O180" s="223"/>
      <c r="P180" s="223"/>
      <c r="Q180" s="223"/>
      <c r="R180" s="122"/>
      <c r="S180" s="109"/>
      <c r="T180" s="205"/>
      <c r="U180" s="109"/>
      <c r="V180" s="109"/>
      <c r="W180" s="109"/>
      <c r="X180" s="113"/>
      <c r="Y180" s="109"/>
      <c r="Z180" s="113"/>
      <c r="AA180" s="109"/>
      <c r="AB180" s="113"/>
      <c r="AC180" s="109"/>
      <c r="AD180" s="109"/>
    </row>
    <row r="181" spans="1:30" ht="39.75" customHeight="1">
      <c r="A181" s="8"/>
      <c r="B181" s="108"/>
      <c r="C181" s="119"/>
      <c r="D181" s="119"/>
      <c r="E181" s="120"/>
      <c r="F181" s="220" t="s">
        <v>339</v>
      </c>
      <c r="G181" s="221"/>
      <c r="H181" s="221"/>
      <c r="I181" s="221"/>
      <c r="J181" s="121"/>
      <c r="K181" s="197"/>
      <c r="L181" s="222"/>
      <c r="M181" s="223"/>
      <c r="N181" s="222"/>
      <c r="O181" s="223"/>
      <c r="P181" s="223"/>
      <c r="Q181" s="223"/>
      <c r="R181" s="122"/>
      <c r="S181" s="109"/>
      <c r="T181" s="204"/>
      <c r="U181" s="109"/>
      <c r="V181" s="109"/>
      <c r="W181" s="109"/>
      <c r="X181" s="113"/>
      <c r="Y181" s="109"/>
      <c r="Z181" s="113"/>
      <c r="AA181" s="109"/>
      <c r="AB181" s="113"/>
      <c r="AC181" s="109"/>
      <c r="AD181" s="109"/>
    </row>
    <row r="182" spans="1:30" ht="24.75" customHeight="1">
      <c r="A182" s="8"/>
      <c r="B182" s="108"/>
      <c r="C182" s="119">
        <v>15</v>
      </c>
      <c r="D182" s="119" t="s">
        <v>113</v>
      </c>
      <c r="E182" s="151" t="s">
        <v>204</v>
      </c>
      <c r="F182" s="224" t="s">
        <v>205</v>
      </c>
      <c r="G182" s="223"/>
      <c r="H182" s="223"/>
      <c r="I182" s="223"/>
      <c r="J182" s="152" t="s">
        <v>137</v>
      </c>
      <c r="K182" s="208">
        <v>0.3</v>
      </c>
      <c r="L182" s="284"/>
      <c r="M182" s="223"/>
      <c r="N182" s="222">
        <f>ROUND(L182*K182,2)</f>
        <v>0</v>
      </c>
      <c r="O182" s="223"/>
      <c r="P182" s="223"/>
      <c r="Q182" s="223"/>
      <c r="R182" s="148" t="s">
        <v>170</v>
      </c>
      <c r="S182" s="111"/>
      <c r="T182" s="8"/>
      <c r="U182" s="112"/>
      <c r="V182" s="109"/>
      <c r="W182" s="109"/>
      <c r="X182" s="113"/>
      <c r="Y182" s="109"/>
      <c r="Z182" s="113"/>
      <c r="AA182" s="109"/>
      <c r="AB182" s="114"/>
      <c r="AC182" s="8"/>
      <c r="AD182" s="8"/>
    </row>
    <row r="183" spans="1:30" ht="15">
      <c r="A183" s="8"/>
      <c r="B183" s="108"/>
      <c r="C183" s="109"/>
      <c r="D183" s="131" t="s">
        <v>134</v>
      </c>
      <c r="E183" s="131"/>
      <c r="F183" s="131"/>
      <c r="G183" s="131"/>
      <c r="H183" s="131"/>
      <c r="I183" s="131"/>
      <c r="J183" s="131"/>
      <c r="K183" s="131"/>
      <c r="L183" s="131"/>
      <c r="M183" s="131"/>
      <c r="N183" s="282">
        <f>SUM(N184:N240)</f>
        <v>0</v>
      </c>
      <c r="O183" s="283"/>
      <c r="P183" s="283"/>
      <c r="Q183" s="283"/>
      <c r="R183" s="145"/>
      <c r="S183" s="111"/>
      <c r="T183" s="8"/>
      <c r="U183" s="112"/>
      <c r="V183" s="109"/>
      <c r="W183" s="109"/>
      <c r="X183" s="113">
        <f>SUM(X184:X240)</f>
        <v>0</v>
      </c>
      <c r="Y183" s="109"/>
      <c r="Z183" s="113">
        <f>SUM(Z184:Z240)</f>
        <v>0</v>
      </c>
      <c r="AA183" s="109"/>
      <c r="AB183" s="114">
        <f>SUM(AB184:AB240)</f>
        <v>0</v>
      </c>
      <c r="AC183" s="8"/>
      <c r="AD183" s="8"/>
    </row>
    <row r="184" spans="1:30" ht="13.5">
      <c r="A184" s="1"/>
      <c r="B184" s="118"/>
      <c r="C184" s="119">
        <v>16</v>
      </c>
      <c r="D184" s="140" t="s">
        <v>113</v>
      </c>
      <c r="E184" s="203">
        <v>766694113</v>
      </c>
      <c r="F184" s="293" t="s">
        <v>206</v>
      </c>
      <c r="G184" s="223"/>
      <c r="H184" s="223"/>
      <c r="I184" s="223"/>
      <c r="J184" s="121" t="s">
        <v>136</v>
      </c>
      <c r="K184" s="206">
        <v>84</v>
      </c>
      <c r="L184" s="222"/>
      <c r="M184" s="223"/>
      <c r="N184" s="222">
        <f>ROUND(L184*K184,2)</f>
        <v>0</v>
      </c>
      <c r="O184" s="223"/>
      <c r="P184" s="223"/>
      <c r="Q184" s="223"/>
      <c r="R184" s="148" t="s">
        <v>170</v>
      </c>
      <c r="S184" s="123"/>
      <c r="T184" s="1"/>
      <c r="U184" s="124" t="s">
        <v>3</v>
      </c>
      <c r="V184" s="36" t="s">
        <v>34</v>
      </c>
      <c r="W184" s="125">
        <v>0</v>
      </c>
      <c r="X184" s="125">
        <f>W184*K184</f>
        <v>0</v>
      </c>
      <c r="Y184" s="125">
        <v>0</v>
      </c>
      <c r="Z184" s="125">
        <f>Y184*K184</f>
        <v>0</v>
      </c>
      <c r="AA184" s="125">
        <v>0</v>
      </c>
      <c r="AB184" s="126">
        <f>AA184*K184</f>
        <v>0</v>
      </c>
      <c r="AC184" s="1"/>
      <c r="AD184" s="1"/>
    </row>
    <row r="185" spans="1:30" ht="24.75" customHeight="1">
      <c r="A185" s="1"/>
      <c r="B185" s="118"/>
      <c r="C185" s="119">
        <v>17</v>
      </c>
      <c r="D185" s="119" t="s">
        <v>113</v>
      </c>
      <c r="E185" s="141" t="s">
        <v>207</v>
      </c>
      <c r="F185" s="224" t="s">
        <v>208</v>
      </c>
      <c r="G185" s="223"/>
      <c r="H185" s="223"/>
      <c r="I185" s="223"/>
      <c r="J185" s="121" t="s">
        <v>142</v>
      </c>
      <c r="K185" s="207">
        <v>132.9</v>
      </c>
      <c r="L185" s="222"/>
      <c r="M185" s="223"/>
      <c r="N185" s="222">
        <f>ROUND(L185*K185,2)</f>
        <v>0</v>
      </c>
      <c r="O185" s="223"/>
      <c r="P185" s="223"/>
      <c r="Q185" s="223"/>
      <c r="R185" s="122"/>
      <c r="S185" s="123"/>
      <c r="T185" s="1"/>
      <c r="U185" s="124" t="s">
        <v>3</v>
      </c>
      <c r="V185" s="36" t="s">
        <v>34</v>
      </c>
      <c r="W185" s="125">
        <v>0</v>
      </c>
      <c r="X185" s="125">
        <f>W185*K185</f>
        <v>0</v>
      </c>
      <c r="Y185" s="125">
        <v>0</v>
      </c>
      <c r="Z185" s="125">
        <f>Y185*K185</f>
        <v>0</v>
      </c>
      <c r="AA185" s="125">
        <v>0</v>
      </c>
      <c r="AB185" s="126">
        <f>AA185*K185</f>
        <v>0</v>
      </c>
      <c r="AC185" s="1"/>
      <c r="AD185" s="1"/>
    </row>
    <row r="186" spans="1:30" ht="39.75" customHeight="1">
      <c r="A186" s="1"/>
      <c r="B186" s="118"/>
      <c r="C186" s="119"/>
      <c r="D186" s="119"/>
      <c r="E186" s="120"/>
      <c r="F186" s="273" t="s">
        <v>474</v>
      </c>
      <c r="G186" s="273"/>
      <c r="H186" s="273"/>
      <c r="I186" s="273"/>
      <c r="J186" s="121"/>
      <c r="K186" s="197"/>
      <c r="L186" s="222"/>
      <c r="M186" s="223"/>
      <c r="N186" s="222"/>
      <c r="O186" s="223"/>
      <c r="P186" s="223"/>
      <c r="Q186" s="223"/>
      <c r="R186" s="122"/>
      <c r="S186" s="123"/>
      <c r="T186" s="1"/>
      <c r="U186" s="124" t="s">
        <v>3</v>
      </c>
      <c r="V186" s="36" t="s">
        <v>34</v>
      </c>
      <c r="W186" s="125">
        <v>0</v>
      </c>
      <c r="X186" s="125">
        <f>W186*K186</f>
        <v>0</v>
      </c>
      <c r="Y186" s="125">
        <v>0</v>
      </c>
      <c r="Z186" s="125">
        <f>Y186*K186</f>
        <v>0</v>
      </c>
      <c r="AA186" s="125">
        <v>0</v>
      </c>
      <c r="AB186" s="126">
        <f>AA186*K186</f>
        <v>0</v>
      </c>
      <c r="AC186" s="1"/>
      <c r="AD186" s="1"/>
    </row>
    <row r="187" spans="1:30" ht="30" customHeight="1">
      <c r="A187" s="1"/>
      <c r="B187" s="118"/>
      <c r="C187" s="119">
        <v>18</v>
      </c>
      <c r="D187" s="119" t="s">
        <v>113</v>
      </c>
      <c r="E187" s="120" t="s">
        <v>209</v>
      </c>
      <c r="F187" s="224" t="s">
        <v>210</v>
      </c>
      <c r="G187" s="223"/>
      <c r="H187" s="223"/>
      <c r="I187" s="223"/>
      <c r="J187" s="121" t="s">
        <v>136</v>
      </c>
      <c r="K187" s="122">
        <v>21</v>
      </c>
      <c r="L187" s="222"/>
      <c r="M187" s="223"/>
      <c r="N187" s="222">
        <f>ROUND(L187*K187,2)</f>
        <v>0</v>
      </c>
      <c r="O187" s="223"/>
      <c r="P187" s="223"/>
      <c r="Q187" s="223"/>
      <c r="R187" s="122"/>
      <c r="S187" s="123"/>
      <c r="T187" s="1"/>
      <c r="U187" s="124" t="s">
        <v>3</v>
      </c>
      <c r="V187" s="36" t="s">
        <v>34</v>
      </c>
      <c r="W187" s="125">
        <v>0</v>
      </c>
      <c r="X187" s="125">
        <f>W187*K187</f>
        <v>0</v>
      </c>
      <c r="Y187" s="125">
        <v>0</v>
      </c>
      <c r="Z187" s="125">
        <f>Y187*K187</f>
        <v>0</v>
      </c>
      <c r="AA187" s="125">
        <v>0</v>
      </c>
      <c r="AB187" s="126">
        <f>AA187*K187</f>
        <v>0</v>
      </c>
      <c r="AC187" s="1"/>
      <c r="AD187" s="1"/>
    </row>
    <row r="188" spans="1:30" ht="13.5" customHeight="1">
      <c r="A188" s="1"/>
      <c r="B188" s="118"/>
      <c r="C188" s="119"/>
      <c r="D188" s="119"/>
      <c r="E188" s="120"/>
      <c r="F188" s="220" t="s">
        <v>211</v>
      </c>
      <c r="G188" s="221"/>
      <c r="H188" s="221"/>
      <c r="I188" s="221"/>
      <c r="J188" s="121"/>
      <c r="K188" s="122"/>
      <c r="L188" s="222"/>
      <c r="M188" s="223"/>
      <c r="N188" s="222"/>
      <c r="O188" s="223"/>
      <c r="P188" s="223"/>
      <c r="Q188" s="223"/>
      <c r="R188" s="122"/>
      <c r="S188" s="123"/>
      <c r="T188" s="1"/>
      <c r="U188" s="124" t="s">
        <v>3</v>
      </c>
      <c r="V188" s="36" t="s">
        <v>34</v>
      </c>
      <c r="W188" s="125">
        <v>0</v>
      </c>
      <c r="X188" s="125">
        <f>W188*K188</f>
        <v>0</v>
      </c>
      <c r="Y188" s="125">
        <v>0</v>
      </c>
      <c r="Z188" s="125">
        <f>Y188*K188</f>
        <v>0</v>
      </c>
      <c r="AA188" s="125">
        <v>0</v>
      </c>
      <c r="AB188" s="126">
        <f>AA188*K188</f>
        <v>0</v>
      </c>
      <c r="AC188" s="1"/>
      <c r="AD188" s="1"/>
    </row>
    <row r="189" spans="1:30" ht="30" customHeight="1">
      <c r="A189" s="1"/>
      <c r="B189" s="118"/>
      <c r="C189" s="119">
        <v>19</v>
      </c>
      <c r="D189" s="119" t="s">
        <v>113</v>
      </c>
      <c r="E189" s="120" t="s">
        <v>251</v>
      </c>
      <c r="F189" s="224" t="s">
        <v>252</v>
      </c>
      <c r="G189" s="223"/>
      <c r="H189" s="223"/>
      <c r="I189" s="223"/>
      <c r="J189" s="121" t="s">
        <v>136</v>
      </c>
      <c r="K189" s="122">
        <v>3</v>
      </c>
      <c r="L189" s="222"/>
      <c r="M189" s="223"/>
      <c r="N189" s="222">
        <f>ROUND(L189*K189,2)</f>
        <v>0</v>
      </c>
      <c r="O189" s="223"/>
      <c r="P189" s="223"/>
      <c r="Q189" s="223"/>
      <c r="R189" s="122"/>
      <c r="S189" s="123"/>
      <c r="T189" s="1"/>
      <c r="U189" s="124"/>
      <c r="V189" s="36"/>
      <c r="W189" s="125"/>
      <c r="X189" s="125"/>
      <c r="Y189" s="125"/>
      <c r="Z189" s="125"/>
      <c r="AA189" s="125"/>
      <c r="AB189" s="126"/>
      <c r="AC189" s="1"/>
      <c r="AD189" s="1"/>
    </row>
    <row r="190" spans="1:30" ht="13.5" customHeight="1">
      <c r="A190" s="1"/>
      <c r="B190" s="118"/>
      <c r="C190" s="119"/>
      <c r="D190" s="119"/>
      <c r="E190" s="120"/>
      <c r="F190" s="220" t="s">
        <v>254</v>
      </c>
      <c r="G190" s="221"/>
      <c r="H190" s="221"/>
      <c r="I190" s="221"/>
      <c r="J190" s="121"/>
      <c r="K190" s="122"/>
      <c r="L190" s="222"/>
      <c r="M190" s="223"/>
      <c r="N190" s="222"/>
      <c r="O190" s="223"/>
      <c r="P190" s="223"/>
      <c r="Q190" s="223"/>
      <c r="R190" s="122"/>
      <c r="S190" s="123"/>
      <c r="T190" s="1"/>
      <c r="U190" s="124"/>
      <c r="V190" s="36"/>
      <c r="W190" s="125"/>
      <c r="X190" s="125"/>
      <c r="Y190" s="125"/>
      <c r="Z190" s="125"/>
      <c r="AA190" s="125"/>
      <c r="AB190" s="126"/>
      <c r="AC190" s="1"/>
      <c r="AD190" s="1"/>
    </row>
    <row r="191" spans="1:30" ht="30" customHeight="1">
      <c r="A191" s="1"/>
      <c r="B191" s="118"/>
      <c r="C191" s="119">
        <v>20</v>
      </c>
      <c r="D191" s="119" t="s">
        <v>113</v>
      </c>
      <c r="E191" s="120" t="s">
        <v>340</v>
      </c>
      <c r="F191" s="224" t="s">
        <v>341</v>
      </c>
      <c r="G191" s="223"/>
      <c r="H191" s="223"/>
      <c r="I191" s="223"/>
      <c r="J191" s="121" t="s">
        <v>136</v>
      </c>
      <c r="K191" s="122">
        <v>1</v>
      </c>
      <c r="L191" s="222"/>
      <c r="M191" s="223"/>
      <c r="N191" s="222">
        <f>ROUND(L191*K191,2)</f>
        <v>0</v>
      </c>
      <c r="O191" s="223"/>
      <c r="P191" s="223"/>
      <c r="Q191" s="223"/>
      <c r="R191" s="122"/>
      <c r="S191" s="123"/>
      <c r="T191" s="1"/>
      <c r="U191" s="124"/>
      <c r="V191" s="36"/>
      <c r="W191" s="125"/>
      <c r="X191" s="125"/>
      <c r="Y191" s="125"/>
      <c r="Z191" s="125"/>
      <c r="AA191" s="125"/>
      <c r="AB191" s="126"/>
      <c r="AC191" s="1"/>
      <c r="AD191" s="1"/>
    </row>
    <row r="192" spans="1:30" ht="13.5" customHeight="1">
      <c r="A192" s="1"/>
      <c r="B192" s="118"/>
      <c r="C192" s="119"/>
      <c r="D192" s="119"/>
      <c r="E192" s="120"/>
      <c r="F192" s="220" t="s">
        <v>342</v>
      </c>
      <c r="G192" s="221"/>
      <c r="H192" s="221"/>
      <c r="I192" s="221"/>
      <c r="J192" s="121"/>
      <c r="K192" s="122"/>
      <c r="L192" s="222"/>
      <c r="M192" s="223"/>
      <c r="N192" s="222"/>
      <c r="O192" s="223"/>
      <c r="P192" s="223"/>
      <c r="Q192" s="223"/>
      <c r="R192" s="122"/>
      <c r="S192" s="123"/>
      <c r="T192" s="1"/>
      <c r="U192" s="124"/>
      <c r="V192" s="36"/>
      <c r="W192" s="125"/>
      <c r="X192" s="125"/>
      <c r="Y192" s="125"/>
      <c r="Z192" s="125"/>
      <c r="AA192" s="125"/>
      <c r="AB192" s="126"/>
      <c r="AC192" s="1"/>
      <c r="AD192" s="1"/>
    </row>
    <row r="193" spans="1:30" ht="24.75" customHeight="1">
      <c r="A193" s="1"/>
      <c r="B193" s="118"/>
      <c r="C193" s="119">
        <v>21</v>
      </c>
      <c r="D193" s="119" t="s">
        <v>113</v>
      </c>
      <c r="E193" s="120" t="s">
        <v>424</v>
      </c>
      <c r="F193" s="294" t="s">
        <v>425</v>
      </c>
      <c r="G193" s="295"/>
      <c r="H193" s="295"/>
      <c r="I193" s="293"/>
      <c r="J193" s="121" t="s">
        <v>136</v>
      </c>
      <c r="K193" s="122">
        <v>4</v>
      </c>
      <c r="L193" s="222"/>
      <c r="M193" s="223"/>
      <c r="N193" s="222">
        <f>ROUND(L193*K193,2)</f>
        <v>0</v>
      </c>
      <c r="O193" s="223"/>
      <c r="P193" s="223"/>
      <c r="Q193" s="223"/>
      <c r="R193" s="217"/>
      <c r="S193" s="123"/>
      <c r="T193" s="1"/>
      <c r="U193" s="124"/>
      <c r="V193" s="36"/>
      <c r="W193" s="125"/>
      <c r="X193" s="125"/>
      <c r="Y193" s="125"/>
      <c r="Z193" s="125"/>
      <c r="AA193" s="125"/>
      <c r="AB193" s="126"/>
      <c r="AC193" s="1"/>
      <c r="AD193" s="1"/>
    </row>
    <row r="194" spans="1:30" ht="13.5" customHeight="1">
      <c r="A194" s="1"/>
      <c r="B194" s="118"/>
      <c r="C194" s="119"/>
      <c r="D194" s="119"/>
      <c r="E194" s="120"/>
      <c r="F194" s="297" t="s">
        <v>426</v>
      </c>
      <c r="G194" s="298"/>
      <c r="H194" s="298"/>
      <c r="I194" s="225"/>
      <c r="J194" s="121"/>
      <c r="K194" s="122"/>
      <c r="L194" s="222"/>
      <c r="M194" s="223"/>
      <c r="N194" s="222"/>
      <c r="O194" s="223"/>
      <c r="P194" s="223"/>
      <c r="Q194" s="223"/>
      <c r="R194" s="122"/>
      <c r="S194" s="123"/>
      <c r="T194" s="1"/>
      <c r="U194" s="124"/>
      <c r="V194" s="36"/>
      <c r="W194" s="125"/>
      <c r="X194" s="125"/>
      <c r="Y194" s="125"/>
      <c r="Z194" s="125"/>
      <c r="AA194" s="125"/>
      <c r="AB194" s="126"/>
      <c r="AC194" s="1"/>
      <c r="AD194" s="1"/>
    </row>
    <row r="195" spans="1:30" ht="30" customHeight="1">
      <c r="A195" s="1"/>
      <c r="B195" s="118"/>
      <c r="C195" s="119">
        <v>22</v>
      </c>
      <c r="D195" s="119" t="s">
        <v>113</v>
      </c>
      <c r="E195" s="120" t="s">
        <v>346</v>
      </c>
      <c r="F195" s="224" t="s">
        <v>347</v>
      </c>
      <c r="G195" s="223"/>
      <c r="H195" s="223"/>
      <c r="I195" s="223"/>
      <c r="J195" s="121" t="s">
        <v>136</v>
      </c>
      <c r="K195" s="122">
        <v>3</v>
      </c>
      <c r="L195" s="222"/>
      <c r="M195" s="223"/>
      <c r="N195" s="222">
        <f>ROUND(L195*K195,2)</f>
        <v>0</v>
      </c>
      <c r="O195" s="223"/>
      <c r="P195" s="223"/>
      <c r="Q195" s="223"/>
      <c r="R195" s="122"/>
      <c r="S195" s="123"/>
      <c r="T195" s="1"/>
      <c r="U195" s="124"/>
      <c r="V195" s="36"/>
      <c r="W195" s="125"/>
      <c r="X195" s="125"/>
      <c r="Y195" s="125"/>
      <c r="Z195" s="125"/>
      <c r="AA195" s="125"/>
      <c r="AB195" s="126"/>
      <c r="AC195" s="1"/>
      <c r="AD195" s="1"/>
    </row>
    <row r="196" spans="1:30" ht="13.5" customHeight="1">
      <c r="A196" s="1"/>
      <c r="B196" s="118"/>
      <c r="C196" s="119"/>
      <c r="D196" s="119"/>
      <c r="E196" s="120"/>
      <c r="F196" s="220" t="s">
        <v>348</v>
      </c>
      <c r="G196" s="221"/>
      <c r="H196" s="221"/>
      <c r="I196" s="221"/>
      <c r="J196" s="121"/>
      <c r="K196" s="122"/>
      <c r="L196" s="222"/>
      <c r="M196" s="223"/>
      <c r="N196" s="222"/>
      <c r="O196" s="223"/>
      <c r="P196" s="223"/>
      <c r="Q196" s="223"/>
      <c r="R196" s="122"/>
      <c r="S196" s="123"/>
      <c r="T196" s="1"/>
      <c r="U196" s="124"/>
      <c r="V196" s="36"/>
      <c r="W196" s="125"/>
      <c r="X196" s="125"/>
      <c r="Y196" s="125"/>
      <c r="Z196" s="125"/>
      <c r="AA196" s="125"/>
      <c r="AB196" s="126"/>
      <c r="AC196" s="1"/>
      <c r="AD196" s="1"/>
    </row>
    <row r="197" spans="1:30" ht="30" customHeight="1">
      <c r="A197" s="1"/>
      <c r="B197" s="118"/>
      <c r="C197" s="119">
        <v>23</v>
      </c>
      <c r="D197" s="119" t="s">
        <v>113</v>
      </c>
      <c r="E197" s="120" t="s">
        <v>349</v>
      </c>
      <c r="F197" s="224" t="s">
        <v>351</v>
      </c>
      <c r="G197" s="223"/>
      <c r="H197" s="223"/>
      <c r="I197" s="223"/>
      <c r="J197" s="121" t="s">
        <v>136</v>
      </c>
      <c r="K197" s="122">
        <v>3</v>
      </c>
      <c r="L197" s="222"/>
      <c r="M197" s="223"/>
      <c r="N197" s="222">
        <f>ROUND(L197*K197,2)</f>
        <v>0</v>
      </c>
      <c r="O197" s="223"/>
      <c r="P197" s="223"/>
      <c r="Q197" s="223"/>
      <c r="R197" s="122"/>
      <c r="S197" s="123"/>
      <c r="T197" s="1"/>
      <c r="U197" s="124"/>
      <c r="V197" s="36"/>
      <c r="W197" s="125"/>
      <c r="X197" s="125"/>
      <c r="Y197" s="125"/>
      <c r="Z197" s="125"/>
      <c r="AA197" s="125"/>
      <c r="AB197" s="126"/>
      <c r="AC197" s="1"/>
      <c r="AD197" s="1"/>
    </row>
    <row r="198" spans="1:30" ht="13.5" customHeight="1">
      <c r="A198" s="1"/>
      <c r="B198" s="118"/>
      <c r="C198" s="119"/>
      <c r="D198" s="119"/>
      <c r="E198" s="120"/>
      <c r="F198" s="220" t="s">
        <v>350</v>
      </c>
      <c r="G198" s="221"/>
      <c r="H198" s="221"/>
      <c r="I198" s="221"/>
      <c r="J198" s="121"/>
      <c r="K198" s="122"/>
      <c r="L198" s="222"/>
      <c r="M198" s="223"/>
      <c r="N198" s="222"/>
      <c r="O198" s="223"/>
      <c r="P198" s="223"/>
      <c r="Q198" s="223"/>
      <c r="R198" s="122"/>
      <c r="S198" s="123"/>
      <c r="T198" s="1"/>
      <c r="U198" s="124"/>
      <c r="V198" s="36"/>
      <c r="W198" s="125"/>
      <c r="X198" s="125"/>
      <c r="Y198" s="125"/>
      <c r="Z198" s="125"/>
      <c r="AA198" s="125"/>
      <c r="AB198" s="126"/>
      <c r="AC198" s="1"/>
      <c r="AD198" s="1"/>
    </row>
    <row r="199" spans="1:30" ht="30" customHeight="1">
      <c r="A199" s="1"/>
      <c r="B199" s="118"/>
      <c r="C199" s="119">
        <v>24</v>
      </c>
      <c r="D199" s="119" t="s">
        <v>113</v>
      </c>
      <c r="E199" s="120" t="s">
        <v>354</v>
      </c>
      <c r="F199" s="224" t="s">
        <v>355</v>
      </c>
      <c r="G199" s="223"/>
      <c r="H199" s="223"/>
      <c r="I199" s="223"/>
      <c r="J199" s="121" t="s">
        <v>136</v>
      </c>
      <c r="K199" s="122">
        <v>4</v>
      </c>
      <c r="L199" s="222"/>
      <c r="M199" s="223"/>
      <c r="N199" s="222">
        <f>ROUND(L199*K199,2)</f>
        <v>0</v>
      </c>
      <c r="O199" s="223"/>
      <c r="P199" s="223"/>
      <c r="Q199" s="223"/>
      <c r="R199" s="217"/>
      <c r="S199" s="123"/>
      <c r="T199" s="1"/>
      <c r="U199" s="124"/>
      <c r="V199" s="36"/>
      <c r="W199" s="125"/>
      <c r="X199" s="125"/>
      <c r="Y199" s="125"/>
      <c r="Z199" s="125"/>
      <c r="AA199" s="125"/>
      <c r="AB199" s="126"/>
      <c r="AC199" s="1"/>
      <c r="AD199" s="1"/>
    </row>
    <row r="200" spans="1:30" ht="13.5" customHeight="1">
      <c r="A200" s="1"/>
      <c r="B200" s="118"/>
      <c r="C200" s="119"/>
      <c r="D200" s="119"/>
      <c r="E200" s="120"/>
      <c r="F200" s="220" t="s">
        <v>356</v>
      </c>
      <c r="G200" s="221"/>
      <c r="H200" s="221"/>
      <c r="I200" s="221"/>
      <c r="J200" s="121"/>
      <c r="K200" s="122"/>
      <c r="L200" s="222"/>
      <c r="M200" s="223"/>
      <c r="N200" s="222"/>
      <c r="O200" s="223"/>
      <c r="P200" s="223"/>
      <c r="Q200" s="223"/>
      <c r="R200" s="122"/>
      <c r="S200" s="123"/>
      <c r="T200" s="1"/>
      <c r="U200" s="124"/>
      <c r="V200" s="36"/>
      <c r="W200" s="125"/>
      <c r="X200" s="125"/>
      <c r="Y200" s="125"/>
      <c r="Z200" s="125"/>
      <c r="AA200" s="125"/>
      <c r="AB200" s="126"/>
      <c r="AC200" s="1"/>
      <c r="AD200" s="1"/>
    </row>
    <row r="201" spans="1:30" ht="30" customHeight="1">
      <c r="A201" s="1"/>
      <c r="B201" s="118"/>
      <c r="C201" s="119">
        <v>25</v>
      </c>
      <c r="D201" s="119" t="s">
        <v>113</v>
      </c>
      <c r="E201" s="120" t="s">
        <v>352</v>
      </c>
      <c r="F201" s="224" t="s">
        <v>255</v>
      </c>
      <c r="G201" s="223"/>
      <c r="H201" s="223"/>
      <c r="I201" s="223"/>
      <c r="J201" s="121" t="s">
        <v>136</v>
      </c>
      <c r="K201" s="122">
        <v>4</v>
      </c>
      <c r="L201" s="222"/>
      <c r="M201" s="223"/>
      <c r="N201" s="222">
        <f>ROUND(L201*K201,2)</f>
        <v>0</v>
      </c>
      <c r="O201" s="223"/>
      <c r="P201" s="223"/>
      <c r="Q201" s="223"/>
      <c r="R201" s="217"/>
      <c r="S201" s="123"/>
      <c r="T201" s="1"/>
      <c r="U201" s="124"/>
      <c r="V201" s="36"/>
      <c r="W201" s="125"/>
      <c r="X201" s="125"/>
      <c r="Y201" s="125"/>
      <c r="Z201" s="125"/>
      <c r="AA201" s="125"/>
      <c r="AB201" s="126"/>
      <c r="AC201" s="1"/>
      <c r="AD201" s="1"/>
    </row>
    <row r="202" spans="1:30" ht="13.5" customHeight="1">
      <c r="A202" s="1"/>
      <c r="B202" s="118"/>
      <c r="C202" s="119"/>
      <c r="D202" s="119"/>
      <c r="E202" s="120"/>
      <c r="F202" s="220" t="s">
        <v>353</v>
      </c>
      <c r="G202" s="221"/>
      <c r="H202" s="221"/>
      <c r="I202" s="221"/>
      <c r="J202" s="121"/>
      <c r="K202" s="122"/>
      <c r="L202" s="222"/>
      <c r="M202" s="223"/>
      <c r="N202" s="222"/>
      <c r="O202" s="223"/>
      <c r="P202" s="223"/>
      <c r="Q202" s="223"/>
      <c r="R202" s="122"/>
      <c r="S202" s="123"/>
      <c r="T202" s="1"/>
      <c r="U202" s="124"/>
      <c r="V202" s="36"/>
      <c r="W202" s="125"/>
      <c r="X202" s="125"/>
      <c r="Y202" s="125"/>
      <c r="Z202" s="125"/>
      <c r="AA202" s="125"/>
      <c r="AB202" s="126"/>
      <c r="AC202" s="1"/>
      <c r="AD202" s="1"/>
    </row>
    <row r="203" spans="1:30" ht="30" customHeight="1">
      <c r="A203" s="1"/>
      <c r="B203" s="118"/>
      <c r="C203" s="119">
        <v>26</v>
      </c>
      <c r="D203" s="119" t="s">
        <v>113</v>
      </c>
      <c r="E203" s="120" t="s">
        <v>272</v>
      </c>
      <c r="F203" s="224" t="s">
        <v>357</v>
      </c>
      <c r="G203" s="223"/>
      <c r="H203" s="223"/>
      <c r="I203" s="223"/>
      <c r="J203" s="121" t="s">
        <v>136</v>
      </c>
      <c r="K203" s="122">
        <v>3</v>
      </c>
      <c r="L203" s="222"/>
      <c r="M203" s="223"/>
      <c r="N203" s="222">
        <f>ROUND(L203*K203,2)</f>
        <v>0</v>
      </c>
      <c r="O203" s="223"/>
      <c r="P203" s="223"/>
      <c r="Q203" s="223"/>
      <c r="R203" s="122"/>
      <c r="S203" s="123"/>
      <c r="T203" s="1"/>
      <c r="U203" s="124"/>
      <c r="V203" s="36"/>
      <c r="W203" s="125"/>
      <c r="X203" s="125"/>
      <c r="Y203" s="125"/>
      <c r="Z203" s="125"/>
      <c r="AA203" s="125"/>
      <c r="AB203" s="126"/>
      <c r="AC203" s="1"/>
      <c r="AD203" s="1"/>
    </row>
    <row r="204" spans="1:30" ht="13.5" customHeight="1">
      <c r="A204" s="1"/>
      <c r="B204" s="118"/>
      <c r="C204" s="119"/>
      <c r="D204" s="119"/>
      <c r="E204" s="120"/>
      <c r="F204" s="220" t="s">
        <v>274</v>
      </c>
      <c r="G204" s="221"/>
      <c r="H204" s="221"/>
      <c r="I204" s="221"/>
      <c r="J204" s="121"/>
      <c r="K204" s="122"/>
      <c r="L204" s="222"/>
      <c r="M204" s="223"/>
      <c r="N204" s="222"/>
      <c r="O204" s="223"/>
      <c r="P204" s="223"/>
      <c r="Q204" s="223"/>
      <c r="R204" s="122"/>
      <c r="S204" s="123"/>
      <c r="T204" s="1"/>
      <c r="U204" s="124"/>
      <c r="V204" s="36"/>
      <c r="W204" s="125"/>
      <c r="X204" s="125"/>
      <c r="Y204" s="125"/>
      <c r="Z204" s="125"/>
      <c r="AA204" s="125"/>
      <c r="AB204" s="126"/>
      <c r="AC204" s="1"/>
      <c r="AD204" s="1"/>
    </row>
    <row r="205" spans="1:30" ht="30" customHeight="1">
      <c r="A205" s="1"/>
      <c r="B205" s="118"/>
      <c r="C205" s="119">
        <v>27</v>
      </c>
      <c r="D205" s="119" t="s">
        <v>113</v>
      </c>
      <c r="E205" s="120" t="s">
        <v>358</v>
      </c>
      <c r="F205" s="224" t="s">
        <v>258</v>
      </c>
      <c r="G205" s="223"/>
      <c r="H205" s="223"/>
      <c r="I205" s="223"/>
      <c r="J205" s="121" t="s">
        <v>136</v>
      </c>
      <c r="K205" s="122">
        <v>4</v>
      </c>
      <c r="L205" s="222"/>
      <c r="M205" s="223"/>
      <c r="N205" s="222">
        <f>ROUND(L205*K205,2)</f>
        <v>0</v>
      </c>
      <c r="O205" s="223"/>
      <c r="P205" s="223"/>
      <c r="Q205" s="223"/>
      <c r="R205" s="122"/>
      <c r="S205" s="123"/>
      <c r="T205" s="1"/>
      <c r="U205" s="124"/>
      <c r="V205" s="36"/>
      <c r="W205" s="125"/>
      <c r="X205" s="125"/>
      <c r="Y205" s="125"/>
      <c r="Z205" s="125"/>
      <c r="AA205" s="125"/>
      <c r="AB205" s="126"/>
      <c r="AC205" s="1"/>
      <c r="AD205" s="1"/>
    </row>
    <row r="206" spans="1:30" ht="13.5" customHeight="1">
      <c r="A206" s="1"/>
      <c r="B206" s="118"/>
      <c r="C206" s="119"/>
      <c r="D206" s="119"/>
      <c r="E206" s="120"/>
      <c r="F206" s="220" t="s">
        <v>359</v>
      </c>
      <c r="G206" s="221"/>
      <c r="H206" s="221"/>
      <c r="I206" s="221"/>
      <c r="J206" s="121"/>
      <c r="K206" s="122"/>
      <c r="L206" s="222"/>
      <c r="M206" s="223"/>
      <c r="N206" s="222"/>
      <c r="O206" s="223"/>
      <c r="P206" s="223"/>
      <c r="Q206" s="223"/>
      <c r="R206" s="122"/>
      <c r="S206" s="123"/>
      <c r="T206" s="1"/>
      <c r="U206" s="124"/>
      <c r="V206" s="36"/>
      <c r="W206" s="125"/>
      <c r="X206" s="125"/>
      <c r="Y206" s="125"/>
      <c r="Z206" s="125"/>
      <c r="AA206" s="125"/>
      <c r="AB206" s="126"/>
      <c r="AC206" s="1"/>
      <c r="AD206" s="1"/>
    </row>
    <row r="207" spans="1:30" ht="30" customHeight="1">
      <c r="A207" s="1"/>
      <c r="B207" s="118"/>
      <c r="C207" s="119">
        <v>28</v>
      </c>
      <c r="D207" s="119" t="s">
        <v>113</v>
      </c>
      <c r="E207" s="120" t="s">
        <v>360</v>
      </c>
      <c r="F207" s="224" t="s">
        <v>362</v>
      </c>
      <c r="G207" s="223"/>
      <c r="H207" s="223"/>
      <c r="I207" s="223"/>
      <c r="J207" s="121" t="s">
        <v>136</v>
      </c>
      <c r="K207" s="122">
        <v>6</v>
      </c>
      <c r="L207" s="222"/>
      <c r="M207" s="223"/>
      <c r="N207" s="222">
        <f>ROUND(L207*K207,2)</f>
        <v>0</v>
      </c>
      <c r="O207" s="223"/>
      <c r="P207" s="223"/>
      <c r="Q207" s="223"/>
      <c r="R207" s="122"/>
      <c r="S207" s="123"/>
      <c r="T207" s="1"/>
      <c r="U207" s="124"/>
      <c r="V207" s="36"/>
      <c r="W207" s="125"/>
      <c r="X207" s="125"/>
      <c r="Y207" s="125"/>
      <c r="Z207" s="125"/>
      <c r="AA207" s="125"/>
      <c r="AB207" s="126"/>
      <c r="AC207" s="1"/>
      <c r="AD207" s="1"/>
    </row>
    <row r="208" spans="1:30" ht="13.5" customHeight="1">
      <c r="A208" s="1"/>
      <c r="B208" s="118"/>
      <c r="C208" s="119"/>
      <c r="D208" s="119"/>
      <c r="E208" s="120"/>
      <c r="F208" s="220" t="s">
        <v>361</v>
      </c>
      <c r="G208" s="221"/>
      <c r="H208" s="221"/>
      <c r="I208" s="221"/>
      <c r="J208" s="121"/>
      <c r="K208" s="122"/>
      <c r="L208" s="222"/>
      <c r="M208" s="223"/>
      <c r="N208" s="222"/>
      <c r="O208" s="223"/>
      <c r="P208" s="223"/>
      <c r="Q208" s="223"/>
      <c r="R208" s="122"/>
      <c r="S208" s="123"/>
      <c r="T208" s="1"/>
      <c r="U208" s="124"/>
      <c r="V208" s="36"/>
      <c r="W208" s="125"/>
      <c r="X208" s="125"/>
      <c r="Y208" s="125"/>
      <c r="Z208" s="125"/>
      <c r="AA208" s="125"/>
      <c r="AB208" s="126"/>
      <c r="AC208" s="1"/>
      <c r="AD208" s="1"/>
    </row>
    <row r="209" spans="1:30" ht="30" customHeight="1">
      <c r="A209" s="1"/>
      <c r="B209" s="118"/>
      <c r="C209" s="119">
        <v>29</v>
      </c>
      <c r="D209" s="119" t="s">
        <v>113</v>
      </c>
      <c r="E209" s="120" t="s">
        <v>363</v>
      </c>
      <c r="F209" s="224" t="s">
        <v>260</v>
      </c>
      <c r="G209" s="223"/>
      <c r="H209" s="223"/>
      <c r="I209" s="223"/>
      <c r="J209" s="121" t="s">
        <v>136</v>
      </c>
      <c r="K209" s="122">
        <v>1</v>
      </c>
      <c r="L209" s="222"/>
      <c r="M209" s="223"/>
      <c r="N209" s="222">
        <f>ROUND(L209*K209,2)</f>
        <v>0</v>
      </c>
      <c r="O209" s="223"/>
      <c r="P209" s="223"/>
      <c r="Q209" s="223"/>
      <c r="R209" s="122"/>
      <c r="S209" s="123"/>
      <c r="T209" s="1"/>
      <c r="U209" s="124"/>
      <c r="V209" s="36"/>
      <c r="W209" s="125"/>
      <c r="X209" s="125"/>
      <c r="Y209" s="125"/>
      <c r="Z209" s="125"/>
      <c r="AA209" s="125"/>
      <c r="AB209" s="126"/>
      <c r="AC209" s="1"/>
      <c r="AD209" s="1"/>
    </row>
    <row r="210" spans="1:30" ht="13.5" customHeight="1">
      <c r="A210" s="1"/>
      <c r="B210" s="118"/>
      <c r="C210" s="119"/>
      <c r="D210" s="119"/>
      <c r="E210" s="120"/>
      <c r="F210" s="220" t="s">
        <v>364</v>
      </c>
      <c r="G210" s="221"/>
      <c r="H210" s="221"/>
      <c r="I210" s="221"/>
      <c r="J210" s="121"/>
      <c r="K210" s="122"/>
      <c r="L210" s="222"/>
      <c r="M210" s="223"/>
      <c r="N210" s="222"/>
      <c r="O210" s="223"/>
      <c r="P210" s="223"/>
      <c r="Q210" s="223"/>
      <c r="R210" s="122"/>
      <c r="S210" s="123"/>
      <c r="T210" s="1"/>
      <c r="U210" s="124"/>
      <c r="V210" s="36"/>
      <c r="W210" s="125"/>
      <c r="X210" s="125"/>
      <c r="Y210" s="125"/>
      <c r="Z210" s="125"/>
      <c r="AA210" s="125"/>
      <c r="AB210" s="126"/>
      <c r="AC210" s="1"/>
      <c r="AD210" s="1"/>
    </row>
    <row r="211" spans="1:30" ht="30" customHeight="1">
      <c r="A211" s="1"/>
      <c r="B211" s="118"/>
      <c r="C211" s="119">
        <v>30</v>
      </c>
      <c r="D211" s="119" t="s">
        <v>113</v>
      </c>
      <c r="E211" s="120" t="s">
        <v>365</v>
      </c>
      <c r="F211" s="224" t="s">
        <v>366</v>
      </c>
      <c r="G211" s="223"/>
      <c r="H211" s="223"/>
      <c r="I211" s="223"/>
      <c r="J211" s="121" t="s">
        <v>136</v>
      </c>
      <c r="K211" s="122">
        <v>2</v>
      </c>
      <c r="L211" s="222"/>
      <c r="M211" s="223"/>
      <c r="N211" s="222">
        <f>ROUND(L211*K211,2)</f>
        <v>0</v>
      </c>
      <c r="O211" s="223"/>
      <c r="P211" s="223"/>
      <c r="Q211" s="223"/>
      <c r="R211" s="122"/>
      <c r="S211" s="123"/>
      <c r="T211" s="1"/>
      <c r="U211" s="124"/>
      <c r="V211" s="36"/>
      <c r="W211" s="125"/>
      <c r="X211" s="125"/>
      <c r="Y211" s="125"/>
      <c r="Z211" s="125"/>
      <c r="AA211" s="125"/>
      <c r="AB211" s="126"/>
      <c r="AC211" s="1"/>
      <c r="AD211" s="1"/>
    </row>
    <row r="212" spans="1:30" ht="13.5" customHeight="1">
      <c r="A212" s="1"/>
      <c r="B212" s="118"/>
      <c r="C212" s="119"/>
      <c r="D212" s="119"/>
      <c r="E212" s="120"/>
      <c r="F212" s="220" t="s">
        <v>368</v>
      </c>
      <c r="G212" s="221"/>
      <c r="H212" s="221"/>
      <c r="I212" s="221"/>
      <c r="J212" s="121"/>
      <c r="K212" s="122"/>
      <c r="L212" s="222"/>
      <c r="M212" s="223"/>
      <c r="N212" s="222"/>
      <c r="O212" s="223"/>
      <c r="P212" s="223"/>
      <c r="Q212" s="223"/>
      <c r="R212" s="122"/>
      <c r="S212" s="123"/>
      <c r="T212" s="1"/>
      <c r="U212" s="124"/>
      <c r="V212" s="36"/>
      <c r="W212" s="125"/>
      <c r="X212" s="125"/>
      <c r="Y212" s="125"/>
      <c r="Z212" s="125"/>
      <c r="AA212" s="125"/>
      <c r="AB212" s="126"/>
      <c r="AC212" s="1"/>
      <c r="AD212" s="1"/>
    </row>
    <row r="213" spans="1:30" ht="30" customHeight="1">
      <c r="A213" s="1"/>
      <c r="B213" s="118"/>
      <c r="C213" s="119">
        <v>31</v>
      </c>
      <c r="D213" s="119" t="s">
        <v>113</v>
      </c>
      <c r="E213" s="120" t="s">
        <v>367</v>
      </c>
      <c r="F213" s="224" t="s">
        <v>260</v>
      </c>
      <c r="G213" s="223"/>
      <c r="H213" s="223"/>
      <c r="I213" s="223"/>
      <c r="J213" s="121" t="s">
        <v>136</v>
      </c>
      <c r="K213" s="122">
        <v>1</v>
      </c>
      <c r="L213" s="222"/>
      <c r="M213" s="223"/>
      <c r="N213" s="222">
        <f>ROUND(L213*K213,2)</f>
        <v>0</v>
      </c>
      <c r="O213" s="223"/>
      <c r="P213" s="223"/>
      <c r="Q213" s="223"/>
      <c r="R213" s="122"/>
      <c r="S213" s="123"/>
      <c r="T213" s="1"/>
      <c r="U213" s="124"/>
      <c r="V213" s="36"/>
      <c r="W213" s="125"/>
      <c r="X213" s="125"/>
      <c r="Y213" s="125"/>
      <c r="Z213" s="125"/>
      <c r="AA213" s="125"/>
      <c r="AB213" s="126"/>
      <c r="AC213" s="1"/>
      <c r="AD213" s="1"/>
    </row>
    <row r="214" spans="1:30" ht="13.5" customHeight="1">
      <c r="A214" s="1"/>
      <c r="B214" s="118"/>
      <c r="C214" s="119"/>
      <c r="D214" s="119"/>
      <c r="E214" s="120"/>
      <c r="F214" s="220" t="s">
        <v>369</v>
      </c>
      <c r="G214" s="221"/>
      <c r="H214" s="221"/>
      <c r="I214" s="221"/>
      <c r="J214" s="121"/>
      <c r="K214" s="122"/>
      <c r="L214" s="222"/>
      <c r="M214" s="223"/>
      <c r="N214" s="222"/>
      <c r="O214" s="223"/>
      <c r="P214" s="223"/>
      <c r="Q214" s="223"/>
      <c r="R214" s="122"/>
      <c r="S214" s="123"/>
      <c r="T214" s="1"/>
      <c r="U214" s="124"/>
      <c r="V214" s="36"/>
      <c r="W214" s="125"/>
      <c r="X214" s="125"/>
      <c r="Y214" s="125"/>
      <c r="Z214" s="125"/>
      <c r="AA214" s="125"/>
      <c r="AB214" s="126"/>
      <c r="AC214" s="1"/>
      <c r="AD214" s="1"/>
    </row>
    <row r="215" spans="1:30" ht="30" customHeight="1">
      <c r="A215" s="1"/>
      <c r="B215" s="118"/>
      <c r="C215" s="119">
        <v>32</v>
      </c>
      <c r="D215" s="119" t="s">
        <v>113</v>
      </c>
      <c r="E215" s="120" t="s">
        <v>370</v>
      </c>
      <c r="F215" s="224" t="s">
        <v>371</v>
      </c>
      <c r="G215" s="223"/>
      <c r="H215" s="223"/>
      <c r="I215" s="223"/>
      <c r="J215" s="121" t="s">
        <v>136</v>
      </c>
      <c r="K215" s="122">
        <v>2</v>
      </c>
      <c r="L215" s="222"/>
      <c r="M215" s="223"/>
      <c r="N215" s="222">
        <f>ROUND(L215*K215,2)</f>
        <v>0</v>
      </c>
      <c r="O215" s="223"/>
      <c r="P215" s="223"/>
      <c r="Q215" s="223"/>
      <c r="R215" s="122"/>
      <c r="S215" s="123"/>
      <c r="T215" s="1"/>
      <c r="U215" s="124"/>
      <c r="V215" s="36"/>
      <c r="W215" s="125"/>
      <c r="X215" s="125"/>
      <c r="Y215" s="125"/>
      <c r="Z215" s="125"/>
      <c r="AA215" s="125"/>
      <c r="AB215" s="126"/>
      <c r="AC215" s="1"/>
      <c r="AD215" s="1"/>
    </row>
    <row r="216" spans="1:30" ht="13.5" customHeight="1">
      <c r="A216" s="1"/>
      <c r="B216" s="118"/>
      <c r="C216" s="119"/>
      <c r="D216" s="119"/>
      <c r="E216" s="120"/>
      <c r="F216" s="220" t="s">
        <v>372</v>
      </c>
      <c r="G216" s="221"/>
      <c r="H216" s="221"/>
      <c r="I216" s="221"/>
      <c r="J216" s="121"/>
      <c r="K216" s="122"/>
      <c r="L216" s="222"/>
      <c r="M216" s="223"/>
      <c r="N216" s="222"/>
      <c r="O216" s="223"/>
      <c r="P216" s="223"/>
      <c r="Q216" s="223"/>
      <c r="R216" s="122"/>
      <c r="S216" s="123"/>
      <c r="T216" s="1"/>
      <c r="U216" s="124"/>
      <c r="V216" s="36"/>
      <c r="W216" s="125"/>
      <c r="X216" s="125"/>
      <c r="Y216" s="125"/>
      <c r="Z216" s="125"/>
      <c r="AA216" s="125"/>
      <c r="AB216" s="126"/>
      <c r="AC216" s="1"/>
      <c r="AD216" s="1"/>
    </row>
    <row r="217" spans="1:30" ht="30" customHeight="1">
      <c r="A217" s="1"/>
      <c r="B217" s="118"/>
      <c r="C217" s="119">
        <v>33</v>
      </c>
      <c r="D217" s="119" t="s">
        <v>113</v>
      </c>
      <c r="E217" s="120" t="s">
        <v>283</v>
      </c>
      <c r="F217" s="224" t="s">
        <v>284</v>
      </c>
      <c r="G217" s="223"/>
      <c r="H217" s="223"/>
      <c r="I217" s="223"/>
      <c r="J217" s="121" t="s">
        <v>136</v>
      </c>
      <c r="K217" s="122">
        <v>12</v>
      </c>
      <c r="L217" s="222"/>
      <c r="M217" s="223"/>
      <c r="N217" s="222">
        <f>ROUND(L217*K217,2)</f>
        <v>0</v>
      </c>
      <c r="O217" s="223"/>
      <c r="P217" s="223"/>
      <c r="Q217" s="223"/>
      <c r="R217" s="122"/>
      <c r="S217" s="123"/>
      <c r="T217" s="1"/>
      <c r="U217" s="124"/>
      <c r="V217" s="36"/>
      <c r="W217" s="125"/>
      <c r="X217" s="125"/>
      <c r="Y217" s="125"/>
      <c r="Z217" s="125"/>
      <c r="AA217" s="125"/>
      <c r="AB217" s="126"/>
      <c r="AC217" s="1"/>
      <c r="AD217" s="1"/>
    </row>
    <row r="218" spans="1:30" ht="13.5" customHeight="1">
      <c r="A218" s="1"/>
      <c r="B218" s="118"/>
      <c r="C218" s="119"/>
      <c r="D218" s="119"/>
      <c r="E218" s="120"/>
      <c r="F218" s="220" t="s">
        <v>285</v>
      </c>
      <c r="G218" s="221"/>
      <c r="H218" s="221"/>
      <c r="I218" s="221"/>
      <c r="J218" s="121"/>
      <c r="K218" s="122"/>
      <c r="L218" s="222"/>
      <c r="M218" s="223"/>
      <c r="N218" s="222"/>
      <c r="O218" s="223"/>
      <c r="P218" s="223"/>
      <c r="Q218" s="223"/>
      <c r="R218" s="122"/>
      <c r="S218" s="123"/>
      <c r="T218" s="1"/>
      <c r="U218" s="124"/>
      <c r="V218" s="36"/>
      <c r="W218" s="125"/>
      <c r="X218" s="125"/>
      <c r="Y218" s="125"/>
      <c r="Z218" s="125"/>
      <c r="AA218" s="125"/>
      <c r="AB218" s="126"/>
      <c r="AC218" s="1"/>
      <c r="AD218" s="1"/>
    </row>
    <row r="219" spans="1:30" ht="30" customHeight="1">
      <c r="A219" s="1"/>
      <c r="B219" s="118"/>
      <c r="C219" s="119">
        <v>34</v>
      </c>
      <c r="D219" s="119" t="s">
        <v>113</v>
      </c>
      <c r="E219" s="120" t="s">
        <v>373</v>
      </c>
      <c r="F219" s="224" t="s">
        <v>374</v>
      </c>
      <c r="G219" s="223"/>
      <c r="H219" s="223"/>
      <c r="I219" s="223"/>
      <c r="J219" s="121" t="s">
        <v>136</v>
      </c>
      <c r="K219" s="122">
        <v>2</v>
      </c>
      <c r="L219" s="222"/>
      <c r="M219" s="223"/>
      <c r="N219" s="222">
        <f>ROUND(L219*K219,2)</f>
        <v>0</v>
      </c>
      <c r="O219" s="223"/>
      <c r="P219" s="223"/>
      <c r="Q219" s="223"/>
      <c r="R219" s="122"/>
      <c r="S219" s="123"/>
      <c r="T219" s="1"/>
      <c r="U219" s="124"/>
      <c r="V219" s="36"/>
      <c r="W219" s="125"/>
      <c r="X219" s="125"/>
      <c r="Y219" s="125"/>
      <c r="Z219" s="125"/>
      <c r="AA219" s="125"/>
      <c r="AB219" s="126"/>
      <c r="AC219" s="1"/>
      <c r="AD219" s="1"/>
    </row>
    <row r="220" spans="1:30" ht="13.5" customHeight="1">
      <c r="A220" s="1"/>
      <c r="B220" s="118"/>
      <c r="C220" s="119"/>
      <c r="D220" s="119"/>
      <c r="E220" s="120"/>
      <c r="F220" s="220" t="s">
        <v>285</v>
      </c>
      <c r="G220" s="221"/>
      <c r="H220" s="221"/>
      <c r="I220" s="221"/>
      <c r="J220" s="121"/>
      <c r="K220" s="122"/>
      <c r="L220" s="222"/>
      <c r="M220" s="223"/>
      <c r="N220" s="222"/>
      <c r="O220" s="223"/>
      <c r="P220" s="223"/>
      <c r="Q220" s="223"/>
      <c r="R220" s="122"/>
      <c r="S220" s="123"/>
      <c r="T220" s="1"/>
      <c r="U220" s="124"/>
      <c r="V220" s="36"/>
      <c r="W220" s="125"/>
      <c r="X220" s="125"/>
      <c r="Y220" s="125"/>
      <c r="Z220" s="125"/>
      <c r="AA220" s="125"/>
      <c r="AB220" s="126"/>
      <c r="AC220" s="1"/>
      <c r="AD220" s="1"/>
    </row>
    <row r="221" spans="1:30" ht="30" customHeight="1">
      <c r="A221" s="1"/>
      <c r="B221" s="118"/>
      <c r="C221" s="119">
        <v>35</v>
      </c>
      <c r="D221" s="119" t="s">
        <v>113</v>
      </c>
      <c r="E221" s="120" t="s">
        <v>375</v>
      </c>
      <c r="F221" s="224" t="s">
        <v>376</v>
      </c>
      <c r="G221" s="223"/>
      <c r="H221" s="223"/>
      <c r="I221" s="223"/>
      <c r="J221" s="121" t="s">
        <v>136</v>
      </c>
      <c r="K221" s="122">
        <v>1</v>
      </c>
      <c r="L221" s="222"/>
      <c r="M221" s="223"/>
      <c r="N221" s="222">
        <f>ROUND(L221*K221,2)</f>
        <v>0</v>
      </c>
      <c r="O221" s="223"/>
      <c r="P221" s="223"/>
      <c r="Q221" s="223"/>
      <c r="R221" s="122"/>
      <c r="S221" s="123"/>
      <c r="T221" s="1"/>
      <c r="U221" s="124"/>
      <c r="V221" s="36"/>
      <c r="W221" s="125"/>
      <c r="X221" s="125"/>
      <c r="Y221" s="125"/>
      <c r="Z221" s="125"/>
      <c r="AA221" s="125"/>
      <c r="AB221" s="126"/>
      <c r="AC221" s="1"/>
      <c r="AD221" s="1"/>
    </row>
    <row r="222" spans="1:30" ht="13.5" customHeight="1">
      <c r="A222" s="1"/>
      <c r="B222" s="118"/>
      <c r="C222" s="119"/>
      <c r="D222" s="119"/>
      <c r="E222" s="120"/>
      <c r="F222" s="220" t="s">
        <v>377</v>
      </c>
      <c r="G222" s="221"/>
      <c r="H222" s="221"/>
      <c r="I222" s="221"/>
      <c r="J222" s="121"/>
      <c r="K222" s="122"/>
      <c r="L222" s="222"/>
      <c r="M222" s="223"/>
      <c r="N222" s="222"/>
      <c r="O222" s="223"/>
      <c r="P222" s="223"/>
      <c r="Q222" s="223"/>
      <c r="R222" s="122"/>
      <c r="S222" s="123"/>
      <c r="T222" s="1"/>
      <c r="U222" s="124"/>
      <c r="V222" s="36"/>
      <c r="W222" s="125"/>
      <c r="X222" s="125"/>
      <c r="Y222" s="125"/>
      <c r="Z222" s="125"/>
      <c r="AA222" s="125"/>
      <c r="AB222" s="126"/>
      <c r="AC222" s="1"/>
      <c r="AD222" s="1"/>
    </row>
    <row r="223" spans="1:30" ht="30" customHeight="1">
      <c r="A223" s="1"/>
      <c r="B223" s="118"/>
      <c r="C223" s="119">
        <v>36</v>
      </c>
      <c r="D223" s="119" t="s">
        <v>113</v>
      </c>
      <c r="E223" s="120" t="s">
        <v>379</v>
      </c>
      <c r="F223" s="224" t="s">
        <v>378</v>
      </c>
      <c r="G223" s="223"/>
      <c r="H223" s="223"/>
      <c r="I223" s="223"/>
      <c r="J223" s="121" t="s">
        <v>136</v>
      </c>
      <c r="K223" s="122">
        <v>1</v>
      </c>
      <c r="L223" s="222"/>
      <c r="M223" s="223"/>
      <c r="N223" s="222">
        <f>ROUND(L223*K223,2)</f>
        <v>0</v>
      </c>
      <c r="O223" s="223"/>
      <c r="P223" s="223"/>
      <c r="Q223" s="223"/>
      <c r="R223" s="122"/>
      <c r="S223" s="123"/>
      <c r="T223" s="1"/>
      <c r="U223" s="124"/>
      <c r="V223" s="36"/>
      <c r="W223" s="125"/>
      <c r="X223" s="125"/>
      <c r="Y223" s="125"/>
      <c r="Z223" s="125"/>
      <c r="AA223" s="125"/>
      <c r="AB223" s="126"/>
      <c r="AC223" s="1"/>
      <c r="AD223" s="1"/>
    </row>
    <row r="224" spans="1:30" ht="13.5" customHeight="1">
      <c r="A224" s="1"/>
      <c r="B224" s="118"/>
      <c r="C224" s="119"/>
      <c r="D224" s="119"/>
      <c r="E224" s="120"/>
      <c r="F224" s="220" t="s">
        <v>377</v>
      </c>
      <c r="G224" s="221"/>
      <c r="H224" s="221"/>
      <c r="I224" s="221"/>
      <c r="J224" s="121"/>
      <c r="K224" s="122"/>
      <c r="L224" s="222"/>
      <c r="M224" s="223"/>
      <c r="N224" s="222"/>
      <c r="O224" s="223"/>
      <c r="P224" s="223"/>
      <c r="Q224" s="223"/>
      <c r="R224" s="122"/>
      <c r="S224" s="123"/>
      <c r="T224" s="1"/>
      <c r="U224" s="124"/>
      <c r="V224" s="36"/>
      <c r="W224" s="125"/>
      <c r="X224" s="125"/>
      <c r="Y224" s="125"/>
      <c r="Z224" s="125"/>
      <c r="AA224" s="125"/>
      <c r="AB224" s="126"/>
      <c r="AC224" s="1"/>
      <c r="AD224" s="1"/>
    </row>
    <row r="225" spans="1:30" ht="30" customHeight="1">
      <c r="A225" s="1"/>
      <c r="B225" s="118"/>
      <c r="C225" s="119">
        <v>37</v>
      </c>
      <c r="D225" s="119" t="s">
        <v>113</v>
      </c>
      <c r="E225" s="120" t="s">
        <v>286</v>
      </c>
      <c r="F225" s="224" t="s">
        <v>260</v>
      </c>
      <c r="G225" s="223"/>
      <c r="H225" s="223"/>
      <c r="I225" s="223"/>
      <c r="J225" s="121" t="s">
        <v>136</v>
      </c>
      <c r="K225" s="122">
        <v>1</v>
      </c>
      <c r="L225" s="222"/>
      <c r="M225" s="223"/>
      <c r="N225" s="222">
        <f>ROUND(L225*K225,2)</f>
        <v>0</v>
      </c>
      <c r="O225" s="223"/>
      <c r="P225" s="223"/>
      <c r="Q225" s="223"/>
      <c r="R225" s="122"/>
      <c r="S225" s="123"/>
      <c r="T225" s="1"/>
      <c r="U225" s="124"/>
      <c r="V225" s="36"/>
      <c r="W225" s="125"/>
      <c r="X225" s="125"/>
      <c r="Y225" s="125"/>
      <c r="Z225" s="125"/>
      <c r="AA225" s="125"/>
      <c r="AB225" s="126"/>
      <c r="AC225" s="1"/>
      <c r="AD225" s="1"/>
    </row>
    <row r="226" spans="1:30" ht="13.5" customHeight="1">
      <c r="A226" s="1"/>
      <c r="B226" s="118"/>
      <c r="C226" s="119"/>
      <c r="D226" s="119"/>
      <c r="E226" s="120"/>
      <c r="F226" s="220" t="s">
        <v>287</v>
      </c>
      <c r="G226" s="221"/>
      <c r="H226" s="221"/>
      <c r="I226" s="221"/>
      <c r="J226" s="121"/>
      <c r="K226" s="122"/>
      <c r="L226" s="222"/>
      <c r="M226" s="223"/>
      <c r="N226" s="222"/>
      <c r="O226" s="223"/>
      <c r="P226" s="223"/>
      <c r="Q226" s="223"/>
      <c r="R226" s="122"/>
      <c r="S226" s="123"/>
      <c r="T226" s="1"/>
      <c r="U226" s="124"/>
      <c r="V226" s="36"/>
      <c r="W226" s="125"/>
      <c r="X226" s="125"/>
      <c r="Y226" s="125"/>
      <c r="Z226" s="125"/>
      <c r="AA226" s="125"/>
      <c r="AB226" s="126"/>
      <c r="AC226" s="1"/>
      <c r="AD226" s="1"/>
    </row>
    <row r="227" spans="1:30" ht="30" customHeight="1">
      <c r="A227" s="1"/>
      <c r="B227" s="118"/>
      <c r="C227" s="119">
        <v>38</v>
      </c>
      <c r="D227" s="119" t="s">
        <v>113</v>
      </c>
      <c r="E227" s="120" t="s">
        <v>380</v>
      </c>
      <c r="F227" s="224" t="s">
        <v>381</v>
      </c>
      <c r="G227" s="223"/>
      <c r="H227" s="223"/>
      <c r="I227" s="223"/>
      <c r="J227" s="121" t="s">
        <v>136</v>
      </c>
      <c r="K227" s="122">
        <v>2</v>
      </c>
      <c r="L227" s="222"/>
      <c r="M227" s="223"/>
      <c r="N227" s="222">
        <f>ROUND(L227*K227,2)</f>
        <v>0</v>
      </c>
      <c r="O227" s="223"/>
      <c r="P227" s="223"/>
      <c r="Q227" s="223"/>
      <c r="R227" s="122"/>
      <c r="S227" s="123"/>
      <c r="T227" s="1"/>
      <c r="U227" s="124"/>
      <c r="V227" s="36"/>
      <c r="W227" s="125"/>
      <c r="X227" s="125"/>
      <c r="Y227" s="125"/>
      <c r="Z227" s="125"/>
      <c r="AA227" s="125"/>
      <c r="AB227" s="126"/>
      <c r="AC227" s="1"/>
      <c r="AD227" s="1"/>
    </row>
    <row r="228" spans="1:30" ht="13.5" customHeight="1">
      <c r="A228" s="1"/>
      <c r="B228" s="118"/>
      <c r="C228" s="119"/>
      <c r="D228" s="119"/>
      <c r="E228" s="120"/>
      <c r="F228" s="220" t="s">
        <v>382</v>
      </c>
      <c r="G228" s="221"/>
      <c r="H228" s="221"/>
      <c r="I228" s="221"/>
      <c r="J228" s="121"/>
      <c r="K228" s="122"/>
      <c r="L228" s="222"/>
      <c r="M228" s="223"/>
      <c r="N228" s="222"/>
      <c r="O228" s="223"/>
      <c r="P228" s="223"/>
      <c r="Q228" s="223"/>
      <c r="R228" s="122"/>
      <c r="S228" s="123"/>
      <c r="T228" s="1"/>
      <c r="U228" s="124"/>
      <c r="V228" s="36"/>
      <c r="W228" s="125"/>
      <c r="X228" s="125"/>
      <c r="Y228" s="125"/>
      <c r="Z228" s="125"/>
      <c r="AA228" s="125"/>
      <c r="AB228" s="126"/>
      <c r="AC228" s="1"/>
      <c r="AD228" s="1"/>
    </row>
    <row r="229" spans="1:30" ht="30" customHeight="1">
      <c r="A229" s="1"/>
      <c r="B229" s="118"/>
      <c r="C229" s="119">
        <v>39</v>
      </c>
      <c r="D229" s="119" t="s">
        <v>113</v>
      </c>
      <c r="E229" s="120" t="s">
        <v>384</v>
      </c>
      <c r="F229" s="224" t="s">
        <v>386</v>
      </c>
      <c r="G229" s="223"/>
      <c r="H229" s="223"/>
      <c r="I229" s="223"/>
      <c r="J229" s="121" t="s">
        <v>136</v>
      </c>
      <c r="K229" s="122">
        <v>16</v>
      </c>
      <c r="L229" s="222"/>
      <c r="M229" s="223"/>
      <c r="N229" s="222">
        <f>ROUND(L229*K229,2)</f>
        <v>0</v>
      </c>
      <c r="O229" s="223"/>
      <c r="P229" s="223"/>
      <c r="Q229" s="223"/>
      <c r="R229" s="217"/>
      <c r="S229" s="123"/>
      <c r="T229" s="1"/>
      <c r="U229" s="124"/>
      <c r="V229" s="36"/>
      <c r="W229" s="125"/>
      <c r="X229" s="125"/>
      <c r="Y229" s="125"/>
      <c r="Z229" s="125"/>
      <c r="AA229" s="125"/>
      <c r="AB229" s="126"/>
      <c r="AC229" s="1"/>
      <c r="AD229" s="1"/>
    </row>
    <row r="230" spans="1:30" ht="13.5" customHeight="1">
      <c r="A230" s="1"/>
      <c r="B230" s="118"/>
      <c r="C230" s="119"/>
      <c r="D230" s="119"/>
      <c r="E230" s="120"/>
      <c r="F230" s="220" t="s">
        <v>385</v>
      </c>
      <c r="G230" s="221"/>
      <c r="H230" s="221"/>
      <c r="I230" s="221"/>
      <c r="J230" s="121"/>
      <c r="K230" s="122"/>
      <c r="L230" s="222"/>
      <c r="M230" s="223"/>
      <c r="N230" s="222"/>
      <c r="O230" s="223"/>
      <c r="P230" s="223"/>
      <c r="Q230" s="223"/>
      <c r="R230" s="122"/>
      <c r="S230" s="123"/>
      <c r="T230" s="1"/>
      <c r="U230" s="124"/>
      <c r="V230" s="36"/>
      <c r="W230" s="125"/>
      <c r="X230" s="125"/>
      <c r="Y230" s="125"/>
      <c r="Z230" s="125"/>
      <c r="AA230" s="125"/>
      <c r="AB230" s="126"/>
      <c r="AC230" s="1"/>
      <c r="AD230" s="1"/>
    </row>
    <row r="231" spans="1:30" ht="30" customHeight="1">
      <c r="A231" s="1"/>
      <c r="B231" s="118"/>
      <c r="C231" s="119">
        <v>40</v>
      </c>
      <c r="D231" s="119" t="s">
        <v>113</v>
      </c>
      <c r="E231" s="120" t="s">
        <v>383</v>
      </c>
      <c r="F231" s="224" t="s">
        <v>260</v>
      </c>
      <c r="G231" s="223"/>
      <c r="H231" s="223"/>
      <c r="I231" s="223"/>
      <c r="J231" s="121" t="s">
        <v>136</v>
      </c>
      <c r="K231" s="122">
        <v>2</v>
      </c>
      <c r="L231" s="222"/>
      <c r="M231" s="223"/>
      <c r="N231" s="222">
        <f>ROUND(L231*K231,2)</f>
        <v>0</v>
      </c>
      <c r="O231" s="223"/>
      <c r="P231" s="223"/>
      <c r="Q231" s="223"/>
      <c r="R231" s="217"/>
      <c r="S231" s="123"/>
      <c r="T231" s="1"/>
      <c r="U231" s="124"/>
      <c r="V231" s="36"/>
      <c r="W231" s="125"/>
      <c r="X231" s="125"/>
      <c r="Y231" s="125"/>
      <c r="Z231" s="125"/>
      <c r="AA231" s="125"/>
      <c r="AB231" s="126"/>
      <c r="AC231" s="1"/>
      <c r="AD231" s="1"/>
    </row>
    <row r="232" spans="1:30" ht="13.5" customHeight="1">
      <c r="A232" s="1"/>
      <c r="B232" s="118"/>
      <c r="C232" s="119"/>
      <c r="D232" s="119"/>
      <c r="E232" s="120"/>
      <c r="F232" s="220" t="s">
        <v>459</v>
      </c>
      <c r="G232" s="221"/>
      <c r="H232" s="221"/>
      <c r="I232" s="221"/>
      <c r="J232" s="121"/>
      <c r="K232" s="122"/>
      <c r="L232" s="222"/>
      <c r="M232" s="223"/>
      <c r="N232" s="222"/>
      <c r="O232" s="223"/>
      <c r="P232" s="223"/>
      <c r="Q232" s="223"/>
      <c r="R232" s="122"/>
      <c r="S232" s="123"/>
      <c r="T232" s="1"/>
      <c r="U232" s="124"/>
      <c r="V232" s="36"/>
      <c r="W232" s="125"/>
      <c r="X232" s="125"/>
      <c r="Y232" s="125"/>
      <c r="Z232" s="125"/>
      <c r="AA232" s="125"/>
      <c r="AB232" s="126"/>
      <c r="AC232" s="1"/>
      <c r="AD232" s="1"/>
    </row>
    <row r="233" spans="1:30" ht="13.5" customHeight="1">
      <c r="A233" s="1"/>
      <c r="B233" s="118"/>
      <c r="C233" s="119"/>
      <c r="D233" s="119" t="s">
        <v>113</v>
      </c>
      <c r="E233" s="120" t="s">
        <v>458</v>
      </c>
      <c r="F233" s="224" t="s">
        <v>260</v>
      </c>
      <c r="G233" s="223"/>
      <c r="H233" s="223"/>
      <c r="I233" s="223"/>
      <c r="J233" s="121" t="s">
        <v>136</v>
      </c>
      <c r="K233" s="122">
        <v>1</v>
      </c>
      <c r="L233" s="222"/>
      <c r="M233" s="223"/>
      <c r="N233" s="222">
        <f>ROUND(L233*K233,2)</f>
        <v>0</v>
      </c>
      <c r="O233" s="223"/>
      <c r="P233" s="223"/>
      <c r="Q233" s="223"/>
      <c r="R233" s="217"/>
      <c r="S233" s="123"/>
      <c r="T233" s="1"/>
      <c r="U233" s="124"/>
      <c r="V233" s="36"/>
      <c r="W233" s="125"/>
      <c r="X233" s="125"/>
      <c r="Y233" s="125"/>
      <c r="Z233" s="125"/>
      <c r="AA233" s="125"/>
      <c r="AB233" s="126"/>
      <c r="AC233" s="1"/>
      <c r="AD233" s="1"/>
    </row>
    <row r="234" spans="1:30" ht="13.5" customHeight="1">
      <c r="A234" s="1"/>
      <c r="B234" s="118"/>
      <c r="C234" s="119"/>
      <c r="D234" s="119"/>
      <c r="E234" s="120"/>
      <c r="F234" s="220" t="s">
        <v>387</v>
      </c>
      <c r="G234" s="221"/>
      <c r="H234" s="221"/>
      <c r="I234" s="221"/>
      <c r="J234" s="121"/>
      <c r="K234" s="122"/>
      <c r="L234" s="222"/>
      <c r="M234" s="223"/>
      <c r="N234" s="222"/>
      <c r="O234" s="223"/>
      <c r="P234" s="223"/>
      <c r="Q234" s="223"/>
      <c r="R234" s="122"/>
      <c r="S234" s="123"/>
      <c r="T234" s="1"/>
      <c r="U234" s="124"/>
      <c r="V234" s="36"/>
      <c r="W234" s="125"/>
      <c r="X234" s="125"/>
      <c r="Y234" s="125"/>
      <c r="Z234" s="125"/>
      <c r="AA234" s="125"/>
      <c r="AB234" s="126"/>
      <c r="AC234" s="1"/>
      <c r="AD234" s="1"/>
    </row>
    <row r="235" spans="1:30" ht="30" customHeight="1">
      <c r="A235" s="1"/>
      <c r="B235" s="118"/>
      <c r="C235" s="119">
        <v>41</v>
      </c>
      <c r="D235" s="119" t="s">
        <v>113</v>
      </c>
      <c r="E235" s="120" t="s">
        <v>388</v>
      </c>
      <c r="F235" s="224" t="s">
        <v>389</v>
      </c>
      <c r="G235" s="223"/>
      <c r="H235" s="223"/>
      <c r="I235" s="223"/>
      <c r="J235" s="121" t="s">
        <v>136</v>
      </c>
      <c r="K235" s="122">
        <v>1</v>
      </c>
      <c r="L235" s="222"/>
      <c r="M235" s="223"/>
      <c r="N235" s="222">
        <f>ROUND(L235*K235,2)</f>
        <v>0</v>
      </c>
      <c r="O235" s="223"/>
      <c r="P235" s="223"/>
      <c r="Q235" s="223"/>
      <c r="R235" s="122"/>
      <c r="S235" s="123"/>
      <c r="T235" s="1"/>
      <c r="U235" s="124"/>
      <c r="V235" s="36"/>
      <c r="W235" s="125"/>
      <c r="X235" s="125"/>
      <c r="Y235" s="125"/>
      <c r="Z235" s="125"/>
      <c r="AA235" s="125"/>
      <c r="AB235" s="126"/>
      <c r="AC235" s="1"/>
      <c r="AD235" s="1"/>
    </row>
    <row r="236" spans="1:30" ht="13.5" customHeight="1">
      <c r="A236" s="1"/>
      <c r="B236" s="118"/>
      <c r="C236" s="119"/>
      <c r="D236" s="119"/>
      <c r="E236" s="120"/>
      <c r="F236" s="220" t="s">
        <v>390</v>
      </c>
      <c r="G236" s="221"/>
      <c r="H236" s="221"/>
      <c r="I236" s="221"/>
      <c r="J236" s="121"/>
      <c r="K236" s="122"/>
      <c r="L236" s="222"/>
      <c r="M236" s="223"/>
      <c r="N236" s="222"/>
      <c r="O236" s="223"/>
      <c r="P236" s="223"/>
      <c r="Q236" s="223"/>
      <c r="R236" s="122"/>
      <c r="S236" s="123"/>
      <c r="T236" s="1"/>
      <c r="U236" s="124"/>
      <c r="V236" s="36"/>
      <c r="W236" s="125"/>
      <c r="X236" s="125"/>
      <c r="Y236" s="125"/>
      <c r="Z236" s="125"/>
      <c r="AA236" s="125"/>
      <c r="AB236" s="126"/>
      <c r="AC236" s="1"/>
      <c r="AD236" s="1"/>
    </row>
    <row r="237" spans="1:30" ht="30" customHeight="1">
      <c r="A237" s="1"/>
      <c r="B237" s="118"/>
      <c r="C237" s="119">
        <v>42</v>
      </c>
      <c r="D237" s="119" t="s">
        <v>113</v>
      </c>
      <c r="E237" s="120" t="s">
        <v>391</v>
      </c>
      <c r="F237" s="224" t="s">
        <v>392</v>
      </c>
      <c r="G237" s="223"/>
      <c r="H237" s="223"/>
      <c r="I237" s="223"/>
      <c r="J237" s="121" t="s">
        <v>136</v>
      </c>
      <c r="K237" s="122">
        <v>3</v>
      </c>
      <c r="L237" s="222"/>
      <c r="M237" s="223"/>
      <c r="N237" s="222">
        <f>ROUND(L237*K237,2)</f>
        <v>0</v>
      </c>
      <c r="O237" s="223"/>
      <c r="P237" s="223"/>
      <c r="Q237" s="223"/>
      <c r="R237" s="217"/>
      <c r="S237" s="123"/>
      <c r="T237" s="1"/>
      <c r="U237" s="124"/>
      <c r="V237" s="36"/>
      <c r="W237" s="125"/>
      <c r="X237" s="125"/>
      <c r="Y237" s="125"/>
      <c r="Z237" s="125"/>
      <c r="AA237" s="125"/>
      <c r="AB237" s="126"/>
      <c r="AC237" s="1"/>
      <c r="AD237" s="1"/>
    </row>
    <row r="238" spans="1:30" ht="13.5" customHeight="1">
      <c r="A238" s="1"/>
      <c r="B238" s="118"/>
      <c r="C238" s="119"/>
      <c r="D238" s="119"/>
      <c r="E238" s="120"/>
      <c r="F238" s="220" t="s">
        <v>394</v>
      </c>
      <c r="G238" s="221"/>
      <c r="H238" s="221"/>
      <c r="I238" s="221"/>
      <c r="J238" s="121"/>
      <c r="K238" s="122"/>
      <c r="L238" s="222"/>
      <c r="M238" s="223"/>
      <c r="N238" s="222"/>
      <c r="O238" s="223"/>
      <c r="P238" s="223"/>
      <c r="Q238" s="223"/>
      <c r="R238" s="122"/>
      <c r="S238" s="123"/>
      <c r="T238" s="1"/>
      <c r="U238" s="124"/>
      <c r="V238" s="36"/>
      <c r="W238" s="125"/>
      <c r="X238" s="125"/>
      <c r="Y238" s="125"/>
      <c r="Z238" s="125"/>
      <c r="AA238" s="125"/>
      <c r="AB238" s="126"/>
      <c r="AC238" s="1"/>
      <c r="AD238" s="28"/>
    </row>
    <row r="239" spans="1:30" ht="13.5" customHeight="1">
      <c r="A239" s="1"/>
      <c r="B239" s="118"/>
      <c r="C239" s="119">
        <v>43</v>
      </c>
      <c r="D239" s="119" t="s">
        <v>113</v>
      </c>
      <c r="E239" s="151" t="s">
        <v>215</v>
      </c>
      <c r="F239" s="224" t="s">
        <v>216</v>
      </c>
      <c r="G239" s="223"/>
      <c r="H239" s="223"/>
      <c r="I239" s="223"/>
      <c r="J239" s="121" t="s">
        <v>217</v>
      </c>
      <c r="K239" s="122">
        <v>1</v>
      </c>
      <c r="L239" s="222"/>
      <c r="M239" s="223"/>
      <c r="N239" s="222">
        <f>ROUND(L239*K239,2)</f>
        <v>0</v>
      </c>
      <c r="O239" s="223"/>
      <c r="P239" s="223"/>
      <c r="Q239" s="223"/>
      <c r="R239" s="148" t="s">
        <v>170</v>
      </c>
      <c r="S239" s="123"/>
      <c r="T239" s="1"/>
      <c r="U239" s="124"/>
      <c r="V239" s="36"/>
      <c r="W239" s="125"/>
      <c r="X239" s="125"/>
      <c r="Y239" s="125"/>
      <c r="Z239" s="125"/>
      <c r="AA239" s="125"/>
      <c r="AB239" s="126"/>
      <c r="AC239" s="1"/>
      <c r="AD239" s="157"/>
    </row>
    <row r="240" spans="1:30" ht="30" customHeight="1">
      <c r="A240" s="1"/>
      <c r="B240" s="118"/>
      <c r="C240" s="119">
        <v>44</v>
      </c>
      <c r="D240" s="119" t="s">
        <v>113</v>
      </c>
      <c r="E240" s="151" t="s">
        <v>450</v>
      </c>
      <c r="F240" s="294" t="s">
        <v>451</v>
      </c>
      <c r="G240" s="295"/>
      <c r="H240" s="295"/>
      <c r="I240" s="293"/>
      <c r="J240" s="121" t="s">
        <v>137</v>
      </c>
      <c r="K240" s="122">
        <v>20</v>
      </c>
      <c r="L240" s="222"/>
      <c r="M240" s="223"/>
      <c r="N240" s="222">
        <f>ROUND(L240*K240,2)</f>
        <v>0</v>
      </c>
      <c r="O240" s="223"/>
      <c r="P240" s="223"/>
      <c r="Q240" s="223"/>
      <c r="R240" s="148" t="s">
        <v>170</v>
      </c>
      <c r="S240" s="123"/>
      <c r="T240" s="1"/>
      <c r="U240" s="124"/>
      <c r="V240" s="36"/>
      <c r="W240" s="125"/>
      <c r="X240" s="125"/>
      <c r="Y240" s="125"/>
      <c r="Z240" s="125"/>
      <c r="AA240" s="125"/>
      <c r="AB240" s="126"/>
      <c r="AC240" s="1"/>
      <c r="AD240" s="28"/>
    </row>
    <row r="241" spans="1:30" ht="15">
      <c r="A241" s="8"/>
      <c r="B241" s="108"/>
      <c r="C241" s="109"/>
      <c r="D241" s="131" t="s">
        <v>160</v>
      </c>
      <c r="E241" s="131"/>
      <c r="F241" s="131"/>
      <c r="G241" s="131"/>
      <c r="H241" s="131"/>
      <c r="I241" s="131"/>
      <c r="J241" s="131"/>
      <c r="K241" s="131"/>
      <c r="L241" s="131"/>
      <c r="M241" s="131"/>
      <c r="N241" s="282">
        <f>SUM(N242:N242)</f>
        <v>0</v>
      </c>
      <c r="O241" s="283"/>
      <c r="P241" s="283"/>
      <c r="Q241" s="283"/>
      <c r="R241" s="145"/>
      <c r="S241" s="111"/>
      <c r="T241" s="8"/>
      <c r="U241" s="112"/>
      <c r="V241" s="109"/>
      <c r="W241" s="109"/>
      <c r="X241" s="113">
        <f>SUM(X242:X242)</f>
        <v>44.01855</v>
      </c>
      <c r="Y241" s="109"/>
      <c r="Z241" s="113">
        <f>SUM(Z242:Z242)</f>
        <v>0.39127600000000007</v>
      </c>
      <c r="AA241" s="109"/>
      <c r="AB241" s="114">
        <f>SUM(AB242:AB242)</f>
        <v>0</v>
      </c>
      <c r="AC241" s="8"/>
      <c r="AD241" s="8"/>
    </row>
    <row r="242" spans="1:30" ht="30" customHeight="1">
      <c r="A242" s="1"/>
      <c r="B242" s="118"/>
      <c r="C242" s="119">
        <v>45</v>
      </c>
      <c r="D242" s="119" t="s">
        <v>113</v>
      </c>
      <c r="E242" s="120" t="s">
        <v>165</v>
      </c>
      <c r="F242" s="224" t="s">
        <v>166</v>
      </c>
      <c r="G242" s="223"/>
      <c r="H242" s="223"/>
      <c r="I242" s="223"/>
      <c r="J242" s="121" t="s">
        <v>135</v>
      </c>
      <c r="K242" s="122">
        <v>978.19</v>
      </c>
      <c r="L242" s="222"/>
      <c r="M242" s="223"/>
      <c r="N242" s="222">
        <f>ROUND(L242*K242,2)</f>
        <v>0</v>
      </c>
      <c r="O242" s="223"/>
      <c r="P242" s="223"/>
      <c r="Q242" s="223"/>
      <c r="R242" s="148" t="s">
        <v>170</v>
      </c>
      <c r="S242" s="123"/>
      <c r="T242" s="1"/>
      <c r="U242" s="124" t="s">
        <v>3</v>
      </c>
      <c r="V242" s="36" t="s">
        <v>34</v>
      </c>
      <c r="W242" s="125">
        <v>0.045</v>
      </c>
      <c r="X242" s="125">
        <f>W242*K242</f>
        <v>44.01855</v>
      </c>
      <c r="Y242" s="125">
        <v>0.0004</v>
      </c>
      <c r="Z242" s="125">
        <f>Y242*K242</f>
        <v>0.39127600000000007</v>
      </c>
      <c r="AA242" s="125">
        <v>0</v>
      </c>
      <c r="AB242" s="126">
        <f>AA242*K242</f>
        <v>0</v>
      </c>
      <c r="AC242" s="1"/>
      <c r="AD242" s="1"/>
    </row>
    <row r="243" spans="1:30" ht="13.5" customHeight="1">
      <c r="A243" s="1"/>
      <c r="B243" s="51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3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9" spans="5:7" ht="13.5">
      <c r="E249" s="18"/>
      <c r="F249" s="18"/>
      <c r="G249" s="18"/>
    </row>
    <row r="250" spans="5:7" ht="13.5">
      <c r="E250" s="18"/>
      <c r="F250" s="157"/>
      <c r="G250" s="18"/>
    </row>
    <row r="251" spans="5:7" ht="13.5">
      <c r="E251" s="18"/>
      <c r="F251" s="18"/>
      <c r="G251" s="18"/>
    </row>
    <row r="252" spans="5:7" ht="13.5">
      <c r="E252" s="18"/>
      <c r="F252" s="157"/>
      <c r="G252" s="18"/>
    </row>
    <row r="253" spans="5:7" ht="13.5">
      <c r="E253" s="18"/>
      <c r="F253" s="18"/>
      <c r="G253" s="18"/>
    </row>
    <row r="254" spans="5:7" ht="13.5">
      <c r="E254" s="18"/>
      <c r="F254" s="18"/>
      <c r="G254" s="18"/>
    </row>
  </sheetData>
  <sheetProtection/>
  <mergeCells count="318">
    <mergeCell ref="F235:I235"/>
    <mergeCell ref="L235:M235"/>
    <mergeCell ref="N235:Q235"/>
    <mergeCell ref="F236:I236"/>
    <mergeCell ref="L236:M236"/>
    <mergeCell ref="N236:Q236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N202:Q202"/>
    <mergeCell ref="F203:I203"/>
    <mergeCell ref="L203:M203"/>
    <mergeCell ref="N203:Q203"/>
    <mergeCell ref="L204:M204"/>
    <mergeCell ref="N204:Q204"/>
    <mergeCell ref="F197:I197"/>
    <mergeCell ref="L197:M197"/>
    <mergeCell ref="N197:Q197"/>
    <mergeCell ref="F198:I198"/>
    <mergeCell ref="L198:M198"/>
    <mergeCell ref="N198:Q198"/>
    <mergeCell ref="F200:I200"/>
    <mergeCell ref="L202:M202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58:I158"/>
    <mergeCell ref="F168:I168"/>
    <mergeCell ref="L168:M168"/>
    <mergeCell ref="N168:Q168"/>
    <mergeCell ref="N161:Q161"/>
    <mergeCell ref="F166:I166"/>
    <mergeCell ref="L166:M166"/>
    <mergeCell ref="N166:Q166"/>
    <mergeCell ref="F167:I167"/>
    <mergeCell ref="L167:M167"/>
    <mergeCell ref="T2:AD2"/>
    <mergeCell ref="N121:Q121"/>
    <mergeCell ref="F8:P8"/>
    <mergeCell ref="F81:P81"/>
    <mergeCell ref="F113:P113"/>
    <mergeCell ref="N120:Q120"/>
    <mergeCell ref="M117:Q117"/>
    <mergeCell ref="N98:Q98"/>
    <mergeCell ref="N90:Q90"/>
    <mergeCell ref="C87:G87"/>
    <mergeCell ref="H1:K1"/>
    <mergeCell ref="N95:Q95"/>
    <mergeCell ref="N97:Q97"/>
    <mergeCell ref="N155:Q155"/>
    <mergeCell ref="N122:Q122"/>
    <mergeCell ref="L125:M125"/>
    <mergeCell ref="N125:Q125"/>
    <mergeCell ref="F126:I126"/>
    <mergeCell ref="N124:Q124"/>
    <mergeCell ref="N94:Q94"/>
    <mergeCell ref="F123:I123"/>
    <mergeCell ref="L123:M123"/>
    <mergeCell ref="N123:Q123"/>
    <mergeCell ref="F156:I156"/>
    <mergeCell ref="L156:M156"/>
    <mergeCell ref="N156:Q156"/>
    <mergeCell ref="F155:I155"/>
    <mergeCell ref="L155:M155"/>
    <mergeCell ref="M31:P31"/>
    <mergeCell ref="H33:J33"/>
    <mergeCell ref="M33:P33"/>
    <mergeCell ref="F157:I157"/>
    <mergeCell ref="N87:Q87"/>
    <mergeCell ref="N89:Q89"/>
    <mergeCell ref="F125:I125"/>
    <mergeCell ref="F119:I119"/>
    <mergeCell ref="L119:M119"/>
    <mergeCell ref="N119:Q119"/>
    <mergeCell ref="O10:P10"/>
    <mergeCell ref="O12:P12"/>
    <mergeCell ref="O15:P15"/>
    <mergeCell ref="O18:P18"/>
    <mergeCell ref="O13:P13"/>
    <mergeCell ref="O16:P16"/>
    <mergeCell ref="C2:Q2"/>
    <mergeCell ref="C4:Q4"/>
    <mergeCell ref="F6:P6"/>
    <mergeCell ref="F7:P7"/>
    <mergeCell ref="H35:J35"/>
    <mergeCell ref="M35:P35"/>
    <mergeCell ref="O19:P19"/>
    <mergeCell ref="O22:P22"/>
    <mergeCell ref="M29:P29"/>
    <mergeCell ref="H34:J34"/>
    <mergeCell ref="M34:P34"/>
    <mergeCell ref="O21:P21"/>
    <mergeCell ref="E25:L25"/>
    <mergeCell ref="M28:P28"/>
    <mergeCell ref="H36:J36"/>
    <mergeCell ref="M36:P36"/>
    <mergeCell ref="H37:J37"/>
    <mergeCell ref="M37:P37"/>
    <mergeCell ref="L39:P39"/>
    <mergeCell ref="M82:P82"/>
    <mergeCell ref="M85:Q85"/>
    <mergeCell ref="M84:Q84"/>
    <mergeCell ref="C77:Q77"/>
    <mergeCell ref="F79:P79"/>
    <mergeCell ref="F80:P80"/>
    <mergeCell ref="L103:Q103"/>
    <mergeCell ref="C109:Q109"/>
    <mergeCell ref="N96:Q96"/>
    <mergeCell ref="N99:Q99"/>
    <mergeCell ref="N91:Q91"/>
    <mergeCell ref="N92:Q92"/>
    <mergeCell ref="N93:Q93"/>
    <mergeCell ref="N101:Q101"/>
    <mergeCell ref="F111:P111"/>
    <mergeCell ref="N159:Q159"/>
    <mergeCell ref="F160:I160"/>
    <mergeCell ref="L160:M160"/>
    <mergeCell ref="N160:Q160"/>
    <mergeCell ref="F112:P112"/>
    <mergeCell ref="M114:P114"/>
    <mergeCell ref="M116:Q116"/>
    <mergeCell ref="F124:I124"/>
    <mergeCell ref="L124:M124"/>
    <mergeCell ref="N170:Q170"/>
    <mergeCell ref="F171:I171"/>
    <mergeCell ref="L171:M171"/>
    <mergeCell ref="N171:Q171"/>
    <mergeCell ref="N167:Q167"/>
    <mergeCell ref="F169:I169"/>
    <mergeCell ref="L169:M169"/>
    <mergeCell ref="N169:Q169"/>
    <mergeCell ref="F172:I172"/>
    <mergeCell ref="L172:M172"/>
    <mergeCell ref="N172:Q172"/>
    <mergeCell ref="F173:I173"/>
    <mergeCell ref="L173:M173"/>
    <mergeCell ref="N173:Q173"/>
    <mergeCell ref="F177:I177"/>
    <mergeCell ref="L177:M177"/>
    <mergeCell ref="N177:Q177"/>
    <mergeCell ref="N178:Q178"/>
    <mergeCell ref="F175:I175"/>
    <mergeCell ref="L175:M175"/>
    <mergeCell ref="N175:Q175"/>
    <mergeCell ref="N176:Q176"/>
    <mergeCell ref="N187:Q187"/>
    <mergeCell ref="F188:I188"/>
    <mergeCell ref="F184:I184"/>
    <mergeCell ref="L184:M184"/>
    <mergeCell ref="N184:Q184"/>
    <mergeCell ref="N186:Q186"/>
    <mergeCell ref="F187:I187"/>
    <mergeCell ref="L187:M187"/>
    <mergeCell ref="L188:M188"/>
    <mergeCell ref="N188:Q188"/>
    <mergeCell ref="N183:Q183"/>
    <mergeCell ref="N238:Q238"/>
    <mergeCell ref="F239:I239"/>
    <mergeCell ref="L239:M239"/>
    <mergeCell ref="N239:Q239"/>
    <mergeCell ref="F185:I185"/>
    <mergeCell ref="L185:M185"/>
    <mergeCell ref="N185:Q185"/>
    <mergeCell ref="F186:I186"/>
    <mergeCell ref="L186:M186"/>
    <mergeCell ref="F240:I240"/>
    <mergeCell ref="F237:I237"/>
    <mergeCell ref="L237:M237"/>
    <mergeCell ref="N237:Q237"/>
    <mergeCell ref="F238:I238"/>
    <mergeCell ref="L238:M238"/>
    <mergeCell ref="L240:M240"/>
    <mergeCell ref="N240:Q240"/>
    <mergeCell ref="F181:I181"/>
    <mergeCell ref="L181:M181"/>
    <mergeCell ref="N181:Q181"/>
    <mergeCell ref="F182:I182"/>
    <mergeCell ref="L182:M182"/>
    <mergeCell ref="N182:Q182"/>
    <mergeCell ref="N241:Q241"/>
    <mergeCell ref="F242:I242"/>
    <mergeCell ref="L242:M242"/>
    <mergeCell ref="N242:Q242"/>
    <mergeCell ref="N179:Q179"/>
    <mergeCell ref="F180:I180"/>
    <mergeCell ref="L180:M180"/>
    <mergeCell ref="N180:Q180"/>
    <mergeCell ref="F162:I162"/>
    <mergeCell ref="L162:M162"/>
    <mergeCell ref="N162:Q162"/>
    <mergeCell ref="F163:I163"/>
    <mergeCell ref="L163:M163"/>
    <mergeCell ref="N163:Q163"/>
    <mergeCell ref="AD164:AG164"/>
    <mergeCell ref="F199:I199"/>
    <mergeCell ref="L199:M199"/>
    <mergeCell ref="N199:Q199"/>
    <mergeCell ref="F164:I164"/>
    <mergeCell ref="L164:M164"/>
    <mergeCell ref="N164:Q164"/>
    <mergeCell ref="F165:I165"/>
    <mergeCell ref="L165:M165"/>
    <mergeCell ref="N165:Q165"/>
    <mergeCell ref="L200:M200"/>
    <mergeCell ref="N200:Q200"/>
    <mergeCell ref="F219:I219"/>
    <mergeCell ref="L219:M219"/>
    <mergeCell ref="N219:Q219"/>
    <mergeCell ref="F201:I201"/>
    <mergeCell ref="L201:M201"/>
    <mergeCell ref="N201:Q201"/>
    <mergeCell ref="F202:I202"/>
    <mergeCell ref="F204:I204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31:I231"/>
    <mergeCell ref="L231:M231"/>
    <mergeCell ref="N231:Q231"/>
    <mergeCell ref="F232:I232"/>
    <mergeCell ref="L232:M232"/>
    <mergeCell ref="N232:Q232"/>
    <mergeCell ref="F229:I229"/>
    <mergeCell ref="L229:M229"/>
    <mergeCell ref="N229:Q229"/>
    <mergeCell ref="F230:I230"/>
    <mergeCell ref="L230:M230"/>
    <mergeCell ref="N230:Q230"/>
    <mergeCell ref="F193:I193"/>
    <mergeCell ref="L193:M193"/>
    <mergeCell ref="N193:Q193"/>
    <mergeCell ref="F194:I194"/>
    <mergeCell ref="L194:M194"/>
    <mergeCell ref="N194:Q194"/>
    <mergeCell ref="F233:I233"/>
    <mergeCell ref="L233:M233"/>
    <mergeCell ref="N233:Q233"/>
    <mergeCell ref="F234:I234"/>
    <mergeCell ref="L234:M234"/>
    <mergeCell ref="N234:Q234"/>
  </mergeCells>
  <hyperlinks>
    <hyperlink ref="F1:G1" location="C2" tooltip="Krycí list rozpočtu" display="1) Krycí list rozpočtu"/>
    <hyperlink ref="H1:K1" location="C87" tooltip="Rekapitulace rozpočtu" display="2) Rekapitulace rozpočtu"/>
    <hyperlink ref="L1" location="C120" tooltip="Rozpočet" display="3) Rozpočet"/>
    <hyperlink ref="T1:U1" location="'Rekapitulace stavby'!C2" tooltip="Rekapitulace stavby" display="Rekapitulace stavby"/>
  </hyperlinks>
  <printOptions/>
  <pageMargins left="0.5905511811023623" right="0.5905511811023623" top="0.5118110236220472" bottom="0.4724409448818898" header="0" footer="0"/>
  <pageSetup blackAndWhite="1" errors="blank" fitToHeight="100" horizontalDpi="600" verticalDpi="600" orientation="portrait" paperSize="9" scale="65" r:id="rId2"/>
  <headerFooter alignWithMargins="0"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2"/>
  <sheetViews>
    <sheetView showGridLines="0" zoomScalePageLayoutView="0" workbookViewId="0" topLeftCell="A1">
      <pane ySplit="1" topLeftCell="BM77" activePane="bottomLeft" state="frozen"/>
      <selection pane="topLeft" activeCell="A1" sqref="A1"/>
      <selection pane="bottomLeft" activeCell="I96" sqref="I96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71" max="89" width="0" style="0" hidden="1" customWidth="1"/>
  </cols>
  <sheetData>
    <row r="1" spans="1:73" ht="21" customHeight="1">
      <c r="A1" s="133" t="s">
        <v>0</v>
      </c>
      <c r="B1" s="134"/>
      <c r="C1" s="134"/>
      <c r="D1" s="135" t="s">
        <v>1</v>
      </c>
      <c r="E1" s="134"/>
      <c r="F1" s="134"/>
      <c r="G1" s="134"/>
      <c r="H1" s="134"/>
      <c r="I1" s="134"/>
      <c r="J1" s="134"/>
      <c r="K1" s="136" t="s">
        <v>151</v>
      </c>
      <c r="L1" s="136"/>
      <c r="M1" s="136"/>
      <c r="N1" s="136"/>
      <c r="O1" s="136"/>
      <c r="P1" s="136"/>
      <c r="Q1" s="136"/>
      <c r="R1" s="136"/>
      <c r="S1" s="136"/>
      <c r="T1" s="134"/>
      <c r="U1" s="134"/>
      <c r="V1" s="134"/>
      <c r="W1" s="136" t="s">
        <v>152</v>
      </c>
      <c r="X1" s="136"/>
      <c r="Y1" s="136"/>
      <c r="Z1" s="136"/>
      <c r="AA1" s="136"/>
      <c r="AB1" s="136"/>
      <c r="AC1" s="136"/>
      <c r="AD1" s="136"/>
      <c r="AE1" s="136"/>
      <c r="AF1" s="136"/>
      <c r="AG1" s="134"/>
      <c r="AH1" s="134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240" t="s">
        <v>5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R2" s="242" t="s">
        <v>6</v>
      </c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243" t="s">
        <v>396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19"/>
      <c r="AS4" s="20" t="s">
        <v>10</v>
      </c>
      <c r="BS4" s="13" t="s">
        <v>11</v>
      </c>
    </row>
    <row r="5" spans="2:71" ht="14.25" customHeight="1">
      <c r="B5" s="17"/>
      <c r="C5" s="18"/>
      <c r="D5" s="21" t="s">
        <v>12</v>
      </c>
      <c r="E5" s="18"/>
      <c r="F5" s="18"/>
      <c r="G5" s="18"/>
      <c r="H5" s="18"/>
      <c r="I5" s="18"/>
      <c r="J5" s="18"/>
      <c r="K5" s="244">
        <v>152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18"/>
      <c r="AQ5" s="19"/>
      <c r="BS5" s="13" t="s">
        <v>7</v>
      </c>
    </row>
    <row r="6" spans="2:71" ht="36.75" customHeight="1">
      <c r="B6" s="17"/>
      <c r="C6" s="18"/>
      <c r="D6" s="23" t="s">
        <v>13</v>
      </c>
      <c r="E6" s="18"/>
      <c r="F6" s="18"/>
      <c r="G6" s="18"/>
      <c r="H6" s="18"/>
      <c r="I6" s="18"/>
      <c r="J6" s="18"/>
      <c r="K6" s="237" t="s">
        <v>397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18"/>
      <c r="AQ6" s="19"/>
      <c r="BS6" s="13" t="s">
        <v>14</v>
      </c>
    </row>
    <row r="7" spans="2:71" ht="14.25" customHeight="1">
      <c r="B7" s="17"/>
      <c r="C7" s="18"/>
      <c r="D7" s="24" t="s">
        <v>15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16</v>
      </c>
      <c r="AL7" s="18"/>
      <c r="AM7" s="18"/>
      <c r="AN7" s="22" t="s">
        <v>3</v>
      </c>
      <c r="AO7" s="18"/>
      <c r="AP7" s="18"/>
      <c r="AQ7" s="19"/>
      <c r="BS7" s="13" t="s">
        <v>17</v>
      </c>
    </row>
    <row r="8" spans="2:71" ht="14.25" customHeight="1">
      <c r="B8" s="17"/>
      <c r="C8" s="18"/>
      <c r="D8" s="24" t="s">
        <v>18</v>
      </c>
      <c r="E8" s="18"/>
      <c r="F8" s="18"/>
      <c r="G8" s="18"/>
      <c r="H8" s="18"/>
      <c r="I8" s="18"/>
      <c r="J8" s="18"/>
      <c r="K8" s="22" t="s">
        <v>220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19</v>
      </c>
      <c r="AL8" s="18"/>
      <c r="AM8" s="18"/>
      <c r="AN8" s="138">
        <v>42463</v>
      </c>
      <c r="AO8" s="18"/>
      <c r="AP8" s="18"/>
      <c r="AQ8" s="19"/>
      <c r="BS8" s="13" t="s">
        <v>20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21</v>
      </c>
    </row>
    <row r="10" spans="2:71" ht="14.25" customHeight="1">
      <c r="B10" s="17"/>
      <c r="C10" s="18"/>
      <c r="D10" s="24" t="s">
        <v>22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23</v>
      </c>
      <c r="AL10" s="18"/>
      <c r="AM10" s="18"/>
      <c r="AN10" s="22" t="s">
        <v>3</v>
      </c>
      <c r="AO10" s="18"/>
      <c r="AP10" s="18"/>
      <c r="AQ10" s="19"/>
      <c r="BS10" s="13" t="s">
        <v>14</v>
      </c>
    </row>
    <row r="11" spans="2:71" ht="18" customHeight="1">
      <c r="B11" s="17"/>
      <c r="C11" s="18"/>
      <c r="D11" s="18"/>
      <c r="E11" s="22" t="s">
        <v>222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24</v>
      </c>
      <c r="AL11" s="18"/>
      <c r="AM11" s="18"/>
      <c r="AN11" s="22" t="s">
        <v>3</v>
      </c>
      <c r="AO11" s="18"/>
      <c r="AP11" s="18"/>
      <c r="AQ11" s="19"/>
      <c r="BS11" s="13" t="s">
        <v>14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14</v>
      </c>
    </row>
    <row r="13" spans="2:71" ht="14.25" customHeight="1">
      <c r="B13" s="17"/>
      <c r="C13" s="18"/>
      <c r="D13" s="24" t="s">
        <v>25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23</v>
      </c>
      <c r="AL13" s="18"/>
      <c r="AM13" s="18"/>
      <c r="AN13" s="22" t="s">
        <v>3</v>
      </c>
      <c r="AO13" s="18"/>
      <c r="AP13" s="18"/>
      <c r="AQ13" s="19"/>
      <c r="BS13" s="13" t="s">
        <v>14</v>
      </c>
    </row>
    <row r="14" spans="2:71" ht="15">
      <c r="B14" s="17"/>
      <c r="C14" s="18"/>
      <c r="D14" s="18"/>
      <c r="E14" s="22" t="s">
        <v>26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24</v>
      </c>
      <c r="AL14" s="18"/>
      <c r="AM14" s="18"/>
      <c r="AN14" s="22" t="s">
        <v>3</v>
      </c>
      <c r="AO14" s="18"/>
      <c r="AP14" s="18"/>
      <c r="AQ14" s="19"/>
      <c r="BS14" s="13" t="s">
        <v>14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2:71" ht="14.25" customHeight="1">
      <c r="B16" s="17"/>
      <c r="C16" s="18"/>
      <c r="D16" s="24" t="s">
        <v>27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23</v>
      </c>
      <c r="AL16" s="18"/>
      <c r="AM16" s="18"/>
      <c r="AN16" s="22" t="s">
        <v>3</v>
      </c>
      <c r="AO16" s="18"/>
      <c r="AP16" s="18"/>
      <c r="AQ16" s="19"/>
      <c r="BS16" s="13" t="s">
        <v>4</v>
      </c>
    </row>
    <row r="17" spans="2:71" ht="18" customHeight="1">
      <c r="B17" s="17"/>
      <c r="C17" s="18"/>
      <c r="D17" s="18" t="s">
        <v>167</v>
      </c>
      <c r="E17" s="2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24</v>
      </c>
      <c r="AL17" s="18"/>
      <c r="AM17" s="18"/>
      <c r="AN17" s="22" t="s">
        <v>3</v>
      </c>
      <c r="AO17" s="18"/>
      <c r="AP17" s="18"/>
      <c r="AQ17" s="19"/>
      <c r="BS17" s="13" t="s">
        <v>4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7</v>
      </c>
    </row>
    <row r="19" spans="2:71" ht="14.25" customHeight="1">
      <c r="B19" s="17"/>
      <c r="C19" s="18"/>
      <c r="D19" s="24" t="s">
        <v>28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23</v>
      </c>
      <c r="AL19" s="18"/>
      <c r="AM19" s="18"/>
      <c r="AN19" s="22" t="s">
        <v>3</v>
      </c>
      <c r="AO19" s="18"/>
      <c r="AP19" s="18"/>
      <c r="AQ19" s="19"/>
      <c r="BS19" s="13" t="s">
        <v>7</v>
      </c>
    </row>
    <row r="20" spans="2:43" ht="18" customHeight="1">
      <c r="B20" s="17"/>
      <c r="C20" s="18"/>
      <c r="D20" s="18" t="s">
        <v>221</v>
      </c>
      <c r="E20" s="22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24</v>
      </c>
      <c r="AL20" s="18"/>
      <c r="AM20" s="18"/>
      <c r="AN20" s="22" t="s">
        <v>3</v>
      </c>
      <c r="AO20" s="18"/>
      <c r="AP20" s="18"/>
      <c r="AQ20" s="19"/>
    </row>
    <row r="21" spans="2:43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43" ht="15">
      <c r="B22" s="17"/>
      <c r="C22" s="18"/>
      <c r="D22" s="24" t="s">
        <v>29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43" ht="34.5" customHeight="1">
      <c r="B23" s="17"/>
      <c r="C23" s="18"/>
      <c r="D23" s="18"/>
      <c r="E23" s="239" t="s">
        <v>171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18"/>
      <c r="AP23" s="18"/>
      <c r="AQ23" s="19"/>
    </row>
    <row r="24" spans="2:43" ht="6.75" customHeight="1">
      <c r="B24" s="17"/>
      <c r="C24" s="1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18"/>
      <c r="AQ24" s="19"/>
    </row>
    <row r="25" spans="2:43" ht="14.25" customHeight="1">
      <c r="B25" s="17"/>
      <c r="C25" s="18"/>
      <c r="D25" s="26" t="s">
        <v>30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245">
        <f>ROUND(AG86,2)</f>
        <v>0</v>
      </c>
      <c r="AL25" s="238"/>
      <c r="AM25" s="238"/>
      <c r="AN25" s="238"/>
      <c r="AO25" s="238"/>
      <c r="AP25" s="18"/>
      <c r="AQ25" s="19"/>
    </row>
    <row r="26" spans="2:43" ht="14.25" customHeight="1">
      <c r="B26" s="17"/>
      <c r="C26" s="18"/>
      <c r="D26" s="26" t="s">
        <v>31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45">
        <f>ROUND(AG89,2)</f>
        <v>0</v>
      </c>
      <c r="AL26" s="238"/>
      <c r="AM26" s="238"/>
      <c r="AN26" s="238"/>
      <c r="AO26" s="238"/>
      <c r="AP26" s="18"/>
      <c r="AQ26" s="19"/>
    </row>
    <row r="27" spans="2:43" s="1" customFormat="1" ht="6.75" customHeight="1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9"/>
    </row>
    <row r="28" spans="2:43" s="1" customFormat="1" ht="25.5" customHeight="1">
      <c r="B28" s="27"/>
      <c r="C28" s="28"/>
      <c r="D28" s="30" t="s">
        <v>32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246">
        <f>ROUND(AK25+AK26,2)</f>
        <v>0</v>
      </c>
      <c r="AL28" s="296"/>
      <c r="AM28" s="296"/>
      <c r="AN28" s="296"/>
      <c r="AO28" s="296"/>
      <c r="AP28" s="28"/>
      <c r="AQ28" s="29"/>
    </row>
    <row r="29" spans="2:43" s="1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9"/>
    </row>
    <row r="30" spans="2:43" s="2" customFormat="1" ht="14.25" customHeight="1">
      <c r="B30" s="32"/>
      <c r="C30" s="33"/>
      <c r="D30" s="34" t="s">
        <v>33</v>
      </c>
      <c r="E30" s="33"/>
      <c r="F30" s="34" t="s">
        <v>34</v>
      </c>
      <c r="G30" s="33"/>
      <c r="H30" s="33"/>
      <c r="I30" s="33"/>
      <c r="J30" s="33"/>
      <c r="K30" s="33"/>
      <c r="L30" s="248">
        <v>0.21</v>
      </c>
      <c r="M30" s="249"/>
      <c r="N30" s="249"/>
      <c r="O30" s="249"/>
      <c r="P30" s="33"/>
      <c r="Q30" s="33"/>
      <c r="R30" s="33"/>
      <c r="S30" s="33"/>
      <c r="T30" s="36" t="s">
        <v>35</v>
      </c>
      <c r="U30" s="33"/>
      <c r="V30" s="33"/>
      <c r="W30" s="250">
        <f>AK28</f>
        <v>0</v>
      </c>
      <c r="X30" s="249"/>
      <c r="Y30" s="249"/>
      <c r="Z30" s="249"/>
      <c r="AA30" s="249"/>
      <c r="AB30" s="249"/>
      <c r="AC30" s="249"/>
      <c r="AD30" s="249"/>
      <c r="AE30" s="249"/>
      <c r="AF30" s="33"/>
      <c r="AG30" s="33"/>
      <c r="AH30" s="33"/>
      <c r="AI30" s="33"/>
      <c r="AJ30" s="33"/>
      <c r="AK30" s="250">
        <f>ROUND(SUM(L30*W30),2)</f>
        <v>0</v>
      </c>
      <c r="AL30" s="249"/>
      <c r="AM30" s="249"/>
      <c r="AN30" s="249"/>
      <c r="AO30" s="249"/>
      <c r="AP30" s="33"/>
      <c r="AQ30" s="37"/>
    </row>
    <row r="31" spans="2:43" s="2" customFormat="1" ht="14.25" customHeight="1">
      <c r="B31" s="32"/>
      <c r="C31" s="33"/>
      <c r="D31" s="33"/>
      <c r="E31" s="33"/>
      <c r="F31" s="34" t="s">
        <v>36</v>
      </c>
      <c r="G31" s="33"/>
      <c r="H31" s="33"/>
      <c r="I31" s="33"/>
      <c r="J31" s="33"/>
      <c r="K31" s="33"/>
      <c r="L31" s="248">
        <v>0.15</v>
      </c>
      <c r="M31" s="249"/>
      <c r="N31" s="249"/>
      <c r="O31" s="249"/>
      <c r="P31" s="33"/>
      <c r="Q31" s="33"/>
      <c r="R31" s="33"/>
      <c r="S31" s="33"/>
      <c r="T31" s="36" t="s">
        <v>35</v>
      </c>
      <c r="U31" s="33"/>
      <c r="V31" s="33"/>
      <c r="W31" s="250"/>
      <c r="X31" s="249"/>
      <c r="Y31" s="249"/>
      <c r="Z31" s="249"/>
      <c r="AA31" s="249"/>
      <c r="AB31" s="249"/>
      <c r="AC31" s="249"/>
      <c r="AD31" s="249"/>
      <c r="AE31" s="249"/>
      <c r="AF31" s="33"/>
      <c r="AG31" s="33"/>
      <c r="AH31" s="33"/>
      <c r="AI31" s="33"/>
      <c r="AJ31" s="33"/>
      <c r="AK31" s="250"/>
      <c r="AL31" s="249"/>
      <c r="AM31" s="249"/>
      <c r="AN31" s="249"/>
      <c r="AO31" s="249"/>
      <c r="AP31" s="33"/>
      <c r="AQ31" s="37"/>
    </row>
    <row r="32" spans="2:43" s="2" customFormat="1" ht="14.25" customHeight="1" hidden="1">
      <c r="B32" s="32"/>
      <c r="C32" s="33"/>
      <c r="D32" s="33"/>
      <c r="E32" s="33"/>
      <c r="F32" s="34" t="s">
        <v>37</v>
      </c>
      <c r="G32" s="33"/>
      <c r="H32" s="33"/>
      <c r="I32" s="33"/>
      <c r="J32" s="33"/>
      <c r="K32" s="33"/>
      <c r="L32" s="248">
        <v>0.21</v>
      </c>
      <c r="M32" s="249"/>
      <c r="N32" s="249"/>
      <c r="O32" s="249"/>
      <c r="P32" s="33"/>
      <c r="Q32" s="33"/>
      <c r="R32" s="33"/>
      <c r="S32" s="33"/>
      <c r="T32" s="36" t="s">
        <v>35</v>
      </c>
      <c r="U32" s="33"/>
      <c r="V32" s="33"/>
      <c r="W32" s="250" t="e">
        <f>ROUND(BB86+SUM(CF90:CF90),2)</f>
        <v>#REF!</v>
      </c>
      <c r="X32" s="249"/>
      <c r="Y32" s="249"/>
      <c r="Z32" s="249"/>
      <c r="AA32" s="249"/>
      <c r="AB32" s="249"/>
      <c r="AC32" s="249"/>
      <c r="AD32" s="249"/>
      <c r="AE32" s="249"/>
      <c r="AF32" s="33"/>
      <c r="AG32" s="33"/>
      <c r="AH32" s="33"/>
      <c r="AI32" s="33"/>
      <c r="AJ32" s="33"/>
      <c r="AK32" s="250">
        <v>0</v>
      </c>
      <c r="AL32" s="249"/>
      <c r="AM32" s="249"/>
      <c r="AN32" s="249"/>
      <c r="AO32" s="249"/>
      <c r="AP32" s="33"/>
      <c r="AQ32" s="37"/>
    </row>
    <row r="33" spans="2:43" s="2" customFormat="1" ht="14.25" customHeight="1" hidden="1">
      <c r="B33" s="32"/>
      <c r="C33" s="33"/>
      <c r="D33" s="33"/>
      <c r="E33" s="33"/>
      <c r="F33" s="34" t="s">
        <v>38</v>
      </c>
      <c r="G33" s="33"/>
      <c r="H33" s="33"/>
      <c r="I33" s="33"/>
      <c r="J33" s="33"/>
      <c r="K33" s="33"/>
      <c r="L33" s="248">
        <v>0.15</v>
      </c>
      <c r="M33" s="249"/>
      <c r="N33" s="249"/>
      <c r="O33" s="249"/>
      <c r="P33" s="33"/>
      <c r="Q33" s="33"/>
      <c r="R33" s="33"/>
      <c r="S33" s="33"/>
      <c r="T33" s="36" t="s">
        <v>35</v>
      </c>
      <c r="U33" s="33"/>
      <c r="V33" s="33"/>
      <c r="W33" s="250" t="e">
        <f>ROUND(BC86+SUM(CG90:CG90),2)</f>
        <v>#REF!</v>
      </c>
      <c r="X33" s="249"/>
      <c r="Y33" s="249"/>
      <c r="Z33" s="249"/>
      <c r="AA33" s="249"/>
      <c r="AB33" s="249"/>
      <c r="AC33" s="249"/>
      <c r="AD33" s="249"/>
      <c r="AE33" s="249"/>
      <c r="AF33" s="33"/>
      <c r="AG33" s="33"/>
      <c r="AH33" s="33"/>
      <c r="AI33" s="33"/>
      <c r="AJ33" s="33"/>
      <c r="AK33" s="250">
        <v>0</v>
      </c>
      <c r="AL33" s="249"/>
      <c r="AM33" s="249"/>
      <c r="AN33" s="249"/>
      <c r="AO33" s="249"/>
      <c r="AP33" s="33"/>
      <c r="AQ33" s="37"/>
    </row>
    <row r="34" spans="2:43" s="2" customFormat="1" ht="14.25" customHeight="1" hidden="1">
      <c r="B34" s="32"/>
      <c r="C34" s="33"/>
      <c r="D34" s="33"/>
      <c r="E34" s="33"/>
      <c r="F34" s="34" t="s">
        <v>39</v>
      </c>
      <c r="G34" s="33"/>
      <c r="H34" s="33"/>
      <c r="I34" s="33"/>
      <c r="J34" s="33"/>
      <c r="K34" s="33"/>
      <c r="L34" s="248">
        <v>0</v>
      </c>
      <c r="M34" s="249"/>
      <c r="N34" s="249"/>
      <c r="O34" s="249"/>
      <c r="P34" s="33"/>
      <c r="Q34" s="33"/>
      <c r="R34" s="33"/>
      <c r="S34" s="33"/>
      <c r="T34" s="36" t="s">
        <v>35</v>
      </c>
      <c r="U34" s="33"/>
      <c r="V34" s="33"/>
      <c r="W34" s="250" t="e">
        <f>ROUND(BD86+SUM(CH90:CH90),2)</f>
        <v>#REF!</v>
      </c>
      <c r="X34" s="249"/>
      <c r="Y34" s="249"/>
      <c r="Z34" s="249"/>
      <c r="AA34" s="249"/>
      <c r="AB34" s="249"/>
      <c r="AC34" s="249"/>
      <c r="AD34" s="249"/>
      <c r="AE34" s="249"/>
      <c r="AF34" s="33"/>
      <c r="AG34" s="33"/>
      <c r="AH34" s="33"/>
      <c r="AI34" s="33"/>
      <c r="AJ34" s="33"/>
      <c r="AK34" s="250">
        <v>0</v>
      </c>
      <c r="AL34" s="249"/>
      <c r="AM34" s="249"/>
      <c r="AN34" s="249"/>
      <c r="AO34" s="249"/>
      <c r="AP34" s="33"/>
      <c r="AQ34" s="37"/>
    </row>
    <row r="35" spans="2:43" s="1" customFormat="1" ht="6.75" customHeight="1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9"/>
    </row>
    <row r="36" spans="2:43" s="1" customFormat="1" ht="25.5" customHeight="1">
      <c r="B36" s="27"/>
      <c r="C36" s="38"/>
      <c r="D36" s="39" t="s">
        <v>40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 t="s">
        <v>41</v>
      </c>
      <c r="U36" s="40"/>
      <c r="V36" s="40"/>
      <c r="W36" s="40"/>
      <c r="X36" s="227" t="s">
        <v>42</v>
      </c>
      <c r="Y36" s="257"/>
      <c r="Z36" s="257"/>
      <c r="AA36" s="257"/>
      <c r="AB36" s="257"/>
      <c r="AC36" s="40"/>
      <c r="AD36" s="40"/>
      <c r="AE36" s="40"/>
      <c r="AF36" s="40"/>
      <c r="AG36" s="40"/>
      <c r="AH36" s="40"/>
      <c r="AI36" s="40"/>
      <c r="AJ36" s="40"/>
      <c r="AK36" s="228">
        <f>SUM(AK28:AK34)</f>
        <v>0</v>
      </c>
      <c r="AL36" s="257"/>
      <c r="AM36" s="257"/>
      <c r="AN36" s="257"/>
      <c r="AO36" s="259"/>
      <c r="AP36" s="38"/>
      <c r="AQ36" s="29"/>
    </row>
    <row r="37" spans="2:43" s="1" customFormat="1" ht="14.2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9"/>
    </row>
    <row r="38" spans="2:43" ht="13.5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9"/>
    </row>
    <row r="39" spans="2:43" ht="13.5">
      <c r="B39" s="17"/>
      <c r="C39" s="14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s="1" customFormat="1" ht="15">
      <c r="B48" s="27"/>
      <c r="C48" s="28"/>
      <c r="D48" s="42" t="s">
        <v>43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4"/>
      <c r="AA48" s="28"/>
      <c r="AB48" s="28"/>
      <c r="AC48" s="42" t="s">
        <v>44</v>
      </c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4"/>
      <c r="AP48" s="28"/>
      <c r="AQ48" s="29"/>
    </row>
    <row r="49" spans="2:43" ht="13.5">
      <c r="B49" s="17"/>
      <c r="C49" s="18"/>
      <c r="D49" s="45"/>
      <c r="E49" s="18" t="s">
        <v>167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46"/>
      <c r="AA49" s="18"/>
      <c r="AB49" s="18"/>
      <c r="AC49" s="45"/>
      <c r="AD49" s="18"/>
      <c r="AE49" s="18" t="s">
        <v>167</v>
      </c>
      <c r="AF49" s="18"/>
      <c r="AG49" s="18"/>
      <c r="AH49" s="18"/>
      <c r="AI49" s="18"/>
      <c r="AJ49" s="18"/>
      <c r="AK49" s="18"/>
      <c r="AL49" s="18"/>
      <c r="AM49" s="18"/>
      <c r="AN49" s="18"/>
      <c r="AO49" s="46"/>
      <c r="AP49" s="18"/>
      <c r="AQ49" s="19"/>
    </row>
    <row r="50" spans="2:43" ht="13.5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 ht="13.5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 ht="13.5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ht="13.5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ht="13.5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ht="13.5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ht="13.5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s="1" customFormat="1" ht="15">
      <c r="B57" s="27"/>
      <c r="C57" s="28"/>
      <c r="D57" s="47" t="s">
        <v>45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 t="s">
        <v>46</v>
      </c>
      <c r="S57" s="48"/>
      <c r="T57" s="48"/>
      <c r="U57" s="48"/>
      <c r="V57" s="48"/>
      <c r="W57" s="48"/>
      <c r="X57" s="48"/>
      <c r="Y57" s="48"/>
      <c r="Z57" s="50"/>
      <c r="AA57" s="28"/>
      <c r="AB57" s="28"/>
      <c r="AC57" s="47" t="s">
        <v>45</v>
      </c>
      <c r="AD57" s="48"/>
      <c r="AE57" s="48"/>
      <c r="AF57" s="48"/>
      <c r="AG57" s="48"/>
      <c r="AH57" s="48"/>
      <c r="AI57" s="48"/>
      <c r="AJ57" s="48"/>
      <c r="AK57" s="48"/>
      <c r="AL57" s="48"/>
      <c r="AM57" s="49" t="s">
        <v>46</v>
      </c>
      <c r="AN57" s="48"/>
      <c r="AO57" s="50"/>
      <c r="AP57" s="28"/>
      <c r="AQ57" s="29"/>
    </row>
    <row r="58" spans="2:43" ht="13.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9"/>
    </row>
    <row r="59" spans="2:43" s="1" customFormat="1" ht="15">
      <c r="B59" s="27"/>
      <c r="C59" s="28"/>
      <c r="D59" s="42" t="s">
        <v>47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4"/>
      <c r="AA59" s="28"/>
      <c r="AB59" s="28"/>
      <c r="AC59" s="42" t="s">
        <v>48</v>
      </c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4"/>
      <c r="AP59" s="28"/>
      <c r="AQ59" s="29"/>
    </row>
    <row r="60" spans="2:43" ht="13.5">
      <c r="B60" s="17"/>
      <c r="C60" s="18"/>
      <c r="D60" s="45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46"/>
      <c r="AA60" s="18"/>
      <c r="AB60" s="18"/>
      <c r="AC60" s="45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46"/>
      <c r="AP60" s="18"/>
      <c r="AQ60" s="19"/>
    </row>
    <row r="61" spans="2:43" ht="13.5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 ht="13.5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 ht="13.5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 ht="13.5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 ht="13.5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 ht="13.5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 ht="13.5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 s="1" customFormat="1" ht="15">
      <c r="B68" s="27"/>
      <c r="C68" s="28"/>
      <c r="D68" s="47" t="s">
        <v>45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9" t="s">
        <v>46</v>
      </c>
      <c r="S68" s="48"/>
      <c r="T68" s="48"/>
      <c r="U68" s="48"/>
      <c r="V68" s="48"/>
      <c r="W68" s="48"/>
      <c r="X68" s="48"/>
      <c r="Y68" s="48"/>
      <c r="Z68" s="50"/>
      <c r="AA68" s="28"/>
      <c r="AB68" s="28"/>
      <c r="AC68" s="47" t="s">
        <v>45</v>
      </c>
      <c r="AD68" s="48"/>
      <c r="AE68" s="48"/>
      <c r="AF68" s="48"/>
      <c r="AG68" s="48"/>
      <c r="AH68" s="48"/>
      <c r="AI68" s="48"/>
      <c r="AJ68" s="48"/>
      <c r="AK68" s="48"/>
      <c r="AL68" s="48"/>
      <c r="AM68" s="49" t="s">
        <v>46</v>
      </c>
      <c r="AN68" s="48"/>
      <c r="AO68" s="50"/>
      <c r="AP68" s="28"/>
      <c r="AQ68" s="29"/>
    </row>
    <row r="69" spans="2:43" s="1" customFormat="1" ht="6.75" customHeight="1"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9"/>
    </row>
    <row r="70" spans="2:43" s="1" customFormat="1" ht="6.75" customHeight="1"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3"/>
    </row>
    <row r="74" spans="2:43" s="1" customFormat="1" ht="6.75" customHeight="1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6"/>
    </row>
    <row r="75" spans="2:43" s="1" customFormat="1" ht="36.75" customHeight="1">
      <c r="B75" s="27"/>
      <c r="C75" s="243" t="s">
        <v>398</v>
      </c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9"/>
    </row>
    <row r="76" spans="2:43" s="3" customFormat="1" ht="14.25" customHeight="1">
      <c r="B76" s="57"/>
      <c r="C76" s="24" t="s">
        <v>12</v>
      </c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9"/>
    </row>
    <row r="77" spans="2:43" s="4" customFormat="1" ht="36.75" customHeight="1">
      <c r="B77" s="60"/>
      <c r="C77" s="61" t="s">
        <v>13</v>
      </c>
      <c r="D77" s="62"/>
      <c r="E77" s="62"/>
      <c r="F77" s="62"/>
      <c r="G77" s="62"/>
      <c r="H77" s="62"/>
      <c r="I77" s="62"/>
      <c r="J77" s="62"/>
      <c r="K77" s="62"/>
      <c r="L77" s="229" t="str">
        <f>K6</f>
        <v>Gymnázium Plzeň, výměna oken a dveří-ETAPA4</v>
      </c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62"/>
      <c r="AQ77" s="63"/>
    </row>
    <row r="78" spans="2:43" s="1" customFormat="1" ht="6.75" customHeight="1"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9"/>
    </row>
    <row r="79" spans="2:43" s="1" customFormat="1" ht="15">
      <c r="B79" s="27"/>
      <c r="C79" s="24" t="s">
        <v>18</v>
      </c>
      <c r="D79" s="28"/>
      <c r="E79" s="28"/>
      <c r="F79" s="28"/>
      <c r="G79" s="28"/>
      <c r="H79" s="28"/>
      <c r="I79" s="28"/>
      <c r="J79" s="28"/>
      <c r="K79" s="28"/>
      <c r="L79" s="64" t="str">
        <f>IF(K8="","",K8)</f>
        <v>Mikulášské nám, Plzeň</v>
      </c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4" t="s">
        <v>19</v>
      </c>
      <c r="AJ79" s="28"/>
      <c r="AK79" s="28"/>
      <c r="AL79" s="28"/>
      <c r="AM79" s="65"/>
      <c r="AN79" s="142">
        <v>42452</v>
      </c>
      <c r="AO79" s="28"/>
      <c r="AP79" s="28"/>
      <c r="AQ79" s="29"/>
    </row>
    <row r="80" spans="2:43" s="1" customFormat="1" ht="6.7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9"/>
    </row>
    <row r="81" spans="2:56" s="1" customFormat="1" ht="15">
      <c r="B81" s="27"/>
      <c r="C81" s="24" t="s">
        <v>22</v>
      </c>
      <c r="D81" s="28"/>
      <c r="E81" s="28"/>
      <c r="F81" s="28"/>
      <c r="G81" s="28"/>
      <c r="H81" s="28"/>
      <c r="I81" s="28"/>
      <c r="J81" s="28"/>
      <c r="K81" s="28"/>
      <c r="L81" s="58" t="str">
        <f>IF(E11="","",E11)</f>
        <v>Gymnázuim Plzeň</v>
      </c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4" t="s">
        <v>27</v>
      </c>
      <c r="AJ81" s="28"/>
      <c r="AK81" s="28"/>
      <c r="AL81" s="28"/>
      <c r="AM81" s="255">
        <f>IF(E17="","",E17)</f>
      </c>
      <c r="AN81" s="254"/>
      <c r="AO81" s="254"/>
      <c r="AP81" s="254"/>
      <c r="AQ81" s="29"/>
      <c r="AS81" s="251" t="s">
        <v>49</v>
      </c>
      <c r="AT81" s="252"/>
      <c r="AU81" s="43"/>
      <c r="AV81" s="43"/>
      <c r="AW81" s="43"/>
      <c r="AX81" s="43"/>
      <c r="AY81" s="43"/>
      <c r="AZ81" s="43"/>
      <c r="BA81" s="43"/>
      <c r="BB81" s="43"/>
      <c r="BC81" s="43"/>
      <c r="BD81" s="44"/>
    </row>
    <row r="82" spans="2:56" s="1" customFormat="1" ht="15">
      <c r="B82" s="27"/>
      <c r="C82" s="24" t="s">
        <v>25</v>
      </c>
      <c r="D82" s="28"/>
      <c r="E82" s="28"/>
      <c r="F82" s="28"/>
      <c r="G82" s="28"/>
      <c r="H82" s="28"/>
      <c r="I82" s="28"/>
      <c r="J82" s="28"/>
      <c r="K82" s="28"/>
      <c r="L82" s="58" t="str">
        <f>IF(E14="","",E14)</f>
        <v> 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28</v>
      </c>
      <c r="AJ82" s="28"/>
      <c r="AK82" s="28"/>
      <c r="AL82" s="28"/>
      <c r="AM82" s="255">
        <f>IF(E20="","",E20)</f>
      </c>
      <c r="AN82" s="254"/>
      <c r="AO82" s="254"/>
      <c r="AP82" s="254"/>
      <c r="AQ82" s="29"/>
      <c r="AS82" s="253"/>
      <c r="AT82" s="254"/>
      <c r="AU82" s="28"/>
      <c r="AV82" s="28"/>
      <c r="AW82" s="28"/>
      <c r="AX82" s="28"/>
      <c r="AY82" s="28"/>
      <c r="AZ82" s="28"/>
      <c r="BA82" s="28"/>
      <c r="BB82" s="28"/>
      <c r="BC82" s="28"/>
      <c r="BD82" s="66"/>
    </row>
    <row r="83" spans="2:56" s="1" customFormat="1" ht="10.5" customHeight="1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9"/>
      <c r="AS83" s="253"/>
      <c r="AT83" s="254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2:56" s="1" customFormat="1" ht="29.25" customHeight="1">
      <c r="B84" s="27"/>
      <c r="C84" s="256" t="s">
        <v>50</v>
      </c>
      <c r="D84" s="257"/>
      <c r="E84" s="257"/>
      <c r="F84" s="257"/>
      <c r="G84" s="257"/>
      <c r="H84" s="40"/>
      <c r="I84" s="258" t="s">
        <v>51</v>
      </c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8" t="s">
        <v>52</v>
      </c>
      <c r="AH84" s="257"/>
      <c r="AI84" s="257"/>
      <c r="AJ84" s="257"/>
      <c r="AK84" s="257"/>
      <c r="AL84" s="257"/>
      <c r="AM84" s="257"/>
      <c r="AN84" s="258" t="s">
        <v>53</v>
      </c>
      <c r="AO84" s="257"/>
      <c r="AP84" s="259"/>
      <c r="AQ84" s="29"/>
      <c r="AS84" s="67" t="s">
        <v>54</v>
      </c>
      <c r="AT84" s="68" t="s">
        <v>55</v>
      </c>
      <c r="AU84" s="68" t="s">
        <v>56</v>
      </c>
      <c r="AV84" s="68" t="s">
        <v>57</v>
      </c>
      <c r="AW84" s="68" t="s">
        <v>58</v>
      </c>
      <c r="AX84" s="68" t="s">
        <v>59</v>
      </c>
      <c r="AY84" s="68" t="s">
        <v>60</v>
      </c>
      <c r="AZ84" s="68" t="s">
        <v>61</v>
      </c>
      <c r="BA84" s="68" t="s">
        <v>62</v>
      </c>
      <c r="BB84" s="68" t="s">
        <v>63</v>
      </c>
      <c r="BC84" s="68" t="s">
        <v>64</v>
      </c>
      <c r="BD84" s="69" t="s">
        <v>65</v>
      </c>
    </row>
    <row r="85" spans="2:56" s="1" customFormat="1" ht="10.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9"/>
      <c r="AS85" s="70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4"/>
    </row>
    <row r="86" spans="2:76" s="4" customFormat="1" ht="32.25" customHeight="1">
      <c r="B86" s="60"/>
      <c r="C86" s="71" t="s">
        <v>66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235">
        <f>SUM(AG87+AG88)</f>
        <v>0</v>
      </c>
      <c r="AH86" s="235"/>
      <c r="AI86" s="235"/>
      <c r="AJ86" s="235"/>
      <c r="AK86" s="235"/>
      <c r="AL86" s="235"/>
      <c r="AM86" s="235"/>
      <c r="AN86" s="236">
        <f>SUM(AN87+AN88)</f>
        <v>0</v>
      </c>
      <c r="AO86" s="236"/>
      <c r="AP86" s="236"/>
      <c r="AQ86" s="63"/>
      <c r="AS86" s="73" t="e">
        <f>ROUND(AS87+AS88,2)</f>
        <v>#REF!</v>
      </c>
      <c r="AT86" s="74" t="e">
        <f>ROUND(SUM(AV86:AW86),2)</f>
        <v>#REF!</v>
      </c>
      <c r="AU86" s="75" t="e">
        <f>ROUND(AU87+AU88,5)</f>
        <v>#REF!</v>
      </c>
      <c r="AV86" s="74" t="e">
        <f>ROUND(AZ86*L30,2)</f>
        <v>#REF!</v>
      </c>
      <c r="AW86" s="74" t="e">
        <f>ROUND(BA86*L31,2)</f>
        <v>#REF!</v>
      </c>
      <c r="AX86" s="74" t="e">
        <f>ROUND(BB86*L30,2)</f>
        <v>#REF!</v>
      </c>
      <c r="AY86" s="74" t="e">
        <f>ROUND(BC86*L31,2)</f>
        <v>#REF!</v>
      </c>
      <c r="AZ86" s="74" t="e">
        <f>ROUND(AZ87+AZ88,2)</f>
        <v>#REF!</v>
      </c>
      <c r="BA86" s="74" t="e">
        <f>ROUND(BA87+BA88,2)</f>
        <v>#REF!</v>
      </c>
      <c r="BB86" s="74" t="e">
        <f>ROUND(BB87+BB88,2)</f>
        <v>#REF!</v>
      </c>
      <c r="BC86" s="74" t="e">
        <f>ROUND(BC87+BC88,2)</f>
        <v>#REF!</v>
      </c>
      <c r="BD86" s="76" t="e">
        <f>ROUND(BD87+BD88,2)</f>
        <v>#REF!</v>
      </c>
      <c r="BS86" s="77" t="s">
        <v>67</v>
      </c>
      <c r="BT86" s="77" t="s">
        <v>68</v>
      </c>
      <c r="BU86" s="78" t="s">
        <v>69</v>
      </c>
      <c r="BV86" s="77" t="s">
        <v>70</v>
      </c>
      <c r="BW86" s="77" t="s">
        <v>71</v>
      </c>
      <c r="BX86" s="77" t="s">
        <v>72</v>
      </c>
    </row>
    <row r="87" spans="1:76" s="5" customFormat="1" ht="27" customHeight="1">
      <c r="A87" s="132" t="s">
        <v>153</v>
      </c>
      <c r="B87" s="79"/>
      <c r="C87" s="80"/>
      <c r="D87" s="231" t="s">
        <v>73</v>
      </c>
      <c r="E87" s="232"/>
      <c r="F87" s="232"/>
      <c r="G87" s="232"/>
      <c r="H87" s="232"/>
      <c r="I87" s="81"/>
      <c r="J87" s="231" t="s">
        <v>74</v>
      </c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4">
        <f>vn4!M27</f>
        <v>0</v>
      </c>
      <c r="AH87" s="232"/>
      <c r="AI87" s="232"/>
      <c r="AJ87" s="232"/>
      <c r="AK87" s="232"/>
      <c r="AL87" s="232"/>
      <c r="AM87" s="232"/>
      <c r="AN87" s="234">
        <f>vn4!L38</f>
        <v>0</v>
      </c>
      <c r="AO87" s="232"/>
      <c r="AP87" s="232"/>
      <c r="AQ87" s="82"/>
      <c r="AS87" s="83" t="e">
        <f>#REF!</f>
        <v>#REF!</v>
      </c>
      <c r="AT87" s="84" t="e">
        <f>ROUND(SUM(AV87:AW87),2)</f>
        <v>#REF!</v>
      </c>
      <c r="AU87" s="85" t="e">
        <f>#REF!</f>
        <v>#REF!</v>
      </c>
      <c r="AV87" s="84" t="e">
        <f>#REF!</f>
        <v>#REF!</v>
      </c>
      <c r="AW87" s="84" t="e">
        <f>#REF!</f>
        <v>#REF!</v>
      </c>
      <c r="AX87" s="84" t="e">
        <f>#REF!</f>
        <v>#REF!</v>
      </c>
      <c r="AY87" s="84" t="e">
        <f>#REF!</f>
        <v>#REF!</v>
      </c>
      <c r="AZ87" s="84" t="e">
        <f>#REF!</f>
        <v>#REF!</v>
      </c>
      <c r="BA87" s="84" t="e">
        <f>#REF!</f>
        <v>#REF!</v>
      </c>
      <c r="BB87" s="84" t="e">
        <f>#REF!</f>
        <v>#REF!</v>
      </c>
      <c r="BC87" s="84" t="e">
        <f>#REF!</f>
        <v>#REF!</v>
      </c>
      <c r="BD87" s="86" t="e">
        <f>#REF!</f>
        <v>#REF!</v>
      </c>
      <c r="BT87" s="87" t="s">
        <v>17</v>
      </c>
      <c r="BV87" s="87" t="s">
        <v>70</v>
      </c>
      <c r="BW87" s="87" t="s">
        <v>75</v>
      </c>
      <c r="BX87" s="87" t="s">
        <v>71</v>
      </c>
    </row>
    <row r="88" spans="2:76" s="5" customFormat="1" ht="27" customHeight="1">
      <c r="B88" s="79"/>
      <c r="C88" s="80"/>
      <c r="D88" s="231" t="s">
        <v>76</v>
      </c>
      <c r="E88" s="232"/>
      <c r="F88" s="232"/>
      <c r="G88" s="232"/>
      <c r="H88" s="232"/>
      <c r="I88" s="81"/>
      <c r="J88" s="231" t="s">
        <v>77</v>
      </c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3">
        <f>etapa4!M31</f>
        <v>0</v>
      </c>
      <c r="AH88" s="232"/>
      <c r="AI88" s="232"/>
      <c r="AJ88" s="232"/>
      <c r="AK88" s="232"/>
      <c r="AL88" s="232"/>
      <c r="AM88" s="232"/>
      <c r="AN88" s="234">
        <f>etapa4!L39</f>
        <v>0</v>
      </c>
      <c r="AO88" s="232"/>
      <c r="AP88" s="232"/>
      <c r="AQ88" s="82"/>
      <c r="AS88" s="83" t="e">
        <f>ROUND(SUM(#REF!),2)</f>
        <v>#REF!</v>
      </c>
      <c r="AT88" s="84" t="e">
        <f>ROUND(SUM(AV88:AW88),2)</f>
        <v>#REF!</v>
      </c>
      <c r="AU88" s="85" t="e">
        <f>ROUND(SUM(#REF!),5)</f>
        <v>#REF!</v>
      </c>
      <c r="AV88" s="84" t="e">
        <f>ROUND(AZ88*L30,2)</f>
        <v>#REF!</v>
      </c>
      <c r="AW88" s="84" t="e">
        <f>ROUND(BA88*L31,2)</f>
        <v>#REF!</v>
      </c>
      <c r="AX88" s="84" t="e">
        <f>ROUND(BB88*L30,2)</f>
        <v>#REF!</v>
      </c>
      <c r="AY88" s="84" t="e">
        <f>ROUND(BC88*L31,2)</f>
        <v>#REF!</v>
      </c>
      <c r="AZ88" s="84" t="e">
        <f>ROUND(SUM(#REF!),2)</f>
        <v>#REF!</v>
      </c>
      <c r="BA88" s="84" t="e">
        <f>ROUND(SUM(#REF!),2)</f>
        <v>#REF!</v>
      </c>
      <c r="BB88" s="84" t="e">
        <f>ROUND(SUM(#REF!),2)</f>
        <v>#REF!</v>
      </c>
      <c r="BC88" s="84" t="e">
        <f>ROUND(SUM(#REF!),2)</f>
        <v>#REF!</v>
      </c>
      <c r="BD88" s="86" t="e">
        <f>ROUND(SUM(#REF!),2)</f>
        <v>#REF!</v>
      </c>
      <c r="BS88" s="87" t="s">
        <v>67</v>
      </c>
      <c r="BT88" s="87" t="s">
        <v>17</v>
      </c>
      <c r="BU88" s="87" t="s">
        <v>69</v>
      </c>
      <c r="BV88" s="87" t="s">
        <v>70</v>
      </c>
      <c r="BW88" s="87" t="s">
        <v>78</v>
      </c>
      <c r="BX88" s="87" t="s">
        <v>71</v>
      </c>
    </row>
    <row r="89" spans="2:48" s="1" customFormat="1" ht="30" customHeight="1">
      <c r="B89" s="27"/>
      <c r="C89" s="71" t="s">
        <v>81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36">
        <v>0</v>
      </c>
      <c r="AH89" s="254"/>
      <c r="AI89" s="254"/>
      <c r="AJ89" s="254"/>
      <c r="AK89" s="254"/>
      <c r="AL89" s="254"/>
      <c r="AM89" s="254"/>
      <c r="AN89" s="236">
        <v>0</v>
      </c>
      <c r="AO89" s="254"/>
      <c r="AP89" s="254"/>
      <c r="AQ89" s="29"/>
      <c r="AS89" s="67" t="s">
        <v>82</v>
      </c>
      <c r="AT89" s="68" t="s">
        <v>83</v>
      </c>
      <c r="AU89" s="68" t="s">
        <v>33</v>
      </c>
      <c r="AV89" s="69" t="s">
        <v>55</v>
      </c>
    </row>
    <row r="90" spans="2:48" s="1" customFormat="1" ht="10.5" customHeight="1">
      <c r="B90" s="2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9"/>
      <c r="AS90" s="89"/>
      <c r="AT90" s="48"/>
      <c r="AU90" s="48"/>
      <c r="AV90" s="50"/>
    </row>
    <row r="91" spans="2:43" s="1" customFormat="1" ht="30" customHeight="1">
      <c r="B91" s="27"/>
      <c r="C91" s="90" t="s">
        <v>84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19">
        <f>ROUND(AG86+AG89,2)</f>
        <v>0</v>
      </c>
      <c r="AH91" s="219"/>
      <c r="AI91" s="219"/>
      <c r="AJ91" s="219"/>
      <c r="AK91" s="219"/>
      <c r="AL91" s="219"/>
      <c r="AM91" s="219"/>
      <c r="AN91" s="219">
        <f>AN86+AN89</f>
        <v>0</v>
      </c>
      <c r="AO91" s="219"/>
      <c r="AP91" s="219"/>
      <c r="AQ91" s="29"/>
    </row>
    <row r="92" spans="2:43" s="1" customFormat="1" ht="6.75" customHeight="1"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3"/>
    </row>
  </sheetData>
  <sheetProtection/>
  <mergeCells count="49">
    <mergeCell ref="L30:O30"/>
    <mergeCell ref="W30:AE30"/>
    <mergeCell ref="AK30:AO30"/>
    <mergeCell ref="E23:AN23"/>
    <mergeCell ref="C2:AP2"/>
    <mergeCell ref="C4:AP4"/>
    <mergeCell ref="K5:AO5"/>
    <mergeCell ref="K6:AO6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AN88:AP88"/>
    <mergeCell ref="AG88:AM88"/>
    <mergeCell ref="D88:H88"/>
    <mergeCell ref="J88:AF88"/>
    <mergeCell ref="AN87:AP87"/>
    <mergeCell ref="C84:G84"/>
    <mergeCell ref="I84:AF84"/>
    <mergeCell ref="AG84:AM84"/>
    <mergeCell ref="AN84:AP84"/>
    <mergeCell ref="D87:H87"/>
    <mergeCell ref="J87:AF87"/>
    <mergeCell ref="X36:AB36"/>
    <mergeCell ref="AK36:AO36"/>
    <mergeCell ref="C75:AP75"/>
    <mergeCell ref="L77:AO77"/>
    <mergeCell ref="AG91:AM91"/>
    <mergeCell ref="AN91:AP91"/>
    <mergeCell ref="AG89:AM89"/>
    <mergeCell ref="AN89:AP89"/>
    <mergeCell ref="AR2:BE2"/>
    <mergeCell ref="AG86:AM86"/>
    <mergeCell ref="AN86:AP86"/>
    <mergeCell ref="AG87:AM87"/>
    <mergeCell ref="AS81:AT83"/>
    <mergeCell ref="AM82:AP82"/>
    <mergeCell ref="AM81:AP81"/>
    <mergeCell ref="AK25:AO25"/>
    <mergeCell ref="AK26:AO26"/>
    <mergeCell ref="AK28:AO2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7" location="'01 - Vedlejší náklady'!C2" tooltip="01 - Vedlejší náklady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73" r:id="rId2"/>
  <headerFooter alignWithMargins="0"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20"/>
  <sheetViews>
    <sheetView showGridLines="0" zoomScalePageLayoutView="0" workbookViewId="0" topLeftCell="A1">
      <pane ySplit="1" topLeftCell="BM94" activePane="bottomLeft" state="frozen"/>
      <selection pane="topLeft" activeCell="A1" sqref="A1"/>
      <selection pane="bottomLeft" activeCell="L118" sqref="L118:M118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8.7109375" style="0" customWidth="1"/>
    <col min="12" max="17" width="4.7109375" style="0" customWidth="1"/>
    <col min="18" max="18" width="8.7109375" style="0" customWidth="1"/>
    <col min="19" max="19" width="1.7109375" style="0" customWidth="1"/>
    <col min="20" max="20" width="8.140625" style="0" customWidth="1"/>
    <col min="21" max="21" width="29.7109375" style="0" hidden="1" customWidth="1"/>
    <col min="22" max="22" width="16.28125" style="0" hidden="1" customWidth="1"/>
    <col min="23" max="23" width="12.28125" style="0" hidden="1" customWidth="1"/>
    <col min="24" max="24" width="16.28125" style="0" hidden="1" customWidth="1"/>
    <col min="25" max="25" width="12.140625" style="0" hidden="1" customWidth="1"/>
    <col min="26" max="26" width="15.00390625" style="0" hidden="1" customWidth="1"/>
    <col min="27" max="27" width="11.00390625" style="0" hidden="1" customWidth="1"/>
    <col min="28" max="28" width="15.00390625" style="0" hidden="1" customWidth="1"/>
    <col min="29" max="29" width="16.28125" style="0" hidden="1" customWidth="1"/>
    <col min="30" max="30" width="11.00390625" style="0" customWidth="1"/>
    <col min="31" max="31" width="15.00390625" style="0" customWidth="1"/>
    <col min="32" max="32" width="16.28125" style="0" customWidth="1"/>
    <col min="45" max="65" width="0" style="0" hidden="1" customWidth="1"/>
  </cols>
  <sheetData>
    <row r="1" spans="1:67" ht="21.75" customHeight="1">
      <c r="A1" s="137"/>
      <c r="B1" s="134"/>
      <c r="C1" s="134"/>
      <c r="D1" s="135" t="s">
        <v>1</v>
      </c>
      <c r="E1" s="134"/>
      <c r="F1" s="136" t="s">
        <v>154</v>
      </c>
      <c r="G1" s="136"/>
      <c r="H1" s="271" t="s">
        <v>155</v>
      </c>
      <c r="I1" s="271"/>
      <c r="J1" s="271"/>
      <c r="K1" s="271"/>
      <c r="L1" s="136" t="s">
        <v>156</v>
      </c>
      <c r="M1" s="134"/>
      <c r="N1" s="134"/>
      <c r="O1" s="135" t="s">
        <v>85</v>
      </c>
      <c r="P1" s="134"/>
      <c r="Q1" s="134"/>
      <c r="R1" s="134"/>
      <c r="S1" s="134"/>
      <c r="T1" s="136" t="s">
        <v>157</v>
      </c>
      <c r="U1" s="136"/>
      <c r="V1" s="137"/>
      <c r="W1" s="137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3:47" ht="36.75" customHeight="1">
      <c r="C2" s="240" t="s">
        <v>5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T2" s="242" t="s">
        <v>6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U2" s="13" t="s">
        <v>75</v>
      </c>
    </row>
    <row r="3" spans="2:47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AU3" s="13" t="s">
        <v>79</v>
      </c>
    </row>
    <row r="4" spans="2:47" ht="36.75" customHeight="1">
      <c r="B4" s="17"/>
      <c r="C4" s="243" t="s">
        <v>86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18"/>
      <c r="S4" s="19"/>
      <c r="U4" s="20" t="s">
        <v>10</v>
      </c>
      <c r="AU4" s="13" t="s">
        <v>4</v>
      </c>
    </row>
    <row r="5" spans="2:19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2:19" ht="24.75" customHeight="1">
      <c r="B6" s="17"/>
      <c r="C6" s="18"/>
      <c r="D6" s="24" t="s">
        <v>13</v>
      </c>
      <c r="E6" s="18"/>
      <c r="F6" s="226" t="str">
        <f>'Rek etap4'!K6</f>
        <v>Gymnázium Plzeň, výměna oken a dveří-ETAPA4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18"/>
      <c r="R6" s="18"/>
      <c r="S6" s="19"/>
    </row>
    <row r="7" spans="2:19" s="1" customFormat="1" ht="32.25" customHeight="1">
      <c r="B7" s="27"/>
      <c r="C7" s="28"/>
      <c r="D7" s="23" t="s">
        <v>87</v>
      </c>
      <c r="E7" s="28"/>
      <c r="F7" s="237" t="s">
        <v>88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8"/>
      <c r="R7" s="28"/>
      <c r="S7" s="29"/>
    </row>
    <row r="8" spans="2:19" s="1" customFormat="1" ht="14.25" customHeight="1">
      <c r="B8" s="27"/>
      <c r="C8" s="28"/>
      <c r="D8" s="24" t="s">
        <v>15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16</v>
      </c>
      <c r="N8" s="28"/>
      <c r="O8" s="22" t="s">
        <v>3</v>
      </c>
      <c r="P8" s="28"/>
      <c r="Q8" s="28"/>
      <c r="R8" s="28"/>
      <c r="S8" s="29"/>
    </row>
    <row r="9" spans="2:19" s="1" customFormat="1" ht="14.25" customHeight="1">
      <c r="B9" s="27"/>
      <c r="C9" s="28"/>
      <c r="D9" s="24" t="s">
        <v>18</v>
      </c>
      <c r="E9" s="28"/>
      <c r="F9" s="22" t="s">
        <v>26</v>
      </c>
      <c r="G9" s="28"/>
      <c r="H9" s="28"/>
      <c r="I9" s="28"/>
      <c r="J9" s="28"/>
      <c r="K9" s="28"/>
      <c r="L9" s="28"/>
      <c r="M9" s="24" t="s">
        <v>19</v>
      </c>
      <c r="N9" s="28"/>
      <c r="O9" s="213">
        <f>'Rek etap2'!AN8</f>
        <v>42463</v>
      </c>
      <c r="P9" s="254"/>
      <c r="Q9" s="28"/>
      <c r="R9" s="28"/>
      <c r="S9" s="29"/>
    </row>
    <row r="10" spans="2:19" s="1" customFormat="1" ht="10.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</row>
    <row r="11" spans="2:19" s="1" customFormat="1" ht="14.25" customHeight="1">
      <c r="B11" s="27"/>
      <c r="C11" s="28"/>
      <c r="D11" s="24" t="s">
        <v>22</v>
      </c>
      <c r="E11" s="28"/>
      <c r="F11" s="28"/>
      <c r="G11" s="28"/>
      <c r="H11" s="28"/>
      <c r="I11" s="28"/>
      <c r="J11" s="28"/>
      <c r="K11" s="28"/>
      <c r="L11" s="28"/>
      <c r="M11" s="24" t="s">
        <v>23</v>
      </c>
      <c r="N11" s="28"/>
      <c r="O11" s="244">
        <f>IF('Rek etap2'!AN10="","",'Rek etap2'!AN10)</f>
      </c>
      <c r="P11" s="254"/>
      <c r="Q11" s="28"/>
      <c r="R11" s="28"/>
      <c r="S11" s="29"/>
    </row>
    <row r="12" spans="2:19" s="1" customFormat="1" ht="18" customHeight="1">
      <c r="B12" s="27"/>
      <c r="C12" s="28"/>
      <c r="D12" s="28"/>
      <c r="E12" s="22" t="str">
        <f>IF('Rek etap2'!E11="","",'Rek etap2'!E11)</f>
        <v>Gymnázuim Plzeň</v>
      </c>
      <c r="F12" s="28"/>
      <c r="G12" s="28"/>
      <c r="H12" s="28"/>
      <c r="I12" s="28"/>
      <c r="J12" s="28"/>
      <c r="K12" s="28"/>
      <c r="L12" s="28"/>
      <c r="M12" s="24" t="s">
        <v>24</v>
      </c>
      <c r="N12" s="28"/>
      <c r="O12" s="244">
        <f>IF('Rek etap2'!AN11="","",'Rek etap2'!AN11)</f>
      </c>
      <c r="P12" s="254"/>
      <c r="Q12" s="28"/>
      <c r="R12" s="28"/>
      <c r="S12" s="29"/>
    </row>
    <row r="13" spans="2:19" s="1" customFormat="1" ht="6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</row>
    <row r="14" spans="2:19" s="1" customFormat="1" ht="14.25" customHeight="1">
      <c r="B14" s="27"/>
      <c r="C14" s="28"/>
      <c r="D14" s="24" t="s">
        <v>25</v>
      </c>
      <c r="E14" s="28"/>
      <c r="F14" s="28"/>
      <c r="G14" s="28"/>
      <c r="H14" s="28"/>
      <c r="I14" s="28"/>
      <c r="J14" s="28"/>
      <c r="K14" s="28"/>
      <c r="L14" s="28"/>
      <c r="M14" s="24" t="s">
        <v>23</v>
      </c>
      <c r="N14" s="28"/>
      <c r="O14" s="244">
        <f>IF('Rek etap2'!AN13="","",'Rek etap2'!AN13)</f>
      </c>
      <c r="P14" s="254"/>
      <c r="Q14" s="28"/>
      <c r="R14" s="28"/>
      <c r="S14" s="29"/>
    </row>
    <row r="15" spans="2:19" s="1" customFormat="1" ht="18" customHeight="1">
      <c r="B15" s="27"/>
      <c r="C15" s="28"/>
      <c r="D15" s="28"/>
      <c r="E15" s="22" t="str">
        <f>IF('Rek etap2'!E14="","",'Rek etap2'!E14)</f>
        <v> </v>
      </c>
      <c r="F15" s="28"/>
      <c r="G15" s="28"/>
      <c r="H15" s="28"/>
      <c r="I15" s="28"/>
      <c r="J15" s="28"/>
      <c r="K15" s="28"/>
      <c r="L15" s="28"/>
      <c r="M15" s="24" t="s">
        <v>24</v>
      </c>
      <c r="N15" s="28"/>
      <c r="O15" s="244">
        <f>IF('Rek etap2'!AN14="","",'Rek etap2'!AN14)</f>
      </c>
      <c r="P15" s="254"/>
      <c r="Q15" s="28"/>
      <c r="R15" s="28"/>
      <c r="S15" s="29"/>
    </row>
    <row r="16" spans="2:19" s="1" customFormat="1" ht="6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/>
    </row>
    <row r="17" spans="2:19" s="1" customFormat="1" ht="14.25" customHeight="1">
      <c r="B17" s="27"/>
      <c r="C17" s="28"/>
      <c r="D17" s="24" t="s">
        <v>27</v>
      </c>
      <c r="E17" s="28"/>
      <c r="F17" s="28"/>
      <c r="G17" s="28"/>
      <c r="H17" s="28"/>
      <c r="I17" s="28"/>
      <c r="J17" s="28"/>
      <c r="K17" s="28"/>
      <c r="L17" s="28"/>
      <c r="M17" s="24" t="s">
        <v>23</v>
      </c>
      <c r="N17" s="28"/>
      <c r="O17" s="244">
        <f>IF('Rek etap2'!AN16="","",'Rek etap2'!AN16)</f>
      </c>
      <c r="P17" s="254"/>
      <c r="Q17" s="28"/>
      <c r="R17" s="28"/>
      <c r="S17" s="29"/>
    </row>
    <row r="18" spans="2:19" s="1" customFormat="1" ht="18" customHeight="1">
      <c r="B18" s="27"/>
      <c r="C18" s="28"/>
      <c r="D18" s="28"/>
      <c r="E18" s="22" t="s">
        <v>167</v>
      </c>
      <c r="F18" s="28"/>
      <c r="G18" s="28"/>
      <c r="H18" s="28"/>
      <c r="I18" s="28"/>
      <c r="J18" s="28"/>
      <c r="K18" s="28"/>
      <c r="L18" s="28"/>
      <c r="M18" s="24" t="s">
        <v>24</v>
      </c>
      <c r="N18" s="28"/>
      <c r="O18" s="244">
        <f>IF('Rek etap2'!AN17="","",'Rek etap2'!AN17)</f>
      </c>
      <c r="P18" s="254"/>
      <c r="Q18" s="28"/>
      <c r="R18" s="28"/>
      <c r="S18" s="29"/>
    </row>
    <row r="19" spans="2:19" s="1" customFormat="1" ht="6.7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/>
    </row>
    <row r="20" spans="2:19" s="1" customFormat="1" ht="14.25" customHeight="1">
      <c r="B20" s="27"/>
      <c r="C20" s="28"/>
      <c r="D20" s="24" t="s">
        <v>28</v>
      </c>
      <c r="E20" s="28"/>
      <c r="F20" s="28"/>
      <c r="G20" s="28"/>
      <c r="H20" s="28"/>
      <c r="I20" s="28"/>
      <c r="J20" s="28"/>
      <c r="K20" s="28"/>
      <c r="L20" s="28"/>
      <c r="M20" s="24" t="s">
        <v>23</v>
      </c>
      <c r="N20" s="28"/>
      <c r="O20" s="244">
        <f>IF('Rek etap2'!AN19="","",'Rek etap2'!AN19)</f>
      </c>
      <c r="P20" s="254"/>
      <c r="Q20" s="28"/>
      <c r="R20" s="28"/>
      <c r="S20" s="29"/>
    </row>
    <row r="21" spans="2:19" s="1" customFormat="1" ht="18" customHeight="1">
      <c r="B21" s="27"/>
      <c r="C21" s="28"/>
      <c r="D21" s="28"/>
      <c r="E21" s="22">
        <f>IF('Rek etap2'!E20="","",'Rek etap2'!E20)</f>
      </c>
      <c r="F21" s="28"/>
      <c r="G21" s="28"/>
      <c r="H21" s="28"/>
      <c r="I21" s="28"/>
      <c r="J21" s="28"/>
      <c r="K21" s="28"/>
      <c r="L21" s="28"/>
      <c r="M21" s="24" t="s">
        <v>24</v>
      </c>
      <c r="N21" s="28"/>
      <c r="O21" s="244">
        <f>IF('Rek etap2'!AN20="","",'Rek etap2'!AN20)</f>
      </c>
      <c r="P21" s="254"/>
      <c r="Q21" s="28"/>
      <c r="R21" s="28"/>
      <c r="S21" s="29"/>
    </row>
    <row r="22" spans="2:19" s="1" customFormat="1" ht="6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</row>
    <row r="23" spans="2:19" s="1" customFormat="1" ht="14.25" customHeight="1">
      <c r="B23" s="27"/>
      <c r="C23" s="28"/>
      <c r="D23" s="24" t="s">
        <v>29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</row>
    <row r="24" spans="2:19" s="1" customFormat="1" ht="22.5" customHeight="1">
      <c r="B24" s="27"/>
      <c r="C24" s="28"/>
      <c r="D24" s="28"/>
      <c r="E24" s="239" t="s">
        <v>3</v>
      </c>
      <c r="F24" s="254"/>
      <c r="G24" s="254"/>
      <c r="H24" s="254"/>
      <c r="I24" s="254"/>
      <c r="J24" s="254"/>
      <c r="K24" s="254"/>
      <c r="L24" s="254"/>
      <c r="M24" s="28"/>
      <c r="N24" s="28"/>
      <c r="O24" s="28"/>
      <c r="P24" s="28"/>
      <c r="Q24" s="28"/>
      <c r="R24" s="28"/>
      <c r="S24" s="29"/>
    </row>
    <row r="25" spans="2:19" s="1" customFormat="1" ht="6.7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/>
    </row>
    <row r="26" spans="2:19" s="1" customFormat="1" ht="6.75" customHeight="1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8"/>
      <c r="S26" s="29"/>
    </row>
    <row r="27" spans="2:19" s="1" customFormat="1" ht="14.25" customHeight="1">
      <c r="B27" s="27"/>
      <c r="C27" s="28"/>
      <c r="D27" s="91" t="s">
        <v>89</v>
      </c>
      <c r="E27" s="28"/>
      <c r="F27" s="28"/>
      <c r="G27" s="28"/>
      <c r="H27" s="28"/>
      <c r="I27" s="28"/>
      <c r="J27" s="28"/>
      <c r="K27" s="28"/>
      <c r="L27" s="28"/>
      <c r="M27" s="245">
        <f>N88</f>
        <v>0</v>
      </c>
      <c r="N27" s="254"/>
      <c r="O27" s="254"/>
      <c r="P27" s="254"/>
      <c r="Q27" s="28"/>
      <c r="R27" s="28"/>
      <c r="S27" s="29"/>
    </row>
    <row r="28" spans="2:19" s="1" customFormat="1" ht="14.25" customHeight="1">
      <c r="B28" s="27"/>
      <c r="C28" s="28"/>
      <c r="D28" s="26" t="s">
        <v>90</v>
      </c>
      <c r="E28" s="28"/>
      <c r="F28" s="28"/>
      <c r="G28" s="28"/>
      <c r="H28" s="28"/>
      <c r="I28" s="28"/>
      <c r="J28" s="28"/>
      <c r="K28" s="28"/>
      <c r="L28" s="28"/>
      <c r="M28" s="245">
        <f>N91</f>
        <v>0</v>
      </c>
      <c r="N28" s="254"/>
      <c r="O28" s="254"/>
      <c r="P28" s="254"/>
      <c r="Q28" s="28"/>
      <c r="R28" s="28"/>
      <c r="S28" s="29"/>
    </row>
    <row r="29" spans="2:19" s="1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/>
    </row>
    <row r="30" spans="2:19" s="1" customFormat="1" ht="24.75" customHeight="1">
      <c r="B30" s="27"/>
      <c r="C30" s="28"/>
      <c r="D30" s="92" t="s">
        <v>32</v>
      </c>
      <c r="E30" s="28"/>
      <c r="F30" s="28"/>
      <c r="G30" s="28"/>
      <c r="H30" s="28"/>
      <c r="I30" s="28"/>
      <c r="J30" s="28"/>
      <c r="K30" s="28"/>
      <c r="L30" s="28"/>
      <c r="M30" s="215">
        <f>ROUND(M27+M28,2)</f>
        <v>0</v>
      </c>
      <c r="N30" s="254"/>
      <c r="O30" s="254"/>
      <c r="P30" s="254"/>
      <c r="Q30" s="28"/>
      <c r="R30" s="28"/>
      <c r="S30" s="29"/>
    </row>
    <row r="31" spans="2:19" s="1" customFormat="1" ht="6.75" customHeight="1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8"/>
      <c r="S31" s="29"/>
    </row>
    <row r="32" spans="2:19" s="1" customFormat="1" ht="14.25" customHeight="1">
      <c r="B32" s="27"/>
      <c r="C32" s="28"/>
      <c r="D32" s="34" t="s">
        <v>33</v>
      </c>
      <c r="E32" s="34" t="s">
        <v>34</v>
      </c>
      <c r="F32" s="35">
        <v>0.21</v>
      </c>
      <c r="G32" s="93" t="s">
        <v>35</v>
      </c>
      <c r="H32" s="214">
        <f>M30</f>
        <v>0</v>
      </c>
      <c r="I32" s="254"/>
      <c r="J32" s="254"/>
      <c r="K32" s="28"/>
      <c r="L32" s="28"/>
      <c r="M32" s="214">
        <f>ROUND(SUM(F32*H32),2)</f>
        <v>0</v>
      </c>
      <c r="N32" s="254"/>
      <c r="O32" s="254"/>
      <c r="P32" s="254"/>
      <c r="Q32" s="28"/>
      <c r="R32" s="28"/>
      <c r="S32" s="29"/>
    </row>
    <row r="33" spans="2:19" s="1" customFormat="1" ht="14.25" customHeight="1">
      <c r="B33" s="27"/>
      <c r="C33" s="28"/>
      <c r="D33" s="28"/>
      <c r="E33" s="34" t="s">
        <v>36</v>
      </c>
      <c r="F33" s="35">
        <v>0.15</v>
      </c>
      <c r="G33" s="93" t="s">
        <v>35</v>
      </c>
      <c r="H33" s="214">
        <f>ROUND((SUM(BG91:BG92)+SUM(BG110:BG119)),2)</f>
        <v>0</v>
      </c>
      <c r="I33" s="254"/>
      <c r="J33" s="254"/>
      <c r="K33" s="28"/>
      <c r="L33" s="28"/>
      <c r="M33" s="214">
        <f>ROUND(ROUND((SUM(BG91:BG92)+SUM(BG110:BG119)),2)*F33,2)</f>
        <v>0</v>
      </c>
      <c r="N33" s="254"/>
      <c r="O33" s="254"/>
      <c r="P33" s="254"/>
      <c r="Q33" s="28"/>
      <c r="R33" s="28"/>
      <c r="S33" s="29"/>
    </row>
    <row r="34" spans="2:19" s="1" customFormat="1" ht="14.25" customHeight="1" hidden="1">
      <c r="B34" s="27"/>
      <c r="C34" s="28"/>
      <c r="D34" s="28"/>
      <c r="E34" s="34" t="s">
        <v>37</v>
      </c>
      <c r="F34" s="35">
        <v>0.21</v>
      </c>
      <c r="G34" s="93" t="s">
        <v>35</v>
      </c>
      <c r="H34" s="214">
        <f>ROUND((SUM(BH91:BH92)+SUM(BH110:BH119)),2)</f>
        <v>0</v>
      </c>
      <c r="I34" s="254"/>
      <c r="J34" s="254"/>
      <c r="K34" s="28"/>
      <c r="L34" s="28"/>
      <c r="M34" s="214">
        <v>0</v>
      </c>
      <c r="N34" s="254"/>
      <c r="O34" s="254"/>
      <c r="P34" s="254"/>
      <c r="Q34" s="28"/>
      <c r="R34" s="28"/>
      <c r="S34" s="29"/>
    </row>
    <row r="35" spans="2:19" s="1" customFormat="1" ht="14.25" customHeight="1" hidden="1">
      <c r="B35" s="27"/>
      <c r="C35" s="28"/>
      <c r="D35" s="28"/>
      <c r="E35" s="34" t="s">
        <v>38</v>
      </c>
      <c r="F35" s="35">
        <v>0.15</v>
      </c>
      <c r="G35" s="93" t="s">
        <v>35</v>
      </c>
      <c r="H35" s="214">
        <f>ROUND((SUM(BI91:BI92)+SUM(BI110:BI119)),2)</f>
        <v>0</v>
      </c>
      <c r="I35" s="254"/>
      <c r="J35" s="254"/>
      <c r="K35" s="28"/>
      <c r="L35" s="28"/>
      <c r="M35" s="214">
        <v>0</v>
      </c>
      <c r="N35" s="254"/>
      <c r="O35" s="254"/>
      <c r="P35" s="254"/>
      <c r="Q35" s="28"/>
      <c r="R35" s="28"/>
      <c r="S35" s="29"/>
    </row>
    <row r="36" spans="2:19" s="1" customFormat="1" ht="14.25" customHeight="1" hidden="1">
      <c r="B36" s="27"/>
      <c r="C36" s="28"/>
      <c r="D36" s="28"/>
      <c r="E36" s="34" t="s">
        <v>39</v>
      </c>
      <c r="F36" s="35">
        <v>0</v>
      </c>
      <c r="G36" s="93" t="s">
        <v>35</v>
      </c>
      <c r="H36" s="214">
        <f>ROUND((SUM(BJ91:BJ92)+SUM(BJ110:BJ119)),2)</f>
        <v>0</v>
      </c>
      <c r="I36" s="254"/>
      <c r="J36" s="254"/>
      <c r="K36" s="28"/>
      <c r="L36" s="28"/>
      <c r="M36" s="214">
        <v>0</v>
      </c>
      <c r="N36" s="254"/>
      <c r="O36" s="254"/>
      <c r="P36" s="254"/>
      <c r="Q36" s="28"/>
      <c r="R36" s="28"/>
      <c r="S36" s="29"/>
    </row>
    <row r="37" spans="2:19" s="1" customFormat="1" ht="6.7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</row>
    <row r="38" spans="2:19" s="1" customFormat="1" ht="24.75" customHeight="1">
      <c r="B38" s="27"/>
      <c r="C38" s="38"/>
      <c r="D38" s="39" t="s">
        <v>40</v>
      </c>
      <c r="E38" s="40"/>
      <c r="F38" s="40"/>
      <c r="G38" s="94" t="s">
        <v>41</v>
      </c>
      <c r="H38" s="41" t="s">
        <v>42</v>
      </c>
      <c r="I38" s="40"/>
      <c r="J38" s="40"/>
      <c r="K38" s="40"/>
      <c r="L38" s="228">
        <f>SUM(M30:M36)</f>
        <v>0</v>
      </c>
      <c r="M38" s="257"/>
      <c r="N38" s="257"/>
      <c r="O38" s="257"/>
      <c r="P38" s="259"/>
      <c r="Q38" s="38"/>
      <c r="R38" s="38"/>
      <c r="S38" s="29"/>
    </row>
    <row r="39" spans="2:19" s="1" customFormat="1" ht="14.2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/>
    </row>
    <row r="40" spans="2:19" s="1" customFormat="1" ht="14.2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/>
    </row>
    <row r="41" spans="2:19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</row>
    <row r="42" spans="2:19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</row>
    <row r="43" spans="2:19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</row>
    <row r="44" spans="2:19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</row>
    <row r="45" spans="2:19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</row>
    <row r="46" spans="2:19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</row>
    <row r="47" spans="2:19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</row>
    <row r="48" spans="2:19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</row>
    <row r="49" spans="2:19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</row>
    <row r="50" spans="2:19" s="1" customFormat="1" ht="15">
      <c r="B50" s="27"/>
      <c r="C50" s="28"/>
      <c r="D50" s="42" t="s">
        <v>43</v>
      </c>
      <c r="E50" s="43"/>
      <c r="F50" s="43"/>
      <c r="G50" s="43"/>
      <c r="H50" s="44"/>
      <c r="I50" s="28"/>
      <c r="J50" s="42" t="s">
        <v>44</v>
      </c>
      <c r="K50" s="43"/>
      <c r="L50" s="43"/>
      <c r="M50" s="43"/>
      <c r="N50" s="43"/>
      <c r="O50" s="43"/>
      <c r="P50" s="44"/>
      <c r="Q50" s="28"/>
      <c r="R50" s="28"/>
      <c r="S50" s="29"/>
    </row>
    <row r="51" spans="2:19" ht="13.5">
      <c r="B51" s="17"/>
      <c r="C51" s="18"/>
      <c r="D51" s="45" t="s">
        <v>167</v>
      </c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8"/>
      <c r="S51" s="19"/>
    </row>
    <row r="52" spans="2:19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8"/>
      <c r="S52" s="19"/>
    </row>
    <row r="53" spans="2:19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8"/>
      <c r="S53" s="19"/>
    </row>
    <row r="54" spans="2:19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8"/>
      <c r="S54" s="19"/>
    </row>
    <row r="55" spans="2:19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8"/>
      <c r="S55" s="19"/>
    </row>
    <row r="56" spans="2:19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8"/>
      <c r="S56" s="19"/>
    </row>
    <row r="57" spans="2:19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8"/>
      <c r="S57" s="19"/>
    </row>
    <row r="58" spans="2:19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8"/>
      <c r="S58" s="19"/>
    </row>
    <row r="59" spans="2:19" s="1" customFormat="1" ht="15">
      <c r="B59" s="27"/>
      <c r="C59" s="28"/>
      <c r="D59" s="47" t="s">
        <v>45</v>
      </c>
      <c r="E59" s="48"/>
      <c r="F59" s="48"/>
      <c r="G59" s="49" t="s">
        <v>46</v>
      </c>
      <c r="H59" s="50"/>
      <c r="I59" s="28"/>
      <c r="J59" s="47" t="s">
        <v>45</v>
      </c>
      <c r="K59" s="48"/>
      <c r="L59" s="48"/>
      <c r="M59" s="48"/>
      <c r="N59" s="49" t="s">
        <v>46</v>
      </c>
      <c r="O59" s="48"/>
      <c r="P59" s="50"/>
      <c r="Q59" s="28"/>
      <c r="R59" s="28"/>
      <c r="S59" s="29"/>
    </row>
    <row r="60" spans="2:19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</row>
    <row r="61" spans="2:19" s="1" customFormat="1" ht="15">
      <c r="B61" s="27"/>
      <c r="C61" s="28"/>
      <c r="D61" s="42" t="s">
        <v>47</v>
      </c>
      <c r="E61" s="43"/>
      <c r="F61" s="43"/>
      <c r="G61" s="43"/>
      <c r="H61" s="44"/>
      <c r="I61" s="28"/>
      <c r="J61" s="42" t="s">
        <v>48</v>
      </c>
      <c r="K61" s="43"/>
      <c r="L61" s="43"/>
      <c r="M61" s="43"/>
      <c r="N61" s="43"/>
      <c r="O61" s="43"/>
      <c r="P61" s="44"/>
      <c r="Q61" s="28"/>
      <c r="R61" s="28"/>
      <c r="S61" s="29"/>
    </row>
    <row r="62" spans="2:19" ht="13.5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8"/>
      <c r="S62" s="19"/>
    </row>
    <row r="63" spans="2:19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8"/>
      <c r="S63" s="19"/>
    </row>
    <row r="64" spans="2:19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8"/>
      <c r="S64" s="19"/>
    </row>
    <row r="65" spans="2:19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8"/>
      <c r="S65" s="19"/>
    </row>
    <row r="66" spans="2:19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8"/>
      <c r="S66" s="19"/>
    </row>
    <row r="67" spans="2:19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8"/>
      <c r="S67" s="19"/>
    </row>
    <row r="68" spans="2:19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8"/>
      <c r="S68" s="19"/>
    </row>
    <row r="69" spans="2:19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8"/>
      <c r="S69" s="19"/>
    </row>
    <row r="70" spans="2:19" s="1" customFormat="1" ht="15">
      <c r="B70" s="27"/>
      <c r="C70" s="28"/>
      <c r="D70" s="47" t="s">
        <v>45</v>
      </c>
      <c r="E70" s="48"/>
      <c r="F70" s="48"/>
      <c r="G70" s="49" t="s">
        <v>46</v>
      </c>
      <c r="H70" s="50"/>
      <c r="I70" s="28"/>
      <c r="J70" s="47" t="s">
        <v>45</v>
      </c>
      <c r="K70" s="48"/>
      <c r="L70" s="48"/>
      <c r="M70" s="48"/>
      <c r="N70" s="49" t="s">
        <v>46</v>
      </c>
      <c r="O70" s="48"/>
      <c r="P70" s="50"/>
      <c r="Q70" s="28"/>
      <c r="R70" s="28"/>
      <c r="S70" s="29"/>
    </row>
    <row r="71" spans="2:19" s="1" customFormat="1" ht="14.2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3"/>
    </row>
    <row r="75" spans="2:19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6"/>
    </row>
    <row r="76" spans="2:19" s="1" customFormat="1" ht="36.75" customHeight="1">
      <c r="B76" s="27"/>
      <c r="C76" s="243" t="s">
        <v>91</v>
      </c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8"/>
      <c r="S76" s="29"/>
    </row>
    <row r="77" spans="2:19" s="1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9"/>
    </row>
    <row r="78" spans="2:19" s="1" customFormat="1" ht="30" customHeight="1">
      <c r="B78" s="27"/>
      <c r="C78" s="24" t="s">
        <v>13</v>
      </c>
      <c r="D78" s="28"/>
      <c r="E78" s="28"/>
      <c r="F78" s="226" t="str">
        <f>F6</f>
        <v>Gymnázium Plzeň, výměna oken a dveří-ETAPA4</v>
      </c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8"/>
      <c r="R78" s="28"/>
      <c r="S78" s="29"/>
    </row>
    <row r="79" spans="2:19" s="1" customFormat="1" ht="36.75" customHeight="1">
      <c r="B79" s="27"/>
      <c r="C79" s="61" t="s">
        <v>87</v>
      </c>
      <c r="D79" s="28"/>
      <c r="E79" s="28"/>
      <c r="F79" s="229" t="str">
        <f>F7</f>
        <v>01 - Vedlejší náklady</v>
      </c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8"/>
      <c r="R79" s="28"/>
      <c r="S79" s="29"/>
    </row>
    <row r="80" spans="2:19" s="1" customFormat="1" ht="6.7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9"/>
    </row>
    <row r="81" spans="2:19" s="1" customFormat="1" ht="18" customHeight="1">
      <c r="B81" s="27"/>
      <c r="C81" s="24" t="s">
        <v>18</v>
      </c>
      <c r="D81" s="28"/>
      <c r="E81" s="28"/>
      <c r="F81" s="22" t="str">
        <f>F9</f>
        <v> </v>
      </c>
      <c r="G81" s="28"/>
      <c r="H81" s="28"/>
      <c r="I81" s="28"/>
      <c r="J81" s="28"/>
      <c r="K81" s="24" t="s">
        <v>19</v>
      </c>
      <c r="L81" s="28"/>
      <c r="M81" s="213">
        <f>IF(O9="","",O9)</f>
        <v>42463</v>
      </c>
      <c r="N81" s="254"/>
      <c r="O81" s="254"/>
      <c r="P81" s="254"/>
      <c r="Q81" s="28"/>
      <c r="R81" s="28"/>
      <c r="S81" s="29"/>
    </row>
    <row r="82" spans="2:19" s="1" customFormat="1" ht="6.75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9"/>
    </row>
    <row r="83" spans="2:19" s="1" customFormat="1" ht="15">
      <c r="B83" s="27"/>
      <c r="C83" s="24" t="s">
        <v>22</v>
      </c>
      <c r="D83" s="28"/>
      <c r="E83" s="28"/>
      <c r="F83" s="22" t="str">
        <f>E12</f>
        <v>Gymnázuim Plzeň</v>
      </c>
      <c r="G83" s="28"/>
      <c r="H83" s="28"/>
      <c r="I83" s="28"/>
      <c r="J83" s="28"/>
      <c r="K83" s="24" t="s">
        <v>27</v>
      </c>
      <c r="L83" s="28"/>
      <c r="M83" s="244" t="str">
        <f>E18</f>
        <v>Ing. Tomáš Kostohryz</v>
      </c>
      <c r="N83" s="254"/>
      <c r="O83" s="254"/>
      <c r="P83" s="254"/>
      <c r="Q83" s="254"/>
      <c r="R83" s="28"/>
      <c r="S83" s="29"/>
    </row>
    <row r="84" spans="2:19" s="1" customFormat="1" ht="14.25" customHeight="1">
      <c r="B84" s="27"/>
      <c r="C84" s="24" t="s">
        <v>25</v>
      </c>
      <c r="D84" s="28"/>
      <c r="E84" s="28"/>
      <c r="F84" s="22" t="str">
        <f>IF(E15="","",E15)</f>
        <v> </v>
      </c>
      <c r="G84" s="28"/>
      <c r="H84" s="28"/>
      <c r="I84" s="28"/>
      <c r="J84" s="28"/>
      <c r="K84" s="24" t="s">
        <v>28</v>
      </c>
      <c r="L84" s="28"/>
      <c r="M84" s="244">
        <f>E21</f>
      </c>
      <c r="N84" s="254"/>
      <c r="O84" s="254"/>
      <c r="P84" s="254"/>
      <c r="Q84" s="254"/>
      <c r="R84" s="28"/>
      <c r="S84" s="29"/>
    </row>
    <row r="85" spans="2:19" s="1" customFormat="1" ht="9.7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9"/>
    </row>
    <row r="86" spans="2:19" s="1" customFormat="1" ht="29.25" customHeight="1">
      <c r="B86" s="27"/>
      <c r="C86" s="216" t="s">
        <v>92</v>
      </c>
      <c r="D86" s="260"/>
      <c r="E86" s="260"/>
      <c r="F86" s="260"/>
      <c r="G86" s="260"/>
      <c r="H86" s="38"/>
      <c r="I86" s="38"/>
      <c r="J86" s="38"/>
      <c r="K86" s="38"/>
      <c r="L86" s="38"/>
      <c r="M86" s="38"/>
      <c r="N86" s="216" t="s">
        <v>93</v>
      </c>
      <c r="O86" s="254"/>
      <c r="P86" s="254"/>
      <c r="Q86" s="254"/>
      <c r="R86" s="28"/>
      <c r="S86" s="29"/>
    </row>
    <row r="87" spans="2:19" s="1" customFormat="1" ht="9.75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9"/>
    </row>
    <row r="88" spans="2:48" s="1" customFormat="1" ht="29.25" customHeight="1">
      <c r="B88" s="27"/>
      <c r="C88" s="71" t="s">
        <v>94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36">
        <f>N110</f>
        <v>0</v>
      </c>
      <c r="O88" s="254"/>
      <c r="P88" s="254"/>
      <c r="Q88" s="254"/>
      <c r="R88" s="28"/>
      <c r="S88" s="29"/>
      <c r="AV88" s="13" t="s">
        <v>95</v>
      </c>
    </row>
    <row r="89" spans="2:19" s="6" customFormat="1" ht="24.75" customHeight="1">
      <c r="B89" s="95"/>
      <c r="C89" s="96"/>
      <c r="D89" s="97" t="s">
        <v>96</v>
      </c>
      <c r="E89" s="96"/>
      <c r="F89" s="96"/>
      <c r="G89" s="96"/>
      <c r="H89" s="96"/>
      <c r="I89" s="96"/>
      <c r="J89" s="96"/>
      <c r="K89" s="96"/>
      <c r="L89" s="96"/>
      <c r="M89" s="96"/>
      <c r="N89" s="261">
        <f>N111</f>
        <v>0</v>
      </c>
      <c r="O89" s="262"/>
      <c r="P89" s="262"/>
      <c r="Q89" s="262"/>
      <c r="R89" s="96"/>
      <c r="S89" s="98"/>
    </row>
    <row r="90" spans="2:19" s="1" customFormat="1" ht="21.75" customHeight="1">
      <c r="B90" s="2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9"/>
    </row>
    <row r="91" spans="2:22" s="1" customFormat="1" ht="29.25" customHeight="1">
      <c r="B91" s="27"/>
      <c r="C91" s="71" t="s">
        <v>97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36">
        <v>0</v>
      </c>
      <c r="O91" s="254"/>
      <c r="P91" s="254"/>
      <c r="Q91" s="254"/>
      <c r="R91" s="28"/>
      <c r="S91" s="29"/>
      <c r="U91" s="99"/>
      <c r="V91" s="100" t="s">
        <v>33</v>
      </c>
    </row>
    <row r="92" spans="2:19" s="1" customFormat="1" ht="18" customHeight="1">
      <c r="B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9"/>
    </row>
    <row r="93" spans="2:19" s="1" customFormat="1" ht="29.25" customHeight="1">
      <c r="B93" s="27"/>
      <c r="C93" s="90" t="s">
        <v>84</v>
      </c>
      <c r="D93" s="38"/>
      <c r="E93" s="38"/>
      <c r="F93" s="38"/>
      <c r="G93" s="38"/>
      <c r="H93" s="38"/>
      <c r="I93" s="38"/>
      <c r="J93" s="38"/>
      <c r="K93" s="38"/>
      <c r="L93" s="219">
        <f>ROUND(SUM(N88+N91),2)</f>
        <v>0</v>
      </c>
      <c r="M93" s="260"/>
      <c r="N93" s="260"/>
      <c r="O93" s="260"/>
      <c r="P93" s="260"/>
      <c r="Q93" s="260"/>
      <c r="R93" s="38"/>
      <c r="S93" s="29"/>
    </row>
    <row r="94" spans="2:19" s="1" customFormat="1" ht="6.75" customHeight="1"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3"/>
    </row>
    <row r="98" spans="2:19" s="1" customFormat="1" ht="6.75" customHeight="1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6"/>
    </row>
    <row r="99" spans="2:19" s="1" customFormat="1" ht="36.75" customHeight="1">
      <c r="B99" s="27"/>
      <c r="C99" s="243" t="s">
        <v>98</v>
      </c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8"/>
      <c r="S99" s="29"/>
    </row>
    <row r="100" spans="2:19" s="1" customFormat="1" ht="6.75" customHeight="1"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9"/>
    </row>
    <row r="101" spans="2:19" s="1" customFormat="1" ht="30" customHeight="1">
      <c r="B101" s="27"/>
      <c r="C101" s="24" t="s">
        <v>13</v>
      </c>
      <c r="D101" s="28"/>
      <c r="E101" s="28"/>
      <c r="F101" s="226" t="str">
        <f>F6</f>
        <v>Gymnázium Plzeň, výměna oken a dveří-ETAPA4</v>
      </c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8"/>
      <c r="R101" s="28"/>
      <c r="S101" s="29"/>
    </row>
    <row r="102" spans="2:19" s="1" customFormat="1" ht="36.75" customHeight="1">
      <c r="B102" s="27"/>
      <c r="C102" s="61" t="s">
        <v>87</v>
      </c>
      <c r="D102" s="28"/>
      <c r="E102" s="28"/>
      <c r="F102" s="229" t="str">
        <f>F7</f>
        <v>01 - Vedlejší náklady</v>
      </c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8"/>
      <c r="R102" s="28"/>
      <c r="S102" s="29"/>
    </row>
    <row r="103" spans="2:19" s="1" customFormat="1" ht="6.75" customHeight="1">
      <c r="B103" s="2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9"/>
    </row>
    <row r="104" spans="2:19" s="1" customFormat="1" ht="18" customHeight="1">
      <c r="B104" s="27"/>
      <c r="C104" s="24" t="s">
        <v>18</v>
      </c>
      <c r="D104" s="28"/>
      <c r="E104" s="28"/>
      <c r="F104" s="22" t="str">
        <f>F9</f>
        <v> </v>
      </c>
      <c r="G104" s="28"/>
      <c r="H104" s="28"/>
      <c r="I104" s="28"/>
      <c r="J104" s="28"/>
      <c r="K104" s="24" t="s">
        <v>19</v>
      </c>
      <c r="L104" s="28"/>
      <c r="M104" s="213">
        <f>IF(O9="","",O9)</f>
        <v>42463</v>
      </c>
      <c r="N104" s="254"/>
      <c r="O104" s="254"/>
      <c r="P104" s="254"/>
      <c r="Q104" s="28"/>
      <c r="R104" s="28"/>
      <c r="S104" s="29"/>
    </row>
    <row r="105" spans="2:19" s="1" customFormat="1" ht="6.75" customHeight="1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9"/>
    </row>
    <row r="106" spans="2:19" s="1" customFormat="1" ht="15">
      <c r="B106" s="27"/>
      <c r="C106" s="24" t="s">
        <v>22</v>
      </c>
      <c r="D106" s="28"/>
      <c r="E106" s="28"/>
      <c r="F106" s="22" t="str">
        <f>E12</f>
        <v>Gymnázuim Plzeň</v>
      </c>
      <c r="G106" s="28"/>
      <c r="H106" s="28"/>
      <c r="I106" s="28"/>
      <c r="J106" s="28"/>
      <c r="K106" s="24" t="s">
        <v>27</v>
      </c>
      <c r="L106" s="28"/>
      <c r="M106" s="244" t="str">
        <f>E18</f>
        <v>Ing. Tomáš Kostohryz</v>
      </c>
      <c r="N106" s="254"/>
      <c r="O106" s="254"/>
      <c r="P106" s="254"/>
      <c r="Q106" s="254"/>
      <c r="R106" s="28"/>
      <c r="S106" s="29"/>
    </row>
    <row r="107" spans="2:19" s="1" customFormat="1" ht="14.25" customHeight="1">
      <c r="B107" s="27"/>
      <c r="C107" s="24" t="s">
        <v>25</v>
      </c>
      <c r="D107" s="28"/>
      <c r="E107" s="28"/>
      <c r="F107" s="22" t="str">
        <f>IF(E15="","",E15)</f>
        <v> </v>
      </c>
      <c r="G107" s="28"/>
      <c r="H107" s="28"/>
      <c r="I107" s="28"/>
      <c r="J107" s="28"/>
      <c r="K107" s="24" t="s">
        <v>28</v>
      </c>
      <c r="L107" s="28"/>
      <c r="M107" s="244">
        <f>E21</f>
      </c>
      <c r="N107" s="254"/>
      <c r="O107" s="254"/>
      <c r="P107" s="254"/>
      <c r="Q107" s="254"/>
      <c r="R107" s="28"/>
      <c r="S107" s="29"/>
    </row>
    <row r="108" spans="2:19" s="1" customFormat="1" ht="9.75" customHeight="1">
      <c r="B108" s="27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9"/>
    </row>
    <row r="109" spans="2:28" s="7" customFormat="1" ht="29.25" customHeight="1">
      <c r="B109" s="101"/>
      <c r="C109" s="102" t="s">
        <v>99</v>
      </c>
      <c r="D109" s="103" t="s">
        <v>100</v>
      </c>
      <c r="E109" s="103" t="s">
        <v>50</v>
      </c>
      <c r="F109" s="263" t="s">
        <v>101</v>
      </c>
      <c r="G109" s="264"/>
      <c r="H109" s="264"/>
      <c r="I109" s="264"/>
      <c r="J109" s="103" t="s">
        <v>102</v>
      </c>
      <c r="K109" s="103" t="s">
        <v>103</v>
      </c>
      <c r="L109" s="265" t="s">
        <v>104</v>
      </c>
      <c r="M109" s="264"/>
      <c r="N109" s="263" t="s">
        <v>93</v>
      </c>
      <c r="O109" s="264"/>
      <c r="P109" s="264"/>
      <c r="Q109" s="266"/>
      <c r="R109" s="147" t="s">
        <v>169</v>
      </c>
      <c r="S109" s="104"/>
      <c r="U109" s="67" t="s">
        <v>105</v>
      </c>
      <c r="V109" s="68" t="s">
        <v>33</v>
      </c>
      <c r="W109" s="68" t="s">
        <v>106</v>
      </c>
      <c r="X109" s="68" t="s">
        <v>107</v>
      </c>
      <c r="Y109" s="68" t="s">
        <v>108</v>
      </c>
      <c r="Z109" s="68" t="s">
        <v>109</v>
      </c>
      <c r="AA109" s="68" t="s">
        <v>110</v>
      </c>
      <c r="AB109" s="69" t="s">
        <v>111</v>
      </c>
    </row>
    <row r="110" spans="2:64" s="1" customFormat="1" ht="29.25" customHeight="1">
      <c r="B110" s="27"/>
      <c r="C110" s="71" t="s">
        <v>89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69">
        <f>SUM(N111)</f>
        <v>0</v>
      </c>
      <c r="O110" s="270"/>
      <c r="P110" s="270"/>
      <c r="Q110" s="270"/>
      <c r="R110" s="144"/>
      <c r="S110" s="29"/>
      <c r="U110" s="70"/>
      <c r="V110" s="43"/>
      <c r="W110" s="43"/>
      <c r="X110" s="105">
        <f>X111</f>
        <v>0</v>
      </c>
      <c r="Y110" s="43"/>
      <c r="Z110" s="105">
        <f>Z111</f>
        <v>0</v>
      </c>
      <c r="AA110" s="43"/>
      <c r="AB110" s="106">
        <f>AB111</f>
        <v>0</v>
      </c>
      <c r="AU110" s="13" t="s">
        <v>67</v>
      </c>
      <c r="AV110" s="13" t="s">
        <v>95</v>
      </c>
      <c r="BL110" s="107">
        <f>BL111</f>
        <v>0</v>
      </c>
    </row>
    <row r="111" spans="2:64" s="8" customFormat="1" ht="36.75" customHeight="1">
      <c r="B111" s="108"/>
      <c r="C111" s="109"/>
      <c r="D111" s="110" t="s">
        <v>96</v>
      </c>
      <c r="E111" s="110"/>
      <c r="F111" s="110"/>
      <c r="G111" s="110"/>
      <c r="H111" s="110"/>
      <c r="I111" s="110"/>
      <c r="J111" s="110"/>
      <c r="K111" s="110"/>
      <c r="L111" s="110"/>
      <c r="M111" s="110"/>
      <c r="N111" s="267">
        <f>SUM(N112:N119)</f>
        <v>0</v>
      </c>
      <c r="O111" s="268"/>
      <c r="P111" s="268"/>
      <c r="Q111" s="268"/>
      <c r="R111" s="143"/>
      <c r="S111" s="111"/>
      <c r="U111" s="112"/>
      <c r="V111" s="109"/>
      <c r="W111" s="109"/>
      <c r="X111" s="113">
        <f>SUM(X112:X119)</f>
        <v>0</v>
      </c>
      <c r="Y111" s="109"/>
      <c r="Z111" s="113">
        <f>SUM(Z112:Z119)</f>
        <v>0</v>
      </c>
      <c r="AA111" s="109"/>
      <c r="AB111" s="114">
        <f>SUM(AB112:AB119)</f>
        <v>0</v>
      </c>
      <c r="AS111" s="115" t="s">
        <v>17</v>
      </c>
      <c r="AU111" s="116" t="s">
        <v>67</v>
      </c>
      <c r="AV111" s="116" t="s">
        <v>68</v>
      </c>
      <c r="AZ111" s="115" t="s">
        <v>112</v>
      </c>
      <c r="BL111" s="117">
        <f>SUM(BL112:BL119)</f>
        <v>0</v>
      </c>
    </row>
    <row r="112" spans="2:66" s="1" customFormat="1" ht="22.5" customHeight="1">
      <c r="B112" s="118"/>
      <c r="C112" s="119" t="s">
        <v>17</v>
      </c>
      <c r="D112" s="119" t="s">
        <v>113</v>
      </c>
      <c r="E112" s="151" t="s">
        <v>223</v>
      </c>
      <c r="F112" s="224" t="s">
        <v>224</v>
      </c>
      <c r="G112" s="223"/>
      <c r="H112" s="223"/>
      <c r="I112" s="223"/>
      <c r="J112" s="121" t="s">
        <v>114</v>
      </c>
      <c r="K112" s="122">
        <v>1</v>
      </c>
      <c r="L112" s="222"/>
      <c r="M112" s="223"/>
      <c r="N112" s="222">
        <f>ROUND(L112*K112,2)</f>
        <v>0</v>
      </c>
      <c r="O112" s="223"/>
      <c r="P112" s="223"/>
      <c r="Q112" s="223"/>
      <c r="R112" s="148" t="s">
        <v>170</v>
      </c>
      <c r="S112" s="123"/>
      <c r="U112" s="124" t="s">
        <v>3</v>
      </c>
      <c r="V112" s="36" t="s">
        <v>34</v>
      </c>
      <c r="W112" s="125">
        <v>0</v>
      </c>
      <c r="X112" s="125">
        <f>W112*K112</f>
        <v>0</v>
      </c>
      <c r="Y112" s="125">
        <v>0</v>
      </c>
      <c r="Z112" s="125">
        <f>Y112*K112</f>
        <v>0</v>
      </c>
      <c r="AA112" s="125">
        <v>0</v>
      </c>
      <c r="AB112" s="126">
        <f>AA112*K112</f>
        <v>0</v>
      </c>
      <c r="AS112" s="13" t="s">
        <v>115</v>
      </c>
      <c r="AU112" s="13" t="s">
        <v>113</v>
      </c>
      <c r="AV112" s="13" t="s">
        <v>17</v>
      </c>
      <c r="AZ112" s="13" t="s">
        <v>112</v>
      </c>
      <c r="BF112" s="127">
        <f>IF(V112="základní",N112,0)</f>
        <v>0</v>
      </c>
      <c r="BG112" s="127">
        <f>IF(V112="snížená",N112,0)</f>
        <v>0</v>
      </c>
      <c r="BH112" s="127">
        <f>IF(V112="zákl. přenesená",N112,0)</f>
        <v>0</v>
      </c>
      <c r="BI112" s="127">
        <f>IF(V112="sníž. přenesená",N112,0)</f>
        <v>0</v>
      </c>
      <c r="BJ112" s="127">
        <f>IF(V112="nulová",N112,0)</f>
        <v>0</v>
      </c>
      <c r="BK112" s="13" t="s">
        <v>17</v>
      </c>
      <c r="BL112" s="127">
        <f>ROUND(L112*K112,2)</f>
        <v>0</v>
      </c>
      <c r="BM112" s="13" t="s">
        <v>115</v>
      </c>
      <c r="BN112" s="13" t="s">
        <v>116</v>
      </c>
    </row>
    <row r="113" spans="2:66" s="1" customFormat="1" ht="22.5" customHeight="1">
      <c r="B113" s="118"/>
      <c r="C113" s="119"/>
      <c r="D113" s="119"/>
      <c r="E113" s="120"/>
      <c r="F113" s="220" t="s">
        <v>224</v>
      </c>
      <c r="G113" s="221"/>
      <c r="H113" s="221"/>
      <c r="I113" s="221"/>
      <c r="J113" s="121"/>
      <c r="K113" s="122"/>
      <c r="L113" s="222"/>
      <c r="M113" s="223"/>
      <c r="N113" s="222"/>
      <c r="O113" s="223"/>
      <c r="P113" s="223"/>
      <c r="Q113" s="223"/>
      <c r="R113" s="148"/>
      <c r="S113" s="123"/>
      <c r="U113" s="124" t="s">
        <v>3</v>
      </c>
      <c r="V113" s="36" t="s">
        <v>34</v>
      </c>
      <c r="W113" s="125">
        <v>0</v>
      </c>
      <c r="X113" s="125">
        <f>W113*K113</f>
        <v>0</v>
      </c>
      <c r="Y113" s="125">
        <v>0</v>
      </c>
      <c r="Z113" s="125">
        <f>Y113*K113</f>
        <v>0</v>
      </c>
      <c r="AA113" s="125">
        <v>0</v>
      </c>
      <c r="AB113" s="126">
        <f>AA113*K113</f>
        <v>0</v>
      </c>
      <c r="AD113" s="28"/>
      <c r="AS113" s="13" t="s">
        <v>115</v>
      </c>
      <c r="AU113" s="13" t="s">
        <v>113</v>
      </c>
      <c r="AV113" s="13" t="s">
        <v>17</v>
      </c>
      <c r="AZ113" s="13" t="s">
        <v>112</v>
      </c>
      <c r="BF113" s="127">
        <f>IF(V113="základní",N113,0)</f>
        <v>0</v>
      </c>
      <c r="BG113" s="127">
        <f>IF(V113="snížená",N113,0)</f>
        <v>0</v>
      </c>
      <c r="BH113" s="127">
        <f>IF(V113="zákl. přenesená",N113,0)</f>
        <v>0</v>
      </c>
      <c r="BI113" s="127">
        <f>IF(V113="sníž. přenesená",N113,0)</f>
        <v>0</v>
      </c>
      <c r="BJ113" s="127">
        <f>IF(V113="nulová",N113,0)</f>
        <v>0</v>
      </c>
      <c r="BK113" s="13" t="s">
        <v>17</v>
      </c>
      <c r="BL113" s="127">
        <f>ROUND(L113*K113,2)</f>
        <v>0</v>
      </c>
      <c r="BM113" s="13" t="s">
        <v>115</v>
      </c>
      <c r="BN113" s="13" t="s">
        <v>119</v>
      </c>
    </row>
    <row r="114" spans="2:66" s="1" customFormat="1" ht="30" customHeight="1">
      <c r="B114" s="118"/>
      <c r="C114" s="119" t="s">
        <v>120</v>
      </c>
      <c r="D114" s="119" t="s">
        <v>113</v>
      </c>
      <c r="E114" s="120" t="s">
        <v>121</v>
      </c>
      <c r="F114" s="224" t="s">
        <v>225</v>
      </c>
      <c r="G114" s="223"/>
      <c r="H114" s="223"/>
      <c r="I114" s="223"/>
      <c r="J114" s="121" t="s">
        <v>114</v>
      </c>
      <c r="K114" s="122">
        <v>1</v>
      </c>
      <c r="L114" s="222"/>
      <c r="M114" s="223"/>
      <c r="N114" s="222">
        <f>ROUND(L114*K114,2)</f>
        <v>0</v>
      </c>
      <c r="O114" s="223"/>
      <c r="P114" s="223"/>
      <c r="Q114" s="223"/>
      <c r="R114" s="148" t="s">
        <v>170</v>
      </c>
      <c r="S114" s="123"/>
      <c r="U114" s="124" t="s">
        <v>3</v>
      </c>
      <c r="V114" s="36" t="s">
        <v>34</v>
      </c>
      <c r="W114" s="125">
        <v>0</v>
      </c>
      <c r="X114" s="125">
        <f>W114*K114</f>
        <v>0</v>
      </c>
      <c r="Y114" s="125">
        <v>0</v>
      </c>
      <c r="Z114" s="125">
        <f>Y114*K114</f>
        <v>0</v>
      </c>
      <c r="AA114" s="125">
        <v>0</v>
      </c>
      <c r="AB114" s="126">
        <f>AA114*K114</f>
        <v>0</v>
      </c>
      <c r="AD114" s="157"/>
      <c r="AS114" s="13" t="s">
        <v>115</v>
      </c>
      <c r="AU114" s="13" t="s">
        <v>113</v>
      </c>
      <c r="AV114" s="13" t="s">
        <v>17</v>
      </c>
      <c r="AZ114" s="13" t="s">
        <v>112</v>
      </c>
      <c r="BF114" s="127">
        <f>IF(V114="základní",N114,0)</f>
        <v>0</v>
      </c>
      <c r="BG114" s="127">
        <f>IF(V114="snížená",N114,0)</f>
        <v>0</v>
      </c>
      <c r="BH114" s="127">
        <f>IF(V114="zákl. přenesená",N114,0)</f>
        <v>0</v>
      </c>
      <c r="BI114" s="127">
        <f>IF(V114="sníž. přenesená",N114,0)</f>
        <v>0</v>
      </c>
      <c r="BJ114" s="127">
        <f>IF(V114="nulová",N114,0)</f>
        <v>0</v>
      </c>
      <c r="BK114" s="13" t="s">
        <v>17</v>
      </c>
      <c r="BL114" s="127">
        <f>ROUND(L114*K114,2)</f>
        <v>0</v>
      </c>
      <c r="BM114" s="13" t="s">
        <v>115</v>
      </c>
      <c r="BN114" s="13" t="s">
        <v>122</v>
      </c>
    </row>
    <row r="115" spans="2:66" s="1" customFormat="1" ht="30" customHeight="1">
      <c r="B115" s="118"/>
      <c r="C115" s="119"/>
      <c r="D115" s="119"/>
      <c r="E115" s="120"/>
      <c r="F115" s="220" t="s">
        <v>225</v>
      </c>
      <c r="G115" s="221"/>
      <c r="H115" s="221"/>
      <c r="I115" s="221"/>
      <c r="J115" s="121"/>
      <c r="K115" s="122"/>
      <c r="L115" s="222"/>
      <c r="M115" s="223"/>
      <c r="N115" s="222"/>
      <c r="O115" s="223"/>
      <c r="P115" s="223"/>
      <c r="Q115" s="223"/>
      <c r="R115" s="148"/>
      <c r="S115" s="123"/>
      <c r="U115" s="124" t="s">
        <v>3</v>
      </c>
      <c r="V115" s="36" t="s">
        <v>34</v>
      </c>
      <c r="W115" s="125">
        <v>0</v>
      </c>
      <c r="X115" s="125">
        <f>W115*K115</f>
        <v>0</v>
      </c>
      <c r="Y115" s="125">
        <v>0</v>
      </c>
      <c r="Z115" s="125">
        <f>Y115*K115</f>
        <v>0</v>
      </c>
      <c r="AA115" s="125">
        <v>0</v>
      </c>
      <c r="AB115" s="126">
        <f>AA115*K115</f>
        <v>0</v>
      </c>
      <c r="AS115" s="13" t="s">
        <v>115</v>
      </c>
      <c r="AU115" s="13" t="s">
        <v>113</v>
      </c>
      <c r="AV115" s="13" t="s">
        <v>17</v>
      </c>
      <c r="AZ115" s="13" t="s">
        <v>112</v>
      </c>
      <c r="BF115" s="127">
        <f>IF(V115="základní",N115,0)</f>
        <v>0</v>
      </c>
      <c r="BG115" s="127">
        <f>IF(V115="snížená",N115,0)</f>
        <v>0</v>
      </c>
      <c r="BH115" s="127">
        <f>IF(V115="zákl. přenesená",N115,0)</f>
        <v>0</v>
      </c>
      <c r="BI115" s="127">
        <f>IF(V115="sníž. přenesená",N115,0)</f>
        <v>0</v>
      </c>
      <c r="BJ115" s="127">
        <f>IF(V115="nulová",N115,0)</f>
        <v>0</v>
      </c>
      <c r="BK115" s="13" t="s">
        <v>17</v>
      </c>
      <c r="BL115" s="127">
        <f>ROUND(L115*K115,2)</f>
        <v>0</v>
      </c>
      <c r="BM115" s="13" t="s">
        <v>115</v>
      </c>
      <c r="BN115" s="13" t="s">
        <v>124</v>
      </c>
    </row>
    <row r="116" spans="2:66" s="1" customFormat="1" ht="22.5" customHeight="1">
      <c r="B116" s="118"/>
      <c r="C116" s="119" t="s">
        <v>125</v>
      </c>
      <c r="D116" s="119" t="s">
        <v>113</v>
      </c>
      <c r="E116" s="151" t="s">
        <v>226</v>
      </c>
      <c r="F116" s="224" t="s">
        <v>227</v>
      </c>
      <c r="G116" s="223"/>
      <c r="H116" s="223"/>
      <c r="I116" s="223"/>
      <c r="J116" s="121" t="s">
        <v>114</v>
      </c>
      <c r="K116" s="122">
        <v>1</v>
      </c>
      <c r="L116" s="222"/>
      <c r="M116" s="223"/>
      <c r="N116" s="222">
        <f>ROUND(L116*K116,2)</f>
        <v>0</v>
      </c>
      <c r="O116" s="223"/>
      <c r="P116" s="223"/>
      <c r="Q116" s="223"/>
      <c r="R116" s="148" t="s">
        <v>170</v>
      </c>
      <c r="S116" s="123"/>
      <c r="U116" s="124" t="s">
        <v>3</v>
      </c>
      <c r="V116" s="36" t="s">
        <v>34</v>
      </c>
      <c r="W116" s="125">
        <v>0</v>
      </c>
      <c r="X116" s="125">
        <f>W116*K116</f>
        <v>0</v>
      </c>
      <c r="Y116" s="125">
        <v>0</v>
      </c>
      <c r="Z116" s="125">
        <f>Y116*K116</f>
        <v>0</v>
      </c>
      <c r="AA116" s="125">
        <v>0</v>
      </c>
      <c r="AB116" s="126">
        <f>AA116*K116</f>
        <v>0</v>
      </c>
      <c r="AD116" s="157"/>
      <c r="AS116" s="13" t="s">
        <v>115</v>
      </c>
      <c r="AU116" s="13" t="s">
        <v>113</v>
      </c>
      <c r="AV116" s="13" t="s">
        <v>17</v>
      </c>
      <c r="AZ116" s="13" t="s">
        <v>112</v>
      </c>
      <c r="BF116" s="127">
        <f>IF(V116="základní",N116,0)</f>
        <v>0</v>
      </c>
      <c r="BG116" s="127">
        <f>IF(V116="snížená",N116,0)</f>
        <v>0</v>
      </c>
      <c r="BH116" s="127">
        <f>IF(V116="zákl. přenesená",N116,0)</f>
        <v>0</v>
      </c>
      <c r="BI116" s="127">
        <f>IF(V116="sníž. přenesená",N116,0)</f>
        <v>0</v>
      </c>
      <c r="BJ116" s="127">
        <f>IF(V116="nulová",N116,0)</f>
        <v>0</v>
      </c>
      <c r="BK116" s="13" t="s">
        <v>17</v>
      </c>
      <c r="BL116" s="127">
        <f>ROUND(L116*K116,2)</f>
        <v>0</v>
      </c>
      <c r="BM116" s="13" t="s">
        <v>115</v>
      </c>
      <c r="BN116" s="13" t="s">
        <v>126</v>
      </c>
    </row>
    <row r="117" spans="2:66" s="1" customFormat="1" ht="39.75" customHeight="1">
      <c r="B117" s="118"/>
      <c r="C117" s="119"/>
      <c r="D117" s="140"/>
      <c r="E117" s="120"/>
      <c r="F117" s="225" t="s">
        <v>228</v>
      </c>
      <c r="G117" s="221"/>
      <c r="H117" s="221"/>
      <c r="I117" s="221"/>
      <c r="J117" s="121"/>
      <c r="K117" s="122"/>
      <c r="L117" s="222"/>
      <c r="M117" s="223"/>
      <c r="N117" s="222"/>
      <c r="O117" s="223"/>
      <c r="P117" s="223"/>
      <c r="Q117" s="223"/>
      <c r="R117" s="148"/>
      <c r="S117" s="123"/>
      <c r="U117" s="124"/>
      <c r="V117" s="36"/>
      <c r="W117" s="125"/>
      <c r="X117" s="125"/>
      <c r="Y117" s="125"/>
      <c r="Z117" s="125"/>
      <c r="AA117" s="125"/>
      <c r="AB117" s="126"/>
      <c r="AD117" s="189"/>
      <c r="AS117" s="13"/>
      <c r="AU117" s="13"/>
      <c r="AV117" s="13"/>
      <c r="AZ117" s="13"/>
      <c r="BF117" s="127"/>
      <c r="BG117" s="127"/>
      <c r="BH117" s="127"/>
      <c r="BI117" s="127"/>
      <c r="BJ117" s="127"/>
      <c r="BK117" s="13"/>
      <c r="BL117" s="127"/>
      <c r="BM117" s="13"/>
      <c r="BN117" s="13"/>
    </row>
    <row r="118" spans="2:66" s="1" customFormat="1" ht="22.5" customHeight="1">
      <c r="B118" s="118"/>
      <c r="C118" s="119">
        <v>7</v>
      </c>
      <c r="D118" s="119" t="s">
        <v>113</v>
      </c>
      <c r="E118" s="151" t="s">
        <v>117</v>
      </c>
      <c r="F118" s="224" t="s">
        <v>118</v>
      </c>
      <c r="G118" s="223"/>
      <c r="H118" s="223"/>
      <c r="I118" s="223"/>
      <c r="J118" s="121" t="s">
        <v>114</v>
      </c>
      <c r="K118" s="122">
        <v>1</v>
      </c>
      <c r="L118" s="222"/>
      <c r="M118" s="223"/>
      <c r="N118" s="222">
        <f>ROUND(L118*K118,2)</f>
        <v>0</v>
      </c>
      <c r="O118" s="223"/>
      <c r="P118" s="223"/>
      <c r="Q118" s="223"/>
      <c r="R118" s="148" t="s">
        <v>170</v>
      </c>
      <c r="S118" s="123"/>
      <c r="U118" s="124"/>
      <c r="V118" s="36"/>
      <c r="W118" s="125"/>
      <c r="X118" s="125"/>
      <c r="Y118" s="125"/>
      <c r="Z118" s="125"/>
      <c r="AA118" s="125"/>
      <c r="AB118" s="126"/>
      <c r="AD118" s="157"/>
      <c r="AS118" s="13"/>
      <c r="AU118" s="13"/>
      <c r="AV118" s="13"/>
      <c r="AZ118" s="13"/>
      <c r="BF118" s="127"/>
      <c r="BG118" s="127"/>
      <c r="BH118" s="127"/>
      <c r="BI118" s="127"/>
      <c r="BJ118" s="127"/>
      <c r="BK118" s="13"/>
      <c r="BL118" s="127"/>
      <c r="BM118" s="13"/>
      <c r="BN118" s="13"/>
    </row>
    <row r="119" spans="2:66" s="1" customFormat="1" ht="30" customHeight="1">
      <c r="B119" s="118"/>
      <c r="C119" s="119"/>
      <c r="D119" s="119"/>
      <c r="E119" s="120"/>
      <c r="F119" s="220" t="s">
        <v>229</v>
      </c>
      <c r="G119" s="221"/>
      <c r="H119" s="221"/>
      <c r="I119" s="221"/>
      <c r="J119" s="121"/>
      <c r="K119" s="122"/>
      <c r="L119" s="222"/>
      <c r="M119" s="223"/>
      <c r="N119" s="222"/>
      <c r="O119" s="223"/>
      <c r="P119" s="223"/>
      <c r="Q119" s="223"/>
      <c r="R119" s="148"/>
      <c r="S119" s="123"/>
      <c r="U119" s="124"/>
      <c r="V119" s="36"/>
      <c r="W119" s="125"/>
      <c r="X119" s="125"/>
      <c r="Y119" s="125"/>
      <c r="Z119" s="125"/>
      <c r="AA119" s="125"/>
      <c r="AB119" s="126"/>
      <c r="AD119" s="189"/>
      <c r="AS119" s="13"/>
      <c r="AU119" s="13"/>
      <c r="AV119" s="13"/>
      <c r="AZ119" s="13"/>
      <c r="BF119" s="127"/>
      <c r="BG119" s="127"/>
      <c r="BH119" s="127"/>
      <c r="BI119" s="127"/>
      <c r="BJ119" s="127"/>
      <c r="BK119" s="13"/>
      <c r="BL119" s="127"/>
      <c r="BM119" s="13"/>
      <c r="BN119" s="13"/>
    </row>
    <row r="120" spans="2:19" s="1" customFormat="1" ht="6.75" customHeight="1"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3"/>
    </row>
  </sheetData>
  <sheetProtection/>
  <mergeCells count="77">
    <mergeCell ref="H1:K1"/>
    <mergeCell ref="T2:AD2"/>
    <mergeCell ref="F116:I116"/>
    <mergeCell ref="L116:M116"/>
    <mergeCell ref="N116:Q116"/>
    <mergeCell ref="F112:I112"/>
    <mergeCell ref="L112:M112"/>
    <mergeCell ref="N112:Q112"/>
    <mergeCell ref="F102:P102"/>
    <mergeCell ref="F113:I113"/>
    <mergeCell ref="F114:I114"/>
    <mergeCell ref="L114:M114"/>
    <mergeCell ref="N114:Q114"/>
    <mergeCell ref="F115:I115"/>
    <mergeCell ref="L115:M115"/>
    <mergeCell ref="N115:Q115"/>
    <mergeCell ref="L113:M113"/>
    <mergeCell ref="N113:Q113"/>
    <mergeCell ref="M104:P104"/>
    <mergeCell ref="M106:Q106"/>
    <mergeCell ref="M107:Q107"/>
    <mergeCell ref="N111:Q111"/>
    <mergeCell ref="N110:Q110"/>
    <mergeCell ref="L93:Q93"/>
    <mergeCell ref="C99:Q99"/>
    <mergeCell ref="F109:I109"/>
    <mergeCell ref="L109:M109"/>
    <mergeCell ref="N109:Q109"/>
    <mergeCell ref="F78:P78"/>
    <mergeCell ref="F79:P79"/>
    <mergeCell ref="F101:P101"/>
    <mergeCell ref="M83:Q83"/>
    <mergeCell ref="M84:Q84"/>
    <mergeCell ref="C86:G86"/>
    <mergeCell ref="N86:Q86"/>
    <mergeCell ref="N88:Q88"/>
    <mergeCell ref="N89:Q89"/>
    <mergeCell ref="N91:Q91"/>
    <mergeCell ref="M32:P32"/>
    <mergeCell ref="M81:P81"/>
    <mergeCell ref="H34:J34"/>
    <mergeCell ref="M34:P34"/>
    <mergeCell ref="H35:J35"/>
    <mergeCell ref="M35:P35"/>
    <mergeCell ref="H36:J36"/>
    <mergeCell ref="M36:P36"/>
    <mergeCell ref="L38:P38"/>
    <mergeCell ref="C76:Q76"/>
    <mergeCell ref="H33:J33"/>
    <mergeCell ref="M33:P33"/>
    <mergeCell ref="O18:P18"/>
    <mergeCell ref="O20:P20"/>
    <mergeCell ref="O21:P21"/>
    <mergeCell ref="E24:L24"/>
    <mergeCell ref="M27:P27"/>
    <mergeCell ref="M28:P28"/>
    <mergeCell ref="M30:P30"/>
    <mergeCell ref="H32:J32"/>
    <mergeCell ref="O17:P17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F119:I119"/>
    <mergeCell ref="L119:M119"/>
    <mergeCell ref="N119:Q119"/>
    <mergeCell ref="L117:M117"/>
    <mergeCell ref="N117:Q117"/>
    <mergeCell ref="F118:I118"/>
    <mergeCell ref="L118:M118"/>
    <mergeCell ref="N118:Q118"/>
    <mergeCell ref="F117:I11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09" tooltip="Rozpočet" display="3) Rozpočet"/>
    <hyperlink ref="T1:U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71" r:id="rId2"/>
  <headerFooter alignWithMargins="0"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O223"/>
  <sheetViews>
    <sheetView showGridLines="0" zoomScale="150" zoomScaleNormal="150" zoomScalePageLayoutView="0" workbookViewId="0" topLeftCell="A1">
      <pane ySplit="1" topLeftCell="BM117" activePane="bottomLeft" state="frozen"/>
      <selection pane="topLeft" activeCell="A1" sqref="A1"/>
      <selection pane="bottomLeft" activeCell="L211" sqref="L211:M21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8.7109375" style="0" customWidth="1"/>
    <col min="12" max="17" width="4.7109375" style="0" customWidth="1"/>
    <col min="18" max="18" width="8.7109375" style="0" customWidth="1"/>
    <col min="19" max="19" width="1.7109375" style="0" customWidth="1"/>
    <col min="20" max="20" width="8.140625" style="0" customWidth="1"/>
    <col min="21" max="21" width="29.7109375" style="0" hidden="1" customWidth="1"/>
    <col min="22" max="22" width="16.28125" style="0" hidden="1" customWidth="1"/>
    <col min="23" max="23" width="12.28125" style="0" hidden="1" customWidth="1"/>
    <col min="24" max="24" width="16.28125" style="0" hidden="1" customWidth="1"/>
    <col min="25" max="25" width="12.140625" style="0" hidden="1" customWidth="1"/>
    <col min="26" max="26" width="15.00390625" style="0" hidden="1" customWidth="1"/>
    <col min="27" max="27" width="11.00390625" style="0" hidden="1" customWidth="1"/>
    <col min="28" max="28" width="15.00390625" style="0" hidden="1" customWidth="1"/>
    <col min="29" max="29" width="16.28125" style="0" hidden="1" customWidth="1"/>
    <col min="30" max="30" width="11.00390625" style="0" customWidth="1"/>
    <col min="31" max="31" width="15.00390625" style="0" customWidth="1"/>
    <col min="32" max="32" width="16.28125" style="0" customWidth="1"/>
    <col min="45" max="65" width="0" style="0" hidden="1" customWidth="1"/>
  </cols>
  <sheetData>
    <row r="1" spans="1:67" ht="21.75" customHeight="1">
      <c r="A1" s="137"/>
      <c r="B1" s="134"/>
      <c r="C1" s="134"/>
      <c r="D1" s="135" t="s">
        <v>1</v>
      </c>
      <c r="E1" s="134"/>
      <c r="F1" s="136" t="s">
        <v>154</v>
      </c>
      <c r="G1" s="136"/>
      <c r="H1" s="271" t="s">
        <v>155</v>
      </c>
      <c r="I1" s="271"/>
      <c r="J1" s="271"/>
      <c r="K1" s="271"/>
      <c r="L1" s="136" t="s">
        <v>156</v>
      </c>
      <c r="M1" s="134"/>
      <c r="N1" s="134"/>
      <c r="O1" s="135" t="s">
        <v>85</v>
      </c>
      <c r="P1" s="134"/>
      <c r="Q1" s="134"/>
      <c r="R1" s="134"/>
      <c r="S1" s="134"/>
      <c r="T1" s="136" t="s">
        <v>157</v>
      </c>
      <c r="U1" s="136"/>
      <c r="V1" s="137"/>
      <c r="W1" s="137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3:47" ht="36.75" customHeight="1">
      <c r="C2" s="240" t="s">
        <v>5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T2" s="242" t="s">
        <v>6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U2" s="13" t="s">
        <v>80</v>
      </c>
    </row>
    <row r="3" spans="2:47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AU3" s="13" t="s">
        <v>79</v>
      </c>
    </row>
    <row r="4" spans="2:47" ht="36.75" customHeight="1">
      <c r="B4" s="17"/>
      <c r="C4" s="243" t="s">
        <v>86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18"/>
      <c r="S4" s="19"/>
      <c r="U4" s="20" t="s">
        <v>10</v>
      </c>
      <c r="AU4" s="13" t="s">
        <v>4</v>
      </c>
    </row>
    <row r="5" spans="2:19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2:19" ht="24.75" customHeight="1">
      <c r="B6" s="17"/>
      <c r="C6" s="18"/>
      <c r="D6" s="24" t="s">
        <v>13</v>
      </c>
      <c r="E6" s="18"/>
      <c r="F6" s="226" t="str">
        <f>'Rek etap4'!K6</f>
        <v>Gymnázium Plzeň, výměna oken a dveří-ETAPA4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18"/>
      <c r="R6" s="18"/>
      <c r="S6" s="19"/>
    </row>
    <row r="7" spans="1:30" ht="24.75" customHeight="1">
      <c r="A7" s="1"/>
      <c r="B7" s="27"/>
      <c r="C7" s="28"/>
      <c r="D7" s="23" t="s">
        <v>87</v>
      </c>
      <c r="E7" s="28"/>
      <c r="F7" s="226" t="s">
        <v>399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8"/>
      <c r="R7" s="28"/>
      <c r="S7" s="29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4.75" customHeight="1">
      <c r="A8" s="1"/>
      <c r="B8" s="27"/>
      <c r="C8" s="28"/>
      <c r="D8" s="23" t="s">
        <v>127</v>
      </c>
      <c r="E8" s="28"/>
      <c r="F8" s="237" t="s">
        <v>402</v>
      </c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8"/>
      <c r="R8" s="28"/>
      <c r="S8" s="29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19" s="1" customFormat="1" ht="32.25" customHeight="1">
      <c r="B9" s="27"/>
      <c r="C9" s="28"/>
      <c r="D9" s="24" t="s">
        <v>15</v>
      </c>
      <c r="E9" s="28"/>
      <c r="F9" s="22" t="s">
        <v>3</v>
      </c>
      <c r="G9" s="28"/>
      <c r="H9" s="28"/>
      <c r="I9" s="28"/>
      <c r="J9" s="28"/>
      <c r="K9" s="28"/>
      <c r="L9" s="28"/>
      <c r="M9" s="24" t="s">
        <v>16</v>
      </c>
      <c r="N9" s="28"/>
      <c r="O9" s="22" t="s">
        <v>3</v>
      </c>
      <c r="P9" s="28"/>
      <c r="Q9" s="28"/>
      <c r="R9" s="28"/>
      <c r="S9" s="29"/>
    </row>
    <row r="10" spans="2:19" s="1" customFormat="1" ht="14.25" customHeight="1">
      <c r="B10" s="27"/>
      <c r="C10" s="28"/>
      <c r="D10" s="24" t="s">
        <v>18</v>
      </c>
      <c r="E10" s="28"/>
      <c r="F10" s="22" t="s">
        <v>26</v>
      </c>
      <c r="G10" s="28"/>
      <c r="H10" s="28"/>
      <c r="I10" s="28"/>
      <c r="J10" s="28"/>
      <c r="K10" s="28"/>
      <c r="L10" s="28"/>
      <c r="M10" s="24" t="s">
        <v>19</v>
      </c>
      <c r="N10" s="28"/>
      <c r="O10" s="213">
        <f>'Rek etap2'!AN8</f>
        <v>42463</v>
      </c>
      <c r="P10" s="254"/>
      <c r="Q10" s="28"/>
      <c r="R10" s="28"/>
      <c r="S10" s="29"/>
    </row>
    <row r="11" spans="2:19" s="1" customFormat="1" ht="14.25" customHeight="1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</row>
    <row r="12" spans="2:19" s="1" customFormat="1" ht="10.5" customHeight="1">
      <c r="B12" s="27"/>
      <c r="C12" s="28"/>
      <c r="D12" s="24" t="s">
        <v>22</v>
      </c>
      <c r="E12" s="28"/>
      <c r="F12" s="28"/>
      <c r="G12" s="28"/>
      <c r="H12" s="28"/>
      <c r="I12" s="28"/>
      <c r="J12" s="28"/>
      <c r="K12" s="28"/>
      <c r="L12" s="28"/>
      <c r="M12" s="24" t="s">
        <v>23</v>
      </c>
      <c r="N12" s="28"/>
      <c r="O12" s="244"/>
      <c r="P12" s="254"/>
      <c r="Q12" s="28"/>
      <c r="R12" s="28"/>
      <c r="S12" s="29"/>
    </row>
    <row r="13" spans="2:19" s="1" customFormat="1" ht="14.25" customHeight="1">
      <c r="B13" s="27"/>
      <c r="C13" s="28"/>
      <c r="D13" s="28"/>
      <c r="E13" s="22" t="str">
        <f>IF('Rek etap2'!E11="","",'Rek etap2'!E11)</f>
        <v>Gymnázuim Plzeň</v>
      </c>
      <c r="F13" s="28"/>
      <c r="G13" s="28"/>
      <c r="H13" s="28"/>
      <c r="I13" s="28"/>
      <c r="J13" s="28"/>
      <c r="K13" s="28"/>
      <c r="L13" s="28"/>
      <c r="M13" s="24" t="s">
        <v>24</v>
      </c>
      <c r="N13" s="28"/>
      <c r="O13" s="244"/>
      <c r="P13" s="254"/>
      <c r="Q13" s="28"/>
      <c r="R13" s="28"/>
      <c r="S13" s="29"/>
    </row>
    <row r="14" spans="2:19" s="1" customFormat="1" ht="18" customHeight="1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</row>
    <row r="15" spans="2:19" s="1" customFormat="1" ht="6.75" customHeight="1">
      <c r="B15" s="27"/>
      <c r="C15" s="28"/>
      <c r="D15" s="24" t="s">
        <v>25</v>
      </c>
      <c r="E15" s="28"/>
      <c r="F15" s="28"/>
      <c r="G15" s="28"/>
      <c r="H15" s="28"/>
      <c r="I15" s="28"/>
      <c r="J15" s="28"/>
      <c r="K15" s="28"/>
      <c r="L15" s="28"/>
      <c r="M15" s="24" t="s">
        <v>23</v>
      </c>
      <c r="N15" s="28"/>
      <c r="O15" s="244"/>
      <c r="P15" s="254"/>
      <c r="Q15" s="28"/>
      <c r="R15" s="28"/>
      <c r="S15" s="29"/>
    </row>
    <row r="16" spans="2:19" s="1" customFormat="1" ht="14.25" customHeight="1">
      <c r="B16" s="27"/>
      <c r="C16" s="28"/>
      <c r="D16" s="28"/>
      <c r="E16" s="22"/>
      <c r="F16" s="28"/>
      <c r="G16" s="28"/>
      <c r="H16" s="28"/>
      <c r="I16" s="28"/>
      <c r="J16" s="28"/>
      <c r="K16" s="28"/>
      <c r="L16" s="28"/>
      <c r="M16" s="24" t="s">
        <v>24</v>
      </c>
      <c r="N16" s="28"/>
      <c r="O16" s="244"/>
      <c r="P16" s="254"/>
      <c r="Q16" s="28"/>
      <c r="R16" s="28"/>
      <c r="S16" s="29"/>
    </row>
    <row r="17" spans="2:19" s="1" customFormat="1" ht="18" customHeight="1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/>
    </row>
    <row r="18" spans="2:19" s="1" customFormat="1" ht="6.75" customHeight="1">
      <c r="B18" s="27"/>
      <c r="C18" s="28"/>
      <c r="D18" s="24" t="s">
        <v>27</v>
      </c>
      <c r="E18" s="28"/>
      <c r="F18" s="28"/>
      <c r="G18" s="28"/>
      <c r="H18" s="28"/>
      <c r="I18" s="28"/>
      <c r="J18" s="28"/>
      <c r="K18" s="28"/>
      <c r="L18" s="28"/>
      <c r="M18" s="24" t="s">
        <v>23</v>
      </c>
      <c r="N18" s="28"/>
      <c r="O18" s="244"/>
      <c r="P18" s="254"/>
      <c r="Q18" s="28"/>
      <c r="R18" s="28"/>
      <c r="S18" s="29"/>
    </row>
    <row r="19" spans="2:19" s="1" customFormat="1" ht="14.25" customHeight="1">
      <c r="B19" s="27"/>
      <c r="C19" s="28"/>
      <c r="D19" s="28"/>
      <c r="E19" s="22"/>
      <c r="F19" s="28"/>
      <c r="G19" s="28"/>
      <c r="H19" s="28"/>
      <c r="I19" s="28"/>
      <c r="J19" s="28"/>
      <c r="K19" s="28"/>
      <c r="L19" s="28"/>
      <c r="M19" s="24" t="s">
        <v>24</v>
      </c>
      <c r="N19" s="28"/>
      <c r="O19" s="244"/>
      <c r="P19" s="254"/>
      <c r="Q19" s="28"/>
      <c r="R19" s="28"/>
      <c r="S19" s="29"/>
    </row>
    <row r="20" spans="2:19" s="1" customFormat="1" ht="18" customHeigh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/>
    </row>
    <row r="21" spans="2:19" s="1" customFormat="1" ht="6.75" customHeight="1">
      <c r="B21" s="27"/>
      <c r="C21" s="28"/>
      <c r="D21" s="24" t="s">
        <v>28</v>
      </c>
      <c r="E21" s="28"/>
      <c r="F21" s="28"/>
      <c r="G21" s="28"/>
      <c r="H21" s="28"/>
      <c r="I21" s="28"/>
      <c r="J21" s="28"/>
      <c r="K21" s="28"/>
      <c r="L21" s="28"/>
      <c r="M21" s="24" t="s">
        <v>23</v>
      </c>
      <c r="N21" s="28"/>
      <c r="O21" s="244"/>
      <c r="P21" s="254"/>
      <c r="Q21" s="28"/>
      <c r="R21" s="28"/>
      <c r="S21" s="29"/>
    </row>
    <row r="22" spans="2:19" s="1" customFormat="1" ht="14.25" customHeight="1">
      <c r="B22" s="27"/>
      <c r="C22" s="28"/>
      <c r="D22" s="28"/>
      <c r="E22" s="22"/>
      <c r="F22" s="28"/>
      <c r="G22" s="28"/>
      <c r="H22" s="28"/>
      <c r="I22" s="28"/>
      <c r="J22" s="28"/>
      <c r="K22" s="28"/>
      <c r="L22" s="28"/>
      <c r="M22" s="24" t="s">
        <v>24</v>
      </c>
      <c r="N22" s="28"/>
      <c r="O22" s="244"/>
      <c r="P22" s="254"/>
      <c r="Q22" s="28"/>
      <c r="R22" s="28"/>
      <c r="S22" s="29"/>
    </row>
    <row r="23" spans="2:19" s="1" customFormat="1" ht="18" customHeight="1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</row>
    <row r="24" spans="2:19" s="1" customFormat="1" ht="6.75" customHeight="1">
      <c r="B24" s="27"/>
      <c r="C24" s="28"/>
      <c r="D24" s="24" t="s">
        <v>29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</row>
    <row r="25" spans="2:19" s="1" customFormat="1" ht="14.25" customHeight="1">
      <c r="B25" s="27"/>
      <c r="C25" s="28"/>
      <c r="D25" s="28"/>
      <c r="E25" s="239" t="s">
        <v>3</v>
      </c>
      <c r="F25" s="254"/>
      <c r="G25" s="254"/>
      <c r="H25" s="254"/>
      <c r="I25" s="254"/>
      <c r="J25" s="254"/>
      <c r="K25" s="254"/>
      <c r="L25" s="254"/>
      <c r="M25" s="28"/>
      <c r="N25" s="28"/>
      <c r="O25" s="28"/>
      <c r="P25" s="28"/>
      <c r="Q25" s="28"/>
      <c r="R25" s="28"/>
      <c r="S25" s="29"/>
    </row>
    <row r="26" spans="2:19" s="1" customFormat="1" ht="22.5" customHeight="1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</row>
    <row r="27" spans="2:19" s="1" customFormat="1" ht="6.75" customHeight="1">
      <c r="B27" s="27"/>
      <c r="C27" s="28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28"/>
      <c r="R27" s="28"/>
      <c r="S27" s="29"/>
    </row>
    <row r="28" spans="2:19" s="1" customFormat="1" ht="9.75" customHeight="1">
      <c r="B28" s="27"/>
      <c r="C28" s="28"/>
      <c r="D28" s="91" t="s">
        <v>89</v>
      </c>
      <c r="E28" s="28"/>
      <c r="F28" s="28"/>
      <c r="G28" s="28"/>
      <c r="H28" s="28"/>
      <c r="I28" s="28"/>
      <c r="J28" s="28"/>
      <c r="K28" s="28"/>
      <c r="L28" s="28"/>
      <c r="M28" s="245">
        <f>N89</f>
        <v>0</v>
      </c>
      <c r="N28" s="254"/>
      <c r="O28" s="254"/>
      <c r="P28" s="254"/>
      <c r="Q28" s="28"/>
      <c r="R28" s="28"/>
      <c r="S28" s="29"/>
    </row>
    <row r="29" spans="2:19" s="1" customFormat="1" ht="14.25" customHeight="1">
      <c r="B29" s="27"/>
      <c r="C29" s="28"/>
      <c r="D29" s="26" t="s">
        <v>90</v>
      </c>
      <c r="E29" s="28"/>
      <c r="F29" s="28"/>
      <c r="G29" s="28"/>
      <c r="H29" s="28"/>
      <c r="I29" s="28"/>
      <c r="J29" s="28"/>
      <c r="K29" s="28"/>
      <c r="L29" s="28"/>
      <c r="M29" s="245">
        <f>N101</f>
        <v>0</v>
      </c>
      <c r="N29" s="254"/>
      <c r="O29" s="254"/>
      <c r="P29" s="254"/>
      <c r="Q29" s="28"/>
      <c r="R29" s="28"/>
      <c r="S29" s="29"/>
    </row>
    <row r="30" spans="2:19" s="1" customFormat="1" ht="14.2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/>
    </row>
    <row r="31" spans="2:19" s="1" customFormat="1" ht="15">
      <c r="B31" s="27"/>
      <c r="C31" s="28"/>
      <c r="D31" s="92" t="s">
        <v>32</v>
      </c>
      <c r="E31" s="28"/>
      <c r="F31" s="28"/>
      <c r="G31" s="28"/>
      <c r="H31" s="28"/>
      <c r="I31" s="28"/>
      <c r="J31" s="28"/>
      <c r="K31" s="28"/>
      <c r="L31" s="28"/>
      <c r="M31" s="215">
        <f>ROUND(M28+M29,2)</f>
        <v>0</v>
      </c>
      <c r="N31" s="254"/>
      <c r="O31" s="254"/>
      <c r="P31" s="254"/>
      <c r="Q31" s="28"/>
      <c r="R31" s="28"/>
      <c r="S31" s="29"/>
    </row>
    <row r="32" spans="2:19" s="1" customFormat="1" ht="24.75" customHeight="1">
      <c r="B32" s="27"/>
      <c r="C32" s="28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28"/>
      <c r="R32" s="28"/>
      <c r="S32" s="29"/>
    </row>
    <row r="33" spans="2:19" s="1" customFormat="1" ht="13.5">
      <c r="B33" s="27"/>
      <c r="C33" s="28"/>
      <c r="D33" s="34" t="s">
        <v>33</v>
      </c>
      <c r="E33" s="34" t="s">
        <v>34</v>
      </c>
      <c r="F33" s="35">
        <v>0.21</v>
      </c>
      <c r="G33" s="93" t="s">
        <v>35</v>
      </c>
      <c r="H33" s="214">
        <f>M31</f>
        <v>0</v>
      </c>
      <c r="I33" s="214"/>
      <c r="J33" s="214"/>
      <c r="K33" s="28"/>
      <c r="L33" s="28"/>
      <c r="M33" s="214">
        <f>ROUND(SUM(F33*H33),2)</f>
        <v>0</v>
      </c>
      <c r="N33" s="254"/>
      <c r="O33" s="254"/>
      <c r="P33" s="254"/>
      <c r="Q33" s="28"/>
      <c r="R33" s="28"/>
      <c r="S33" s="29"/>
    </row>
    <row r="34" spans="2:19" s="1" customFormat="1" ht="14.25" customHeight="1">
      <c r="B34" s="27"/>
      <c r="C34" s="28"/>
      <c r="D34" s="28"/>
      <c r="E34" s="34" t="s">
        <v>36</v>
      </c>
      <c r="F34" s="35">
        <v>0.15</v>
      </c>
      <c r="G34" s="93" t="s">
        <v>35</v>
      </c>
      <c r="H34" s="214"/>
      <c r="I34" s="214"/>
      <c r="J34" s="214"/>
      <c r="K34" s="28"/>
      <c r="L34" s="28"/>
      <c r="M34" s="214"/>
      <c r="N34" s="254"/>
      <c r="O34" s="254"/>
      <c r="P34" s="254"/>
      <c r="Q34" s="28"/>
      <c r="R34" s="28"/>
      <c r="S34" s="29"/>
    </row>
    <row r="35" spans="2:19" s="1" customFormat="1" ht="14.25" customHeight="1">
      <c r="B35" s="27"/>
      <c r="C35" s="28"/>
      <c r="D35" s="28"/>
      <c r="E35" s="34" t="s">
        <v>37</v>
      </c>
      <c r="F35" s="35">
        <v>0.21</v>
      </c>
      <c r="G35" s="93" t="s">
        <v>35</v>
      </c>
      <c r="H35" s="214">
        <f>ROUND((SUM(BH101:BH102)+SUM(BH120:BH211)),2)</f>
        <v>0</v>
      </c>
      <c r="I35" s="214"/>
      <c r="J35" s="214"/>
      <c r="K35" s="28"/>
      <c r="L35" s="28"/>
      <c r="M35" s="214">
        <v>0</v>
      </c>
      <c r="N35" s="254"/>
      <c r="O35" s="254"/>
      <c r="P35" s="254"/>
      <c r="Q35" s="28"/>
      <c r="R35" s="28"/>
      <c r="S35" s="29"/>
    </row>
    <row r="36" spans="2:19" s="1" customFormat="1" ht="14.25" customHeight="1" hidden="1">
      <c r="B36" s="27"/>
      <c r="C36" s="28"/>
      <c r="D36" s="28"/>
      <c r="E36" s="34" t="s">
        <v>38</v>
      </c>
      <c r="F36" s="35">
        <v>0.15</v>
      </c>
      <c r="G36" s="93" t="s">
        <v>35</v>
      </c>
      <c r="H36" s="214">
        <f>ROUND((SUM(BI101:BI102)+SUM(BI120:BI211)),2)</f>
        <v>0</v>
      </c>
      <c r="I36" s="214"/>
      <c r="J36" s="214"/>
      <c r="K36" s="28"/>
      <c r="L36" s="28"/>
      <c r="M36" s="214">
        <v>0</v>
      </c>
      <c r="N36" s="254"/>
      <c r="O36" s="254"/>
      <c r="P36" s="254"/>
      <c r="Q36" s="28"/>
      <c r="R36" s="28"/>
      <c r="S36" s="29"/>
    </row>
    <row r="37" spans="2:19" s="1" customFormat="1" ht="14.25" customHeight="1" hidden="1">
      <c r="B37" s="27"/>
      <c r="C37" s="28"/>
      <c r="D37" s="28"/>
      <c r="E37" s="34" t="s">
        <v>39</v>
      </c>
      <c r="F37" s="35">
        <v>0</v>
      </c>
      <c r="G37" s="93" t="s">
        <v>35</v>
      </c>
      <c r="H37" s="214">
        <f>ROUND((SUM(BJ101:BJ102)+SUM(BJ120:BJ211)),2)</f>
        <v>0</v>
      </c>
      <c r="I37" s="214"/>
      <c r="J37" s="214"/>
      <c r="K37" s="28"/>
      <c r="L37" s="28"/>
      <c r="M37" s="214">
        <v>0</v>
      </c>
      <c r="N37" s="254"/>
      <c r="O37" s="254"/>
      <c r="P37" s="254"/>
      <c r="Q37" s="28"/>
      <c r="R37" s="28"/>
      <c r="S37" s="29"/>
    </row>
    <row r="38" spans="2:19" s="1" customFormat="1" ht="14.25" customHeight="1" hidden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</row>
    <row r="39" spans="2:19" s="1" customFormat="1" ht="18">
      <c r="B39" s="27"/>
      <c r="C39" s="38"/>
      <c r="D39" s="39" t="s">
        <v>40</v>
      </c>
      <c r="E39" s="40"/>
      <c r="F39" s="40"/>
      <c r="G39" s="94" t="s">
        <v>41</v>
      </c>
      <c r="H39" s="41" t="s">
        <v>42</v>
      </c>
      <c r="I39" s="40"/>
      <c r="J39" s="40"/>
      <c r="K39" s="40"/>
      <c r="L39" s="228">
        <f>SUM(M31:M37)</f>
        <v>0</v>
      </c>
      <c r="M39" s="257"/>
      <c r="N39" s="257"/>
      <c r="O39" s="257"/>
      <c r="P39" s="259"/>
      <c r="Q39" s="38"/>
      <c r="R39" s="38"/>
      <c r="S39" s="29"/>
    </row>
    <row r="40" spans="2:19" s="1" customFormat="1" ht="24.7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/>
    </row>
    <row r="41" spans="2:19" s="1" customFormat="1" ht="14.25" customHeight="1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</row>
    <row r="42" spans="1:30" s="1" customFormat="1" ht="14.25" customHeight="1">
      <c r="A4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/>
      <c r="U42"/>
      <c r="V42"/>
      <c r="W42"/>
      <c r="X42"/>
      <c r="Y42"/>
      <c r="Z42"/>
      <c r="AA42"/>
      <c r="AB42"/>
      <c r="AC42"/>
      <c r="AD42"/>
    </row>
    <row r="43" spans="2:19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</row>
    <row r="44" spans="2:19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</row>
    <row r="45" spans="2:19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</row>
    <row r="46" spans="2:19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</row>
    <row r="47" spans="2:19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</row>
    <row r="48" spans="2:19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</row>
    <row r="49" spans="2:19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</row>
    <row r="50" spans="2:19" ht="13.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9"/>
    </row>
    <row r="51" spans="2:19" s="1" customFormat="1" ht="15">
      <c r="B51" s="27"/>
      <c r="C51" s="28"/>
      <c r="D51" s="42" t="s">
        <v>43</v>
      </c>
      <c r="E51" s="43"/>
      <c r="F51" s="43"/>
      <c r="G51" s="43"/>
      <c r="H51" s="44"/>
      <c r="I51" s="28"/>
      <c r="J51" s="42" t="s">
        <v>44</v>
      </c>
      <c r="K51" s="43"/>
      <c r="L51" s="43"/>
      <c r="M51" s="43"/>
      <c r="N51" s="43"/>
      <c r="O51" s="43"/>
      <c r="P51" s="44"/>
      <c r="Q51" s="28"/>
      <c r="R51" s="28"/>
      <c r="S51" s="29"/>
    </row>
    <row r="52" spans="2:19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8"/>
      <c r="S52" s="19"/>
    </row>
    <row r="53" spans="2:19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8"/>
      <c r="S53" s="19"/>
    </row>
    <row r="54" spans="2:19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8"/>
      <c r="S54" s="19"/>
    </row>
    <row r="55" spans="2:19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8"/>
      <c r="S55" s="19"/>
    </row>
    <row r="56" spans="2:19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8"/>
      <c r="S56" s="19"/>
    </row>
    <row r="57" spans="2:19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8"/>
      <c r="S57" s="19"/>
    </row>
    <row r="58" spans="2:19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8"/>
      <c r="S58" s="19"/>
    </row>
    <row r="59" spans="2:19" ht="13.5">
      <c r="B59" s="17"/>
      <c r="C59" s="18"/>
      <c r="D59" s="45"/>
      <c r="E59" s="18"/>
      <c r="F59" s="18"/>
      <c r="G59" s="18"/>
      <c r="H59" s="46"/>
      <c r="I59" s="18"/>
      <c r="J59" s="45"/>
      <c r="K59" s="18"/>
      <c r="L59" s="18"/>
      <c r="M59" s="18"/>
      <c r="N59" s="18"/>
      <c r="O59" s="18"/>
      <c r="P59" s="46"/>
      <c r="Q59" s="18"/>
      <c r="R59" s="18"/>
      <c r="S59" s="19"/>
    </row>
    <row r="60" spans="2:19" s="1" customFormat="1" ht="15">
      <c r="B60" s="27"/>
      <c r="C60" s="28"/>
      <c r="D60" s="47" t="s">
        <v>45</v>
      </c>
      <c r="E60" s="48"/>
      <c r="F60" s="48"/>
      <c r="G60" s="49" t="s">
        <v>46</v>
      </c>
      <c r="H60" s="50"/>
      <c r="I60" s="28"/>
      <c r="J60" s="47" t="s">
        <v>45</v>
      </c>
      <c r="K60" s="48"/>
      <c r="L60" s="48"/>
      <c r="M60" s="48"/>
      <c r="N60" s="49" t="s">
        <v>46</v>
      </c>
      <c r="O60" s="48"/>
      <c r="P60" s="50"/>
      <c r="Q60" s="28"/>
      <c r="R60" s="28"/>
      <c r="S60" s="29"/>
    </row>
    <row r="61" spans="2:19" ht="13.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</row>
    <row r="62" spans="2:19" s="1" customFormat="1" ht="15">
      <c r="B62" s="27"/>
      <c r="C62" s="28"/>
      <c r="D62" s="42" t="s">
        <v>47</v>
      </c>
      <c r="E62" s="43"/>
      <c r="F62" s="43"/>
      <c r="G62" s="43"/>
      <c r="H62" s="44"/>
      <c r="I62" s="28"/>
      <c r="J62" s="42" t="s">
        <v>48</v>
      </c>
      <c r="K62" s="43"/>
      <c r="L62" s="43"/>
      <c r="M62" s="43"/>
      <c r="N62" s="43"/>
      <c r="O62" s="43"/>
      <c r="P62" s="44"/>
      <c r="Q62" s="28"/>
      <c r="R62" s="28"/>
      <c r="S62" s="29"/>
    </row>
    <row r="63" spans="2:19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8"/>
      <c r="S63" s="19"/>
    </row>
    <row r="64" spans="2:19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8"/>
      <c r="S64" s="19"/>
    </row>
    <row r="65" spans="2:19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8"/>
      <c r="S65" s="19"/>
    </row>
    <row r="66" spans="2:19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8"/>
      <c r="S66" s="19"/>
    </row>
    <row r="67" spans="2:19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8"/>
      <c r="S67" s="19"/>
    </row>
    <row r="68" spans="2:19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8"/>
      <c r="S68" s="19"/>
    </row>
    <row r="69" spans="2:19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8"/>
      <c r="S69" s="19"/>
    </row>
    <row r="70" spans="2:19" ht="13.5">
      <c r="B70" s="17"/>
      <c r="C70" s="18"/>
      <c r="D70" s="45"/>
      <c r="E70" s="18"/>
      <c r="F70" s="18"/>
      <c r="G70" s="18"/>
      <c r="H70" s="46"/>
      <c r="I70" s="18"/>
      <c r="J70" s="45"/>
      <c r="K70" s="18"/>
      <c r="L70" s="18"/>
      <c r="M70" s="18"/>
      <c r="N70" s="18"/>
      <c r="O70" s="18"/>
      <c r="P70" s="46"/>
      <c r="Q70" s="18"/>
      <c r="R70" s="18"/>
      <c r="S70" s="19"/>
    </row>
    <row r="71" spans="2:19" s="1" customFormat="1" ht="15">
      <c r="B71" s="27"/>
      <c r="C71" s="28"/>
      <c r="D71" s="47" t="s">
        <v>45</v>
      </c>
      <c r="E71" s="48"/>
      <c r="F71" s="48"/>
      <c r="G71" s="49" t="s">
        <v>46</v>
      </c>
      <c r="H71" s="50"/>
      <c r="I71" s="28"/>
      <c r="J71" s="47" t="s">
        <v>45</v>
      </c>
      <c r="K71" s="48"/>
      <c r="L71" s="48"/>
      <c r="M71" s="48"/>
      <c r="N71" s="49" t="s">
        <v>46</v>
      </c>
      <c r="O71" s="48"/>
      <c r="P71" s="50"/>
      <c r="Q71" s="28"/>
      <c r="R71" s="28"/>
      <c r="S71" s="29"/>
    </row>
    <row r="72" spans="2:19" s="1" customFormat="1" ht="14.25" customHeight="1"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3"/>
    </row>
    <row r="76" spans="2:19" s="1" customFormat="1" ht="6.75" customHeight="1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6"/>
    </row>
    <row r="77" spans="2:19" s="1" customFormat="1" ht="36.75" customHeight="1">
      <c r="B77" s="27"/>
      <c r="C77" s="243" t="s">
        <v>91</v>
      </c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8"/>
      <c r="S77" s="29"/>
    </row>
    <row r="78" spans="2:19" s="1" customFormat="1" ht="6.75" customHeight="1"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9"/>
    </row>
    <row r="79" spans="2:19" s="1" customFormat="1" ht="30" customHeight="1">
      <c r="B79" s="27"/>
      <c r="C79" s="24" t="s">
        <v>13</v>
      </c>
      <c r="D79" s="28"/>
      <c r="E79" s="28"/>
      <c r="F79" s="226" t="str">
        <f>F6</f>
        <v>Gymnázium Plzeň, výměna oken a dveří-ETAPA4</v>
      </c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8"/>
      <c r="R79" s="28"/>
      <c r="S79" s="29"/>
    </row>
    <row r="80" spans="1:30" ht="30" customHeight="1">
      <c r="A80" s="1"/>
      <c r="B80" s="27"/>
      <c r="C80" s="61" t="s">
        <v>87</v>
      </c>
      <c r="D80" s="28"/>
      <c r="E80" s="28"/>
      <c r="F80" s="229" t="str">
        <f>F7</f>
        <v>04 - etapa 4 - výměna oken a dveří</v>
      </c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8"/>
      <c r="R80" s="28"/>
      <c r="S80" s="29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19" s="1" customFormat="1" ht="36.75" customHeight="1">
      <c r="B81" s="27"/>
      <c r="C81" s="61" t="s">
        <v>127</v>
      </c>
      <c r="D81" s="28"/>
      <c r="E81" s="28"/>
      <c r="F81" s="237" t="s">
        <v>400</v>
      </c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8"/>
      <c r="R81" s="28"/>
      <c r="S81" s="29"/>
    </row>
    <row r="82" spans="2:19" s="1" customFormat="1" ht="15">
      <c r="B82" s="27"/>
      <c r="C82" s="24" t="s">
        <v>18</v>
      </c>
      <c r="D82" s="28"/>
      <c r="E82" s="28"/>
      <c r="F82" s="22" t="str">
        <f>F10</f>
        <v> </v>
      </c>
      <c r="G82" s="28"/>
      <c r="H82" s="28"/>
      <c r="I82" s="28"/>
      <c r="J82" s="28"/>
      <c r="K82" s="24" t="s">
        <v>19</v>
      </c>
      <c r="L82" s="28"/>
      <c r="M82" s="213">
        <f>IF(O10="","",O10)</f>
        <v>42463</v>
      </c>
      <c r="N82" s="254"/>
      <c r="O82" s="254"/>
      <c r="P82" s="254"/>
      <c r="Q82" s="28"/>
      <c r="R82" s="28"/>
      <c r="S82" s="29"/>
    </row>
    <row r="83" spans="2:19" s="1" customFormat="1" ht="18" customHeight="1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9"/>
    </row>
    <row r="84" spans="2:19" s="1" customFormat="1" ht="15">
      <c r="B84" s="27"/>
      <c r="C84" s="24" t="s">
        <v>22</v>
      </c>
      <c r="D84" s="28"/>
      <c r="E84" s="28"/>
      <c r="F84" s="22" t="str">
        <f>E13</f>
        <v>Gymnázuim Plzeň</v>
      </c>
      <c r="G84" s="28"/>
      <c r="H84" s="28"/>
      <c r="I84" s="28"/>
      <c r="J84" s="28"/>
      <c r="K84" s="24" t="s">
        <v>27</v>
      </c>
      <c r="L84" s="28"/>
      <c r="M84" s="244">
        <f>E19</f>
        <v>0</v>
      </c>
      <c r="N84" s="254"/>
      <c r="O84" s="254"/>
      <c r="P84" s="254"/>
      <c r="Q84" s="254"/>
      <c r="R84" s="28"/>
      <c r="S84" s="29"/>
    </row>
    <row r="85" spans="2:19" s="1" customFormat="1" ht="15">
      <c r="B85" s="27"/>
      <c r="C85" s="24" t="s">
        <v>25</v>
      </c>
      <c r="D85" s="28"/>
      <c r="E85" s="28"/>
      <c r="F85" s="22">
        <f>IF(E16="","",E16)</f>
      </c>
      <c r="G85" s="28"/>
      <c r="H85" s="28"/>
      <c r="I85" s="28"/>
      <c r="J85" s="28"/>
      <c r="K85" s="24" t="s">
        <v>28</v>
      </c>
      <c r="L85" s="28"/>
      <c r="M85" s="244">
        <f>E22</f>
        <v>0</v>
      </c>
      <c r="N85" s="254"/>
      <c r="O85" s="254"/>
      <c r="P85" s="254"/>
      <c r="Q85" s="254"/>
      <c r="R85" s="28"/>
      <c r="S85" s="29"/>
    </row>
    <row r="86" spans="2:19" s="1" customFormat="1" ht="14.25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9"/>
    </row>
    <row r="87" spans="2:19" s="1" customFormat="1" ht="9.75" customHeight="1">
      <c r="B87" s="27"/>
      <c r="C87" s="216" t="s">
        <v>92</v>
      </c>
      <c r="D87" s="260"/>
      <c r="E87" s="260"/>
      <c r="F87" s="260"/>
      <c r="G87" s="260"/>
      <c r="H87" s="38"/>
      <c r="I87" s="38"/>
      <c r="J87" s="38"/>
      <c r="K87" s="38"/>
      <c r="L87" s="38"/>
      <c r="M87" s="38"/>
      <c r="N87" s="216" t="s">
        <v>93</v>
      </c>
      <c r="O87" s="254"/>
      <c r="P87" s="254"/>
      <c r="Q87" s="254"/>
      <c r="R87" s="28"/>
      <c r="S87" s="29"/>
    </row>
    <row r="88" spans="2:19" s="1" customFormat="1" ht="29.25" customHeight="1">
      <c r="B88" s="27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9"/>
    </row>
    <row r="89" spans="2:19" s="1" customFormat="1" ht="9.75" customHeight="1">
      <c r="B89" s="27"/>
      <c r="C89" s="71" t="s">
        <v>94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36">
        <f>N120</f>
        <v>0</v>
      </c>
      <c r="O89" s="254"/>
      <c r="P89" s="254"/>
      <c r="Q89" s="254"/>
      <c r="R89" s="28"/>
      <c r="S89" s="29"/>
    </row>
    <row r="90" spans="1:48" s="1" customFormat="1" ht="29.25" customHeight="1">
      <c r="A90" s="6"/>
      <c r="B90" s="95"/>
      <c r="C90" s="96"/>
      <c r="D90" s="97" t="s">
        <v>128</v>
      </c>
      <c r="E90" s="96"/>
      <c r="F90" s="96"/>
      <c r="G90" s="96"/>
      <c r="H90" s="96"/>
      <c r="I90" s="96"/>
      <c r="J90" s="96"/>
      <c r="K90" s="96"/>
      <c r="L90" s="96"/>
      <c r="M90" s="96"/>
      <c r="N90" s="261">
        <f>N121</f>
        <v>0</v>
      </c>
      <c r="O90" s="262"/>
      <c r="P90" s="262"/>
      <c r="Q90" s="262"/>
      <c r="R90" s="96"/>
      <c r="S90" s="98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V90" s="13" t="s">
        <v>95</v>
      </c>
    </row>
    <row r="91" spans="2:19" s="9" customFormat="1" ht="19.5" customHeight="1">
      <c r="B91" s="128"/>
      <c r="C91" s="88"/>
      <c r="D91" s="129" t="s">
        <v>158</v>
      </c>
      <c r="E91" s="88"/>
      <c r="F91" s="88"/>
      <c r="G91" s="88"/>
      <c r="H91" s="88"/>
      <c r="I91" s="88"/>
      <c r="J91" s="88"/>
      <c r="K91" s="88"/>
      <c r="L91" s="88"/>
      <c r="M91" s="88"/>
      <c r="N91" s="280">
        <f>N122</f>
        <v>0</v>
      </c>
      <c r="O91" s="281"/>
      <c r="P91" s="281"/>
      <c r="Q91" s="281"/>
      <c r="R91" s="88"/>
      <c r="S91" s="130"/>
    </row>
    <row r="92" spans="2:19" s="9" customFormat="1" ht="19.5" customHeight="1">
      <c r="B92" s="128"/>
      <c r="C92" s="88"/>
      <c r="D92" s="129" t="s">
        <v>129</v>
      </c>
      <c r="E92" s="88"/>
      <c r="F92" s="88"/>
      <c r="G92" s="88"/>
      <c r="H92" s="88"/>
      <c r="I92" s="88"/>
      <c r="J92" s="88"/>
      <c r="K92" s="88"/>
      <c r="L92" s="88"/>
      <c r="M92" s="88"/>
      <c r="N92" s="280">
        <f>N147</f>
        <v>0</v>
      </c>
      <c r="O92" s="281"/>
      <c r="P92" s="281"/>
      <c r="Q92" s="281"/>
      <c r="R92" s="88"/>
      <c r="S92" s="130"/>
    </row>
    <row r="93" spans="2:19" s="9" customFormat="1" ht="19.5" customHeight="1">
      <c r="B93" s="128"/>
      <c r="C93" s="88"/>
      <c r="D93" s="129" t="s">
        <v>130</v>
      </c>
      <c r="E93" s="88"/>
      <c r="F93" s="88"/>
      <c r="G93" s="88"/>
      <c r="H93" s="88"/>
      <c r="I93" s="88"/>
      <c r="J93" s="88"/>
      <c r="K93" s="88"/>
      <c r="L93" s="88"/>
      <c r="M93" s="88"/>
      <c r="N93" s="280">
        <f>N149</f>
        <v>0</v>
      </c>
      <c r="O93" s="281"/>
      <c r="P93" s="281"/>
      <c r="Q93" s="281"/>
      <c r="R93" s="88"/>
      <c r="S93" s="130"/>
    </row>
    <row r="94" spans="1:30" s="6" customFormat="1" ht="24.75" customHeight="1">
      <c r="A94" s="9"/>
      <c r="B94" s="128"/>
      <c r="C94" s="88"/>
      <c r="D94" s="129" t="s">
        <v>131</v>
      </c>
      <c r="E94" s="88"/>
      <c r="F94" s="88"/>
      <c r="G94" s="88"/>
      <c r="H94" s="88"/>
      <c r="I94" s="88"/>
      <c r="J94" s="88"/>
      <c r="K94" s="88"/>
      <c r="L94" s="88"/>
      <c r="M94" s="88"/>
      <c r="N94" s="280">
        <f>N157</f>
        <v>0</v>
      </c>
      <c r="O94" s="281"/>
      <c r="P94" s="281"/>
      <c r="Q94" s="281"/>
      <c r="R94" s="88"/>
      <c r="S94" s="130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2:19" s="9" customFormat="1" ht="19.5" customHeight="1">
      <c r="B95" s="128"/>
      <c r="C95" s="88"/>
      <c r="D95" s="129" t="s">
        <v>132</v>
      </c>
      <c r="E95" s="88"/>
      <c r="F95" s="88"/>
      <c r="G95" s="88"/>
      <c r="H95" s="88"/>
      <c r="I95" s="88"/>
      <c r="J95" s="88"/>
      <c r="K95" s="88"/>
      <c r="L95" s="88"/>
      <c r="M95" s="88"/>
      <c r="N95" s="280">
        <f>N164</f>
        <v>0</v>
      </c>
      <c r="O95" s="281"/>
      <c r="P95" s="281"/>
      <c r="Q95" s="281"/>
      <c r="R95" s="88"/>
      <c r="S95" s="130"/>
    </row>
    <row r="96" spans="1:30" s="1" customFormat="1" ht="21.75" customHeight="1">
      <c r="A96" s="6"/>
      <c r="B96" s="95"/>
      <c r="C96" s="96"/>
      <c r="D96" s="97" t="s">
        <v>133</v>
      </c>
      <c r="E96" s="96"/>
      <c r="F96" s="96"/>
      <c r="G96" s="96"/>
      <c r="H96" s="96"/>
      <c r="I96" s="96"/>
      <c r="J96" s="96"/>
      <c r="K96" s="96"/>
      <c r="L96" s="96"/>
      <c r="M96" s="96"/>
      <c r="N96" s="261">
        <f>N165</f>
        <v>0</v>
      </c>
      <c r="O96" s="262"/>
      <c r="P96" s="262"/>
      <c r="Q96" s="262"/>
      <c r="R96" s="96"/>
      <c r="S96" s="98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1" customFormat="1" ht="29.25" customHeight="1">
      <c r="A97" s="9"/>
      <c r="B97" s="128"/>
      <c r="C97" s="88"/>
      <c r="D97" s="129" t="s">
        <v>159</v>
      </c>
      <c r="E97" s="88"/>
      <c r="F97" s="88"/>
      <c r="G97" s="88"/>
      <c r="H97" s="88"/>
      <c r="I97" s="88"/>
      <c r="J97" s="88"/>
      <c r="K97" s="88"/>
      <c r="L97" s="88"/>
      <c r="M97" s="88"/>
      <c r="N97" s="280">
        <f>N166</f>
        <v>0</v>
      </c>
      <c r="O97" s="281"/>
      <c r="P97" s="281"/>
      <c r="Q97" s="281"/>
      <c r="R97" s="88"/>
      <c r="S97" s="130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" customFormat="1" ht="29.25" customHeight="1">
      <c r="A98" s="9"/>
      <c r="B98" s="128"/>
      <c r="C98" s="88"/>
      <c r="D98" s="129" t="s">
        <v>134</v>
      </c>
      <c r="E98" s="88"/>
      <c r="F98" s="88"/>
      <c r="G98" s="88"/>
      <c r="H98" s="88"/>
      <c r="I98" s="88"/>
      <c r="J98" s="88"/>
      <c r="K98" s="88"/>
      <c r="L98" s="88"/>
      <c r="M98" s="88"/>
      <c r="N98" s="280">
        <f>N170</f>
        <v>0</v>
      </c>
      <c r="O98" s="281"/>
      <c r="P98" s="281"/>
      <c r="Q98" s="281"/>
      <c r="R98" s="88"/>
      <c r="S98" s="130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" customFormat="1" ht="15">
      <c r="A99" s="9"/>
      <c r="B99" s="128"/>
      <c r="C99" s="88"/>
      <c r="D99" s="129" t="s">
        <v>160</v>
      </c>
      <c r="E99" s="88"/>
      <c r="F99" s="88"/>
      <c r="G99" s="88"/>
      <c r="H99" s="88"/>
      <c r="I99" s="88"/>
      <c r="J99" s="88"/>
      <c r="K99" s="88"/>
      <c r="L99" s="88"/>
      <c r="M99" s="88"/>
      <c r="N99" s="280">
        <f>N210</f>
        <v>0</v>
      </c>
      <c r="O99" s="281"/>
      <c r="P99" s="281"/>
      <c r="Q99" s="281"/>
      <c r="R99" s="88"/>
      <c r="S99" s="130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2:19" s="1" customFormat="1" ht="6.75" customHeight="1"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9"/>
    </row>
    <row r="101" spans="2:22" s="1" customFormat="1" ht="30" customHeight="1">
      <c r="B101" s="27"/>
      <c r="C101" s="71" t="s">
        <v>97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36">
        <v>0</v>
      </c>
      <c r="O101" s="254"/>
      <c r="P101" s="254"/>
      <c r="Q101" s="254"/>
      <c r="R101" s="28"/>
      <c r="S101" s="29"/>
      <c r="U101" s="99"/>
      <c r="V101" s="100" t="s">
        <v>33</v>
      </c>
    </row>
    <row r="102" spans="1:30" ht="30" customHeight="1">
      <c r="A102" s="1"/>
      <c r="B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9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19" s="1" customFormat="1" ht="36.75" customHeight="1">
      <c r="B103" s="27"/>
      <c r="C103" s="90" t="s">
        <v>84</v>
      </c>
      <c r="D103" s="38"/>
      <c r="E103" s="38"/>
      <c r="F103" s="38"/>
      <c r="G103" s="38"/>
      <c r="H103" s="38"/>
      <c r="I103" s="38"/>
      <c r="J103" s="38"/>
      <c r="K103" s="38"/>
      <c r="L103" s="219">
        <f>ROUND(SUM(N89+N101),2)</f>
        <v>0</v>
      </c>
      <c r="M103" s="260"/>
      <c r="N103" s="260"/>
      <c r="O103" s="260"/>
      <c r="P103" s="260"/>
      <c r="Q103" s="260"/>
      <c r="R103" s="38"/>
      <c r="S103" s="29"/>
    </row>
    <row r="104" spans="2:19" s="1" customFormat="1" ht="6.75" customHeight="1"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3"/>
    </row>
    <row r="105" spans="1:30" s="1" customFormat="1" ht="18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s="1" customFormat="1" ht="6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s="1" customFormat="1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2:19" s="1" customFormat="1" ht="14.25" customHeight="1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6"/>
    </row>
    <row r="109" spans="2:19" s="1" customFormat="1" ht="21">
      <c r="B109" s="27"/>
      <c r="C109" s="243" t="s">
        <v>98</v>
      </c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8"/>
      <c r="S109" s="29"/>
    </row>
    <row r="110" spans="1:30" s="7" customFormat="1" ht="29.25" customHeight="1">
      <c r="A110" s="1"/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9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64" s="1" customFormat="1" ht="29.25" customHeight="1">
      <c r="B111" s="27"/>
      <c r="C111" s="24" t="s">
        <v>13</v>
      </c>
      <c r="D111" s="28"/>
      <c r="E111" s="28"/>
      <c r="F111" s="226" t="str">
        <f>F6</f>
        <v>Gymnázium Plzeň, výměna oken a dveří-ETAPA4</v>
      </c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8"/>
      <c r="R111" s="28"/>
      <c r="S111" s="29"/>
      <c r="AU111" s="13" t="s">
        <v>67</v>
      </c>
      <c r="AV111" s="13" t="s">
        <v>95</v>
      </c>
      <c r="BL111" s="107" t="e">
        <f>BL112+#REF!</f>
        <v>#VALUE!</v>
      </c>
    </row>
    <row r="112" spans="1:64" s="8" customFormat="1" ht="36.75" customHeight="1">
      <c r="A112" s="1"/>
      <c r="B112" s="27"/>
      <c r="C112" s="61" t="s">
        <v>87</v>
      </c>
      <c r="D112" s="28"/>
      <c r="E112" s="28"/>
      <c r="F112" s="229" t="str">
        <f>F7</f>
        <v>04 - etapa 4 - výměna oken a dveří</v>
      </c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8"/>
      <c r="R112" s="28"/>
      <c r="S112" s="29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S112" s="115" t="s">
        <v>17</v>
      </c>
      <c r="AU112" s="116" t="s">
        <v>67</v>
      </c>
      <c r="AV112" s="116" t="s">
        <v>68</v>
      </c>
      <c r="AZ112" s="115" t="s">
        <v>112</v>
      </c>
      <c r="BL112" s="117" t="e">
        <f>BL113+BL121+#REF!+BL143+#REF!+#REF!+#REF!</f>
        <v>#VALUE!</v>
      </c>
    </row>
    <row r="113" spans="1:64" s="8" customFormat="1" ht="19.5" customHeight="1">
      <c r="A113" s="1"/>
      <c r="B113" s="27"/>
      <c r="C113" s="61" t="s">
        <v>127</v>
      </c>
      <c r="D113" s="28"/>
      <c r="E113" s="28"/>
      <c r="F113" s="229" t="s">
        <v>401</v>
      </c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8"/>
      <c r="R113" s="28"/>
      <c r="S113" s="29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S113" s="115" t="s">
        <v>17</v>
      </c>
      <c r="AU113" s="116" t="s">
        <v>67</v>
      </c>
      <c r="AV113" s="116" t="s">
        <v>17</v>
      </c>
      <c r="AZ113" s="115" t="s">
        <v>112</v>
      </c>
      <c r="BL113" s="117" t="e">
        <f>SUM(BL114:BL120)</f>
        <v>#VALUE!</v>
      </c>
    </row>
    <row r="114" spans="2:66" s="1" customFormat="1" ht="31.5" customHeight="1">
      <c r="B114" s="27"/>
      <c r="C114" s="24" t="s">
        <v>18</v>
      </c>
      <c r="D114" s="28"/>
      <c r="E114" s="28"/>
      <c r="F114" s="22" t="str">
        <f>F10</f>
        <v> </v>
      </c>
      <c r="G114" s="28"/>
      <c r="H114" s="28"/>
      <c r="I114" s="28"/>
      <c r="J114" s="28"/>
      <c r="K114" s="24" t="s">
        <v>19</v>
      </c>
      <c r="L114" s="28"/>
      <c r="M114" s="213">
        <f>IF(O10="","",O10)</f>
        <v>42463</v>
      </c>
      <c r="N114" s="254"/>
      <c r="O114" s="254"/>
      <c r="P114" s="254"/>
      <c r="Q114" s="28"/>
      <c r="R114" s="28"/>
      <c r="S114" s="29"/>
      <c r="AS114" s="13" t="s">
        <v>123</v>
      </c>
      <c r="AU114" s="13" t="s">
        <v>113</v>
      </c>
      <c r="AV114" s="13" t="s">
        <v>79</v>
      </c>
      <c r="AZ114" s="13" t="s">
        <v>112</v>
      </c>
      <c r="BF114" s="127">
        <f aca="true" t="shared" si="0" ref="BF114:BF120">IF(V114="základní",N114,0)</f>
        <v>0</v>
      </c>
      <c r="BG114" s="127">
        <f aca="true" t="shared" si="1" ref="BG114:BG120">IF(V114="snížená",N114,0)</f>
        <v>0</v>
      </c>
      <c r="BH114" s="127">
        <f aca="true" t="shared" si="2" ref="BH114:BH120">IF(V114="zákl. přenesená",N114,0)</f>
        <v>0</v>
      </c>
      <c r="BI114" s="127">
        <f aca="true" t="shared" si="3" ref="BI114:BI120">IF(V114="sníž. přenesená",N114,0)</f>
        <v>0</v>
      </c>
      <c r="BJ114" s="127">
        <f aca="true" t="shared" si="4" ref="BJ114:BJ120">IF(V114="nulová",N114,0)</f>
        <v>0</v>
      </c>
      <c r="BK114" s="13" t="s">
        <v>17</v>
      </c>
      <c r="BL114" s="127" t="e">
        <f aca="true" t="shared" si="5" ref="BL114:BL120">ROUND(L114*K114,2)</f>
        <v>#VALUE!</v>
      </c>
      <c r="BM114" s="13" t="s">
        <v>123</v>
      </c>
      <c r="BN114" s="13" t="s">
        <v>143</v>
      </c>
    </row>
    <row r="115" spans="2:66" s="1" customFormat="1" ht="31.5" customHeight="1">
      <c r="B115" s="27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9"/>
      <c r="AS115" s="13" t="s">
        <v>123</v>
      </c>
      <c r="AU115" s="13" t="s">
        <v>113</v>
      </c>
      <c r="AV115" s="13" t="s">
        <v>79</v>
      </c>
      <c r="AZ115" s="13" t="s">
        <v>112</v>
      </c>
      <c r="BF115" s="127">
        <f t="shared" si="0"/>
        <v>0</v>
      </c>
      <c r="BG115" s="127">
        <f t="shared" si="1"/>
        <v>0</v>
      </c>
      <c r="BH115" s="127">
        <f t="shared" si="2"/>
        <v>0</v>
      </c>
      <c r="BI115" s="127">
        <f t="shared" si="3"/>
        <v>0</v>
      </c>
      <c r="BJ115" s="127">
        <f t="shared" si="4"/>
        <v>0</v>
      </c>
      <c r="BK115" s="13" t="s">
        <v>17</v>
      </c>
      <c r="BL115" s="127">
        <f t="shared" si="5"/>
        <v>0</v>
      </c>
      <c r="BM115" s="13" t="s">
        <v>123</v>
      </c>
      <c r="BN115" s="13" t="s">
        <v>144</v>
      </c>
    </row>
    <row r="116" spans="2:66" s="1" customFormat="1" ht="31.5" customHeight="1">
      <c r="B116" s="27"/>
      <c r="C116" s="24" t="s">
        <v>22</v>
      </c>
      <c r="D116" s="28"/>
      <c r="E116" s="28"/>
      <c r="F116" s="22" t="str">
        <f>E13</f>
        <v>Gymnázuim Plzeň</v>
      </c>
      <c r="G116" s="28"/>
      <c r="H116" s="28"/>
      <c r="I116" s="28"/>
      <c r="J116" s="28"/>
      <c r="K116" s="24" t="s">
        <v>27</v>
      </c>
      <c r="L116" s="28"/>
      <c r="M116" s="244">
        <f>E19</f>
        <v>0</v>
      </c>
      <c r="N116" s="254"/>
      <c r="O116" s="254"/>
      <c r="P116" s="254"/>
      <c r="Q116" s="254"/>
      <c r="R116" s="28"/>
      <c r="S116" s="29"/>
      <c r="AS116" s="13" t="s">
        <v>123</v>
      </c>
      <c r="AU116" s="13" t="s">
        <v>113</v>
      </c>
      <c r="AV116" s="13" t="s">
        <v>79</v>
      </c>
      <c r="AZ116" s="13" t="s">
        <v>112</v>
      </c>
      <c r="BF116" s="127">
        <f t="shared" si="0"/>
        <v>0</v>
      </c>
      <c r="BG116" s="127">
        <f t="shared" si="1"/>
        <v>0</v>
      </c>
      <c r="BH116" s="127">
        <f t="shared" si="2"/>
        <v>0</v>
      </c>
      <c r="BI116" s="127">
        <f t="shared" si="3"/>
        <v>0</v>
      </c>
      <c r="BJ116" s="127">
        <f t="shared" si="4"/>
        <v>0</v>
      </c>
      <c r="BK116" s="13" t="s">
        <v>17</v>
      </c>
      <c r="BL116" s="127" t="e">
        <f t="shared" si="5"/>
        <v>#VALUE!</v>
      </c>
      <c r="BM116" s="13" t="s">
        <v>123</v>
      </c>
      <c r="BN116" s="13" t="s">
        <v>145</v>
      </c>
    </row>
    <row r="117" spans="2:66" s="1" customFormat="1" ht="31.5" customHeight="1">
      <c r="B117" s="27"/>
      <c r="C117" s="24" t="s">
        <v>25</v>
      </c>
      <c r="D117" s="28"/>
      <c r="E117" s="28"/>
      <c r="F117" s="22">
        <f>IF(E16="","",E16)</f>
      </c>
      <c r="G117" s="28"/>
      <c r="H117" s="28"/>
      <c r="I117" s="28"/>
      <c r="J117" s="28"/>
      <c r="K117" s="24" t="s">
        <v>28</v>
      </c>
      <c r="L117" s="28"/>
      <c r="M117" s="244">
        <f>E22</f>
        <v>0</v>
      </c>
      <c r="N117" s="254"/>
      <c r="O117" s="254"/>
      <c r="P117" s="254"/>
      <c r="Q117" s="254"/>
      <c r="R117" s="28"/>
      <c r="S117" s="29"/>
      <c r="AS117" s="13" t="s">
        <v>123</v>
      </c>
      <c r="AU117" s="13" t="s">
        <v>113</v>
      </c>
      <c r="AV117" s="13" t="s">
        <v>79</v>
      </c>
      <c r="AZ117" s="13" t="s">
        <v>112</v>
      </c>
      <c r="BF117" s="127">
        <f t="shared" si="0"/>
        <v>0</v>
      </c>
      <c r="BG117" s="127">
        <f t="shared" si="1"/>
        <v>0</v>
      </c>
      <c r="BH117" s="127">
        <f t="shared" si="2"/>
        <v>0</v>
      </c>
      <c r="BI117" s="127">
        <f t="shared" si="3"/>
        <v>0</v>
      </c>
      <c r="BJ117" s="127">
        <f t="shared" si="4"/>
        <v>0</v>
      </c>
      <c r="BK117" s="13" t="s">
        <v>17</v>
      </c>
      <c r="BL117" s="127" t="e">
        <f t="shared" si="5"/>
        <v>#VALUE!</v>
      </c>
      <c r="BM117" s="13" t="s">
        <v>123</v>
      </c>
      <c r="BN117" s="13" t="s">
        <v>146</v>
      </c>
    </row>
    <row r="118" spans="2:66" s="1" customFormat="1" ht="31.5" customHeight="1">
      <c r="B118" s="27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9"/>
      <c r="AS118" s="13" t="s">
        <v>123</v>
      </c>
      <c r="AU118" s="13" t="s">
        <v>113</v>
      </c>
      <c r="AV118" s="13" t="s">
        <v>79</v>
      </c>
      <c r="AZ118" s="13" t="s">
        <v>112</v>
      </c>
      <c r="BF118" s="127">
        <f t="shared" si="0"/>
        <v>0</v>
      </c>
      <c r="BG118" s="127">
        <f t="shared" si="1"/>
        <v>0</v>
      </c>
      <c r="BH118" s="127">
        <f t="shared" si="2"/>
        <v>0</v>
      </c>
      <c r="BI118" s="127">
        <f t="shared" si="3"/>
        <v>0</v>
      </c>
      <c r="BJ118" s="127">
        <f t="shared" si="4"/>
        <v>0</v>
      </c>
      <c r="BK118" s="13" t="s">
        <v>17</v>
      </c>
      <c r="BL118" s="127">
        <f t="shared" si="5"/>
        <v>0</v>
      </c>
      <c r="BM118" s="13" t="s">
        <v>123</v>
      </c>
      <c r="BN118" s="13" t="s">
        <v>147</v>
      </c>
    </row>
    <row r="119" spans="1:66" s="1" customFormat="1" ht="31.5" customHeight="1">
      <c r="A119" s="7"/>
      <c r="B119" s="101"/>
      <c r="C119" s="102" t="s">
        <v>99</v>
      </c>
      <c r="D119" s="103" t="s">
        <v>100</v>
      </c>
      <c r="E119" s="103" t="s">
        <v>50</v>
      </c>
      <c r="F119" s="263" t="s">
        <v>101</v>
      </c>
      <c r="G119" s="263"/>
      <c r="H119" s="263"/>
      <c r="I119" s="263"/>
      <c r="J119" s="103" t="s">
        <v>102</v>
      </c>
      <c r="K119" s="103" t="s">
        <v>103</v>
      </c>
      <c r="L119" s="265" t="s">
        <v>104</v>
      </c>
      <c r="M119" s="264"/>
      <c r="N119" s="263" t="s">
        <v>93</v>
      </c>
      <c r="O119" s="264"/>
      <c r="P119" s="264"/>
      <c r="Q119" s="266"/>
      <c r="R119" s="147" t="s">
        <v>169</v>
      </c>
      <c r="S119" s="104"/>
      <c r="T119" s="7"/>
      <c r="U119" s="67" t="s">
        <v>105</v>
      </c>
      <c r="V119" s="68" t="s">
        <v>33</v>
      </c>
      <c r="W119" s="68" t="s">
        <v>106</v>
      </c>
      <c r="X119" s="68" t="s">
        <v>107</v>
      </c>
      <c r="Y119" s="68" t="s">
        <v>108</v>
      </c>
      <c r="Z119" s="68" t="s">
        <v>109</v>
      </c>
      <c r="AA119" s="68" t="s">
        <v>110</v>
      </c>
      <c r="AB119" s="69" t="s">
        <v>111</v>
      </c>
      <c r="AC119" s="7"/>
      <c r="AD119" s="7"/>
      <c r="AS119" s="13" t="s">
        <v>123</v>
      </c>
      <c r="AU119" s="13" t="s">
        <v>113</v>
      </c>
      <c r="AV119" s="13" t="s">
        <v>79</v>
      </c>
      <c r="AZ119" s="13" t="s">
        <v>112</v>
      </c>
      <c r="BF119" s="127">
        <f t="shared" si="0"/>
        <v>0</v>
      </c>
      <c r="BG119" s="127">
        <f t="shared" si="1"/>
        <v>0</v>
      </c>
      <c r="BH119" s="127">
        <f t="shared" si="2"/>
        <v>0</v>
      </c>
      <c r="BI119" s="127">
        <f t="shared" si="3"/>
        <v>0</v>
      </c>
      <c r="BJ119" s="127">
        <f t="shared" si="4"/>
        <v>0</v>
      </c>
      <c r="BK119" s="13" t="s">
        <v>17</v>
      </c>
      <c r="BL119" s="127" t="e">
        <f t="shared" si="5"/>
        <v>#VALUE!</v>
      </c>
      <c r="BM119" s="13" t="s">
        <v>123</v>
      </c>
      <c r="BN119" s="13" t="s">
        <v>148</v>
      </c>
    </row>
    <row r="120" spans="2:66" s="1" customFormat="1" ht="31.5" customHeight="1">
      <c r="B120" s="27"/>
      <c r="C120" s="71" t="s">
        <v>89</v>
      </c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69">
        <f>SUM(N121+N165)</f>
        <v>0</v>
      </c>
      <c r="O120" s="270"/>
      <c r="P120" s="270"/>
      <c r="Q120" s="270"/>
      <c r="R120" s="144"/>
      <c r="S120" s="29"/>
      <c r="U120" s="70"/>
      <c r="V120" s="43"/>
      <c r="W120" s="43"/>
      <c r="X120" s="105" t="e">
        <f>X121+X165</f>
        <v>#REF!</v>
      </c>
      <c r="Y120" s="43"/>
      <c r="Z120" s="105" t="e">
        <f>Z121+Z165</f>
        <v>#REF!</v>
      </c>
      <c r="AA120" s="43"/>
      <c r="AB120" s="106" t="e">
        <f>AB121+AB165</f>
        <v>#REF!</v>
      </c>
      <c r="AS120" s="13" t="s">
        <v>123</v>
      </c>
      <c r="AU120" s="13" t="s">
        <v>113</v>
      </c>
      <c r="AV120" s="13" t="s">
        <v>79</v>
      </c>
      <c r="AZ120" s="13" t="s">
        <v>112</v>
      </c>
      <c r="BF120" s="127">
        <f t="shared" si="0"/>
        <v>0</v>
      </c>
      <c r="BG120" s="127">
        <f t="shared" si="1"/>
        <v>0</v>
      </c>
      <c r="BH120" s="127">
        <f t="shared" si="2"/>
        <v>0</v>
      </c>
      <c r="BI120" s="127">
        <f t="shared" si="3"/>
        <v>0</v>
      </c>
      <c r="BJ120" s="127">
        <f t="shared" si="4"/>
        <v>0</v>
      </c>
      <c r="BK120" s="13" t="s">
        <v>17</v>
      </c>
      <c r="BL120" s="127">
        <f t="shared" si="5"/>
        <v>0</v>
      </c>
      <c r="BM120" s="13" t="s">
        <v>123</v>
      </c>
      <c r="BN120" s="13" t="s">
        <v>149</v>
      </c>
    </row>
    <row r="121" spans="2:64" s="8" customFormat="1" ht="29.25" customHeight="1">
      <c r="B121" s="108"/>
      <c r="C121" s="109"/>
      <c r="D121" s="110" t="s">
        <v>128</v>
      </c>
      <c r="E121" s="110"/>
      <c r="F121" s="110"/>
      <c r="G121" s="110"/>
      <c r="H121" s="110"/>
      <c r="I121" s="110"/>
      <c r="J121" s="110"/>
      <c r="K121" s="110"/>
      <c r="L121" s="110"/>
      <c r="M121" s="110"/>
      <c r="N121" s="272">
        <f>SUM(N122+N166+N147+N149+N163)</f>
        <v>0</v>
      </c>
      <c r="O121" s="261"/>
      <c r="P121" s="261"/>
      <c r="Q121" s="261"/>
      <c r="R121" s="143"/>
      <c r="S121" s="111"/>
      <c r="U121" s="112"/>
      <c r="V121" s="109"/>
      <c r="W121" s="109"/>
      <c r="X121" s="113" t="e">
        <f>#REF!+#REF!+#REF!+X122+#REF!+#REF!+X147+X149+X157+X163</f>
        <v>#REF!</v>
      </c>
      <c r="Y121" s="109"/>
      <c r="Z121" s="113" t="e">
        <f>#REF!+#REF!+#REF!+Z122+#REF!+#REF!+Z147+Z149+Z157+Z163</f>
        <v>#REF!</v>
      </c>
      <c r="AA121" s="109"/>
      <c r="AB121" s="114" t="e">
        <f>#REF!+#REF!+#REF!+AB122+#REF!+#REF!+AB147+AB149+AB157+AB163</f>
        <v>#REF!</v>
      </c>
      <c r="AS121" s="115" t="s">
        <v>17</v>
      </c>
      <c r="AU121" s="116" t="s">
        <v>67</v>
      </c>
      <c r="AV121" s="116" t="s">
        <v>17</v>
      </c>
      <c r="AZ121" s="115" t="s">
        <v>112</v>
      </c>
      <c r="BL121" s="117" t="e">
        <f>SUM(#REF!)</f>
        <v>#REF!</v>
      </c>
    </row>
    <row r="122" spans="1:66" s="1" customFormat="1" ht="31.5" customHeight="1">
      <c r="A122" s="8"/>
      <c r="B122" s="108"/>
      <c r="C122" s="109"/>
      <c r="D122" s="150" t="s">
        <v>172</v>
      </c>
      <c r="E122" s="131">
        <v>61</v>
      </c>
      <c r="F122" s="131" t="s">
        <v>173</v>
      </c>
      <c r="G122" s="131"/>
      <c r="H122" s="131"/>
      <c r="I122" s="131"/>
      <c r="J122" s="131"/>
      <c r="K122" s="131"/>
      <c r="L122" s="131"/>
      <c r="M122" s="131"/>
      <c r="N122" s="282">
        <f>SUM(N123:N146)</f>
        <v>0</v>
      </c>
      <c r="O122" s="283"/>
      <c r="P122" s="283"/>
      <c r="Q122" s="283"/>
      <c r="R122" s="145"/>
      <c r="S122" s="111"/>
      <c r="T122" s="8"/>
      <c r="U122" s="112"/>
      <c r="V122" s="109"/>
      <c r="W122" s="109"/>
      <c r="X122" s="113">
        <f>SUM(X143:X143)</f>
        <v>67.10383999999999</v>
      </c>
      <c r="Y122" s="109"/>
      <c r="Z122" s="113">
        <f>SUM(Z143:Z143)</f>
        <v>1.9887629999999998</v>
      </c>
      <c r="AA122" s="109"/>
      <c r="AB122" s="114">
        <f>SUM(AB143:AB143)</f>
        <v>0</v>
      </c>
      <c r="AC122" s="8"/>
      <c r="AD122" s="8"/>
      <c r="AS122" s="13" t="s">
        <v>123</v>
      </c>
      <c r="AU122" s="13" t="s">
        <v>113</v>
      </c>
      <c r="AV122" s="13" t="s">
        <v>79</v>
      </c>
      <c r="AZ122" s="13" t="s">
        <v>112</v>
      </c>
      <c r="BF122" s="127">
        <f>IF(V122="základní",N122,0)</f>
        <v>0</v>
      </c>
      <c r="BG122" s="127">
        <f>IF(V122="snížená",N122,0)</f>
        <v>0</v>
      </c>
      <c r="BH122" s="127">
        <f>IF(V122="zákl. přenesená",N122,0)</f>
        <v>0</v>
      </c>
      <c r="BI122" s="127">
        <f>IF(V122="sníž. přenesená",N122,0)</f>
        <v>0</v>
      </c>
      <c r="BJ122" s="127">
        <f>IF(V122="nulová",N122,0)</f>
        <v>0</v>
      </c>
      <c r="BK122" s="13" t="s">
        <v>17</v>
      </c>
      <c r="BL122" s="127">
        <f>ROUND(L122*K122,2)</f>
        <v>0</v>
      </c>
      <c r="BM122" s="13" t="s">
        <v>123</v>
      </c>
      <c r="BN122" s="13" t="s">
        <v>150</v>
      </c>
    </row>
    <row r="123" spans="1:66" s="1" customFormat="1" ht="31.5" customHeight="1">
      <c r="A123" s="8"/>
      <c r="B123" s="108"/>
      <c r="C123" s="119">
        <v>1</v>
      </c>
      <c r="D123" s="119" t="s">
        <v>113</v>
      </c>
      <c r="E123" s="151" t="s">
        <v>174</v>
      </c>
      <c r="F123" s="294" t="s">
        <v>175</v>
      </c>
      <c r="G123" s="295"/>
      <c r="H123" s="295"/>
      <c r="I123" s="293"/>
      <c r="J123" s="152" t="s">
        <v>135</v>
      </c>
      <c r="K123" s="156">
        <v>123.72</v>
      </c>
      <c r="L123" s="284"/>
      <c r="M123" s="223"/>
      <c r="N123" s="222">
        <f>ROUND(L123*K123,2)</f>
        <v>0</v>
      </c>
      <c r="O123" s="223"/>
      <c r="P123" s="223"/>
      <c r="Q123" s="223"/>
      <c r="R123" s="158" t="s">
        <v>176</v>
      </c>
      <c r="S123" s="111"/>
      <c r="T123" s="8"/>
      <c r="U123" s="112"/>
      <c r="V123" s="109"/>
      <c r="W123" s="109"/>
      <c r="X123" s="113"/>
      <c r="Y123" s="109"/>
      <c r="Z123" s="113"/>
      <c r="AA123" s="109"/>
      <c r="AB123" s="114"/>
      <c r="AC123" s="8"/>
      <c r="AD123" s="8"/>
      <c r="AS123" s="13"/>
      <c r="AU123" s="13"/>
      <c r="AV123" s="13"/>
      <c r="AZ123" s="13"/>
      <c r="BF123" s="127"/>
      <c r="BG123" s="127"/>
      <c r="BH123" s="127"/>
      <c r="BI123" s="127"/>
      <c r="BJ123" s="127"/>
      <c r="BK123" s="13"/>
      <c r="BL123" s="127"/>
      <c r="BM123" s="13"/>
      <c r="BN123" s="13"/>
    </row>
    <row r="124" spans="1:66" s="1" customFormat="1" ht="31.5" customHeight="1">
      <c r="A124" s="8"/>
      <c r="B124" s="108"/>
      <c r="C124" s="159">
        <v>2</v>
      </c>
      <c r="D124" s="159" t="s">
        <v>113</v>
      </c>
      <c r="E124" s="160" t="s">
        <v>177</v>
      </c>
      <c r="F124" s="294" t="s">
        <v>178</v>
      </c>
      <c r="G124" s="295"/>
      <c r="H124" s="295"/>
      <c r="I124" s="293"/>
      <c r="J124" s="161" t="s">
        <v>135</v>
      </c>
      <c r="K124" s="162">
        <v>418.07</v>
      </c>
      <c r="L124" s="290"/>
      <c r="M124" s="288"/>
      <c r="N124" s="287">
        <f>ROUND(L124*K124,2)</f>
        <v>0</v>
      </c>
      <c r="O124" s="288"/>
      <c r="P124" s="288"/>
      <c r="Q124" s="288"/>
      <c r="R124" s="158" t="s">
        <v>189</v>
      </c>
      <c r="S124" s="111"/>
      <c r="T124" s="8"/>
      <c r="U124" s="112"/>
      <c r="V124" s="109"/>
      <c r="W124" s="109"/>
      <c r="X124" s="113"/>
      <c r="Y124" s="109"/>
      <c r="Z124" s="113"/>
      <c r="AA124" s="109"/>
      <c r="AB124" s="114"/>
      <c r="AC124" s="8"/>
      <c r="AD124" s="109"/>
      <c r="AE124" s="28"/>
      <c r="AS124" s="13"/>
      <c r="AU124" s="13"/>
      <c r="AV124" s="13"/>
      <c r="AZ124" s="13"/>
      <c r="BF124" s="127"/>
      <c r="BG124" s="127"/>
      <c r="BH124" s="127"/>
      <c r="BI124" s="127"/>
      <c r="BJ124" s="127"/>
      <c r="BK124" s="13"/>
      <c r="BL124" s="127"/>
      <c r="BM124" s="13"/>
      <c r="BN124" s="13"/>
    </row>
    <row r="125" spans="1:66" s="1" customFormat="1" ht="31.5" customHeight="1">
      <c r="A125" s="8"/>
      <c r="B125" s="108"/>
      <c r="C125" s="119">
        <v>3</v>
      </c>
      <c r="D125" s="119" t="s">
        <v>113</v>
      </c>
      <c r="E125" s="151" t="s">
        <v>179</v>
      </c>
      <c r="F125" s="294" t="s">
        <v>180</v>
      </c>
      <c r="G125" s="295"/>
      <c r="H125" s="295"/>
      <c r="I125" s="293"/>
      <c r="J125" s="152" t="s">
        <v>142</v>
      </c>
      <c r="K125" s="167">
        <f>SUM(K126:K142)</f>
        <v>813.5400000000001</v>
      </c>
      <c r="L125" s="284"/>
      <c r="M125" s="223"/>
      <c r="N125" s="222">
        <f>ROUND(L125*K125,2)</f>
        <v>0</v>
      </c>
      <c r="O125" s="223"/>
      <c r="P125" s="223"/>
      <c r="Q125" s="223"/>
      <c r="R125" s="158" t="s">
        <v>188</v>
      </c>
      <c r="S125" s="111"/>
      <c r="T125" s="8"/>
      <c r="U125" s="112"/>
      <c r="V125" s="109"/>
      <c r="W125" s="109"/>
      <c r="X125" s="113"/>
      <c r="Y125" s="109"/>
      <c r="Z125" s="113"/>
      <c r="AA125" s="109"/>
      <c r="AB125" s="114"/>
      <c r="AC125" s="8"/>
      <c r="AD125" s="157"/>
      <c r="AE125" s="28"/>
      <c r="AS125" s="13"/>
      <c r="AU125" s="13"/>
      <c r="AV125" s="13"/>
      <c r="AZ125" s="13"/>
      <c r="BF125" s="127"/>
      <c r="BG125" s="127"/>
      <c r="BH125" s="127"/>
      <c r="BI125" s="127"/>
      <c r="BJ125" s="127"/>
      <c r="BK125" s="13"/>
      <c r="BL125" s="127"/>
      <c r="BM125" s="13"/>
      <c r="BN125" s="13"/>
    </row>
    <row r="126" spans="1:66" s="1" customFormat="1" ht="24.75" customHeight="1">
      <c r="A126" s="8"/>
      <c r="B126" s="108"/>
      <c r="C126" s="163"/>
      <c r="D126" s="193" t="s">
        <v>191</v>
      </c>
      <c r="E126" s="164"/>
      <c r="F126" s="276" t="s">
        <v>181</v>
      </c>
      <c r="G126" s="276"/>
      <c r="H126" s="276"/>
      <c r="I126" s="276"/>
      <c r="J126" s="165"/>
      <c r="K126" s="185"/>
      <c r="L126" s="168"/>
      <c r="M126" s="146"/>
      <c r="N126" s="168"/>
      <c r="O126" s="146"/>
      <c r="P126" s="146"/>
      <c r="Q126" s="146"/>
      <c r="R126" s="166"/>
      <c r="S126" s="111"/>
      <c r="T126" s="8"/>
      <c r="U126" s="112"/>
      <c r="V126" s="109"/>
      <c r="W126" s="109"/>
      <c r="X126" s="113"/>
      <c r="Y126" s="109"/>
      <c r="Z126" s="113"/>
      <c r="AA126" s="109"/>
      <c r="AB126" s="114"/>
      <c r="AC126" s="8"/>
      <c r="AD126" s="157"/>
      <c r="AE126" s="28"/>
      <c r="AS126" s="13"/>
      <c r="AU126" s="13"/>
      <c r="AV126" s="13"/>
      <c r="AZ126" s="13"/>
      <c r="BF126" s="127"/>
      <c r="BG126" s="127"/>
      <c r="BH126" s="127"/>
      <c r="BI126" s="127"/>
      <c r="BJ126" s="127"/>
      <c r="BK126" s="13"/>
      <c r="BL126" s="127"/>
      <c r="BM126" s="13"/>
      <c r="BN126" s="13"/>
    </row>
    <row r="127" spans="1:66" s="1" customFormat="1" ht="24.75" customHeight="1">
      <c r="A127" s="8"/>
      <c r="B127" s="108"/>
      <c r="C127" s="163"/>
      <c r="D127" s="193" t="s">
        <v>190</v>
      </c>
      <c r="E127" s="164"/>
      <c r="F127" s="187" t="s">
        <v>403</v>
      </c>
      <c r="G127" s="154"/>
      <c r="H127" s="154"/>
      <c r="I127" s="154"/>
      <c r="J127" s="184"/>
      <c r="K127" s="185">
        <v>93.2</v>
      </c>
      <c r="L127" s="186"/>
      <c r="M127" s="146"/>
      <c r="N127" s="168"/>
      <c r="O127" s="146"/>
      <c r="P127" s="146"/>
      <c r="Q127" s="146"/>
      <c r="R127" s="166"/>
      <c r="S127" s="111"/>
      <c r="T127" s="8"/>
      <c r="U127" s="112"/>
      <c r="V127" s="109"/>
      <c r="W127" s="109"/>
      <c r="X127" s="113"/>
      <c r="Y127" s="109"/>
      <c r="Z127" s="113"/>
      <c r="AA127" s="109"/>
      <c r="AB127" s="114"/>
      <c r="AC127" s="8"/>
      <c r="AD127" s="157"/>
      <c r="AE127" s="28"/>
      <c r="AS127" s="13"/>
      <c r="AU127" s="13"/>
      <c r="AV127" s="13"/>
      <c r="AZ127" s="13"/>
      <c r="BF127" s="127"/>
      <c r="BG127" s="127"/>
      <c r="BH127" s="127"/>
      <c r="BI127" s="127"/>
      <c r="BJ127" s="127"/>
      <c r="BK127" s="13"/>
      <c r="BL127" s="127"/>
      <c r="BM127" s="13"/>
      <c r="BN127" s="13"/>
    </row>
    <row r="128" spans="1:66" s="1" customFormat="1" ht="24.75" customHeight="1">
      <c r="A128" s="8"/>
      <c r="B128" s="108"/>
      <c r="C128" s="163"/>
      <c r="D128" s="193" t="s">
        <v>190</v>
      </c>
      <c r="E128" s="164"/>
      <c r="F128" s="187" t="s">
        <v>404</v>
      </c>
      <c r="G128" s="154"/>
      <c r="H128" s="154"/>
      <c r="I128" s="154"/>
      <c r="J128" s="184"/>
      <c r="K128" s="185">
        <v>21.76</v>
      </c>
      <c r="L128" s="186"/>
      <c r="M128" s="146"/>
      <c r="N128" s="168"/>
      <c r="O128" s="146"/>
      <c r="P128" s="146"/>
      <c r="Q128" s="146"/>
      <c r="R128" s="166"/>
      <c r="S128" s="111"/>
      <c r="T128" s="8"/>
      <c r="U128" s="112"/>
      <c r="V128" s="109"/>
      <c r="W128" s="109"/>
      <c r="X128" s="113"/>
      <c r="Y128" s="109"/>
      <c r="Z128" s="113"/>
      <c r="AA128" s="109"/>
      <c r="AB128" s="114"/>
      <c r="AC128" s="8"/>
      <c r="AD128" s="157"/>
      <c r="AE128" s="28"/>
      <c r="AS128" s="13"/>
      <c r="AU128" s="13"/>
      <c r="AV128" s="13"/>
      <c r="AZ128" s="13"/>
      <c r="BF128" s="127"/>
      <c r="BG128" s="127"/>
      <c r="BH128" s="127"/>
      <c r="BI128" s="127"/>
      <c r="BJ128" s="127"/>
      <c r="BK128" s="13"/>
      <c r="BL128" s="127"/>
      <c r="BM128" s="13"/>
      <c r="BN128" s="13"/>
    </row>
    <row r="129" spans="1:66" s="1" customFormat="1" ht="24.75" customHeight="1">
      <c r="A129" s="8"/>
      <c r="B129" s="108"/>
      <c r="C129" s="163"/>
      <c r="D129" s="193" t="s">
        <v>190</v>
      </c>
      <c r="E129" s="164"/>
      <c r="F129" s="187" t="s">
        <v>405</v>
      </c>
      <c r="G129" s="154"/>
      <c r="H129" s="154"/>
      <c r="I129" s="154"/>
      <c r="J129" s="184"/>
      <c r="K129" s="185">
        <v>14.84</v>
      </c>
      <c r="L129" s="186"/>
      <c r="M129" s="146"/>
      <c r="N129" s="168"/>
      <c r="O129" s="146"/>
      <c r="P129" s="146"/>
      <c r="Q129" s="146"/>
      <c r="R129" s="166"/>
      <c r="S129" s="111"/>
      <c r="T129" s="8"/>
      <c r="U129" s="112"/>
      <c r="V129" s="109"/>
      <c r="W129" s="109"/>
      <c r="X129" s="113"/>
      <c r="Y129" s="109"/>
      <c r="Z129" s="113"/>
      <c r="AA129" s="109"/>
      <c r="AB129" s="114"/>
      <c r="AC129" s="8"/>
      <c r="AD129" s="157"/>
      <c r="AE129" s="28"/>
      <c r="AS129" s="13"/>
      <c r="AU129" s="13"/>
      <c r="AV129" s="13"/>
      <c r="AZ129" s="13"/>
      <c r="BF129" s="127"/>
      <c r="BG129" s="127"/>
      <c r="BH129" s="127"/>
      <c r="BI129" s="127"/>
      <c r="BJ129" s="127"/>
      <c r="BK129" s="13"/>
      <c r="BL129" s="127"/>
      <c r="BM129" s="13"/>
      <c r="BN129" s="13"/>
    </row>
    <row r="130" spans="1:66" s="1" customFormat="1" ht="24.75" customHeight="1">
      <c r="A130" s="8"/>
      <c r="B130" s="108"/>
      <c r="C130" s="163"/>
      <c r="D130" s="193" t="s">
        <v>190</v>
      </c>
      <c r="E130" s="164"/>
      <c r="F130" s="187" t="s">
        <v>406</v>
      </c>
      <c r="G130" s="154"/>
      <c r="H130" s="154"/>
      <c r="I130" s="154"/>
      <c r="J130" s="184"/>
      <c r="K130" s="185">
        <v>27.6</v>
      </c>
      <c r="L130" s="186"/>
      <c r="M130" s="146"/>
      <c r="N130" s="168"/>
      <c r="O130" s="146"/>
      <c r="P130" s="146"/>
      <c r="Q130" s="146"/>
      <c r="R130" s="166"/>
      <c r="S130" s="111"/>
      <c r="T130" s="8"/>
      <c r="U130" s="112"/>
      <c r="V130" s="109"/>
      <c r="W130" s="109"/>
      <c r="X130" s="113"/>
      <c r="Y130" s="109"/>
      <c r="Z130" s="113"/>
      <c r="AA130" s="109"/>
      <c r="AB130" s="114"/>
      <c r="AC130" s="8"/>
      <c r="AD130" s="157"/>
      <c r="AE130" s="28"/>
      <c r="AS130" s="13"/>
      <c r="AU130" s="13"/>
      <c r="AV130" s="13"/>
      <c r="AZ130" s="13"/>
      <c r="BF130" s="127"/>
      <c r="BG130" s="127"/>
      <c r="BH130" s="127"/>
      <c r="BI130" s="127"/>
      <c r="BJ130" s="127"/>
      <c r="BK130" s="13"/>
      <c r="BL130" s="127"/>
      <c r="BM130" s="13"/>
      <c r="BN130" s="13"/>
    </row>
    <row r="131" spans="1:66" s="1" customFormat="1" ht="24.75" customHeight="1">
      <c r="A131" s="8"/>
      <c r="B131" s="108"/>
      <c r="C131" s="163"/>
      <c r="D131" s="193" t="s">
        <v>190</v>
      </c>
      <c r="E131" s="164"/>
      <c r="F131" s="187" t="s">
        <v>407</v>
      </c>
      <c r="G131" s="154"/>
      <c r="H131" s="154"/>
      <c r="I131" s="154"/>
      <c r="J131" s="184"/>
      <c r="K131" s="185">
        <v>8.54</v>
      </c>
      <c r="L131" s="186"/>
      <c r="M131" s="146"/>
      <c r="N131" s="168"/>
      <c r="O131" s="146"/>
      <c r="P131" s="146"/>
      <c r="Q131" s="146"/>
      <c r="R131" s="166"/>
      <c r="S131" s="111"/>
      <c r="T131" s="8"/>
      <c r="U131" s="112"/>
      <c r="V131" s="109"/>
      <c r="W131" s="109"/>
      <c r="X131" s="113"/>
      <c r="Y131" s="109"/>
      <c r="Z131" s="113"/>
      <c r="AA131" s="109"/>
      <c r="AB131" s="114"/>
      <c r="AC131" s="8"/>
      <c r="AD131" s="157"/>
      <c r="AE131" s="28"/>
      <c r="AS131" s="13"/>
      <c r="AU131" s="13"/>
      <c r="AV131" s="13"/>
      <c r="AZ131" s="13"/>
      <c r="BF131" s="127"/>
      <c r="BG131" s="127"/>
      <c r="BH131" s="127"/>
      <c r="BI131" s="127"/>
      <c r="BJ131" s="127"/>
      <c r="BK131" s="13"/>
      <c r="BL131" s="127"/>
      <c r="BM131" s="13"/>
      <c r="BN131" s="13"/>
    </row>
    <row r="132" spans="1:66" s="1" customFormat="1" ht="24.75" customHeight="1">
      <c r="A132" s="8"/>
      <c r="B132" s="108"/>
      <c r="C132" s="163"/>
      <c r="D132" s="193" t="s">
        <v>190</v>
      </c>
      <c r="E132" s="164"/>
      <c r="F132" s="187" t="s">
        <v>408</v>
      </c>
      <c r="G132" s="154"/>
      <c r="H132" s="154"/>
      <c r="I132" s="154"/>
      <c r="J132" s="184"/>
      <c r="K132" s="185">
        <v>18.32</v>
      </c>
      <c r="L132" s="186"/>
      <c r="M132" s="146"/>
      <c r="N132" s="168"/>
      <c r="O132" s="146"/>
      <c r="P132" s="146"/>
      <c r="Q132" s="146"/>
      <c r="R132" s="166"/>
      <c r="S132" s="111"/>
      <c r="T132" s="8"/>
      <c r="U132" s="112"/>
      <c r="V132" s="109"/>
      <c r="W132" s="109"/>
      <c r="X132" s="113"/>
      <c r="Y132" s="109"/>
      <c r="Z132" s="113"/>
      <c r="AA132" s="109"/>
      <c r="AB132" s="114"/>
      <c r="AC132" s="8"/>
      <c r="AD132" s="157"/>
      <c r="AE132" s="28"/>
      <c r="AS132" s="13"/>
      <c r="AU132" s="13"/>
      <c r="AV132" s="13"/>
      <c r="AZ132" s="13"/>
      <c r="BF132" s="127"/>
      <c r="BG132" s="127"/>
      <c r="BH132" s="127"/>
      <c r="BI132" s="127"/>
      <c r="BJ132" s="127"/>
      <c r="BK132" s="13"/>
      <c r="BL132" s="127"/>
      <c r="BM132" s="13"/>
      <c r="BN132" s="13"/>
    </row>
    <row r="133" spans="1:66" s="1" customFormat="1" ht="24.75" customHeight="1">
      <c r="A133" s="8"/>
      <c r="B133" s="108"/>
      <c r="C133" s="163"/>
      <c r="D133" s="193" t="s">
        <v>190</v>
      </c>
      <c r="E133" s="164"/>
      <c r="F133" s="187" t="s">
        <v>409</v>
      </c>
      <c r="G133" s="154"/>
      <c r="H133" s="154"/>
      <c r="I133" s="154"/>
      <c r="J133" s="184"/>
      <c r="K133" s="185">
        <v>131.32</v>
      </c>
      <c r="L133" s="186"/>
      <c r="M133" s="146"/>
      <c r="N133" s="168"/>
      <c r="O133" s="146"/>
      <c r="P133" s="146"/>
      <c r="Q133" s="146"/>
      <c r="R133" s="166"/>
      <c r="S133" s="111"/>
      <c r="T133" s="8"/>
      <c r="U133" s="112"/>
      <c r="V133" s="109"/>
      <c r="W133" s="109"/>
      <c r="X133" s="113"/>
      <c r="Y133" s="109"/>
      <c r="Z133" s="113"/>
      <c r="AA133" s="109"/>
      <c r="AB133" s="114"/>
      <c r="AC133" s="8"/>
      <c r="AD133" s="157"/>
      <c r="AE133" s="28"/>
      <c r="AS133" s="13"/>
      <c r="AU133" s="13"/>
      <c r="AV133" s="13"/>
      <c r="AZ133" s="13"/>
      <c r="BF133" s="127"/>
      <c r="BG133" s="127"/>
      <c r="BH133" s="127"/>
      <c r="BI133" s="127"/>
      <c r="BJ133" s="127"/>
      <c r="BK133" s="13"/>
      <c r="BL133" s="127"/>
      <c r="BM133" s="13"/>
      <c r="BN133" s="13"/>
    </row>
    <row r="134" spans="1:66" s="1" customFormat="1" ht="24.75" customHeight="1">
      <c r="A134" s="8"/>
      <c r="B134" s="108"/>
      <c r="C134" s="163"/>
      <c r="D134" s="193" t="s">
        <v>190</v>
      </c>
      <c r="E134" s="164"/>
      <c r="F134" s="187" t="s">
        <v>410</v>
      </c>
      <c r="G134" s="154"/>
      <c r="H134" s="154"/>
      <c r="I134" s="154"/>
      <c r="J134" s="184"/>
      <c r="K134" s="185">
        <v>271.8</v>
      </c>
      <c r="L134" s="186"/>
      <c r="M134" s="146"/>
      <c r="N134" s="168"/>
      <c r="O134" s="146"/>
      <c r="P134" s="146"/>
      <c r="Q134" s="146"/>
      <c r="R134" s="166"/>
      <c r="S134" s="111"/>
      <c r="T134" s="8"/>
      <c r="U134" s="112"/>
      <c r="V134" s="109"/>
      <c r="W134" s="109"/>
      <c r="X134" s="113"/>
      <c r="Y134" s="109"/>
      <c r="Z134" s="113"/>
      <c r="AA134" s="109"/>
      <c r="AB134" s="114"/>
      <c r="AC134" s="8"/>
      <c r="AD134" s="157"/>
      <c r="AE134" s="28"/>
      <c r="AS134" s="13"/>
      <c r="AU134" s="13"/>
      <c r="AV134" s="13"/>
      <c r="AZ134" s="13"/>
      <c r="BF134" s="127"/>
      <c r="BG134" s="127"/>
      <c r="BH134" s="127"/>
      <c r="BI134" s="127"/>
      <c r="BJ134" s="127"/>
      <c r="BK134" s="13"/>
      <c r="BL134" s="127"/>
      <c r="BM134" s="13"/>
      <c r="BN134" s="13"/>
    </row>
    <row r="135" spans="1:66" s="1" customFormat="1" ht="24.75" customHeight="1">
      <c r="A135" s="8"/>
      <c r="B135" s="108"/>
      <c r="C135" s="163"/>
      <c r="D135" s="193" t="s">
        <v>190</v>
      </c>
      <c r="E135" s="164"/>
      <c r="F135" s="187" t="s">
        <v>411</v>
      </c>
      <c r="G135" s="154"/>
      <c r="H135" s="154"/>
      <c r="I135" s="154"/>
      <c r="J135" s="184"/>
      <c r="K135" s="185">
        <v>10.98</v>
      </c>
      <c r="L135" s="186"/>
      <c r="M135" s="146"/>
      <c r="N135" s="168"/>
      <c r="O135" s="146"/>
      <c r="P135" s="146"/>
      <c r="Q135" s="146"/>
      <c r="R135" s="166"/>
      <c r="S135" s="111"/>
      <c r="T135" s="8"/>
      <c r="U135" s="112"/>
      <c r="V135" s="109"/>
      <c r="W135" s="109"/>
      <c r="X135" s="113"/>
      <c r="Y135" s="109"/>
      <c r="Z135" s="113"/>
      <c r="AA135" s="109"/>
      <c r="AB135" s="114"/>
      <c r="AC135" s="8"/>
      <c r="AD135" s="157"/>
      <c r="AE135" s="28"/>
      <c r="AS135" s="13"/>
      <c r="AU135" s="13"/>
      <c r="AV135" s="13"/>
      <c r="AZ135" s="13"/>
      <c r="BF135" s="127"/>
      <c r="BG135" s="127"/>
      <c r="BH135" s="127"/>
      <c r="BI135" s="127"/>
      <c r="BJ135" s="127"/>
      <c r="BK135" s="13"/>
      <c r="BL135" s="127"/>
      <c r="BM135" s="13"/>
      <c r="BN135" s="13"/>
    </row>
    <row r="136" spans="1:66" s="1" customFormat="1" ht="24.75" customHeight="1">
      <c r="A136" s="8"/>
      <c r="B136" s="108"/>
      <c r="C136" s="163"/>
      <c r="D136" s="193" t="s">
        <v>190</v>
      </c>
      <c r="E136" s="164"/>
      <c r="F136" s="187" t="s">
        <v>412</v>
      </c>
      <c r="G136" s="154"/>
      <c r="H136" s="154"/>
      <c r="I136" s="154"/>
      <c r="J136" s="184"/>
      <c r="K136" s="185">
        <v>9.54</v>
      </c>
      <c r="L136" s="186"/>
      <c r="M136" s="146"/>
      <c r="N136" s="168"/>
      <c r="O136" s="146"/>
      <c r="P136" s="146"/>
      <c r="Q136" s="146"/>
      <c r="R136" s="166"/>
      <c r="S136" s="111"/>
      <c r="T136" s="8"/>
      <c r="U136" s="112"/>
      <c r="V136" s="109"/>
      <c r="W136" s="109"/>
      <c r="X136" s="113"/>
      <c r="Y136" s="109"/>
      <c r="Z136" s="113"/>
      <c r="AA136" s="109"/>
      <c r="AB136" s="114"/>
      <c r="AC136" s="8"/>
      <c r="AD136" s="157"/>
      <c r="AE136" s="28"/>
      <c r="AS136" s="13"/>
      <c r="AU136" s="13"/>
      <c r="AV136" s="13"/>
      <c r="AZ136" s="13"/>
      <c r="BF136" s="127"/>
      <c r="BG136" s="127"/>
      <c r="BH136" s="127"/>
      <c r="BI136" s="127"/>
      <c r="BJ136" s="127"/>
      <c r="BK136" s="13"/>
      <c r="BL136" s="127"/>
      <c r="BM136" s="13"/>
      <c r="BN136" s="13"/>
    </row>
    <row r="137" spans="1:66" s="1" customFormat="1" ht="24.75" customHeight="1">
      <c r="A137" s="8"/>
      <c r="B137" s="108"/>
      <c r="C137" s="163"/>
      <c r="D137" s="193" t="s">
        <v>190</v>
      </c>
      <c r="E137" s="164"/>
      <c r="F137" s="187" t="s">
        <v>413</v>
      </c>
      <c r="G137" s="154"/>
      <c r="H137" s="154"/>
      <c r="I137" s="154"/>
      <c r="J137" s="184"/>
      <c r="K137" s="185">
        <v>7.6</v>
      </c>
      <c r="L137" s="186"/>
      <c r="M137" s="146"/>
      <c r="N137" s="168"/>
      <c r="O137" s="146"/>
      <c r="P137" s="146"/>
      <c r="Q137" s="146"/>
      <c r="R137" s="166"/>
      <c r="S137" s="111"/>
      <c r="T137" s="8"/>
      <c r="U137" s="112"/>
      <c r="V137" s="109"/>
      <c r="W137" s="109"/>
      <c r="X137" s="113"/>
      <c r="Y137" s="109"/>
      <c r="Z137" s="113"/>
      <c r="AA137" s="109"/>
      <c r="AB137" s="114"/>
      <c r="AC137" s="8"/>
      <c r="AD137" s="157"/>
      <c r="AE137" s="28"/>
      <c r="AS137" s="13"/>
      <c r="AU137" s="13"/>
      <c r="AV137" s="13"/>
      <c r="AZ137" s="13"/>
      <c r="BF137" s="127"/>
      <c r="BG137" s="127"/>
      <c r="BH137" s="127"/>
      <c r="BI137" s="127"/>
      <c r="BJ137" s="127"/>
      <c r="BK137" s="13"/>
      <c r="BL137" s="127"/>
      <c r="BM137" s="13"/>
      <c r="BN137" s="13"/>
    </row>
    <row r="138" spans="1:66" s="1" customFormat="1" ht="24.75" customHeight="1">
      <c r="A138" s="8"/>
      <c r="B138" s="108"/>
      <c r="C138" s="163"/>
      <c r="D138" s="193" t="s">
        <v>190</v>
      </c>
      <c r="E138" s="164"/>
      <c r="F138" s="187" t="s">
        <v>414</v>
      </c>
      <c r="G138" s="154"/>
      <c r="H138" s="154"/>
      <c r="I138" s="154"/>
      <c r="J138" s="184"/>
      <c r="K138" s="185">
        <v>6</v>
      </c>
      <c r="L138" s="186"/>
      <c r="M138" s="146"/>
      <c r="N138" s="168"/>
      <c r="O138" s="146"/>
      <c r="P138" s="146"/>
      <c r="Q138" s="146"/>
      <c r="R138" s="166"/>
      <c r="S138" s="111"/>
      <c r="T138" s="8"/>
      <c r="U138" s="112"/>
      <c r="V138" s="109"/>
      <c r="W138" s="109"/>
      <c r="X138" s="113"/>
      <c r="Y138" s="109"/>
      <c r="Z138" s="113"/>
      <c r="AA138" s="109"/>
      <c r="AB138" s="114"/>
      <c r="AC138" s="8"/>
      <c r="AD138" s="153"/>
      <c r="AE138" s="28"/>
      <c r="AS138" s="13"/>
      <c r="AU138" s="13"/>
      <c r="AV138" s="13"/>
      <c r="AZ138" s="13"/>
      <c r="BF138" s="127"/>
      <c r="BG138" s="127"/>
      <c r="BH138" s="127"/>
      <c r="BI138" s="127"/>
      <c r="BJ138" s="127"/>
      <c r="BK138" s="13"/>
      <c r="BL138" s="127"/>
      <c r="BM138" s="13"/>
      <c r="BN138" s="13"/>
    </row>
    <row r="139" spans="1:66" s="1" customFormat="1" ht="24.75" customHeight="1">
      <c r="A139" s="8"/>
      <c r="B139" s="108"/>
      <c r="C139" s="163"/>
      <c r="D139" s="193" t="s">
        <v>190</v>
      </c>
      <c r="E139" s="164"/>
      <c r="F139" s="187" t="s">
        <v>415</v>
      </c>
      <c r="G139" s="154"/>
      <c r="H139" s="154"/>
      <c r="I139" s="154"/>
      <c r="J139" s="184"/>
      <c r="K139" s="185">
        <v>7.86</v>
      </c>
      <c r="L139" s="186"/>
      <c r="M139" s="146"/>
      <c r="N139" s="168"/>
      <c r="O139" s="146"/>
      <c r="P139" s="146"/>
      <c r="Q139" s="146"/>
      <c r="R139" s="166"/>
      <c r="S139" s="111"/>
      <c r="T139" s="8"/>
      <c r="U139" s="112"/>
      <c r="V139" s="109"/>
      <c r="W139" s="109"/>
      <c r="X139" s="113"/>
      <c r="Y139" s="109"/>
      <c r="Z139" s="113"/>
      <c r="AA139" s="109"/>
      <c r="AB139" s="114"/>
      <c r="AC139" s="8"/>
      <c r="AD139" s="157"/>
      <c r="AE139" s="28"/>
      <c r="AS139" s="13"/>
      <c r="AU139" s="13"/>
      <c r="AV139" s="13"/>
      <c r="AZ139" s="13"/>
      <c r="BF139" s="127"/>
      <c r="BG139" s="127"/>
      <c r="BH139" s="127"/>
      <c r="BI139" s="127"/>
      <c r="BJ139" s="127"/>
      <c r="BK139" s="13"/>
      <c r="BL139" s="127"/>
      <c r="BM139" s="13"/>
      <c r="BN139" s="13"/>
    </row>
    <row r="140" spans="1:66" s="1" customFormat="1" ht="24.75" customHeight="1">
      <c r="A140" s="8"/>
      <c r="B140" s="108"/>
      <c r="C140" s="163"/>
      <c r="D140" s="193" t="s">
        <v>190</v>
      </c>
      <c r="E140" s="164"/>
      <c r="F140" s="187" t="s">
        <v>416</v>
      </c>
      <c r="G140" s="154"/>
      <c r="H140" s="154"/>
      <c r="I140" s="154"/>
      <c r="J140" s="184"/>
      <c r="K140" s="185">
        <v>15.2</v>
      </c>
      <c r="L140" s="186"/>
      <c r="M140" s="146"/>
      <c r="N140" s="168"/>
      <c r="O140" s="146"/>
      <c r="P140" s="146"/>
      <c r="Q140" s="146"/>
      <c r="R140" s="166"/>
      <c r="S140" s="111"/>
      <c r="T140" s="8"/>
      <c r="U140" s="112"/>
      <c r="V140" s="109"/>
      <c r="W140" s="109"/>
      <c r="X140" s="113"/>
      <c r="Y140" s="109"/>
      <c r="Z140" s="113"/>
      <c r="AA140" s="109"/>
      <c r="AB140" s="114"/>
      <c r="AC140" s="8"/>
      <c r="AD140" s="157"/>
      <c r="AE140" s="28"/>
      <c r="AS140" s="13"/>
      <c r="AU140" s="13"/>
      <c r="AV140" s="13"/>
      <c r="AZ140" s="13"/>
      <c r="BF140" s="127"/>
      <c r="BG140" s="127"/>
      <c r="BH140" s="127"/>
      <c r="BI140" s="127"/>
      <c r="BJ140" s="127"/>
      <c r="BK140" s="13"/>
      <c r="BL140" s="127"/>
      <c r="BM140" s="13"/>
      <c r="BN140" s="13"/>
    </row>
    <row r="141" spans="1:66" s="1" customFormat="1" ht="24.75" customHeight="1">
      <c r="A141" s="8"/>
      <c r="B141" s="108"/>
      <c r="C141" s="163"/>
      <c r="D141" s="193" t="s">
        <v>190</v>
      </c>
      <c r="E141" s="164"/>
      <c r="F141" s="187" t="s">
        <v>417</v>
      </c>
      <c r="G141" s="154"/>
      <c r="H141" s="154"/>
      <c r="I141" s="154"/>
      <c r="J141" s="184"/>
      <c r="K141" s="185">
        <v>7.7</v>
      </c>
      <c r="L141" s="186"/>
      <c r="M141" s="146"/>
      <c r="N141" s="168"/>
      <c r="O141" s="146"/>
      <c r="P141" s="146"/>
      <c r="Q141" s="146"/>
      <c r="R141" s="166"/>
      <c r="S141" s="111"/>
      <c r="T141" s="8"/>
      <c r="U141" s="112"/>
      <c r="V141" s="109"/>
      <c r="W141" s="109"/>
      <c r="X141" s="113"/>
      <c r="Y141" s="109"/>
      <c r="Z141" s="113"/>
      <c r="AA141" s="109"/>
      <c r="AB141" s="114"/>
      <c r="AC141" s="8"/>
      <c r="AD141" s="157"/>
      <c r="AE141" s="28"/>
      <c r="AS141" s="13"/>
      <c r="AU141" s="13"/>
      <c r="AV141" s="13"/>
      <c r="AZ141" s="13"/>
      <c r="BF141" s="127"/>
      <c r="BG141" s="127"/>
      <c r="BH141" s="127"/>
      <c r="BI141" s="127"/>
      <c r="BJ141" s="127"/>
      <c r="BK141" s="13"/>
      <c r="BL141" s="127"/>
      <c r="BM141" s="13"/>
      <c r="BN141" s="13"/>
    </row>
    <row r="142" spans="1:66" s="1" customFormat="1" ht="24.75" customHeight="1">
      <c r="A142" s="8"/>
      <c r="B142" s="108"/>
      <c r="C142" s="163"/>
      <c r="D142" s="193" t="s">
        <v>190</v>
      </c>
      <c r="E142" s="164"/>
      <c r="F142" s="187" t="s">
        <v>469</v>
      </c>
      <c r="G142" s="154"/>
      <c r="H142" s="154"/>
      <c r="I142" s="154"/>
      <c r="J142" s="184"/>
      <c r="K142" s="185">
        <v>161.28</v>
      </c>
      <c r="L142" s="186"/>
      <c r="M142" s="146"/>
      <c r="N142" s="168"/>
      <c r="O142" s="146"/>
      <c r="P142" s="146"/>
      <c r="Q142" s="146"/>
      <c r="R142" s="166"/>
      <c r="S142" s="111"/>
      <c r="T142" s="8"/>
      <c r="U142" s="112"/>
      <c r="V142" s="109"/>
      <c r="W142" s="109"/>
      <c r="X142" s="113"/>
      <c r="Y142" s="109"/>
      <c r="Z142" s="113"/>
      <c r="AA142" s="109"/>
      <c r="AB142" s="114"/>
      <c r="AC142" s="8"/>
      <c r="AD142" s="157"/>
      <c r="AE142" s="28"/>
      <c r="AS142" s="13"/>
      <c r="AU142" s="13"/>
      <c r="AV142" s="13"/>
      <c r="AZ142" s="13"/>
      <c r="BF142" s="127"/>
      <c r="BG142" s="127"/>
      <c r="BH142" s="127"/>
      <c r="BI142" s="127"/>
      <c r="BJ142" s="127"/>
      <c r="BK142" s="13"/>
      <c r="BL142" s="127"/>
      <c r="BM142" s="13"/>
      <c r="BN142" s="13"/>
    </row>
    <row r="143" spans="1:64" s="8" customFormat="1" ht="29.25" customHeight="1">
      <c r="A143" s="1"/>
      <c r="B143" s="118"/>
      <c r="C143" s="119">
        <v>4</v>
      </c>
      <c r="D143" s="119" t="s">
        <v>113</v>
      </c>
      <c r="E143" s="151" t="s">
        <v>182</v>
      </c>
      <c r="F143" s="294" t="s">
        <v>183</v>
      </c>
      <c r="G143" s="295"/>
      <c r="H143" s="295"/>
      <c r="I143" s="293"/>
      <c r="J143" s="152" t="s">
        <v>142</v>
      </c>
      <c r="K143" s="167">
        <v>135.29</v>
      </c>
      <c r="L143" s="284"/>
      <c r="M143" s="223"/>
      <c r="N143" s="222">
        <f>ROUND(L143*K143,2)</f>
        <v>0</v>
      </c>
      <c r="O143" s="223"/>
      <c r="P143" s="223"/>
      <c r="Q143" s="223"/>
      <c r="R143" s="158" t="s">
        <v>176</v>
      </c>
      <c r="S143" s="123"/>
      <c r="T143" s="1"/>
      <c r="U143" s="124" t="s">
        <v>3</v>
      </c>
      <c r="V143" s="36" t="s">
        <v>34</v>
      </c>
      <c r="W143" s="125">
        <v>0.496</v>
      </c>
      <c r="X143" s="125">
        <f>W143*K143</f>
        <v>67.10383999999999</v>
      </c>
      <c r="Y143" s="125">
        <v>0.0147</v>
      </c>
      <c r="Z143" s="125">
        <f>Y143*K143</f>
        <v>1.9887629999999998</v>
      </c>
      <c r="AA143" s="125">
        <v>0</v>
      </c>
      <c r="AB143" s="126">
        <f>AA143*K143</f>
        <v>0</v>
      </c>
      <c r="AC143" s="1"/>
      <c r="AD143" s="189"/>
      <c r="AE143" s="109"/>
      <c r="AS143" s="115" t="s">
        <v>17</v>
      </c>
      <c r="AU143" s="116" t="s">
        <v>67</v>
      </c>
      <c r="AV143" s="116" t="s">
        <v>17</v>
      </c>
      <c r="AZ143" s="115" t="s">
        <v>112</v>
      </c>
      <c r="BL143" s="117" t="e">
        <f>#REF!</f>
        <v>#REF!</v>
      </c>
    </row>
    <row r="144" spans="1:64" s="8" customFormat="1" ht="29.25" customHeight="1">
      <c r="A144" s="1"/>
      <c r="B144" s="118"/>
      <c r="C144" s="171"/>
      <c r="D144" s="194" t="s">
        <v>191</v>
      </c>
      <c r="E144" s="172"/>
      <c r="F144" s="276" t="s">
        <v>184</v>
      </c>
      <c r="G144" s="276"/>
      <c r="H144" s="276"/>
      <c r="I144" s="276"/>
      <c r="J144" s="173"/>
      <c r="K144" s="174"/>
      <c r="L144" s="278"/>
      <c r="M144" s="279"/>
      <c r="N144" s="278"/>
      <c r="O144" s="279"/>
      <c r="P144" s="279"/>
      <c r="Q144" s="279"/>
      <c r="R144" s="175"/>
      <c r="S144" s="123"/>
      <c r="T144" s="1"/>
      <c r="U144" s="139"/>
      <c r="V144" s="36"/>
      <c r="W144" s="125"/>
      <c r="X144" s="125"/>
      <c r="Y144" s="125"/>
      <c r="Z144" s="125"/>
      <c r="AA144" s="125"/>
      <c r="AB144" s="126"/>
      <c r="AC144" s="1"/>
      <c r="AD144" s="28"/>
      <c r="AE144" s="109"/>
      <c r="AS144" s="115"/>
      <c r="AU144" s="116"/>
      <c r="AV144" s="116"/>
      <c r="AZ144" s="115"/>
      <c r="BL144" s="117"/>
    </row>
    <row r="145" spans="1:64" s="8" customFormat="1" ht="29.25" customHeight="1">
      <c r="A145" s="1"/>
      <c r="B145" s="118"/>
      <c r="C145" s="176"/>
      <c r="D145" s="163"/>
      <c r="E145" s="164"/>
      <c r="F145" s="285" t="s">
        <v>185</v>
      </c>
      <c r="G145" s="285"/>
      <c r="H145" s="285"/>
      <c r="I145" s="285"/>
      <c r="J145" s="165"/>
      <c r="K145" s="155"/>
      <c r="L145" s="168"/>
      <c r="M145" s="146"/>
      <c r="N145" s="168"/>
      <c r="O145" s="146"/>
      <c r="P145" s="146"/>
      <c r="Q145" s="146"/>
      <c r="R145" s="177"/>
      <c r="S145" s="123"/>
      <c r="T145" s="1"/>
      <c r="U145" s="139"/>
      <c r="V145" s="36"/>
      <c r="W145" s="125"/>
      <c r="X145" s="125"/>
      <c r="Y145" s="125"/>
      <c r="Z145" s="125"/>
      <c r="AA145" s="125"/>
      <c r="AB145" s="126"/>
      <c r="AC145" s="1"/>
      <c r="AD145" s="1"/>
      <c r="AS145" s="115"/>
      <c r="AU145" s="116"/>
      <c r="AV145" s="116"/>
      <c r="AZ145" s="115"/>
      <c r="BL145" s="117"/>
    </row>
    <row r="146" spans="1:64" s="8" customFormat="1" ht="39.75" customHeight="1">
      <c r="A146" s="1"/>
      <c r="B146" s="118"/>
      <c r="C146" s="178"/>
      <c r="D146" s="192" t="s">
        <v>190</v>
      </c>
      <c r="E146" s="179"/>
      <c r="F146" s="273" t="s">
        <v>470</v>
      </c>
      <c r="G146" s="273"/>
      <c r="H146" s="273"/>
      <c r="I146" s="273"/>
      <c r="J146" s="182"/>
      <c r="K146" s="188">
        <v>135.29</v>
      </c>
      <c r="L146" s="169"/>
      <c r="M146" s="170"/>
      <c r="N146" s="169"/>
      <c r="O146" s="170"/>
      <c r="P146" s="170"/>
      <c r="Q146" s="170"/>
      <c r="R146" s="183"/>
      <c r="S146" s="123"/>
      <c r="T146" s="1"/>
      <c r="U146" s="139"/>
      <c r="V146" s="36"/>
      <c r="W146" s="125"/>
      <c r="X146" s="125"/>
      <c r="Y146" s="125"/>
      <c r="Z146" s="125"/>
      <c r="AA146" s="125"/>
      <c r="AB146" s="126"/>
      <c r="AC146" s="1"/>
      <c r="AD146" s="1"/>
      <c r="AS146" s="115"/>
      <c r="AU146" s="116"/>
      <c r="AV146" s="116"/>
      <c r="AZ146" s="115"/>
      <c r="BL146" s="117"/>
    </row>
    <row r="147" spans="1:30" ht="15">
      <c r="A147" s="8"/>
      <c r="B147" s="108"/>
      <c r="C147" s="109"/>
      <c r="D147" s="131" t="s">
        <v>192</v>
      </c>
      <c r="E147" s="131"/>
      <c r="F147" s="131"/>
      <c r="G147" s="131"/>
      <c r="H147" s="131"/>
      <c r="I147" s="131"/>
      <c r="J147" s="131"/>
      <c r="K147" s="131"/>
      <c r="L147" s="131"/>
      <c r="M147" s="131"/>
      <c r="N147" s="274">
        <f>SUM(N148:N148)</f>
        <v>0</v>
      </c>
      <c r="O147" s="275"/>
      <c r="P147" s="275"/>
      <c r="Q147" s="275"/>
      <c r="R147" s="145"/>
      <c r="S147" s="111"/>
      <c r="T147" s="8"/>
      <c r="U147" s="112"/>
      <c r="V147" s="109"/>
      <c r="W147" s="109"/>
      <c r="X147" s="113">
        <f>SUM(X148:X148)</f>
        <v>41.580000000000005</v>
      </c>
      <c r="Y147" s="109"/>
      <c r="Z147" s="113">
        <f>SUM(Z148:Z148)</f>
        <v>0</v>
      </c>
      <c r="AA147" s="109"/>
      <c r="AB147" s="114">
        <f>SUM(AB148:AB148)</f>
        <v>0</v>
      </c>
      <c r="AC147" s="8"/>
      <c r="AD147" s="8"/>
    </row>
    <row r="148" spans="1:30" ht="24.75" customHeight="1">
      <c r="A148" s="1"/>
      <c r="B148" s="118"/>
      <c r="C148" s="119">
        <v>5</v>
      </c>
      <c r="D148" s="119" t="s">
        <v>113</v>
      </c>
      <c r="E148" s="120" t="s">
        <v>418</v>
      </c>
      <c r="F148" s="294" t="s">
        <v>419</v>
      </c>
      <c r="G148" s="295"/>
      <c r="H148" s="295"/>
      <c r="I148" s="293"/>
      <c r="J148" s="121" t="s">
        <v>135</v>
      </c>
      <c r="K148" s="195">
        <v>297</v>
      </c>
      <c r="L148" s="222"/>
      <c r="M148" s="223"/>
      <c r="N148" s="222">
        <f>ROUND(L148*K148,2)</f>
        <v>0</v>
      </c>
      <c r="O148" s="223"/>
      <c r="P148" s="223"/>
      <c r="Q148" s="223"/>
      <c r="R148" s="148"/>
      <c r="S148" s="123"/>
      <c r="T148" s="1"/>
      <c r="U148" s="124" t="s">
        <v>3</v>
      </c>
      <c r="V148" s="36" t="s">
        <v>34</v>
      </c>
      <c r="W148" s="125">
        <v>0.14</v>
      </c>
      <c r="X148" s="125">
        <f>W148*K148</f>
        <v>41.580000000000005</v>
      </c>
      <c r="Y148" s="125">
        <v>0</v>
      </c>
      <c r="Z148" s="125">
        <f>Y148*K148</f>
        <v>0</v>
      </c>
      <c r="AA148" s="125">
        <v>0</v>
      </c>
      <c r="AB148" s="126">
        <f>AA148*K148</f>
        <v>0</v>
      </c>
      <c r="AC148" s="1"/>
      <c r="AD148" s="1"/>
    </row>
    <row r="149" spans="1:30" ht="15">
      <c r="A149" s="8"/>
      <c r="B149" s="108"/>
      <c r="C149" s="109"/>
      <c r="D149" s="131" t="s">
        <v>130</v>
      </c>
      <c r="E149" s="131"/>
      <c r="F149" s="131"/>
      <c r="G149" s="131"/>
      <c r="H149" s="131"/>
      <c r="I149" s="131"/>
      <c r="J149" s="131"/>
      <c r="K149" s="131"/>
      <c r="L149" s="131"/>
      <c r="M149" s="131"/>
      <c r="N149" s="282">
        <f>SUM(N151:N156)</f>
        <v>0</v>
      </c>
      <c r="O149" s="283"/>
      <c r="P149" s="283"/>
      <c r="Q149" s="283"/>
      <c r="R149" s="145"/>
      <c r="S149" s="111"/>
      <c r="T149" s="8"/>
      <c r="U149" s="112"/>
      <c r="V149" s="109"/>
      <c r="W149" s="109"/>
      <c r="X149" s="113">
        <f>SUM(X151:X156)</f>
        <v>1703.11044</v>
      </c>
      <c r="Y149" s="109"/>
      <c r="Z149" s="113">
        <f>SUM(Z151:Z156)</f>
        <v>0</v>
      </c>
      <c r="AA149" s="109"/>
      <c r="AB149" s="114">
        <f>SUM(AB151:AB156)</f>
        <v>1093.82668</v>
      </c>
      <c r="AC149" s="8"/>
      <c r="AD149" s="8"/>
    </row>
    <row r="150" spans="1:33" ht="30" customHeight="1">
      <c r="A150" s="8"/>
      <c r="B150" s="108"/>
      <c r="C150" s="119">
        <v>7</v>
      </c>
      <c r="D150" s="119" t="s">
        <v>113</v>
      </c>
      <c r="E150" s="211">
        <v>968062354</v>
      </c>
      <c r="F150" s="294" t="s">
        <v>336</v>
      </c>
      <c r="G150" s="295"/>
      <c r="H150" s="295"/>
      <c r="I150" s="293"/>
      <c r="J150" s="121" t="s">
        <v>135</v>
      </c>
      <c r="K150" s="198">
        <v>5</v>
      </c>
      <c r="L150" s="222"/>
      <c r="M150" s="223"/>
      <c r="N150" s="222">
        <f>ROUND(L150*K150,2)</f>
        <v>0</v>
      </c>
      <c r="O150" s="223"/>
      <c r="P150" s="223"/>
      <c r="Q150" s="223"/>
      <c r="R150" s="148" t="s">
        <v>170</v>
      </c>
      <c r="S150" s="111"/>
      <c r="T150" s="8"/>
      <c r="U150" s="112"/>
      <c r="V150" s="109"/>
      <c r="W150" s="109"/>
      <c r="X150" s="113"/>
      <c r="Y150" s="109"/>
      <c r="Z150" s="113"/>
      <c r="AA150" s="109"/>
      <c r="AB150" s="114"/>
      <c r="AC150" s="8"/>
      <c r="AD150" s="285"/>
      <c r="AE150" s="285"/>
      <c r="AF150" s="285"/>
      <c r="AG150" s="285"/>
    </row>
    <row r="151" spans="1:30" ht="24.75" customHeight="1">
      <c r="A151" s="1"/>
      <c r="B151" s="118"/>
      <c r="C151" s="119">
        <v>8</v>
      </c>
      <c r="D151" s="119" t="s">
        <v>113</v>
      </c>
      <c r="E151" s="196">
        <v>968062355</v>
      </c>
      <c r="F151" s="294" t="s">
        <v>195</v>
      </c>
      <c r="G151" s="295"/>
      <c r="H151" s="295"/>
      <c r="I151" s="293"/>
      <c r="J151" s="121" t="s">
        <v>135</v>
      </c>
      <c r="K151" s="198">
        <v>443.14</v>
      </c>
      <c r="L151" s="222"/>
      <c r="M151" s="223"/>
      <c r="N151" s="222">
        <f>ROUND(L151*K151,2)</f>
        <v>0</v>
      </c>
      <c r="O151" s="223"/>
      <c r="P151" s="223"/>
      <c r="Q151" s="223"/>
      <c r="R151" s="148" t="s">
        <v>170</v>
      </c>
      <c r="S151" s="123"/>
      <c r="T151" s="1"/>
      <c r="U151" s="124" t="s">
        <v>3</v>
      </c>
      <c r="V151" s="36" t="s">
        <v>34</v>
      </c>
      <c r="W151" s="125">
        <v>2.905</v>
      </c>
      <c r="X151" s="125">
        <f>W151*K151</f>
        <v>1287.3217</v>
      </c>
      <c r="Y151" s="125">
        <v>0</v>
      </c>
      <c r="Z151" s="125">
        <f>Y151*K151</f>
        <v>0</v>
      </c>
      <c r="AA151" s="125">
        <v>2.27</v>
      </c>
      <c r="AB151" s="126">
        <f>AA151*K151</f>
        <v>1005.9277999999999</v>
      </c>
      <c r="AC151" s="1"/>
      <c r="AD151" s="1"/>
    </row>
    <row r="152" spans="1:30" ht="30" customHeight="1">
      <c r="A152" s="1"/>
      <c r="B152" s="118"/>
      <c r="C152" s="119"/>
      <c r="D152" s="119"/>
      <c r="E152" s="141"/>
      <c r="F152" s="297" t="s">
        <v>471</v>
      </c>
      <c r="G152" s="298"/>
      <c r="H152" s="298"/>
      <c r="I152" s="225"/>
      <c r="J152" s="121"/>
      <c r="K152" s="212">
        <v>443.14</v>
      </c>
      <c r="L152" s="222"/>
      <c r="M152" s="223"/>
      <c r="N152" s="222"/>
      <c r="O152" s="223"/>
      <c r="P152" s="223"/>
      <c r="Q152" s="223"/>
      <c r="R152" s="148"/>
      <c r="S152" s="123"/>
      <c r="T152" s="1"/>
      <c r="U152" s="200" t="s">
        <v>3</v>
      </c>
      <c r="V152" s="36" t="s">
        <v>34</v>
      </c>
      <c r="W152" s="125">
        <v>0.241</v>
      </c>
      <c r="X152" s="125">
        <f>W152*K152</f>
        <v>106.79674</v>
      </c>
      <c r="Y152" s="125">
        <v>0</v>
      </c>
      <c r="Z152" s="125">
        <f>Y152*K152</f>
        <v>0</v>
      </c>
      <c r="AA152" s="125">
        <v>0.192</v>
      </c>
      <c r="AB152" s="126">
        <f>AA152*K152</f>
        <v>85.08288</v>
      </c>
      <c r="AC152" s="1"/>
      <c r="AD152" s="28"/>
    </row>
    <row r="153" spans="1:30" ht="30" customHeight="1">
      <c r="A153" s="1"/>
      <c r="B153" s="118"/>
      <c r="C153" s="119">
        <v>7</v>
      </c>
      <c r="D153" s="119"/>
      <c r="E153" s="151" t="s">
        <v>248</v>
      </c>
      <c r="F153" s="294" t="s">
        <v>249</v>
      </c>
      <c r="G153" s="295"/>
      <c r="H153" s="295"/>
      <c r="I153" s="293"/>
      <c r="J153" s="121" t="s">
        <v>135</v>
      </c>
      <c r="K153" s="197">
        <v>24.68</v>
      </c>
      <c r="L153" s="222"/>
      <c r="M153" s="223"/>
      <c r="N153" s="222">
        <f>ROUND(L153*K153,2)</f>
        <v>0</v>
      </c>
      <c r="O153" s="223"/>
      <c r="P153" s="223"/>
      <c r="Q153" s="223"/>
      <c r="R153" s="148" t="s">
        <v>170</v>
      </c>
      <c r="S153" s="146"/>
      <c r="T153" s="209"/>
      <c r="U153" s="34"/>
      <c r="V153" s="36"/>
      <c r="W153" s="125"/>
      <c r="X153" s="125"/>
      <c r="Y153" s="125"/>
      <c r="Z153" s="125"/>
      <c r="AA153" s="125"/>
      <c r="AB153" s="125"/>
      <c r="AC153" s="1"/>
      <c r="AD153" s="157"/>
    </row>
    <row r="154" spans="1:31" ht="30" customHeight="1">
      <c r="A154" s="1"/>
      <c r="B154" s="118"/>
      <c r="C154" s="119"/>
      <c r="D154" s="119"/>
      <c r="E154" s="151"/>
      <c r="F154" s="297" t="s">
        <v>420</v>
      </c>
      <c r="G154" s="298"/>
      <c r="H154" s="298"/>
      <c r="I154" s="225"/>
      <c r="J154" s="121"/>
      <c r="K154" s="197"/>
      <c r="L154" s="191"/>
      <c r="M154" s="190"/>
      <c r="N154" s="191"/>
      <c r="O154" s="190"/>
      <c r="P154" s="190"/>
      <c r="Q154" s="190"/>
      <c r="R154" s="148"/>
      <c r="S154" s="146"/>
      <c r="T154" s="209"/>
      <c r="U154" s="34"/>
      <c r="V154" s="36"/>
      <c r="W154" s="125"/>
      <c r="X154" s="125"/>
      <c r="Y154" s="125"/>
      <c r="Z154" s="125"/>
      <c r="AA154" s="125"/>
      <c r="AB154" s="125"/>
      <c r="AC154" s="1"/>
      <c r="AD154" s="157"/>
      <c r="AE154" s="18"/>
    </row>
    <row r="155" spans="1:31" ht="30" customHeight="1">
      <c r="A155" s="1"/>
      <c r="B155" s="118"/>
      <c r="C155" s="119"/>
      <c r="D155" s="119"/>
      <c r="E155" s="151" t="s">
        <v>421</v>
      </c>
      <c r="F155" s="294" t="s">
        <v>422</v>
      </c>
      <c r="G155" s="295"/>
      <c r="H155" s="295"/>
      <c r="I155" s="293"/>
      <c r="J155" s="121" t="s">
        <v>423</v>
      </c>
      <c r="K155" s="197">
        <v>1.2</v>
      </c>
      <c r="L155" s="222"/>
      <c r="M155" s="223"/>
      <c r="N155" s="222">
        <f>ROUND(L155*K155,2)</f>
        <v>0</v>
      </c>
      <c r="O155" s="223"/>
      <c r="P155" s="223"/>
      <c r="Q155" s="223"/>
      <c r="R155" s="148" t="s">
        <v>170</v>
      </c>
      <c r="S155" s="146"/>
      <c r="T155" s="209"/>
      <c r="U155" s="34"/>
      <c r="V155" s="36"/>
      <c r="W155" s="125"/>
      <c r="X155" s="125"/>
      <c r="Y155" s="125"/>
      <c r="Z155" s="125"/>
      <c r="AA155" s="125"/>
      <c r="AB155" s="125"/>
      <c r="AC155" s="1"/>
      <c r="AD155" s="157"/>
      <c r="AE155" s="157"/>
    </row>
    <row r="156" spans="1:31" ht="24.75" customHeight="1">
      <c r="A156" s="1"/>
      <c r="B156" s="118"/>
      <c r="C156" s="119">
        <v>8</v>
      </c>
      <c r="D156" s="119" t="s">
        <v>113</v>
      </c>
      <c r="E156" s="151" t="s">
        <v>196</v>
      </c>
      <c r="F156" s="294" t="s">
        <v>198</v>
      </c>
      <c r="G156" s="295"/>
      <c r="H156" s="295"/>
      <c r="I156" s="293"/>
      <c r="J156" s="121" t="s">
        <v>168</v>
      </c>
      <c r="K156" s="122">
        <v>64</v>
      </c>
      <c r="L156" s="222"/>
      <c r="M156" s="223"/>
      <c r="N156" s="222">
        <f>ROUND(L156*K156,2)</f>
        <v>0</v>
      </c>
      <c r="O156" s="223"/>
      <c r="P156" s="223"/>
      <c r="Q156" s="223"/>
      <c r="R156" s="158" t="s">
        <v>189</v>
      </c>
      <c r="S156" s="201"/>
      <c r="T156" s="157"/>
      <c r="U156" s="34" t="s">
        <v>3</v>
      </c>
      <c r="V156" s="36" t="s">
        <v>34</v>
      </c>
      <c r="W156" s="125">
        <v>4.828</v>
      </c>
      <c r="X156" s="125">
        <f>W156*K156</f>
        <v>308.992</v>
      </c>
      <c r="Y156" s="125">
        <v>0</v>
      </c>
      <c r="Z156" s="125">
        <f>Y156*K156</f>
        <v>0</v>
      </c>
      <c r="AA156" s="125">
        <v>0.044</v>
      </c>
      <c r="AB156" s="125">
        <f>AA156*K156</f>
        <v>2.816</v>
      </c>
      <c r="AC156" s="28"/>
      <c r="AD156" s="28"/>
      <c r="AE156" s="18"/>
    </row>
    <row r="157" spans="1:31" ht="15">
      <c r="A157" s="8"/>
      <c r="B157" s="108"/>
      <c r="C157" s="109"/>
      <c r="D157" s="131" t="s">
        <v>131</v>
      </c>
      <c r="E157" s="131"/>
      <c r="F157" s="131"/>
      <c r="G157" s="131"/>
      <c r="H157" s="131"/>
      <c r="I157" s="131"/>
      <c r="J157" s="131"/>
      <c r="K157" s="131"/>
      <c r="L157" s="131"/>
      <c r="M157" s="131"/>
      <c r="N157" s="282">
        <f>SUM(N158:N162)</f>
        <v>0</v>
      </c>
      <c r="O157" s="283"/>
      <c r="P157" s="283"/>
      <c r="Q157" s="283"/>
      <c r="R157" s="145"/>
      <c r="S157" s="202"/>
      <c r="T157" s="109"/>
      <c r="U157" s="109"/>
      <c r="V157" s="109"/>
      <c r="W157" s="109"/>
      <c r="X157" s="113">
        <f>SUM(X158:X162)</f>
        <v>53.34</v>
      </c>
      <c r="Y157" s="109"/>
      <c r="Z157" s="113">
        <f>SUM(Z158:Z162)</f>
        <v>0</v>
      </c>
      <c r="AA157" s="109"/>
      <c r="AB157" s="113">
        <f>SUM(AB158:AB162)</f>
        <v>0</v>
      </c>
      <c r="AC157" s="109"/>
      <c r="AD157" s="109"/>
      <c r="AE157" s="18"/>
    </row>
    <row r="158" spans="1:30" ht="24.75" customHeight="1">
      <c r="A158" s="1"/>
      <c r="B158" s="118"/>
      <c r="C158" s="119">
        <v>9</v>
      </c>
      <c r="D158" s="119" t="s">
        <v>113</v>
      </c>
      <c r="E158" s="120" t="s">
        <v>161</v>
      </c>
      <c r="F158" s="294" t="s">
        <v>162</v>
      </c>
      <c r="G158" s="295"/>
      <c r="H158" s="295"/>
      <c r="I158" s="293"/>
      <c r="J158" s="121" t="s">
        <v>137</v>
      </c>
      <c r="K158" s="122">
        <v>30</v>
      </c>
      <c r="L158" s="222"/>
      <c r="M158" s="223"/>
      <c r="N158" s="222">
        <f>ROUND(L158*K158,2)</f>
        <v>0</v>
      </c>
      <c r="O158" s="223"/>
      <c r="P158" s="223"/>
      <c r="Q158" s="223"/>
      <c r="R158" s="148" t="s">
        <v>170</v>
      </c>
      <c r="S158" s="201"/>
      <c r="T158" s="28"/>
      <c r="U158" s="34" t="s">
        <v>3</v>
      </c>
      <c r="V158" s="36" t="s">
        <v>34</v>
      </c>
      <c r="W158" s="125">
        <v>1.569</v>
      </c>
      <c r="X158" s="125">
        <f>W158*K158</f>
        <v>47.07</v>
      </c>
      <c r="Y158" s="125">
        <v>0</v>
      </c>
      <c r="Z158" s="125">
        <f>Y158*K158</f>
        <v>0</v>
      </c>
      <c r="AA158" s="125">
        <v>0</v>
      </c>
      <c r="AB158" s="125">
        <f>AA158*K158</f>
        <v>0</v>
      </c>
      <c r="AC158" s="28"/>
      <c r="AD158" s="28"/>
    </row>
    <row r="159" spans="1:30" ht="24.75" customHeight="1">
      <c r="A159" s="1"/>
      <c r="B159" s="118"/>
      <c r="C159" s="119">
        <v>10</v>
      </c>
      <c r="D159" s="119" t="s">
        <v>113</v>
      </c>
      <c r="E159" s="120" t="s">
        <v>138</v>
      </c>
      <c r="F159" s="294" t="s">
        <v>139</v>
      </c>
      <c r="G159" s="295"/>
      <c r="H159" s="295"/>
      <c r="I159" s="293"/>
      <c r="J159" s="121" t="s">
        <v>137</v>
      </c>
      <c r="K159" s="122">
        <v>30</v>
      </c>
      <c r="L159" s="222"/>
      <c r="M159" s="223"/>
      <c r="N159" s="222">
        <f>ROUND(L159*K159,2)</f>
        <v>0</v>
      </c>
      <c r="O159" s="223"/>
      <c r="P159" s="223"/>
      <c r="Q159" s="223"/>
      <c r="R159" s="148" t="s">
        <v>170</v>
      </c>
      <c r="S159" s="201"/>
      <c r="T159" s="28"/>
      <c r="U159" s="34" t="s">
        <v>3</v>
      </c>
      <c r="V159" s="36" t="s">
        <v>34</v>
      </c>
      <c r="W159" s="125">
        <v>0.125</v>
      </c>
      <c r="X159" s="125">
        <f>W159*K159</f>
        <v>3.75</v>
      </c>
      <c r="Y159" s="125">
        <v>0</v>
      </c>
      <c r="Z159" s="125">
        <f>Y159*K159</f>
        <v>0</v>
      </c>
      <c r="AA159" s="125">
        <v>0</v>
      </c>
      <c r="AB159" s="125">
        <f>AA159*K159</f>
        <v>0</v>
      </c>
      <c r="AC159" s="28"/>
      <c r="AD159" s="28"/>
    </row>
    <row r="160" spans="1:30" ht="24.75" customHeight="1">
      <c r="A160" s="1"/>
      <c r="B160" s="118"/>
      <c r="C160" s="119">
        <v>11</v>
      </c>
      <c r="D160" s="119" t="s">
        <v>113</v>
      </c>
      <c r="E160" s="120" t="s">
        <v>140</v>
      </c>
      <c r="F160" s="294" t="s">
        <v>141</v>
      </c>
      <c r="G160" s="295"/>
      <c r="H160" s="295"/>
      <c r="I160" s="293"/>
      <c r="J160" s="121" t="s">
        <v>137</v>
      </c>
      <c r="K160" s="122">
        <v>420</v>
      </c>
      <c r="L160" s="222"/>
      <c r="M160" s="223"/>
      <c r="N160" s="222">
        <f>ROUND(L160*K160,2)</f>
        <v>0</v>
      </c>
      <c r="O160" s="223"/>
      <c r="P160" s="223"/>
      <c r="Q160" s="223"/>
      <c r="R160" s="148" t="s">
        <v>170</v>
      </c>
      <c r="S160" s="201"/>
      <c r="T160" s="28"/>
      <c r="U160" s="34" t="s">
        <v>3</v>
      </c>
      <c r="V160" s="36" t="s">
        <v>34</v>
      </c>
      <c r="W160" s="125">
        <v>0.006</v>
      </c>
      <c r="X160" s="125">
        <f>W160*K160</f>
        <v>2.52</v>
      </c>
      <c r="Y160" s="125">
        <v>0</v>
      </c>
      <c r="Z160" s="125">
        <f>Y160*K160</f>
        <v>0</v>
      </c>
      <c r="AA160" s="125">
        <v>0</v>
      </c>
      <c r="AB160" s="125">
        <f>AA160*K160</f>
        <v>0</v>
      </c>
      <c r="AC160" s="28"/>
      <c r="AD160" s="28"/>
    </row>
    <row r="161" spans="1:30" ht="24.75" customHeight="1">
      <c r="A161" s="1"/>
      <c r="B161" s="118"/>
      <c r="C161" s="119"/>
      <c r="D161" s="119"/>
      <c r="E161" s="120"/>
      <c r="F161" s="199" t="s">
        <v>472</v>
      </c>
      <c r="G161" s="190"/>
      <c r="H161" s="190"/>
      <c r="I161" s="190"/>
      <c r="J161" s="121"/>
      <c r="K161" s="122"/>
      <c r="L161" s="191"/>
      <c r="M161" s="190"/>
      <c r="N161" s="191"/>
      <c r="O161" s="190"/>
      <c r="P161" s="190"/>
      <c r="Q161" s="190"/>
      <c r="R161" s="148"/>
      <c r="S161" s="201"/>
      <c r="T161" s="28"/>
      <c r="U161" s="34"/>
      <c r="V161" s="36"/>
      <c r="W161" s="125"/>
      <c r="X161" s="125"/>
      <c r="Y161" s="125"/>
      <c r="Z161" s="125"/>
      <c r="AA161" s="125"/>
      <c r="AB161" s="125"/>
      <c r="AC161" s="28"/>
      <c r="AD161" s="28"/>
    </row>
    <row r="162" spans="1:30" ht="24.75" customHeight="1">
      <c r="A162" s="1"/>
      <c r="B162" s="118"/>
      <c r="C162" s="119">
        <v>12</v>
      </c>
      <c r="D162" s="119" t="s">
        <v>113</v>
      </c>
      <c r="E162" s="151" t="s">
        <v>199</v>
      </c>
      <c r="F162" s="294" t="s">
        <v>200</v>
      </c>
      <c r="G162" s="295"/>
      <c r="H162" s="295"/>
      <c r="I162" s="293"/>
      <c r="J162" s="121" t="s">
        <v>137</v>
      </c>
      <c r="K162" s="122">
        <v>30</v>
      </c>
      <c r="L162" s="222"/>
      <c r="M162" s="223"/>
      <c r="N162" s="222">
        <f>ROUND(L162*K162,2)</f>
        <v>0</v>
      </c>
      <c r="O162" s="223"/>
      <c r="P162" s="223"/>
      <c r="Q162" s="223"/>
      <c r="R162" s="148" t="s">
        <v>170</v>
      </c>
      <c r="S162" s="201"/>
      <c r="T162" s="157"/>
      <c r="U162" s="34" t="s">
        <v>3</v>
      </c>
      <c r="V162" s="36" t="s">
        <v>34</v>
      </c>
      <c r="W162" s="125">
        <v>0</v>
      </c>
      <c r="X162" s="125">
        <f>W162*K162</f>
        <v>0</v>
      </c>
      <c r="Y162" s="125">
        <v>0</v>
      </c>
      <c r="Z162" s="125">
        <f>Y162*K162</f>
        <v>0</v>
      </c>
      <c r="AA162" s="125">
        <v>0</v>
      </c>
      <c r="AB162" s="125">
        <f>AA162*K162</f>
        <v>0</v>
      </c>
      <c r="AC162" s="28"/>
      <c r="AD162" s="28"/>
    </row>
    <row r="163" spans="1:30" ht="15">
      <c r="A163" s="8"/>
      <c r="B163" s="108"/>
      <c r="C163" s="109"/>
      <c r="D163" s="131" t="s">
        <v>132</v>
      </c>
      <c r="E163" s="131"/>
      <c r="F163" s="131"/>
      <c r="G163" s="131"/>
      <c r="H163" s="131"/>
      <c r="I163" s="131"/>
      <c r="J163" s="131"/>
      <c r="K163" s="131"/>
      <c r="L163" s="131"/>
      <c r="M163" s="131"/>
      <c r="N163" s="282">
        <f>SUM(N164:N164)</f>
        <v>0</v>
      </c>
      <c r="O163" s="283"/>
      <c r="P163" s="283"/>
      <c r="Q163" s="283"/>
      <c r="R163" s="122"/>
      <c r="S163" s="111"/>
      <c r="T163" s="8"/>
      <c r="U163" s="112"/>
      <c r="V163" s="109"/>
      <c r="W163" s="109"/>
      <c r="X163" s="113">
        <f>X164</f>
        <v>23.268</v>
      </c>
      <c r="Y163" s="109"/>
      <c r="Z163" s="113">
        <f>Z164</f>
        <v>0</v>
      </c>
      <c r="AA163" s="109"/>
      <c r="AB163" s="114">
        <f>AB164</f>
        <v>0</v>
      </c>
      <c r="AC163" s="8"/>
      <c r="AD163" s="8"/>
    </row>
    <row r="164" spans="1:30" ht="13.5" customHeight="1">
      <c r="A164" s="1"/>
      <c r="B164" s="118"/>
      <c r="C164" s="119">
        <v>13</v>
      </c>
      <c r="D164" s="119" t="s">
        <v>113</v>
      </c>
      <c r="E164" s="120" t="s">
        <v>163</v>
      </c>
      <c r="F164" s="294" t="s">
        <v>164</v>
      </c>
      <c r="G164" s="295"/>
      <c r="H164" s="295"/>
      <c r="I164" s="293"/>
      <c r="J164" s="121" t="s">
        <v>137</v>
      </c>
      <c r="K164" s="122">
        <v>28</v>
      </c>
      <c r="L164" s="222"/>
      <c r="M164" s="223"/>
      <c r="N164" s="222">
        <f>ROUND(L164*K164,2)</f>
        <v>0</v>
      </c>
      <c r="O164" s="223"/>
      <c r="P164" s="223"/>
      <c r="Q164" s="223"/>
      <c r="R164" s="148" t="s">
        <v>170</v>
      </c>
      <c r="S164" s="123"/>
      <c r="T164" s="1"/>
      <c r="U164" s="124" t="s">
        <v>3</v>
      </c>
      <c r="V164" s="36" t="s">
        <v>34</v>
      </c>
      <c r="W164" s="125">
        <v>0.831</v>
      </c>
      <c r="X164" s="125">
        <f>W164*K164</f>
        <v>23.268</v>
      </c>
      <c r="Y164" s="125">
        <v>0</v>
      </c>
      <c r="Z164" s="125">
        <f>Y164*K164</f>
        <v>0</v>
      </c>
      <c r="AA164" s="125">
        <v>0</v>
      </c>
      <c r="AB164" s="126">
        <f>AA164*K164</f>
        <v>0</v>
      </c>
      <c r="AC164" s="1"/>
      <c r="AD164" s="1"/>
    </row>
    <row r="165" spans="1:30" ht="18">
      <c r="A165" s="8"/>
      <c r="B165" s="108"/>
      <c r="C165" s="109"/>
      <c r="D165" s="110" t="s">
        <v>133</v>
      </c>
      <c r="E165" s="110"/>
      <c r="F165" s="110"/>
      <c r="G165" s="110"/>
      <c r="H165" s="110"/>
      <c r="I165" s="110"/>
      <c r="J165" s="110"/>
      <c r="K165" s="110"/>
      <c r="L165" s="110"/>
      <c r="M165" s="110"/>
      <c r="N165" s="291">
        <f>SUM(N166+N170+N210)</f>
        <v>0</v>
      </c>
      <c r="O165" s="292"/>
      <c r="P165" s="292"/>
      <c r="Q165" s="292"/>
      <c r="R165" s="143"/>
      <c r="S165" s="111"/>
      <c r="T165" s="8"/>
      <c r="U165" s="112"/>
      <c r="V165" s="109"/>
      <c r="W165" s="109"/>
      <c r="X165" s="113" t="e">
        <f>#REF!+#REF!+X170+#REF!+#REF!+#REF!+#REF!+X210+#REF!</f>
        <v>#REF!</v>
      </c>
      <c r="Y165" s="109"/>
      <c r="Z165" s="113" t="e">
        <f>#REF!+#REF!+Z170+#REF!+#REF!+#REF!+#REF!+Z210+#REF!</f>
        <v>#REF!</v>
      </c>
      <c r="AA165" s="109"/>
      <c r="AB165" s="114" t="e">
        <f>#REF!+#REF!+AB170+#REF!+#REF!+#REF!+#REF!+AB210+#REF!</f>
        <v>#REF!</v>
      </c>
      <c r="AC165" s="8"/>
      <c r="AD165" s="8"/>
    </row>
    <row r="166" spans="1:30" ht="15">
      <c r="A166" s="8"/>
      <c r="B166" s="108"/>
      <c r="C166" s="109"/>
      <c r="D166" s="131" t="s">
        <v>201</v>
      </c>
      <c r="E166" s="131"/>
      <c r="F166" s="131"/>
      <c r="G166" s="131"/>
      <c r="H166" s="131"/>
      <c r="I166" s="131"/>
      <c r="J166" s="131"/>
      <c r="K166" s="131"/>
      <c r="L166" s="131"/>
      <c r="M166" s="131"/>
      <c r="N166" s="282">
        <f>SUM(N167:N168)</f>
        <v>0</v>
      </c>
      <c r="O166" s="283"/>
      <c r="P166" s="283"/>
      <c r="Q166" s="283"/>
      <c r="R166" s="145"/>
      <c r="S166" s="109"/>
      <c r="T166" s="204"/>
      <c r="U166" s="109"/>
      <c r="V166" s="109"/>
      <c r="W166" s="109"/>
      <c r="X166" s="113"/>
      <c r="Y166" s="109"/>
      <c r="Z166" s="113"/>
      <c r="AA166" s="109"/>
      <c r="AB166" s="113"/>
      <c r="AC166" s="109"/>
      <c r="AD166" s="109"/>
    </row>
    <row r="167" spans="1:30" ht="30" customHeight="1">
      <c r="A167" s="8"/>
      <c r="B167" s="108"/>
      <c r="C167" s="119">
        <v>14</v>
      </c>
      <c r="D167" s="119" t="s">
        <v>113</v>
      </c>
      <c r="E167" s="120" t="s">
        <v>202</v>
      </c>
      <c r="F167" s="294" t="s">
        <v>203</v>
      </c>
      <c r="G167" s="295"/>
      <c r="H167" s="295"/>
      <c r="I167" s="293"/>
      <c r="J167" s="152" t="s">
        <v>142</v>
      </c>
      <c r="K167" s="208">
        <v>135.29</v>
      </c>
      <c r="L167" s="284"/>
      <c r="M167" s="223"/>
      <c r="N167" s="222">
        <f>ROUND(L167*K167,2)</f>
        <v>0</v>
      </c>
      <c r="O167" s="223"/>
      <c r="P167" s="223"/>
      <c r="Q167" s="223"/>
      <c r="R167" s="122"/>
      <c r="S167" s="109"/>
      <c r="T167" s="205"/>
      <c r="U167" s="109"/>
      <c r="V167" s="109"/>
      <c r="W167" s="109"/>
      <c r="X167" s="113"/>
      <c r="Y167" s="109"/>
      <c r="Z167" s="113"/>
      <c r="AA167" s="109"/>
      <c r="AB167" s="113"/>
      <c r="AC167" s="109"/>
      <c r="AD167" s="109"/>
    </row>
    <row r="168" spans="1:30" ht="39.75" customHeight="1">
      <c r="A168" s="8"/>
      <c r="B168" s="108"/>
      <c r="C168" s="119"/>
      <c r="D168" s="119"/>
      <c r="E168" s="120"/>
      <c r="F168" s="273" t="s">
        <v>470</v>
      </c>
      <c r="G168" s="273"/>
      <c r="H168" s="273"/>
      <c r="I168" s="273"/>
      <c r="J168" s="182"/>
      <c r="K168" s="188">
        <v>135.29</v>
      </c>
      <c r="L168" s="222"/>
      <c r="M168" s="223"/>
      <c r="N168" s="222"/>
      <c r="O168" s="223"/>
      <c r="P168" s="223"/>
      <c r="Q168" s="223"/>
      <c r="R168" s="122"/>
      <c r="S168" s="109"/>
      <c r="T168" s="204"/>
      <c r="U168" s="109"/>
      <c r="V168" s="109"/>
      <c r="W168" s="109"/>
      <c r="X168" s="113"/>
      <c r="Y168" s="109"/>
      <c r="Z168" s="113"/>
      <c r="AA168" s="109"/>
      <c r="AB168" s="113"/>
      <c r="AC168" s="109"/>
      <c r="AD168" s="109"/>
    </row>
    <row r="169" spans="1:30" ht="24.75" customHeight="1">
      <c r="A169" s="8"/>
      <c r="B169" s="108"/>
      <c r="C169" s="119">
        <v>15</v>
      </c>
      <c r="D169" s="119" t="s">
        <v>113</v>
      </c>
      <c r="E169" s="151" t="s">
        <v>204</v>
      </c>
      <c r="F169" s="294" t="s">
        <v>205</v>
      </c>
      <c r="G169" s="295"/>
      <c r="H169" s="295"/>
      <c r="I169" s="293"/>
      <c r="J169" s="152" t="s">
        <v>137</v>
      </c>
      <c r="K169" s="208">
        <v>0.506</v>
      </c>
      <c r="L169" s="284"/>
      <c r="M169" s="223"/>
      <c r="N169" s="222">
        <f>ROUND(L169*K169,2)</f>
        <v>0</v>
      </c>
      <c r="O169" s="223"/>
      <c r="P169" s="223"/>
      <c r="Q169" s="223"/>
      <c r="R169" s="148" t="s">
        <v>170</v>
      </c>
      <c r="S169" s="111"/>
      <c r="T169" s="8"/>
      <c r="U169" s="112"/>
      <c r="V169" s="109"/>
      <c r="W169" s="109"/>
      <c r="X169" s="113"/>
      <c r="Y169" s="109"/>
      <c r="Z169" s="113"/>
      <c r="AA169" s="109"/>
      <c r="AB169" s="114"/>
      <c r="AC169" s="8"/>
      <c r="AD169" s="8"/>
    </row>
    <row r="170" spans="1:30" ht="15">
      <c r="A170" s="8"/>
      <c r="B170" s="108"/>
      <c r="C170" s="109"/>
      <c r="D170" s="131" t="s">
        <v>134</v>
      </c>
      <c r="E170" s="131"/>
      <c r="F170" s="131"/>
      <c r="G170" s="131"/>
      <c r="H170" s="131"/>
      <c r="I170" s="131"/>
      <c r="J170" s="131"/>
      <c r="K170" s="131"/>
      <c r="L170" s="131"/>
      <c r="M170" s="131"/>
      <c r="N170" s="282">
        <f>SUM(N171:N209)</f>
        <v>0</v>
      </c>
      <c r="O170" s="283"/>
      <c r="P170" s="283"/>
      <c r="Q170" s="283"/>
      <c r="R170" s="145"/>
      <c r="S170" s="111"/>
      <c r="T170" s="8"/>
      <c r="U170" s="112"/>
      <c r="V170" s="109"/>
      <c r="W170" s="109"/>
      <c r="X170" s="113">
        <f>SUM(X171:X209)</f>
        <v>0</v>
      </c>
      <c r="Y170" s="109"/>
      <c r="Z170" s="113">
        <f>SUM(Z171:Z209)</f>
        <v>0</v>
      </c>
      <c r="AA170" s="109"/>
      <c r="AB170" s="114">
        <f>SUM(AB171:AB209)</f>
        <v>0</v>
      </c>
      <c r="AC170" s="8"/>
      <c r="AD170" s="8"/>
    </row>
    <row r="171" spans="1:30" ht="13.5" customHeight="1">
      <c r="A171" s="1"/>
      <c r="B171" s="118"/>
      <c r="C171" s="119">
        <v>16</v>
      </c>
      <c r="D171" s="140" t="s">
        <v>113</v>
      </c>
      <c r="E171" s="203">
        <v>766694113</v>
      </c>
      <c r="F171" s="299" t="s">
        <v>206</v>
      </c>
      <c r="G171" s="295"/>
      <c r="H171" s="295"/>
      <c r="I171" s="293"/>
      <c r="J171" s="121" t="s">
        <v>136</v>
      </c>
      <c r="K171" s="206">
        <v>64</v>
      </c>
      <c r="L171" s="222"/>
      <c r="M171" s="223"/>
      <c r="N171" s="222">
        <f>ROUND(L171*K171,2)</f>
        <v>0</v>
      </c>
      <c r="O171" s="223"/>
      <c r="P171" s="223"/>
      <c r="Q171" s="223"/>
      <c r="R171" s="148" t="s">
        <v>170</v>
      </c>
      <c r="S171" s="123"/>
      <c r="T171" s="1"/>
      <c r="U171" s="124" t="s">
        <v>3</v>
      </c>
      <c r="V171" s="36" t="s">
        <v>34</v>
      </c>
      <c r="W171" s="125">
        <v>0</v>
      </c>
      <c r="X171" s="125">
        <f>W171*K171</f>
        <v>0</v>
      </c>
      <c r="Y171" s="125">
        <v>0</v>
      </c>
      <c r="Z171" s="125">
        <f>Y171*K171</f>
        <v>0</v>
      </c>
      <c r="AA171" s="125">
        <v>0</v>
      </c>
      <c r="AB171" s="126">
        <f>AA171*K171</f>
        <v>0</v>
      </c>
      <c r="AC171" s="1"/>
      <c r="AD171" s="1"/>
    </row>
    <row r="172" spans="1:30" ht="24.75" customHeight="1">
      <c r="A172" s="1"/>
      <c r="B172" s="118"/>
      <c r="C172" s="119">
        <v>17</v>
      </c>
      <c r="D172" s="119" t="s">
        <v>113</v>
      </c>
      <c r="E172" s="141" t="s">
        <v>207</v>
      </c>
      <c r="F172" s="294" t="s">
        <v>208</v>
      </c>
      <c r="G172" s="295"/>
      <c r="H172" s="295"/>
      <c r="I172" s="293"/>
      <c r="J172" s="121" t="s">
        <v>142</v>
      </c>
      <c r="K172" s="207">
        <v>135.29</v>
      </c>
      <c r="L172" s="222"/>
      <c r="M172" s="223"/>
      <c r="N172" s="222">
        <f>ROUND(L172*K172,2)</f>
        <v>0</v>
      </c>
      <c r="O172" s="223"/>
      <c r="P172" s="223"/>
      <c r="Q172" s="223"/>
      <c r="R172" s="122"/>
      <c r="S172" s="123"/>
      <c r="T172" s="1"/>
      <c r="U172" s="124" t="s">
        <v>3</v>
      </c>
      <c r="V172" s="36" t="s">
        <v>34</v>
      </c>
      <c r="W172" s="125">
        <v>0</v>
      </c>
      <c r="X172" s="125">
        <f>W172*K172</f>
        <v>0</v>
      </c>
      <c r="Y172" s="125">
        <v>0</v>
      </c>
      <c r="Z172" s="125">
        <f>Y172*K172</f>
        <v>0</v>
      </c>
      <c r="AA172" s="125">
        <v>0</v>
      </c>
      <c r="AB172" s="126">
        <f>AA172*K172</f>
        <v>0</v>
      </c>
      <c r="AC172" s="1"/>
      <c r="AD172" s="1"/>
    </row>
    <row r="173" spans="1:32" ht="39.75" customHeight="1">
      <c r="A173" s="1"/>
      <c r="B173" s="118"/>
      <c r="C173" s="119"/>
      <c r="D173" s="119"/>
      <c r="E173" s="120"/>
      <c r="F173" s="273" t="s">
        <v>470</v>
      </c>
      <c r="G173" s="273"/>
      <c r="H173" s="273"/>
      <c r="I173" s="273"/>
      <c r="J173" s="182"/>
      <c r="K173" s="188">
        <v>4</v>
      </c>
      <c r="L173" s="222"/>
      <c r="M173" s="223"/>
      <c r="N173" s="222"/>
      <c r="O173" s="223"/>
      <c r="P173" s="223"/>
      <c r="Q173" s="223"/>
      <c r="R173" s="122"/>
      <c r="S173" s="123"/>
      <c r="T173" s="1"/>
      <c r="U173" s="124" t="s">
        <v>3</v>
      </c>
      <c r="V173" s="36" t="s">
        <v>34</v>
      </c>
      <c r="W173" s="125">
        <v>0</v>
      </c>
      <c r="X173" s="125">
        <f>W173*K173</f>
        <v>0</v>
      </c>
      <c r="Y173" s="125">
        <v>0</v>
      </c>
      <c r="Z173" s="125">
        <f>Y173*K173</f>
        <v>0</v>
      </c>
      <c r="AA173" s="125">
        <v>0</v>
      </c>
      <c r="AB173" s="126">
        <f>AA173*K173</f>
        <v>0</v>
      </c>
      <c r="AC173" s="1"/>
      <c r="AD173" s="1"/>
      <c r="AF173" s="218"/>
    </row>
    <row r="174" spans="1:30" ht="39.75" customHeight="1">
      <c r="A174" s="1"/>
      <c r="B174" s="118"/>
      <c r="C174" s="119"/>
      <c r="D174" s="119" t="s">
        <v>113</v>
      </c>
      <c r="E174" s="120" t="s">
        <v>257</v>
      </c>
      <c r="F174" s="224" t="s">
        <v>258</v>
      </c>
      <c r="G174" s="223"/>
      <c r="H174" s="223"/>
      <c r="I174" s="223"/>
      <c r="J174" s="121" t="s">
        <v>136</v>
      </c>
      <c r="K174" s="122">
        <v>2</v>
      </c>
      <c r="L174" s="222"/>
      <c r="M174" s="223"/>
      <c r="N174" s="222">
        <f>ROUND(L174*K174,2)</f>
        <v>0</v>
      </c>
      <c r="O174" s="223"/>
      <c r="P174" s="223"/>
      <c r="Q174" s="223"/>
      <c r="R174" s="217"/>
      <c r="S174" s="123"/>
      <c r="T174" s="1"/>
      <c r="U174" s="124"/>
      <c r="V174" s="36"/>
      <c r="W174" s="125"/>
      <c r="X174" s="125"/>
      <c r="Y174" s="125"/>
      <c r="Z174" s="125"/>
      <c r="AA174" s="125"/>
      <c r="AB174" s="126"/>
      <c r="AC174" s="1"/>
      <c r="AD174" s="1"/>
    </row>
    <row r="175" spans="1:30" ht="13.5">
      <c r="A175" s="1"/>
      <c r="B175" s="118"/>
      <c r="C175" s="119"/>
      <c r="D175" s="119"/>
      <c r="E175" s="120"/>
      <c r="F175" s="220" t="s">
        <v>259</v>
      </c>
      <c r="G175" s="221"/>
      <c r="H175" s="221"/>
      <c r="I175" s="221"/>
      <c r="J175" s="121"/>
      <c r="K175" s="122"/>
      <c r="L175" s="222"/>
      <c r="M175" s="223"/>
      <c r="N175" s="222"/>
      <c r="O175" s="223"/>
      <c r="P175" s="223"/>
      <c r="Q175" s="223"/>
      <c r="R175" s="122"/>
      <c r="S175" s="123"/>
      <c r="T175" s="1"/>
      <c r="U175" s="124"/>
      <c r="V175" s="36"/>
      <c r="W175" s="125"/>
      <c r="X175" s="125"/>
      <c r="Y175" s="125"/>
      <c r="Z175" s="125"/>
      <c r="AA175" s="125"/>
      <c r="AB175" s="126"/>
      <c r="AC175" s="1"/>
      <c r="AD175" s="1"/>
    </row>
    <row r="176" spans="1:30" ht="30" customHeight="1">
      <c r="A176" s="1"/>
      <c r="B176" s="118"/>
      <c r="C176" s="119">
        <v>18</v>
      </c>
      <c r="D176" s="119" t="s">
        <v>113</v>
      </c>
      <c r="E176" s="120" t="s">
        <v>424</v>
      </c>
      <c r="F176" s="294" t="s">
        <v>425</v>
      </c>
      <c r="G176" s="295"/>
      <c r="H176" s="295"/>
      <c r="I176" s="293"/>
      <c r="J176" s="121" t="s">
        <v>136</v>
      </c>
      <c r="K176" s="122">
        <v>4</v>
      </c>
      <c r="L176" s="222"/>
      <c r="M176" s="223"/>
      <c r="N176" s="222">
        <f>ROUND(L176*K176,2)</f>
        <v>0</v>
      </c>
      <c r="O176" s="223"/>
      <c r="P176" s="223"/>
      <c r="Q176" s="223"/>
      <c r="R176" s="122"/>
      <c r="S176" s="123"/>
      <c r="T176" s="1"/>
      <c r="U176" s="124" t="s">
        <v>3</v>
      </c>
      <c r="V176" s="36" t="s">
        <v>34</v>
      </c>
      <c r="W176" s="125">
        <v>0</v>
      </c>
      <c r="X176" s="125">
        <f>W176*K176</f>
        <v>0</v>
      </c>
      <c r="Y176" s="125">
        <v>0</v>
      </c>
      <c r="Z176" s="125">
        <f>Y176*K176</f>
        <v>0</v>
      </c>
      <c r="AA176" s="125">
        <v>0</v>
      </c>
      <c r="AB176" s="126">
        <f>AA176*K176</f>
        <v>0</v>
      </c>
      <c r="AC176" s="1"/>
      <c r="AD176" s="1"/>
    </row>
    <row r="177" spans="1:30" ht="13.5" customHeight="1">
      <c r="A177" s="1"/>
      <c r="B177" s="118"/>
      <c r="C177" s="119"/>
      <c r="D177" s="119"/>
      <c r="E177" s="120"/>
      <c r="F177" s="297" t="s">
        <v>426</v>
      </c>
      <c r="G177" s="298"/>
      <c r="H177" s="298"/>
      <c r="I177" s="225"/>
      <c r="J177" s="121"/>
      <c r="K177" s="122"/>
      <c r="L177" s="222"/>
      <c r="M177" s="223"/>
      <c r="N177" s="222"/>
      <c r="O177" s="223"/>
      <c r="P177" s="223"/>
      <c r="Q177" s="223"/>
      <c r="R177" s="122"/>
      <c r="S177" s="123"/>
      <c r="T177" s="1"/>
      <c r="U177" s="124" t="s">
        <v>3</v>
      </c>
      <c r="V177" s="36" t="s">
        <v>34</v>
      </c>
      <c r="W177" s="125">
        <v>0</v>
      </c>
      <c r="X177" s="125">
        <f>W177*K177</f>
        <v>0</v>
      </c>
      <c r="Y177" s="125">
        <v>0</v>
      </c>
      <c r="Z177" s="125">
        <f>Y177*K177</f>
        <v>0</v>
      </c>
      <c r="AA177" s="125">
        <v>0</v>
      </c>
      <c r="AB177" s="126">
        <f>AA177*K177</f>
        <v>0</v>
      </c>
      <c r="AC177" s="1"/>
      <c r="AD177" s="1"/>
    </row>
    <row r="178" spans="1:30" ht="39.75" customHeight="1">
      <c r="A178" s="1"/>
      <c r="B178" s="118"/>
      <c r="C178" s="119">
        <v>17</v>
      </c>
      <c r="D178" s="119" t="s">
        <v>113</v>
      </c>
      <c r="E178" s="120" t="s">
        <v>427</v>
      </c>
      <c r="F178" s="294" t="s">
        <v>428</v>
      </c>
      <c r="G178" s="295"/>
      <c r="H178" s="295"/>
      <c r="I178" s="293"/>
      <c r="J178" s="121" t="s">
        <v>136</v>
      </c>
      <c r="K178" s="122">
        <v>6</v>
      </c>
      <c r="L178" s="222"/>
      <c r="M178" s="223"/>
      <c r="N178" s="222">
        <f>ROUND(L178*K178,2)</f>
        <v>0</v>
      </c>
      <c r="O178" s="223"/>
      <c r="P178" s="223"/>
      <c r="Q178" s="223"/>
      <c r="R178" s="122"/>
      <c r="S178" s="123"/>
      <c r="T178" s="1"/>
      <c r="U178" s="124"/>
      <c r="V178" s="36"/>
      <c r="W178" s="125"/>
      <c r="X178" s="125"/>
      <c r="Y178" s="125"/>
      <c r="Z178" s="125"/>
      <c r="AA178" s="125"/>
      <c r="AB178" s="126"/>
      <c r="AC178" s="1"/>
      <c r="AD178" s="1"/>
    </row>
    <row r="179" spans="1:30" ht="13.5" customHeight="1">
      <c r="A179" s="1"/>
      <c r="B179" s="118"/>
      <c r="C179" s="119"/>
      <c r="D179" s="119"/>
      <c r="E179" s="120"/>
      <c r="F179" s="297" t="s">
        <v>426</v>
      </c>
      <c r="G179" s="298"/>
      <c r="H179" s="298"/>
      <c r="I179" s="225"/>
      <c r="J179" s="121"/>
      <c r="K179" s="122"/>
      <c r="L179" s="222"/>
      <c r="M179" s="223"/>
      <c r="N179" s="222"/>
      <c r="O179" s="223"/>
      <c r="P179" s="223"/>
      <c r="Q179" s="223"/>
      <c r="R179" s="122"/>
      <c r="S179" s="123"/>
      <c r="T179" s="1"/>
      <c r="U179" s="124"/>
      <c r="V179" s="36"/>
      <c r="W179" s="125"/>
      <c r="X179" s="125"/>
      <c r="Y179" s="125"/>
      <c r="Z179" s="125"/>
      <c r="AA179" s="125"/>
      <c r="AB179" s="126"/>
      <c r="AC179" s="1"/>
      <c r="AD179" s="1"/>
    </row>
    <row r="180" spans="1:30" ht="30" customHeight="1">
      <c r="A180" s="1"/>
      <c r="B180" s="118"/>
      <c r="C180" s="119">
        <v>17</v>
      </c>
      <c r="D180" s="119" t="s">
        <v>113</v>
      </c>
      <c r="E180" s="120" t="s">
        <v>340</v>
      </c>
      <c r="F180" s="294" t="s">
        <v>341</v>
      </c>
      <c r="G180" s="295"/>
      <c r="H180" s="295"/>
      <c r="I180" s="293"/>
      <c r="J180" s="121" t="s">
        <v>136</v>
      </c>
      <c r="K180" s="122">
        <v>1</v>
      </c>
      <c r="L180" s="222"/>
      <c r="M180" s="223"/>
      <c r="N180" s="222">
        <f>ROUND(L180*K180,2)</f>
        <v>0</v>
      </c>
      <c r="O180" s="223"/>
      <c r="P180" s="223"/>
      <c r="Q180" s="223"/>
      <c r="R180" s="217"/>
      <c r="S180" s="123"/>
      <c r="T180" s="1"/>
      <c r="U180" s="124"/>
      <c r="V180" s="36"/>
      <c r="W180" s="125"/>
      <c r="X180" s="125"/>
      <c r="Y180" s="125"/>
      <c r="Z180" s="125"/>
      <c r="AA180" s="125"/>
      <c r="AB180" s="126"/>
      <c r="AC180" s="1"/>
      <c r="AD180" s="1"/>
    </row>
    <row r="181" spans="1:30" ht="13.5" customHeight="1">
      <c r="A181" s="1"/>
      <c r="B181" s="118"/>
      <c r="C181" s="119"/>
      <c r="D181" s="119"/>
      <c r="E181" s="120"/>
      <c r="F181" s="297" t="s">
        <v>342</v>
      </c>
      <c r="G181" s="298"/>
      <c r="H181" s="298"/>
      <c r="I181" s="225"/>
      <c r="J181" s="121"/>
      <c r="K181" s="122"/>
      <c r="L181" s="222"/>
      <c r="M181" s="223"/>
      <c r="N181" s="222"/>
      <c r="O181" s="223"/>
      <c r="P181" s="223"/>
      <c r="Q181" s="223"/>
      <c r="R181" s="122"/>
      <c r="S181" s="123"/>
      <c r="T181" s="1"/>
      <c r="U181" s="124"/>
      <c r="V181" s="36"/>
      <c r="W181" s="125"/>
      <c r="X181" s="125"/>
      <c r="Y181" s="125"/>
      <c r="Z181" s="125"/>
      <c r="AA181" s="125"/>
      <c r="AB181" s="126"/>
      <c r="AC181" s="1"/>
      <c r="AD181" s="1"/>
    </row>
    <row r="182" spans="1:30" ht="30" customHeight="1">
      <c r="A182" s="1"/>
      <c r="B182" s="118"/>
      <c r="C182" s="119">
        <v>17</v>
      </c>
      <c r="D182" s="119" t="s">
        <v>113</v>
      </c>
      <c r="E182" s="120" t="s">
        <v>429</v>
      </c>
      <c r="F182" s="294" t="s">
        <v>341</v>
      </c>
      <c r="G182" s="295"/>
      <c r="H182" s="295"/>
      <c r="I182" s="293"/>
      <c r="J182" s="121" t="s">
        <v>136</v>
      </c>
      <c r="K182" s="122">
        <v>1</v>
      </c>
      <c r="L182" s="222"/>
      <c r="M182" s="223"/>
      <c r="N182" s="222">
        <f>ROUND(L182*K182,2)</f>
        <v>0</v>
      </c>
      <c r="O182" s="223"/>
      <c r="P182" s="223"/>
      <c r="Q182" s="223"/>
      <c r="R182" s="122"/>
      <c r="S182" s="123"/>
      <c r="T182" s="1"/>
      <c r="U182" s="124"/>
      <c r="V182" s="36"/>
      <c r="W182" s="125"/>
      <c r="X182" s="125"/>
      <c r="Y182" s="125"/>
      <c r="Z182" s="125"/>
      <c r="AA182" s="125"/>
      <c r="AB182" s="126"/>
      <c r="AC182" s="1"/>
      <c r="AD182" s="1"/>
    </row>
    <row r="183" spans="1:30" ht="13.5" customHeight="1">
      <c r="A183" s="1"/>
      <c r="B183" s="118"/>
      <c r="C183" s="119"/>
      <c r="D183" s="119"/>
      <c r="E183" s="120"/>
      <c r="F183" s="297" t="s">
        <v>430</v>
      </c>
      <c r="G183" s="298"/>
      <c r="H183" s="298"/>
      <c r="I183" s="225"/>
      <c r="J183" s="121"/>
      <c r="K183" s="122"/>
      <c r="L183" s="222"/>
      <c r="M183" s="223"/>
      <c r="N183" s="222"/>
      <c r="O183" s="223"/>
      <c r="P183" s="223"/>
      <c r="Q183" s="223"/>
      <c r="R183" s="122"/>
      <c r="S183" s="123"/>
      <c r="T183" s="1"/>
      <c r="U183" s="124"/>
      <c r="V183" s="36"/>
      <c r="W183" s="125"/>
      <c r="X183" s="125"/>
      <c r="Y183" s="125"/>
      <c r="Z183" s="125"/>
      <c r="AA183" s="125"/>
      <c r="AB183" s="126"/>
      <c r="AC183" s="1"/>
      <c r="AD183" s="1"/>
    </row>
    <row r="184" spans="1:30" ht="30" customHeight="1">
      <c r="A184" s="1"/>
      <c r="B184" s="118"/>
      <c r="C184" s="119">
        <v>17</v>
      </c>
      <c r="D184" s="119" t="s">
        <v>113</v>
      </c>
      <c r="E184" s="120" t="s">
        <v>431</v>
      </c>
      <c r="F184" s="294" t="s">
        <v>260</v>
      </c>
      <c r="G184" s="295"/>
      <c r="H184" s="295"/>
      <c r="I184" s="293"/>
      <c r="J184" s="121" t="s">
        <v>136</v>
      </c>
      <c r="K184" s="122">
        <v>1</v>
      </c>
      <c r="L184" s="222"/>
      <c r="M184" s="223"/>
      <c r="N184" s="222">
        <f>ROUND(L184*K184,2)</f>
        <v>0</v>
      </c>
      <c r="O184" s="223"/>
      <c r="P184" s="223"/>
      <c r="Q184" s="223"/>
      <c r="R184" s="122"/>
      <c r="S184" s="123"/>
      <c r="T184" s="1"/>
      <c r="U184" s="124"/>
      <c r="V184" s="36"/>
      <c r="W184" s="125"/>
      <c r="X184" s="125"/>
      <c r="Y184" s="125"/>
      <c r="Z184" s="125"/>
      <c r="AA184" s="125"/>
      <c r="AB184" s="126"/>
      <c r="AC184" s="1"/>
      <c r="AD184" s="1"/>
    </row>
    <row r="185" spans="1:30" ht="13.5" customHeight="1">
      <c r="A185" s="1"/>
      <c r="B185" s="118"/>
      <c r="C185" s="119"/>
      <c r="D185" s="119"/>
      <c r="E185" s="120"/>
      <c r="F185" s="297" t="s">
        <v>432</v>
      </c>
      <c r="G185" s="298"/>
      <c r="H185" s="298"/>
      <c r="I185" s="225"/>
      <c r="J185" s="121"/>
      <c r="K185" s="122"/>
      <c r="L185" s="222"/>
      <c r="M185" s="223"/>
      <c r="N185" s="222"/>
      <c r="O185" s="223"/>
      <c r="P185" s="223"/>
      <c r="Q185" s="223"/>
      <c r="R185" s="122"/>
      <c r="S185" s="123"/>
      <c r="T185" s="1"/>
      <c r="U185" s="124"/>
      <c r="V185" s="36"/>
      <c r="W185" s="125"/>
      <c r="X185" s="125"/>
      <c r="Y185" s="125"/>
      <c r="Z185" s="125"/>
      <c r="AA185" s="125"/>
      <c r="AB185" s="126"/>
      <c r="AC185" s="1"/>
      <c r="AD185" s="1"/>
    </row>
    <row r="186" spans="1:30" ht="30" customHeight="1">
      <c r="A186" s="1"/>
      <c r="B186" s="118"/>
      <c r="C186" s="119">
        <v>17</v>
      </c>
      <c r="D186" s="119" t="s">
        <v>113</v>
      </c>
      <c r="E186" s="120" t="s">
        <v>343</v>
      </c>
      <c r="F186" s="294" t="s">
        <v>345</v>
      </c>
      <c r="G186" s="295"/>
      <c r="H186" s="295"/>
      <c r="I186" s="293"/>
      <c r="J186" s="121" t="s">
        <v>136</v>
      </c>
      <c r="K186" s="122">
        <v>1</v>
      </c>
      <c r="L186" s="222"/>
      <c r="M186" s="223"/>
      <c r="N186" s="222">
        <f>ROUND(L186*K186,2)</f>
        <v>0</v>
      </c>
      <c r="O186" s="223"/>
      <c r="P186" s="223"/>
      <c r="Q186" s="223"/>
      <c r="R186" s="122"/>
      <c r="S186" s="123"/>
      <c r="T186" s="1"/>
      <c r="U186" s="124"/>
      <c r="V186" s="36"/>
      <c r="W186" s="125"/>
      <c r="X186" s="125"/>
      <c r="Y186" s="125"/>
      <c r="Z186" s="125"/>
      <c r="AA186" s="125"/>
      <c r="AB186" s="126"/>
      <c r="AC186" s="1"/>
      <c r="AD186" s="1"/>
    </row>
    <row r="187" spans="1:30" ht="13.5" customHeight="1">
      <c r="A187" s="1"/>
      <c r="B187" s="118"/>
      <c r="C187" s="119"/>
      <c r="D187" s="119"/>
      <c r="E187" s="120"/>
      <c r="F187" s="297" t="s">
        <v>344</v>
      </c>
      <c r="G187" s="298"/>
      <c r="H187" s="298"/>
      <c r="I187" s="225"/>
      <c r="J187" s="121"/>
      <c r="K187" s="122"/>
      <c r="L187" s="222"/>
      <c r="M187" s="223"/>
      <c r="N187" s="222"/>
      <c r="O187" s="223"/>
      <c r="P187" s="223"/>
      <c r="Q187" s="223"/>
      <c r="R187" s="122"/>
      <c r="S187" s="123"/>
      <c r="T187" s="1"/>
      <c r="U187" s="124"/>
      <c r="V187" s="36"/>
      <c r="W187" s="125"/>
      <c r="X187" s="125"/>
      <c r="Y187" s="125"/>
      <c r="Z187" s="125"/>
      <c r="AA187" s="125"/>
      <c r="AB187" s="126"/>
      <c r="AC187" s="1"/>
      <c r="AD187" s="1"/>
    </row>
    <row r="188" spans="1:30" ht="30" customHeight="1">
      <c r="A188" s="1"/>
      <c r="B188" s="118"/>
      <c r="C188" s="119">
        <v>17</v>
      </c>
      <c r="D188" s="119" t="s">
        <v>113</v>
      </c>
      <c r="E188" s="120" t="s">
        <v>434</v>
      </c>
      <c r="F188" s="294" t="s">
        <v>433</v>
      </c>
      <c r="G188" s="295"/>
      <c r="H188" s="295"/>
      <c r="I188" s="293"/>
      <c r="J188" s="121" t="s">
        <v>136</v>
      </c>
      <c r="K188" s="122">
        <v>4</v>
      </c>
      <c r="L188" s="222"/>
      <c r="M188" s="223"/>
      <c r="N188" s="222">
        <f>ROUND(L188*K188,2)</f>
        <v>0</v>
      </c>
      <c r="O188" s="223"/>
      <c r="P188" s="223"/>
      <c r="Q188" s="223"/>
      <c r="R188" s="122"/>
      <c r="S188" s="123"/>
      <c r="T188" s="1"/>
      <c r="U188" s="124"/>
      <c r="V188" s="36"/>
      <c r="W188" s="125"/>
      <c r="X188" s="125"/>
      <c r="Y188" s="125"/>
      <c r="Z188" s="125"/>
      <c r="AA188" s="125"/>
      <c r="AB188" s="126"/>
      <c r="AC188" s="1"/>
      <c r="AD188" s="1"/>
    </row>
    <row r="189" spans="1:30" ht="13.5" customHeight="1">
      <c r="A189" s="1"/>
      <c r="B189" s="118"/>
      <c r="C189" s="119"/>
      <c r="D189" s="119"/>
      <c r="E189" s="120"/>
      <c r="F189" s="297" t="s">
        <v>353</v>
      </c>
      <c r="G189" s="298"/>
      <c r="H189" s="298"/>
      <c r="I189" s="225"/>
      <c r="J189" s="121"/>
      <c r="K189" s="122"/>
      <c r="L189" s="222"/>
      <c r="M189" s="223"/>
      <c r="N189" s="222"/>
      <c r="O189" s="223"/>
      <c r="P189" s="223"/>
      <c r="Q189" s="223"/>
      <c r="R189" s="122"/>
      <c r="S189" s="123"/>
      <c r="T189" s="1"/>
      <c r="U189" s="124"/>
      <c r="V189" s="36"/>
      <c r="W189" s="125"/>
      <c r="X189" s="125"/>
      <c r="Y189" s="125"/>
      <c r="Z189" s="125"/>
      <c r="AA189" s="125"/>
      <c r="AB189" s="126"/>
      <c r="AC189" s="1"/>
      <c r="AD189" s="1"/>
    </row>
    <row r="190" spans="1:30" ht="30" customHeight="1">
      <c r="A190" s="1"/>
      <c r="B190" s="118"/>
      <c r="C190" s="119">
        <v>17</v>
      </c>
      <c r="D190" s="119" t="s">
        <v>113</v>
      </c>
      <c r="E190" s="120" t="s">
        <v>272</v>
      </c>
      <c r="F190" s="294" t="s">
        <v>357</v>
      </c>
      <c r="G190" s="295"/>
      <c r="H190" s="295"/>
      <c r="I190" s="293"/>
      <c r="J190" s="121" t="s">
        <v>136</v>
      </c>
      <c r="K190" s="122">
        <v>14</v>
      </c>
      <c r="L190" s="222"/>
      <c r="M190" s="223"/>
      <c r="N190" s="222">
        <f>ROUND(L190*K190,2)</f>
        <v>0</v>
      </c>
      <c r="O190" s="223"/>
      <c r="P190" s="223"/>
      <c r="Q190" s="223"/>
      <c r="R190" s="217"/>
      <c r="S190" s="123"/>
      <c r="T190" s="1"/>
      <c r="U190" s="124"/>
      <c r="V190" s="36"/>
      <c r="W190" s="125"/>
      <c r="X190" s="125"/>
      <c r="Y190" s="125"/>
      <c r="Z190" s="125"/>
      <c r="AA190" s="125"/>
      <c r="AB190" s="126"/>
      <c r="AC190" s="1"/>
      <c r="AD190" s="1"/>
    </row>
    <row r="191" spans="1:30" ht="13.5" customHeight="1">
      <c r="A191" s="1"/>
      <c r="B191" s="118"/>
      <c r="C191" s="119"/>
      <c r="D191" s="119"/>
      <c r="E191" s="120"/>
      <c r="F191" s="297" t="s">
        <v>274</v>
      </c>
      <c r="G191" s="298"/>
      <c r="H191" s="298"/>
      <c r="I191" s="225"/>
      <c r="J191" s="121"/>
      <c r="K191" s="122"/>
      <c r="L191" s="222"/>
      <c r="M191" s="223"/>
      <c r="N191" s="222"/>
      <c r="O191" s="223"/>
      <c r="P191" s="223"/>
      <c r="Q191" s="223"/>
      <c r="R191" s="122"/>
      <c r="S191" s="123"/>
      <c r="T191" s="1"/>
      <c r="U191" s="124"/>
      <c r="V191" s="36"/>
      <c r="W191" s="125"/>
      <c r="X191" s="125"/>
      <c r="Y191" s="125"/>
      <c r="Z191" s="125"/>
      <c r="AA191" s="125"/>
      <c r="AB191" s="126"/>
      <c r="AC191" s="1"/>
      <c r="AD191" s="1"/>
    </row>
    <row r="192" spans="1:30" ht="30" customHeight="1">
      <c r="A192" s="1"/>
      <c r="B192" s="118"/>
      <c r="C192" s="119">
        <v>17</v>
      </c>
      <c r="D192" s="119" t="s">
        <v>113</v>
      </c>
      <c r="E192" s="120" t="s">
        <v>363</v>
      </c>
      <c r="F192" s="294" t="s">
        <v>260</v>
      </c>
      <c r="G192" s="295"/>
      <c r="H192" s="295"/>
      <c r="I192" s="293"/>
      <c r="J192" s="121" t="s">
        <v>136</v>
      </c>
      <c r="K192" s="122">
        <v>6</v>
      </c>
      <c r="L192" s="222"/>
      <c r="M192" s="223"/>
      <c r="N192" s="222">
        <f>ROUND(L192*K192,2)</f>
        <v>0</v>
      </c>
      <c r="O192" s="223"/>
      <c r="P192" s="223"/>
      <c r="Q192" s="223"/>
      <c r="R192" s="122"/>
      <c r="S192" s="123"/>
      <c r="T192" s="1"/>
      <c r="U192" s="124"/>
      <c r="V192" s="36"/>
      <c r="W192" s="125"/>
      <c r="X192" s="125"/>
      <c r="Y192" s="125"/>
      <c r="Z192" s="125"/>
      <c r="AA192" s="125"/>
      <c r="AB192" s="126"/>
      <c r="AC192" s="1"/>
      <c r="AD192" s="1"/>
    </row>
    <row r="193" spans="1:30" ht="13.5" customHeight="1">
      <c r="A193" s="1"/>
      <c r="B193" s="118"/>
      <c r="C193" s="119"/>
      <c r="D193" s="119"/>
      <c r="E193" s="120"/>
      <c r="F193" s="297" t="s">
        <v>364</v>
      </c>
      <c r="G193" s="298"/>
      <c r="H193" s="298"/>
      <c r="I193" s="225"/>
      <c r="J193" s="121"/>
      <c r="K193" s="122"/>
      <c r="L193" s="222"/>
      <c r="M193" s="223"/>
      <c r="N193" s="222"/>
      <c r="O193" s="223"/>
      <c r="P193" s="223"/>
      <c r="Q193" s="223"/>
      <c r="R193" s="122"/>
      <c r="S193" s="123"/>
      <c r="T193" s="1"/>
      <c r="U193" s="124"/>
      <c r="V193" s="36"/>
      <c r="W193" s="125"/>
      <c r="X193" s="125"/>
      <c r="Y193" s="125"/>
      <c r="Z193" s="125"/>
      <c r="AA193" s="125"/>
      <c r="AB193" s="126"/>
      <c r="AC193" s="1"/>
      <c r="AD193" s="1"/>
    </row>
    <row r="194" spans="1:30" ht="30" customHeight="1">
      <c r="A194" s="1"/>
      <c r="B194" s="118"/>
      <c r="C194" s="119">
        <v>17</v>
      </c>
      <c r="D194" s="119" t="s">
        <v>113</v>
      </c>
      <c r="E194" s="120" t="s">
        <v>365</v>
      </c>
      <c r="F194" s="294" t="s">
        <v>366</v>
      </c>
      <c r="G194" s="295"/>
      <c r="H194" s="295"/>
      <c r="I194" s="293"/>
      <c r="J194" s="121" t="s">
        <v>136</v>
      </c>
      <c r="K194" s="122">
        <v>1</v>
      </c>
      <c r="L194" s="222"/>
      <c r="M194" s="223"/>
      <c r="N194" s="222">
        <f>ROUND(L194*K194,2)</f>
        <v>0</v>
      </c>
      <c r="O194" s="223"/>
      <c r="P194" s="223"/>
      <c r="Q194" s="223"/>
      <c r="R194" s="122"/>
      <c r="S194" s="123"/>
      <c r="T194" s="1"/>
      <c r="U194" s="124"/>
      <c r="V194" s="36"/>
      <c r="W194" s="125"/>
      <c r="X194" s="125"/>
      <c r="Y194" s="125"/>
      <c r="Z194" s="125"/>
      <c r="AA194" s="125"/>
      <c r="AB194" s="126"/>
      <c r="AC194" s="1"/>
      <c r="AD194" s="1"/>
    </row>
    <row r="195" spans="1:30" ht="13.5">
      <c r="A195" s="1"/>
      <c r="B195" s="118"/>
      <c r="C195" s="119"/>
      <c r="D195" s="119"/>
      <c r="E195" s="120"/>
      <c r="F195" s="297" t="s">
        <v>368</v>
      </c>
      <c r="G195" s="298"/>
      <c r="H195" s="298"/>
      <c r="I195" s="225"/>
      <c r="J195" s="121"/>
      <c r="K195" s="122"/>
      <c r="L195" s="191"/>
      <c r="M195" s="190"/>
      <c r="N195" s="191"/>
      <c r="O195" s="190"/>
      <c r="P195" s="190"/>
      <c r="Q195" s="190"/>
      <c r="R195" s="122"/>
      <c r="S195" s="123"/>
      <c r="T195" s="1"/>
      <c r="U195" s="124"/>
      <c r="V195" s="36"/>
      <c r="W195" s="125"/>
      <c r="X195" s="125"/>
      <c r="Y195" s="125"/>
      <c r="Z195" s="125"/>
      <c r="AA195" s="125"/>
      <c r="AB195" s="126"/>
      <c r="AC195" s="1"/>
      <c r="AD195" s="1"/>
    </row>
    <row r="196" spans="1:30" ht="30" customHeight="1">
      <c r="A196" s="1"/>
      <c r="B196" s="118"/>
      <c r="C196" s="119">
        <v>17</v>
      </c>
      <c r="D196" s="119" t="s">
        <v>113</v>
      </c>
      <c r="E196" s="120" t="s">
        <v>288</v>
      </c>
      <c r="F196" s="294" t="s">
        <v>435</v>
      </c>
      <c r="G196" s="295"/>
      <c r="H196" s="295"/>
      <c r="I196" s="293"/>
      <c r="J196" s="121" t="s">
        <v>136</v>
      </c>
      <c r="K196" s="122">
        <v>6</v>
      </c>
      <c r="L196" s="222"/>
      <c r="M196" s="223"/>
      <c r="N196" s="222">
        <f>ROUND(L196*K196,2)</f>
        <v>0</v>
      </c>
      <c r="O196" s="223"/>
      <c r="P196" s="223"/>
      <c r="Q196" s="223"/>
      <c r="R196" s="122"/>
      <c r="S196" s="123"/>
      <c r="T196" s="1"/>
      <c r="U196" s="124"/>
      <c r="V196" s="36"/>
      <c r="W196" s="125"/>
      <c r="X196" s="125"/>
      <c r="Y196" s="125"/>
      <c r="Z196" s="125"/>
      <c r="AA196" s="125"/>
      <c r="AB196" s="126"/>
      <c r="AC196" s="1"/>
      <c r="AD196" s="1"/>
    </row>
    <row r="197" spans="1:30" ht="13.5" customHeight="1">
      <c r="A197" s="1"/>
      <c r="B197" s="118"/>
      <c r="C197" s="119"/>
      <c r="D197" s="119"/>
      <c r="E197" s="120"/>
      <c r="F197" s="297" t="s">
        <v>290</v>
      </c>
      <c r="G197" s="298"/>
      <c r="H197" s="298"/>
      <c r="I197" s="225"/>
      <c r="J197" s="121"/>
      <c r="K197" s="122"/>
      <c r="L197" s="222"/>
      <c r="M197" s="223"/>
      <c r="N197" s="222"/>
      <c r="O197" s="223"/>
      <c r="P197" s="223"/>
      <c r="Q197" s="223"/>
      <c r="R197" s="122"/>
      <c r="S197" s="123"/>
      <c r="T197" s="1"/>
      <c r="U197" s="124"/>
      <c r="V197" s="36"/>
      <c r="W197" s="125"/>
      <c r="X197" s="125"/>
      <c r="Y197" s="125"/>
      <c r="Z197" s="125"/>
      <c r="AA197" s="125"/>
      <c r="AB197" s="126"/>
      <c r="AC197" s="1"/>
      <c r="AD197" s="1"/>
    </row>
    <row r="198" spans="1:30" ht="30" customHeight="1">
      <c r="A198" s="1"/>
      <c r="B198" s="118"/>
      <c r="C198" s="119">
        <v>17</v>
      </c>
      <c r="D198" s="119" t="s">
        <v>113</v>
      </c>
      <c r="E198" s="120" t="s">
        <v>436</v>
      </c>
      <c r="F198" s="294" t="s">
        <v>437</v>
      </c>
      <c r="G198" s="295"/>
      <c r="H198" s="295"/>
      <c r="I198" s="293"/>
      <c r="J198" s="121" t="s">
        <v>136</v>
      </c>
      <c r="K198" s="122">
        <v>1</v>
      </c>
      <c r="L198" s="222"/>
      <c r="M198" s="223"/>
      <c r="N198" s="222">
        <f>ROUND(L198*K198,2)</f>
        <v>0</v>
      </c>
      <c r="O198" s="223"/>
      <c r="P198" s="223"/>
      <c r="Q198" s="223"/>
      <c r="R198" s="122"/>
      <c r="S198" s="123"/>
      <c r="T198" s="1"/>
      <c r="U198" s="124"/>
      <c r="V198" s="36"/>
      <c r="W198" s="125"/>
      <c r="X198" s="125"/>
      <c r="Y198" s="125"/>
      <c r="Z198" s="125"/>
      <c r="AA198" s="125"/>
      <c r="AB198" s="126"/>
      <c r="AC198" s="1"/>
      <c r="AD198" s="1"/>
    </row>
    <row r="199" spans="1:30" ht="13.5" customHeight="1">
      <c r="A199" s="1"/>
      <c r="B199" s="118"/>
      <c r="C199" s="119"/>
      <c r="D199" s="119"/>
      <c r="E199" s="120"/>
      <c r="F199" s="297" t="s">
        <v>438</v>
      </c>
      <c r="G199" s="298"/>
      <c r="H199" s="298"/>
      <c r="I199" s="225"/>
      <c r="J199" s="121"/>
      <c r="K199" s="122"/>
      <c r="L199" s="222"/>
      <c r="M199" s="223"/>
      <c r="N199" s="222"/>
      <c r="O199" s="223"/>
      <c r="P199" s="223"/>
      <c r="Q199" s="223"/>
      <c r="R199" s="122"/>
      <c r="S199" s="123"/>
      <c r="T199" s="1"/>
      <c r="U199" s="124"/>
      <c r="V199" s="36"/>
      <c r="W199" s="125"/>
      <c r="X199" s="125"/>
      <c r="Y199" s="125"/>
      <c r="Z199" s="125"/>
      <c r="AA199" s="125"/>
      <c r="AB199" s="126"/>
      <c r="AC199" s="1"/>
      <c r="AD199" s="1"/>
    </row>
    <row r="200" spans="1:30" ht="30" customHeight="1">
      <c r="A200" s="1"/>
      <c r="B200" s="118"/>
      <c r="C200" s="119">
        <v>17</v>
      </c>
      <c r="D200" s="119" t="s">
        <v>113</v>
      </c>
      <c r="E200" s="120" t="s">
        <v>439</v>
      </c>
      <c r="F200" s="224" t="s">
        <v>392</v>
      </c>
      <c r="G200" s="223"/>
      <c r="H200" s="223"/>
      <c r="I200" s="223"/>
      <c r="J200" s="121" t="s">
        <v>136</v>
      </c>
      <c r="K200" s="122">
        <v>1</v>
      </c>
      <c r="L200" s="222"/>
      <c r="M200" s="223"/>
      <c r="N200" s="222">
        <f>ROUND(L200*K200,2)</f>
        <v>0</v>
      </c>
      <c r="O200" s="223"/>
      <c r="P200" s="223"/>
      <c r="Q200" s="223"/>
      <c r="R200" s="122"/>
      <c r="S200" s="123"/>
      <c r="T200" s="1"/>
      <c r="U200" s="124"/>
      <c r="V200" s="36"/>
      <c r="W200" s="125"/>
      <c r="X200" s="125"/>
      <c r="Y200" s="125"/>
      <c r="Z200" s="125"/>
      <c r="AA200" s="125"/>
      <c r="AB200" s="126"/>
      <c r="AC200" s="1"/>
      <c r="AD200" s="1"/>
    </row>
    <row r="201" spans="1:30" ht="13.5" customHeight="1">
      <c r="A201" s="1"/>
      <c r="B201" s="118"/>
      <c r="C201" s="119"/>
      <c r="D201" s="119"/>
      <c r="E201" s="120"/>
      <c r="F201" s="297" t="s">
        <v>440</v>
      </c>
      <c r="G201" s="298"/>
      <c r="H201" s="298"/>
      <c r="I201" s="225"/>
      <c r="J201" s="121"/>
      <c r="K201" s="122"/>
      <c r="L201" s="222"/>
      <c r="M201" s="223"/>
      <c r="N201" s="222"/>
      <c r="O201" s="223"/>
      <c r="P201" s="223"/>
      <c r="Q201" s="223"/>
      <c r="R201" s="122"/>
      <c r="S201" s="123"/>
      <c r="T201" s="1"/>
      <c r="U201" s="124"/>
      <c r="V201" s="36"/>
      <c r="W201" s="125"/>
      <c r="X201" s="125"/>
      <c r="Y201" s="125"/>
      <c r="Z201" s="125"/>
      <c r="AA201" s="125"/>
      <c r="AB201" s="126"/>
      <c r="AC201" s="1"/>
      <c r="AD201" s="1"/>
    </row>
    <row r="202" spans="1:30" ht="39.75" customHeight="1">
      <c r="A202" s="1"/>
      <c r="B202" s="118"/>
      <c r="C202" s="119"/>
      <c r="D202" s="119" t="s">
        <v>113</v>
      </c>
      <c r="E202" s="120" t="s">
        <v>441</v>
      </c>
      <c r="F202" s="294" t="s">
        <v>443</v>
      </c>
      <c r="G202" s="295"/>
      <c r="H202" s="295"/>
      <c r="I202" s="293"/>
      <c r="J202" s="121" t="s">
        <v>136</v>
      </c>
      <c r="K202" s="122">
        <v>1</v>
      </c>
      <c r="L202" s="222"/>
      <c r="M202" s="223"/>
      <c r="N202" s="222">
        <f>ROUND(L202*K202,2)</f>
        <v>0</v>
      </c>
      <c r="O202" s="223"/>
      <c r="P202" s="223"/>
      <c r="Q202" s="223"/>
      <c r="R202" s="122"/>
      <c r="S202" s="123"/>
      <c r="T202" s="1"/>
      <c r="U202" s="124"/>
      <c r="V202" s="36"/>
      <c r="W202" s="125"/>
      <c r="X202" s="125"/>
      <c r="Y202" s="125"/>
      <c r="Z202" s="125"/>
      <c r="AA202" s="125"/>
      <c r="AB202" s="126"/>
      <c r="AC202" s="1"/>
      <c r="AD202" s="1"/>
    </row>
    <row r="203" spans="1:30" ht="13.5" customHeight="1">
      <c r="A203" s="1"/>
      <c r="B203" s="118"/>
      <c r="C203" s="119"/>
      <c r="D203" s="119"/>
      <c r="E203" s="120"/>
      <c r="F203" s="297" t="s">
        <v>442</v>
      </c>
      <c r="G203" s="298"/>
      <c r="H203" s="298"/>
      <c r="I203" s="225"/>
      <c r="J203" s="121"/>
      <c r="K203" s="122"/>
      <c r="L203" s="191"/>
      <c r="M203" s="190"/>
      <c r="N203" s="191"/>
      <c r="O203" s="190"/>
      <c r="P203" s="190"/>
      <c r="Q203" s="190"/>
      <c r="R203" s="122"/>
      <c r="S203" s="123"/>
      <c r="T203" s="1"/>
      <c r="U203" s="124"/>
      <c r="V203" s="36"/>
      <c r="W203" s="125"/>
      <c r="X203" s="125"/>
      <c r="Y203" s="125"/>
      <c r="Z203" s="125"/>
      <c r="AA203" s="125"/>
      <c r="AB203" s="126"/>
      <c r="AC203" s="1"/>
      <c r="AD203" s="1"/>
    </row>
    <row r="204" spans="1:30" ht="30" customHeight="1">
      <c r="A204" s="1"/>
      <c r="B204" s="118"/>
      <c r="C204" s="119"/>
      <c r="D204" s="119" t="s">
        <v>113</v>
      </c>
      <c r="E204" s="120" t="s">
        <v>444</v>
      </c>
      <c r="F204" s="294" t="s">
        <v>445</v>
      </c>
      <c r="G204" s="295"/>
      <c r="H204" s="295"/>
      <c r="I204" s="293"/>
      <c r="J204" s="121" t="s">
        <v>136</v>
      </c>
      <c r="K204" s="122">
        <v>1</v>
      </c>
      <c r="L204" s="222"/>
      <c r="M204" s="223"/>
      <c r="N204" s="222">
        <f>ROUND(L204*K204,2)</f>
        <v>0</v>
      </c>
      <c r="O204" s="223"/>
      <c r="P204" s="223"/>
      <c r="Q204" s="223"/>
      <c r="R204" s="122"/>
      <c r="S204" s="123"/>
      <c r="T204" s="1"/>
      <c r="U204" s="124"/>
      <c r="V204" s="36"/>
      <c r="W204" s="125"/>
      <c r="X204" s="125"/>
      <c r="Y204" s="125"/>
      <c r="Z204" s="125"/>
      <c r="AA204" s="125"/>
      <c r="AB204" s="126"/>
      <c r="AC204" s="1"/>
      <c r="AD204" s="1"/>
    </row>
    <row r="205" spans="1:30" ht="13.5" customHeight="1">
      <c r="A205" s="1"/>
      <c r="B205" s="118"/>
      <c r="C205" s="119"/>
      <c r="D205" s="119"/>
      <c r="E205" s="120"/>
      <c r="F205" s="297" t="s">
        <v>446</v>
      </c>
      <c r="G205" s="298"/>
      <c r="H205" s="298"/>
      <c r="I205" s="225"/>
      <c r="J205" s="121"/>
      <c r="K205" s="122"/>
      <c r="L205" s="191"/>
      <c r="M205" s="190"/>
      <c r="N205" s="191"/>
      <c r="O205" s="190"/>
      <c r="P205" s="190"/>
      <c r="Q205" s="190"/>
      <c r="R205" s="122"/>
      <c r="S205" s="123"/>
      <c r="T205" s="1"/>
      <c r="U205" s="124"/>
      <c r="V205" s="36"/>
      <c r="W205" s="125"/>
      <c r="X205" s="125"/>
      <c r="Y205" s="125"/>
      <c r="Z205" s="125"/>
      <c r="AA205" s="125"/>
      <c r="AB205" s="126"/>
      <c r="AC205" s="1"/>
      <c r="AD205" s="1"/>
    </row>
    <row r="206" spans="1:30" ht="30" customHeight="1">
      <c r="A206" s="1"/>
      <c r="B206" s="118"/>
      <c r="C206" s="119"/>
      <c r="D206" s="119" t="s">
        <v>113</v>
      </c>
      <c r="E206" s="120" t="s">
        <v>447</v>
      </c>
      <c r="F206" s="294" t="s">
        <v>449</v>
      </c>
      <c r="G206" s="295"/>
      <c r="H206" s="295"/>
      <c r="I206" s="293"/>
      <c r="J206" s="121" t="s">
        <v>136</v>
      </c>
      <c r="K206" s="122">
        <v>1</v>
      </c>
      <c r="L206" s="222"/>
      <c r="M206" s="223"/>
      <c r="N206" s="222">
        <f>ROUND(L206*K206,2)</f>
        <v>0</v>
      </c>
      <c r="O206" s="223"/>
      <c r="P206" s="223"/>
      <c r="Q206" s="223"/>
      <c r="R206" s="122"/>
      <c r="S206" s="123"/>
      <c r="T206" s="1"/>
      <c r="U206" s="124"/>
      <c r="V206" s="36"/>
      <c r="W206" s="125"/>
      <c r="X206" s="125"/>
      <c r="Y206" s="125"/>
      <c r="Z206" s="125"/>
      <c r="AA206" s="125"/>
      <c r="AB206" s="126"/>
      <c r="AC206" s="1"/>
      <c r="AD206" s="1"/>
    </row>
    <row r="207" spans="1:30" ht="13.5" customHeight="1">
      <c r="A207" s="1"/>
      <c r="B207" s="118"/>
      <c r="C207" s="119"/>
      <c r="D207" s="119"/>
      <c r="E207" s="120"/>
      <c r="F207" s="297" t="s">
        <v>448</v>
      </c>
      <c r="G207" s="298"/>
      <c r="H207" s="298"/>
      <c r="I207" s="225"/>
      <c r="J207" s="121"/>
      <c r="K207" s="122"/>
      <c r="L207" s="191"/>
      <c r="M207" s="190"/>
      <c r="N207" s="191"/>
      <c r="O207" s="190"/>
      <c r="P207" s="190"/>
      <c r="Q207" s="190"/>
      <c r="R207" s="122"/>
      <c r="S207" s="123"/>
      <c r="T207" s="1"/>
      <c r="U207" s="124"/>
      <c r="V207" s="36"/>
      <c r="W207" s="125"/>
      <c r="X207" s="125"/>
      <c r="Y207" s="125"/>
      <c r="Z207" s="125"/>
      <c r="AA207" s="125"/>
      <c r="AB207" s="126"/>
      <c r="AC207" s="1"/>
      <c r="AD207" s="1"/>
    </row>
    <row r="208" spans="1:30" ht="13.5" customHeight="1">
      <c r="A208" s="1"/>
      <c r="B208" s="118"/>
      <c r="C208" s="119">
        <v>19</v>
      </c>
      <c r="D208" s="119" t="s">
        <v>113</v>
      </c>
      <c r="E208" s="151" t="s">
        <v>215</v>
      </c>
      <c r="F208" s="294" t="s">
        <v>216</v>
      </c>
      <c r="G208" s="295"/>
      <c r="H208" s="295"/>
      <c r="I208" s="293"/>
      <c r="J208" s="121" t="s">
        <v>217</v>
      </c>
      <c r="K208" s="122">
        <v>1</v>
      </c>
      <c r="L208" s="222"/>
      <c r="M208" s="223"/>
      <c r="N208" s="222">
        <f>ROUND(L208*K208,2)</f>
        <v>0</v>
      </c>
      <c r="O208" s="223"/>
      <c r="P208" s="223"/>
      <c r="Q208" s="223"/>
      <c r="R208" s="148" t="s">
        <v>170</v>
      </c>
      <c r="S208" s="123"/>
      <c r="T208" s="1"/>
      <c r="U208" s="124"/>
      <c r="V208" s="36"/>
      <c r="W208" s="125"/>
      <c r="X208" s="125"/>
      <c r="Y208" s="125"/>
      <c r="Z208" s="125"/>
      <c r="AA208" s="125"/>
      <c r="AB208" s="126"/>
      <c r="AC208" s="1"/>
      <c r="AD208" s="157"/>
    </row>
    <row r="209" spans="1:30" ht="30" customHeight="1">
      <c r="A209" s="1"/>
      <c r="B209" s="118"/>
      <c r="C209" s="119">
        <v>17</v>
      </c>
      <c r="D209" s="119" t="s">
        <v>113</v>
      </c>
      <c r="E209" s="151" t="s">
        <v>450</v>
      </c>
      <c r="F209" s="294" t="s">
        <v>451</v>
      </c>
      <c r="G209" s="295"/>
      <c r="H209" s="295"/>
      <c r="I209" s="293"/>
      <c r="J209" s="121" t="s">
        <v>137</v>
      </c>
      <c r="K209" s="122">
        <v>25.145</v>
      </c>
      <c r="L209" s="222"/>
      <c r="M209" s="223"/>
      <c r="N209" s="222">
        <f>ROUND(L209*K209,2)</f>
        <v>0</v>
      </c>
      <c r="O209" s="223"/>
      <c r="P209" s="223"/>
      <c r="Q209" s="223"/>
      <c r="R209" s="148" t="s">
        <v>170</v>
      </c>
      <c r="S209" s="123"/>
      <c r="T209" s="1"/>
      <c r="U209" s="124"/>
      <c r="V209" s="36"/>
      <c r="W209" s="125"/>
      <c r="X209" s="125"/>
      <c r="Y209" s="125"/>
      <c r="Z209" s="125"/>
      <c r="AA209" s="125"/>
      <c r="AB209" s="126"/>
      <c r="AC209" s="1"/>
      <c r="AD209" s="28"/>
    </row>
    <row r="210" spans="1:30" ht="15">
      <c r="A210" s="8"/>
      <c r="B210" s="108"/>
      <c r="C210" s="109"/>
      <c r="D210" s="131" t="s">
        <v>160</v>
      </c>
      <c r="E210" s="131"/>
      <c r="F210" s="131"/>
      <c r="G210" s="131"/>
      <c r="H210" s="131"/>
      <c r="I210" s="131"/>
      <c r="J210" s="131"/>
      <c r="K210" s="131"/>
      <c r="L210" s="131"/>
      <c r="M210" s="131"/>
      <c r="N210" s="282">
        <f>SUM(N211:N211)</f>
        <v>0</v>
      </c>
      <c r="O210" s="283"/>
      <c r="P210" s="283"/>
      <c r="Q210" s="283"/>
      <c r="R210" s="145"/>
      <c r="S210" s="111"/>
      <c r="T210" s="8"/>
      <c r="U210" s="112"/>
      <c r="V210" s="109"/>
      <c r="W210" s="109"/>
      <c r="X210" s="113">
        <f>SUM(X211:X211)</f>
        <v>33.4566</v>
      </c>
      <c r="Y210" s="109"/>
      <c r="Z210" s="113">
        <f>SUM(Z211:Z211)</f>
        <v>0.29739200000000005</v>
      </c>
      <c r="AA210" s="109"/>
      <c r="AB210" s="114">
        <f>SUM(AB211:AB211)</f>
        <v>0</v>
      </c>
      <c r="AC210" s="8"/>
      <c r="AD210" s="8"/>
    </row>
    <row r="211" spans="1:30" ht="30" customHeight="1">
      <c r="A211" s="1"/>
      <c r="B211" s="118"/>
      <c r="C211" s="119">
        <v>6</v>
      </c>
      <c r="D211" s="119" t="s">
        <v>113</v>
      </c>
      <c r="E211" s="120" t="s">
        <v>165</v>
      </c>
      <c r="F211" s="294" t="s">
        <v>166</v>
      </c>
      <c r="G211" s="295"/>
      <c r="H211" s="295"/>
      <c r="I211" s="293"/>
      <c r="J211" s="121" t="s">
        <v>135</v>
      </c>
      <c r="K211" s="122">
        <v>743.48</v>
      </c>
      <c r="L211" s="222"/>
      <c r="M211" s="223"/>
      <c r="N211" s="222">
        <f>ROUND(L211*K211,2)</f>
        <v>0</v>
      </c>
      <c r="O211" s="223"/>
      <c r="P211" s="223"/>
      <c r="Q211" s="223"/>
      <c r="R211" s="148" t="s">
        <v>170</v>
      </c>
      <c r="S211" s="123"/>
      <c r="T211" s="1"/>
      <c r="U211" s="124" t="s">
        <v>3</v>
      </c>
      <c r="V211" s="36" t="s">
        <v>34</v>
      </c>
      <c r="W211" s="125">
        <v>0.045</v>
      </c>
      <c r="X211" s="125">
        <f>W211*K211</f>
        <v>33.4566</v>
      </c>
      <c r="Y211" s="125">
        <v>0.0004</v>
      </c>
      <c r="Z211" s="125">
        <f>Y211*K211</f>
        <v>0.29739200000000005</v>
      </c>
      <c r="AA211" s="125">
        <v>0</v>
      </c>
      <c r="AB211" s="126">
        <f>AA211*K211</f>
        <v>0</v>
      </c>
      <c r="AC211" s="1"/>
      <c r="AD211" s="1"/>
    </row>
    <row r="212" spans="1:30" ht="13.5" customHeight="1">
      <c r="A212" s="1"/>
      <c r="B212" s="51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3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5" spans="7:11" ht="13.5">
      <c r="G215" s="18"/>
      <c r="H215" s="18"/>
      <c r="I215" s="18"/>
      <c r="J215" s="18"/>
      <c r="K215" s="18"/>
    </row>
    <row r="216" spans="7:11" ht="13.5">
      <c r="G216" s="18"/>
      <c r="H216" s="164"/>
      <c r="I216" s="157"/>
      <c r="J216" s="18"/>
      <c r="K216" s="18"/>
    </row>
    <row r="217" ht="13.5">
      <c r="F217" s="18"/>
    </row>
    <row r="218" spans="5:7" ht="13.5">
      <c r="E218" s="18"/>
      <c r="F218" s="157"/>
      <c r="G218" s="18"/>
    </row>
    <row r="219" spans="5:7" ht="13.5">
      <c r="E219" s="18"/>
      <c r="F219" s="157"/>
      <c r="G219" s="18"/>
    </row>
    <row r="220" spans="5:7" ht="13.5">
      <c r="E220" s="18"/>
      <c r="F220" s="18"/>
      <c r="G220" s="18"/>
    </row>
    <row r="221" spans="5:7" ht="13.5">
      <c r="E221" s="18"/>
      <c r="F221" s="157"/>
      <c r="G221" s="18"/>
    </row>
    <row r="222" spans="5:7" ht="13.5">
      <c r="E222" s="18"/>
      <c r="F222" s="18"/>
      <c r="G222" s="18"/>
    </row>
    <row r="223" spans="5:7" ht="13.5">
      <c r="E223" s="18"/>
      <c r="F223" s="18"/>
      <c r="G223" s="18"/>
    </row>
  </sheetData>
  <sheetProtection/>
  <mergeCells count="251">
    <mergeCell ref="F198:I198"/>
    <mergeCell ref="F201:I201"/>
    <mergeCell ref="L201:M201"/>
    <mergeCell ref="N201:Q201"/>
    <mergeCell ref="F200:I200"/>
    <mergeCell ref="L200:M200"/>
    <mergeCell ref="F205:I205"/>
    <mergeCell ref="N200:Q200"/>
    <mergeCell ref="N202:Q202"/>
    <mergeCell ref="F204:I204"/>
    <mergeCell ref="F202:I202"/>
    <mergeCell ref="F203:I203"/>
    <mergeCell ref="N194:Q194"/>
    <mergeCell ref="F192:I192"/>
    <mergeCell ref="F206:I206"/>
    <mergeCell ref="L206:M206"/>
    <mergeCell ref="N206:Q206"/>
    <mergeCell ref="L198:M198"/>
    <mergeCell ref="N198:Q198"/>
    <mergeCell ref="F199:I199"/>
    <mergeCell ref="L199:M199"/>
    <mergeCell ref="N199:Q199"/>
    <mergeCell ref="F196:I196"/>
    <mergeCell ref="L196:M196"/>
    <mergeCell ref="F190:I190"/>
    <mergeCell ref="F188:I188"/>
    <mergeCell ref="F189:I189"/>
    <mergeCell ref="L194:M194"/>
    <mergeCell ref="L189:M189"/>
    <mergeCell ref="F191:I191"/>
    <mergeCell ref="L191:M191"/>
    <mergeCell ref="L197:M197"/>
    <mergeCell ref="N197:Q197"/>
    <mergeCell ref="N169:Q169"/>
    <mergeCell ref="N196:Q196"/>
    <mergeCell ref="N172:Q172"/>
    <mergeCell ref="N173:Q173"/>
    <mergeCell ref="N176:Q176"/>
    <mergeCell ref="N180:Q180"/>
    <mergeCell ref="L181:M181"/>
    <mergeCell ref="L188:M188"/>
    <mergeCell ref="AD150:AG150"/>
    <mergeCell ref="L150:M150"/>
    <mergeCell ref="N150:Q150"/>
    <mergeCell ref="N210:Q210"/>
    <mergeCell ref="L168:M168"/>
    <mergeCell ref="L169:M169"/>
    <mergeCell ref="L176:M176"/>
    <mergeCell ref="L202:M202"/>
    <mergeCell ref="L177:M177"/>
    <mergeCell ref="N177:Q177"/>
    <mergeCell ref="L211:M211"/>
    <mergeCell ref="N211:Q211"/>
    <mergeCell ref="N204:Q204"/>
    <mergeCell ref="L209:M209"/>
    <mergeCell ref="N209:Q209"/>
    <mergeCell ref="L204:M204"/>
    <mergeCell ref="L208:M208"/>
    <mergeCell ref="N208:Q208"/>
    <mergeCell ref="F160:I160"/>
    <mergeCell ref="L160:M160"/>
    <mergeCell ref="L156:M156"/>
    <mergeCell ref="L167:M167"/>
    <mergeCell ref="L159:M159"/>
    <mergeCell ref="F158:I158"/>
    <mergeCell ref="F159:I159"/>
    <mergeCell ref="F156:I156"/>
    <mergeCell ref="L172:M172"/>
    <mergeCell ref="L173:M173"/>
    <mergeCell ref="L162:M162"/>
    <mergeCell ref="F181:I181"/>
    <mergeCell ref="L171:M171"/>
    <mergeCell ref="F167:I167"/>
    <mergeCell ref="F162:I162"/>
    <mergeCell ref="F174:I174"/>
    <mergeCell ref="L174:M174"/>
    <mergeCell ref="F197:I197"/>
    <mergeCell ref="N163:Q163"/>
    <mergeCell ref="F164:I164"/>
    <mergeCell ref="F168:I168"/>
    <mergeCell ref="N167:Q167"/>
    <mergeCell ref="N168:Q168"/>
    <mergeCell ref="L164:M164"/>
    <mergeCell ref="N164:Q164"/>
    <mergeCell ref="N165:Q165"/>
    <mergeCell ref="F171:I171"/>
    <mergeCell ref="N171:Q171"/>
    <mergeCell ref="N170:Q170"/>
    <mergeCell ref="N166:Q166"/>
    <mergeCell ref="N160:Q160"/>
    <mergeCell ref="N159:Q159"/>
    <mergeCell ref="N162:Q162"/>
    <mergeCell ref="F112:P112"/>
    <mergeCell ref="M114:P114"/>
    <mergeCell ref="N157:Q157"/>
    <mergeCell ref="L158:M158"/>
    <mergeCell ref="N158:Q158"/>
    <mergeCell ref="F150:I150"/>
    <mergeCell ref="F143:I143"/>
    <mergeCell ref="F145:I145"/>
    <mergeCell ref="F144:I144"/>
    <mergeCell ref="L155:M155"/>
    <mergeCell ref="F148:I148"/>
    <mergeCell ref="L148:M148"/>
    <mergeCell ref="F146:I146"/>
    <mergeCell ref="F153:I153"/>
    <mergeCell ref="N101:Q101"/>
    <mergeCell ref="N94:Q94"/>
    <mergeCell ref="N156:Q156"/>
    <mergeCell ref="M116:Q116"/>
    <mergeCell ref="L124:M124"/>
    <mergeCell ref="N123:Q123"/>
    <mergeCell ref="N155:Q155"/>
    <mergeCell ref="F111:P111"/>
    <mergeCell ref="N147:Q147"/>
    <mergeCell ref="N148:Q148"/>
    <mergeCell ref="N99:Q99"/>
    <mergeCell ref="N91:Q91"/>
    <mergeCell ref="N92:Q92"/>
    <mergeCell ref="N93:Q93"/>
    <mergeCell ref="H36:J36"/>
    <mergeCell ref="M36:P36"/>
    <mergeCell ref="L39:P39"/>
    <mergeCell ref="M82:P82"/>
    <mergeCell ref="H37:J37"/>
    <mergeCell ref="M37:P37"/>
    <mergeCell ref="M85:Q85"/>
    <mergeCell ref="M84:Q84"/>
    <mergeCell ref="C77:Q77"/>
    <mergeCell ref="F79:P79"/>
    <mergeCell ref="F80:P80"/>
    <mergeCell ref="M33:P33"/>
    <mergeCell ref="O18:P18"/>
    <mergeCell ref="O13:P13"/>
    <mergeCell ref="O16:P16"/>
    <mergeCell ref="O19:P19"/>
    <mergeCell ref="C2:Q2"/>
    <mergeCell ref="C4:Q4"/>
    <mergeCell ref="F6:P6"/>
    <mergeCell ref="F7:P7"/>
    <mergeCell ref="O10:P10"/>
    <mergeCell ref="O12:P12"/>
    <mergeCell ref="O15:P15"/>
    <mergeCell ref="O21:P21"/>
    <mergeCell ref="E25:L25"/>
    <mergeCell ref="M28:P28"/>
    <mergeCell ref="O22:P22"/>
    <mergeCell ref="H35:J35"/>
    <mergeCell ref="M29:P29"/>
    <mergeCell ref="H34:J34"/>
    <mergeCell ref="M34:P34"/>
    <mergeCell ref="M31:P31"/>
    <mergeCell ref="H33:J33"/>
    <mergeCell ref="M35:P35"/>
    <mergeCell ref="N87:Q87"/>
    <mergeCell ref="N89:Q89"/>
    <mergeCell ref="L119:M119"/>
    <mergeCell ref="L144:M144"/>
    <mergeCell ref="N144:Q144"/>
    <mergeCell ref="L143:M143"/>
    <mergeCell ref="L123:M123"/>
    <mergeCell ref="L103:Q103"/>
    <mergeCell ref="C109:Q109"/>
    <mergeCell ref="N96:Q96"/>
    <mergeCell ref="H1:K1"/>
    <mergeCell ref="N95:Q95"/>
    <mergeCell ref="N97:Q97"/>
    <mergeCell ref="N143:Q143"/>
    <mergeCell ref="N122:Q122"/>
    <mergeCell ref="L125:M125"/>
    <mergeCell ref="N125:Q125"/>
    <mergeCell ref="N124:Q124"/>
    <mergeCell ref="F119:I119"/>
    <mergeCell ref="F126:I126"/>
    <mergeCell ref="T2:AD2"/>
    <mergeCell ref="N121:Q121"/>
    <mergeCell ref="F8:P8"/>
    <mergeCell ref="F81:P81"/>
    <mergeCell ref="F113:P113"/>
    <mergeCell ref="N120:Q120"/>
    <mergeCell ref="M117:Q117"/>
    <mergeCell ref="N98:Q98"/>
    <mergeCell ref="N119:Q119"/>
    <mergeCell ref="N90:Q90"/>
    <mergeCell ref="C87:G87"/>
    <mergeCell ref="L153:M153"/>
    <mergeCell ref="N153:Q153"/>
    <mergeCell ref="N149:Q149"/>
    <mergeCell ref="F151:I151"/>
    <mergeCell ref="L151:M151"/>
    <mergeCell ref="N151:Q151"/>
    <mergeCell ref="F152:I152"/>
    <mergeCell ref="L152:M152"/>
    <mergeCell ref="N152:Q152"/>
    <mergeCell ref="N181:Q181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9:Q189"/>
    <mergeCell ref="F186:I186"/>
    <mergeCell ref="L186:M186"/>
    <mergeCell ref="N186:Q186"/>
    <mergeCell ref="N188:Q188"/>
    <mergeCell ref="F187:I187"/>
    <mergeCell ref="N185:Q185"/>
    <mergeCell ref="F183:I183"/>
    <mergeCell ref="L183:M183"/>
    <mergeCell ref="L187:M187"/>
    <mergeCell ref="N187:Q187"/>
    <mergeCell ref="N183:Q183"/>
    <mergeCell ref="F184:I184"/>
    <mergeCell ref="L184:M184"/>
    <mergeCell ref="F185:I185"/>
    <mergeCell ref="L185:M185"/>
    <mergeCell ref="L192:M192"/>
    <mergeCell ref="N192:Q192"/>
    <mergeCell ref="L190:M190"/>
    <mergeCell ref="N190:Q190"/>
    <mergeCell ref="N182:Q182"/>
    <mergeCell ref="N184:Q184"/>
    <mergeCell ref="F182:I182"/>
    <mergeCell ref="L182:M182"/>
    <mergeCell ref="N191:Q191"/>
    <mergeCell ref="F211:I211"/>
    <mergeCell ref="F209:I209"/>
    <mergeCell ref="F208:I208"/>
    <mergeCell ref="F207:I207"/>
    <mergeCell ref="F195:I195"/>
    <mergeCell ref="F193:I193"/>
    <mergeCell ref="L193:M193"/>
    <mergeCell ref="N193:Q193"/>
    <mergeCell ref="F194:I194"/>
    <mergeCell ref="F125:I125"/>
    <mergeCell ref="F123:I123"/>
    <mergeCell ref="F177:I177"/>
    <mergeCell ref="F176:I176"/>
    <mergeCell ref="F173:I173"/>
    <mergeCell ref="F172:I172"/>
    <mergeCell ref="F154:I154"/>
    <mergeCell ref="F155:I155"/>
    <mergeCell ref="F169:I169"/>
    <mergeCell ref="F124:I124"/>
    <mergeCell ref="N174:Q174"/>
    <mergeCell ref="F175:I175"/>
    <mergeCell ref="L175:M175"/>
    <mergeCell ref="N175:Q175"/>
  </mergeCells>
  <hyperlinks>
    <hyperlink ref="J1:K1" location="C87" display="2) Rekapitulace rozpočtu"/>
    <hyperlink ref="L1" location="C120" tooltip="Rozpočet" display="3) Rozpočet"/>
    <hyperlink ref="T1:U1" location="'Rekapitulace stavby'!C2" tooltip="Rekapitulace stavby" display="Rekapitulace stavby"/>
    <hyperlink ref="F1:G1" location="C2" tooltip="Krycí list rozpočtu" display="1) Krycí list rozpočtu"/>
  </hyperlinks>
  <printOptions/>
  <pageMargins left="0.5905511811023623" right="0.5905511811023623" top="0.5118110236220472" bottom="0.4724409448818898" header="0" footer="0"/>
  <pageSetup blackAndWhite="1" errors="blank" fitToHeight="100" horizontalDpi="600" verticalDpi="600" orientation="portrait" paperSize="9" scale="6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2"/>
  <sheetViews>
    <sheetView showGridLines="0" zoomScalePageLayoutView="0" workbookViewId="0" topLeftCell="A1">
      <pane ySplit="1" topLeftCell="BM74" activePane="bottomLeft" state="frozen"/>
      <selection pane="topLeft" activeCell="A1" sqref="A1"/>
      <selection pane="bottomLeft" activeCell="AG86" sqref="AG86:AM86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71" max="89" width="0" style="0" hidden="1" customWidth="1"/>
  </cols>
  <sheetData>
    <row r="1" spans="1:73" ht="21" customHeight="1">
      <c r="A1" s="133" t="s">
        <v>0</v>
      </c>
      <c r="B1" s="134"/>
      <c r="C1" s="134"/>
      <c r="D1" s="135" t="s">
        <v>1</v>
      </c>
      <c r="E1" s="134"/>
      <c r="F1" s="134"/>
      <c r="G1" s="134"/>
      <c r="H1" s="134"/>
      <c r="I1" s="134"/>
      <c r="J1" s="134"/>
      <c r="K1" s="136" t="s">
        <v>151</v>
      </c>
      <c r="L1" s="136"/>
      <c r="M1" s="136"/>
      <c r="N1" s="136"/>
      <c r="O1" s="136"/>
      <c r="P1" s="136"/>
      <c r="Q1" s="136"/>
      <c r="R1" s="136"/>
      <c r="S1" s="136"/>
      <c r="T1" s="134"/>
      <c r="U1" s="134"/>
      <c r="V1" s="134"/>
      <c r="W1" s="136" t="s">
        <v>152</v>
      </c>
      <c r="X1" s="136"/>
      <c r="Y1" s="136"/>
      <c r="Z1" s="136"/>
      <c r="AA1" s="136"/>
      <c r="AB1" s="136"/>
      <c r="AC1" s="136"/>
      <c r="AD1" s="136"/>
      <c r="AE1" s="136"/>
      <c r="AF1" s="136"/>
      <c r="AG1" s="134"/>
      <c r="AH1" s="134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240" t="s">
        <v>5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R2" s="242" t="s">
        <v>6</v>
      </c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243" t="s">
        <v>296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19"/>
      <c r="AS4" s="20" t="s">
        <v>10</v>
      </c>
      <c r="BS4" s="13" t="s">
        <v>11</v>
      </c>
    </row>
    <row r="5" spans="2:71" ht="14.25" customHeight="1">
      <c r="B5" s="17"/>
      <c r="C5" s="18"/>
      <c r="D5" s="21" t="s">
        <v>12</v>
      </c>
      <c r="E5" s="18"/>
      <c r="F5" s="18"/>
      <c r="G5" s="18"/>
      <c r="H5" s="18"/>
      <c r="I5" s="18"/>
      <c r="J5" s="18"/>
      <c r="K5" s="244">
        <v>152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18"/>
      <c r="AQ5" s="19"/>
      <c r="BS5" s="13" t="s">
        <v>7</v>
      </c>
    </row>
    <row r="6" spans="2:71" ht="36.75" customHeight="1">
      <c r="B6" s="17"/>
      <c r="C6" s="18"/>
      <c r="D6" s="23" t="s">
        <v>13</v>
      </c>
      <c r="E6" s="18"/>
      <c r="F6" s="18"/>
      <c r="G6" s="18"/>
      <c r="H6" s="18"/>
      <c r="I6" s="18"/>
      <c r="J6" s="18"/>
      <c r="K6" s="237" t="s">
        <v>233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18"/>
      <c r="AQ6" s="19"/>
      <c r="BS6" s="13" t="s">
        <v>14</v>
      </c>
    </row>
    <row r="7" spans="2:71" ht="14.25" customHeight="1">
      <c r="B7" s="17"/>
      <c r="C7" s="18"/>
      <c r="D7" s="24" t="s">
        <v>15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16</v>
      </c>
      <c r="AL7" s="18"/>
      <c r="AM7" s="18"/>
      <c r="AN7" s="22" t="s">
        <v>3</v>
      </c>
      <c r="AO7" s="18"/>
      <c r="AP7" s="18"/>
      <c r="AQ7" s="19"/>
      <c r="BS7" s="13" t="s">
        <v>17</v>
      </c>
    </row>
    <row r="8" spans="2:71" ht="14.25" customHeight="1">
      <c r="B8" s="17"/>
      <c r="C8" s="18"/>
      <c r="D8" s="24" t="s">
        <v>18</v>
      </c>
      <c r="E8" s="18"/>
      <c r="F8" s="18"/>
      <c r="G8" s="18"/>
      <c r="H8" s="18"/>
      <c r="I8" s="18"/>
      <c r="J8" s="18"/>
      <c r="K8" s="22" t="s">
        <v>220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19</v>
      </c>
      <c r="AL8" s="18"/>
      <c r="AM8" s="18"/>
      <c r="AN8" s="138">
        <v>42463</v>
      </c>
      <c r="AO8" s="18"/>
      <c r="AP8" s="18"/>
      <c r="AQ8" s="19"/>
      <c r="BS8" s="13" t="s">
        <v>20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21</v>
      </c>
    </row>
    <row r="10" spans="2:71" ht="14.25" customHeight="1">
      <c r="B10" s="17"/>
      <c r="C10" s="18"/>
      <c r="D10" s="24" t="s">
        <v>22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23</v>
      </c>
      <c r="AL10" s="18"/>
      <c r="AM10" s="18"/>
      <c r="AN10" s="22" t="s">
        <v>3</v>
      </c>
      <c r="AO10" s="18"/>
      <c r="AP10" s="18"/>
      <c r="AQ10" s="19"/>
      <c r="BS10" s="13" t="s">
        <v>14</v>
      </c>
    </row>
    <row r="11" spans="2:71" ht="18" customHeight="1">
      <c r="B11" s="17"/>
      <c r="C11" s="18"/>
      <c r="D11" s="18"/>
      <c r="E11" s="22" t="s">
        <v>222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24</v>
      </c>
      <c r="AL11" s="18"/>
      <c r="AM11" s="18"/>
      <c r="AN11" s="22" t="s">
        <v>3</v>
      </c>
      <c r="AO11" s="18"/>
      <c r="AP11" s="18"/>
      <c r="AQ11" s="19"/>
      <c r="BS11" s="13" t="s">
        <v>14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14</v>
      </c>
    </row>
    <row r="13" spans="2:71" ht="14.25" customHeight="1">
      <c r="B13" s="17"/>
      <c r="C13" s="18"/>
      <c r="D13" s="24" t="s">
        <v>25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23</v>
      </c>
      <c r="AL13" s="18"/>
      <c r="AM13" s="18"/>
      <c r="AN13" s="22" t="s">
        <v>3</v>
      </c>
      <c r="AO13" s="18"/>
      <c r="AP13" s="18"/>
      <c r="AQ13" s="19"/>
      <c r="BS13" s="13" t="s">
        <v>14</v>
      </c>
    </row>
    <row r="14" spans="2:71" ht="15">
      <c r="B14" s="17"/>
      <c r="C14" s="18"/>
      <c r="D14" s="18"/>
      <c r="E14" s="22" t="s">
        <v>26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24</v>
      </c>
      <c r="AL14" s="18"/>
      <c r="AM14" s="18"/>
      <c r="AN14" s="22" t="s">
        <v>3</v>
      </c>
      <c r="AO14" s="18"/>
      <c r="AP14" s="18"/>
      <c r="AQ14" s="19"/>
      <c r="BS14" s="13" t="s">
        <v>14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2:71" ht="14.25" customHeight="1">
      <c r="B16" s="17"/>
      <c r="C16" s="18"/>
      <c r="D16" s="24" t="s">
        <v>27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23</v>
      </c>
      <c r="AL16" s="18"/>
      <c r="AM16" s="18"/>
      <c r="AN16" s="22" t="s">
        <v>3</v>
      </c>
      <c r="AO16" s="18"/>
      <c r="AP16" s="18"/>
      <c r="AQ16" s="19"/>
      <c r="BS16" s="13" t="s">
        <v>4</v>
      </c>
    </row>
    <row r="17" spans="2:71" ht="18" customHeight="1">
      <c r="B17" s="17"/>
      <c r="C17" s="18"/>
      <c r="D17" s="18" t="s">
        <v>167</v>
      </c>
      <c r="E17" s="2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24</v>
      </c>
      <c r="AL17" s="18"/>
      <c r="AM17" s="18"/>
      <c r="AN17" s="22" t="s">
        <v>3</v>
      </c>
      <c r="AO17" s="18"/>
      <c r="AP17" s="18"/>
      <c r="AQ17" s="19"/>
      <c r="BS17" s="13" t="s">
        <v>4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7</v>
      </c>
    </row>
    <row r="19" spans="2:71" ht="14.25" customHeight="1">
      <c r="B19" s="17"/>
      <c r="C19" s="18"/>
      <c r="D19" s="24" t="s">
        <v>28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23</v>
      </c>
      <c r="AL19" s="18"/>
      <c r="AM19" s="18"/>
      <c r="AN19" s="22" t="s">
        <v>3</v>
      </c>
      <c r="AO19" s="18"/>
      <c r="AP19" s="18"/>
      <c r="AQ19" s="19"/>
      <c r="BS19" s="13" t="s">
        <v>7</v>
      </c>
    </row>
    <row r="20" spans="2:43" ht="18" customHeight="1">
      <c r="B20" s="17"/>
      <c r="C20" s="18"/>
      <c r="D20" s="18" t="s">
        <v>221</v>
      </c>
      <c r="E20" s="22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24</v>
      </c>
      <c r="AL20" s="18"/>
      <c r="AM20" s="18"/>
      <c r="AN20" s="22" t="s">
        <v>3</v>
      </c>
      <c r="AO20" s="18"/>
      <c r="AP20" s="18"/>
      <c r="AQ20" s="19"/>
    </row>
    <row r="21" spans="2:43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43" ht="15">
      <c r="B22" s="17"/>
      <c r="C22" s="18"/>
      <c r="D22" s="24" t="s">
        <v>29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43" ht="34.5" customHeight="1">
      <c r="B23" s="17"/>
      <c r="C23" s="18"/>
      <c r="D23" s="18"/>
      <c r="E23" s="239" t="s">
        <v>171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18"/>
      <c r="AP23" s="18"/>
      <c r="AQ23" s="19"/>
    </row>
    <row r="24" spans="2:43" ht="6.75" customHeight="1">
      <c r="B24" s="17"/>
      <c r="C24" s="1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18"/>
      <c r="AQ24" s="19"/>
    </row>
    <row r="25" spans="2:43" ht="14.25" customHeight="1">
      <c r="B25" s="17"/>
      <c r="C25" s="18"/>
      <c r="D25" s="26" t="s">
        <v>30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245">
        <f>ROUND(AG86,2)</f>
        <v>0</v>
      </c>
      <c r="AL25" s="238"/>
      <c r="AM25" s="238"/>
      <c r="AN25" s="238"/>
      <c r="AO25" s="238"/>
      <c r="AP25" s="18"/>
      <c r="AQ25" s="19"/>
    </row>
    <row r="26" spans="2:43" ht="14.25" customHeight="1">
      <c r="B26" s="17"/>
      <c r="C26" s="18"/>
      <c r="D26" s="26" t="s">
        <v>31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45">
        <f>ROUND(AG89,2)</f>
        <v>0</v>
      </c>
      <c r="AL26" s="238"/>
      <c r="AM26" s="238"/>
      <c r="AN26" s="238"/>
      <c r="AO26" s="238"/>
      <c r="AP26" s="18"/>
      <c r="AQ26" s="19"/>
    </row>
    <row r="27" spans="2:43" s="1" customFormat="1" ht="6.75" customHeight="1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9"/>
    </row>
    <row r="28" spans="2:43" s="1" customFormat="1" ht="25.5" customHeight="1">
      <c r="B28" s="27"/>
      <c r="C28" s="28"/>
      <c r="D28" s="30" t="s">
        <v>32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246">
        <f>ROUND(AK25+AK26,2)</f>
        <v>0</v>
      </c>
      <c r="AL28" s="247"/>
      <c r="AM28" s="247"/>
      <c r="AN28" s="247"/>
      <c r="AO28" s="247"/>
      <c r="AP28" s="28"/>
      <c r="AQ28" s="29"/>
    </row>
    <row r="29" spans="2:43" s="1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9"/>
    </row>
    <row r="30" spans="2:43" s="2" customFormat="1" ht="14.25" customHeight="1">
      <c r="B30" s="32"/>
      <c r="C30" s="33"/>
      <c r="D30" s="34" t="s">
        <v>33</v>
      </c>
      <c r="E30" s="33"/>
      <c r="F30" s="34" t="s">
        <v>34</v>
      </c>
      <c r="G30" s="33"/>
      <c r="H30" s="33"/>
      <c r="I30" s="33"/>
      <c r="J30" s="33"/>
      <c r="K30" s="33"/>
      <c r="L30" s="248">
        <v>0.21</v>
      </c>
      <c r="M30" s="249"/>
      <c r="N30" s="249"/>
      <c r="O30" s="249"/>
      <c r="P30" s="33"/>
      <c r="Q30" s="33"/>
      <c r="R30" s="33"/>
      <c r="S30" s="33"/>
      <c r="T30" s="36" t="s">
        <v>35</v>
      </c>
      <c r="U30" s="33"/>
      <c r="V30" s="33"/>
      <c r="W30" s="250">
        <f>AK28</f>
        <v>0</v>
      </c>
      <c r="X30" s="249"/>
      <c r="Y30" s="249"/>
      <c r="Z30" s="249"/>
      <c r="AA30" s="249"/>
      <c r="AB30" s="249"/>
      <c r="AC30" s="249"/>
      <c r="AD30" s="249"/>
      <c r="AE30" s="249"/>
      <c r="AF30" s="33"/>
      <c r="AG30" s="33"/>
      <c r="AH30" s="33"/>
      <c r="AI30" s="33"/>
      <c r="AJ30" s="33"/>
      <c r="AK30" s="250">
        <f>ROUND(SUM(L30*W30),2)</f>
        <v>0</v>
      </c>
      <c r="AL30" s="249"/>
      <c r="AM30" s="249"/>
      <c r="AN30" s="249"/>
      <c r="AO30" s="249"/>
      <c r="AP30" s="33"/>
      <c r="AQ30" s="37"/>
    </row>
    <row r="31" spans="2:43" s="2" customFormat="1" ht="14.25" customHeight="1">
      <c r="B31" s="32"/>
      <c r="C31" s="33"/>
      <c r="D31" s="33"/>
      <c r="E31" s="33"/>
      <c r="F31" s="34" t="s">
        <v>36</v>
      </c>
      <c r="G31" s="33"/>
      <c r="H31" s="33"/>
      <c r="I31" s="33"/>
      <c r="J31" s="33"/>
      <c r="K31" s="33"/>
      <c r="L31" s="248">
        <v>0.15</v>
      </c>
      <c r="M31" s="249"/>
      <c r="N31" s="249"/>
      <c r="O31" s="249"/>
      <c r="P31" s="33"/>
      <c r="Q31" s="33"/>
      <c r="R31" s="33"/>
      <c r="S31" s="33"/>
      <c r="T31" s="36" t="s">
        <v>35</v>
      </c>
      <c r="U31" s="33"/>
      <c r="V31" s="33"/>
      <c r="W31" s="250"/>
      <c r="X31" s="249"/>
      <c r="Y31" s="249"/>
      <c r="Z31" s="249"/>
      <c r="AA31" s="249"/>
      <c r="AB31" s="249"/>
      <c r="AC31" s="249"/>
      <c r="AD31" s="249"/>
      <c r="AE31" s="249"/>
      <c r="AF31" s="33"/>
      <c r="AG31" s="33"/>
      <c r="AH31" s="33"/>
      <c r="AI31" s="33"/>
      <c r="AJ31" s="33"/>
      <c r="AK31" s="250"/>
      <c r="AL31" s="249"/>
      <c r="AM31" s="249"/>
      <c r="AN31" s="249"/>
      <c r="AO31" s="249"/>
      <c r="AP31" s="33"/>
      <c r="AQ31" s="37"/>
    </row>
    <row r="32" spans="2:43" s="2" customFormat="1" ht="14.25" customHeight="1" hidden="1">
      <c r="B32" s="32"/>
      <c r="C32" s="33"/>
      <c r="D32" s="33"/>
      <c r="E32" s="33"/>
      <c r="F32" s="34" t="s">
        <v>37</v>
      </c>
      <c r="G32" s="33"/>
      <c r="H32" s="33"/>
      <c r="I32" s="33"/>
      <c r="J32" s="33"/>
      <c r="K32" s="33"/>
      <c r="L32" s="248">
        <v>0.21</v>
      </c>
      <c r="M32" s="249"/>
      <c r="N32" s="249"/>
      <c r="O32" s="249"/>
      <c r="P32" s="33"/>
      <c r="Q32" s="33"/>
      <c r="R32" s="33"/>
      <c r="S32" s="33"/>
      <c r="T32" s="36" t="s">
        <v>35</v>
      </c>
      <c r="U32" s="33"/>
      <c r="V32" s="33"/>
      <c r="W32" s="250" t="e">
        <f>ROUND(BB86+SUM(CF90:CF90),2)</f>
        <v>#REF!</v>
      </c>
      <c r="X32" s="249"/>
      <c r="Y32" s="249"/>
      <c r="Z32" s="249"/>
      <c r="AA32" s="249"/>
      <c r="AB32" s="249"/>
      <c r="AC32" s="249"/>
      <c r="AD32" s="249"/>
      <c r="AE32" s="249"/>
      <c r="AF32" s="33"/>
      <c r="AG32" s="33"/>
      <c r="AH32" s="33"/>
      <c r="AI32" s="33"/>
      <c r="AJ32" s="33"/>
      <c r="AK32" s="250">
        <v>0</v>
      </c>
      <c r="AL32" s="249"/>
      <c r="AM32" s="249"/>
      <c r="AN32" s="249"/>
      <c r="AO32" s="249"/>
      <c r="AP32" s="33"/>
      <c r="AQ32" s="37"/>
    </row>
    <row r="33" spans="2:43" s="2" customFormat="1" ht="14.25" customHeight="1" hidden="1">
      <c r="B33" s="32"/>
      <c r="C33" s="33"/>
      <c r="D33" s="33"/>
      <c r="E33" s="33"/>
      <c r="F33" s="34" t="s">
        <v>38</v>
      </c>
      <c r="G33" s="33"/>
      <c r="H33" s="33"/>
      <c r="I33" s="33"/>
      <c r="J33" s="33"/>
      <c r="K33" s="33"/>
      <c r="L33" s="248">
        <v>0.15</v>
      </c>
      <c r="M33" s="249"/>
      <c r="N33" s="249"/>
      <c r="O33" s="249"/>
      <c r="P33" s="33"/>
      <c r="Q33" s="33"/>
      <c r="R33" s="33"/>
      <c r="S33" s="33"/>
      <c r="T33" s="36" t="s">
        <v>35</v>
      </c>
      <c r="U33" s="33"/>
      <c r="V33" s="33"/>
      <c r="W33" s="250" t="e">
        <f>ROUND(BC86+SUM(CG90:CG90),2)</f>
        <v>#REF!</v>
      </c>
      <c r="X33" s="249"/>
      <c r="Y33" s="249"/>
      <c r="Z33" s="249"/>
      <c r="AA33" s="249"/>
      <c r="AB33" s="249"/>
      <c r="AC33" s="249"/>
      <c r="AD33" s="249"/>
      <c r="AE33" s="249"/>
      <c r="AF33" s="33"/>
      <c r="AG33" s="33"/>
      <c r="AH33" s="33"/>
      <c r="AI33" s="33"/>
      <c r="AJ33" s="33"/>
      <c r="AK33" s="250">
        <v>0</v>
      </c>
      <c r="AL33" s="249"/>
      <c r="AM33" s="249"/>
      <c r="AN33" s="249"/>
      <c r="AO33" s="249"/>
      <c r="AP33" s="33"/>
      <c r="AQ33" s="37"/>
    </row>
    <row r="34" spans="2:43" s="2" customFormat="1" ht="14.25" customHeight="1" hidden="1">
      <c r="B34" s="32"/>
      <c r="C34" s="33"/>
      <c r="D34" s="33"/>
      <c r="E34" s="33"/>
      <c r="F34" s="34" t="s">
        <v>39</v>
      </c>
      <c r="G34" s="33"/>
      <c r="H34" s="33"/>
      <c r="I34" s="33"/>
      <c r="J34" s="33"/>
      <c r="K34" s="33"/>
      <c r="L34" s="248">
        <v>0</v>
      </c>
      <c r="M34" s="249"/>
      <c r="N34" s="249"/>
      <c r="O34" s="249"/>
      <c r="P34" s="33"/>
      <c r="Q34" s="33"/>
      <c r="R34" s="33"/>
      <c r="S34" s="33"/>
      <c r="T34" s="36" t="s">
        <v>35</v>
      </c>
      <c r="U34" s="33"/>
      <c r="V34" s="33"/>
      <c r="W34" s="250" t="e">
        <f>ROUND(BD86+SUM(CH90:CH90),2)</f>
        <v>#REF!</v>
      </c>
      <c r="X34" s="249"/>
      <c r="Y34" s="249"/>
      <c r="Z34" s="249"/>
      <c r="AA34" s="249"/>
      <c r="AB34" s="249"/>
      <c r="AC34" s="249"/>
      <c r="AD34" s="249"/>
      <c r="AE34" s="249"/>
      <c r="AF34" s="33"/>
      <c r="AG34" s="33"/>
      <c r="AH34" s="33"/>
      <c r="AI34" s="33"/>
      <c r="AJ34" s="33"/>
      <c r="AK34" s="250">
        <v>0</v>
      </c>
      <c r="AL34" s="249"/>
      <c r="AM34" s="249"/>
      <c r="AN34" s="249"/>
      <c r="AO34" s="249"/>
      <c r="AP34" s="33"/>
      <c r="AQ34" s="37"/>
    </row>
    <row r="35" spans="2:43" s="1" customFormat="1" ht="6.75" customHeight="1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9"/>
    </row>
    <row r="36" spans="2:43" s="1" customFormat="1" ht="25.5" customHeight="1">
      <c r="B36" s="27"/>
      <c r="C36" s="38"/>
      <c r="D36" s="39" t="s">
        <v>40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 t="s">
        <v>41</v>
      </c>
      <c r="U36" s="40"/>
      <c r="V36" s="40"/>
      <c r="W36" s="40"/>
      <c r="X36" s="227" t="s">
        <v>42</v>
      </c>
      <c r="Y36" s="257"/>
      <c r="Z36" s="257"/>
      <c r="AA36" s="257"/>
      <c r="AB36" s="257"/>
      <c r="AC36" s="40"/>
      <c r="AD36" s="40"/>
      <c r="AE36" s="40"/>
      <c r="AF36" s="40"/>
      <c r="AG36" s="40"/>
      <c r="AH36" s="40"/>
      <c r="AI36" s="40"/>
      <c r="AJ36" s="40"/>
      <c r="AK36" s="228">
        <f>SUM(AK28:AK34)</f>
        <v>0</v>
      </c>
      <c r="AL36" s="257"/>
      <c r="AM36" s="257"/>
      <c r="AN36" s="257"/>
      <c r="AO36" s="259"/>
      <c r="AP36" s="38"/>
      <c r="AQ36" s="29"/>
    </row>
    <row r="37" spans="2:43" s="1" customFormat="1" ht="14.2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9"/>
    </row>
    <row r="38" spans="2:43" ht="13.5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9"/>
    </row>
    <row r="39" spans="2:43" ht="13.5">
      <c r="B39" s="17"/>
      <c r="C39" s="14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s="1" customFormat="1" ht="15">
      <c r="B48" s="27"/>
      <c r="C48" s="28"/>
      <c r="D48" s="42" t="s">
        <v>43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4"/>
      <c r="AA48" s="28"/>
      <c r="AB48" s="28"/>
      <c r="AC48" s="42" t="s">
        <v>44</v>
      </c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4"/>
      <c r="AP48" s="28"/>
      <c r="AQ48" s="29"/>
    </row>
    <row r="49" spans="2:43" ht="13.5">
      <c r="B49" s="17"/>
      <c r="C49" s="18"/>
      <c r="D49" s="45"/>
      <c r="E49" s="18" t="s">
        <v>167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46"/>
      <c r="AA49" s="18"/>
      <c r="AB49" s="18"/>
      <c r="AC49" s="45"/>
      <c r="AD49" s="18"/>
      <c r="AE49" s="18" t="s">
        <v>167</v>
      </c>
      <c r="AF49" s="18"/>
      <c r="AG49" s="18"/>
      <c r="AH49" s="18"/>
      <c r="AI49" s="18"/>
      <c r="AJ49" s="18"/>
      <c r="AK49" s="18"/>
      <c r="AL49" s="18"/>
      <c r="AM49" s="18"/>
      <c r="AN49" s="18"/>
      <c r="AO49" s="46"/>
      <c r="AP49" s="18"/>
      <c r="AQ49" s="19"/>
    </row>
    <row r="50" spans="2:43" ht="13.5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 ht="13.5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 ht="13.5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ht="13.5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ht="13.5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ht="13.5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ht="13.5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s="1" customFormat="1" ht="15">
      <c r="B57" s="27"/>
      <c r="C57" s="28"/>
      <c r="D57" s="47" t="s">
        <v>45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 t="s">
        <v>46</v>
      </c>
      <c r="S57" s="48"/>
      <c r="T57" s="48"/>
      <c r="U57" s="48"/>
      <c r="V57" s="48"/>
      <c r="W57" s="48"/>
      <c r="X57" s="48"/>
      <c r="Y57" s="48"/>
      <c r="Z57" s="50"/>
      <c r="AA57" s="28"/>
      <c r="AB57" s="28"/>
      <c r="AC57" s="47" t="s">
        <v>45</v>
      </c>
      <c r="AD57" s="48"/>
      <c r="AE57" s="48"/>
      <c r="AF57" s="48"/>
      <c r="AG57" s="48"/>
      <c r="AH57" s="48"/>
      <c r="AI57" s="48"/>
      <c r="AJ57" s="48"/>
      <c r="AK57" s="48"/>
      <c r="AL57" s="48"/>
      <c r="AM57" s="49" t="s">
        <v>46</v>
      </c>
      <c r="AN57" s="48"/>
      <c r="AO57" s="50"/>
      <c r="AP57" s="28"/>
      <c r="AQ57" s="29"/>
    </row>
    <row r="58" spans="2:43" ht="13.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9"/>
    </row>
    <row r="59" spans="2:43" s="1" customFormat="1" ht="15">
      <c r="B59" s="27"/>
      <c r="C59" s="28"/>
      <c r="D59" s="42" t="s">
        <v>47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4"/>
      <c r="AA59" s="28"/>
      <c r="AB59" s="28"/>
      <c r="AC59" s="42" t="s">
        <v>48</v>
      </c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4"/>
      <c r="AP59" s="28"/>
      <c r="AQ59" s="29"/>
    </row>
    <row r="60" spans="2:43" ht="13.5">
      <c r="B60" s="17"/>
      <c r="C60" s="18"/>
      <c r="D60" s="45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46"/>
      <c r="AA60" s="18"/>
      <c r="AB60" s="18"/>
      <c r="AC60" s="45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46"/>
      <c r="AP60" s="18"/>
      <c r="AQ60" s="19"/>
    </row>
    <row r="61" spans="2:43" ht="13.5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 ht="13.5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 ht="13.5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 ht="13.5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 ht="13.5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 ht="13.5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 ht="13.5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 s="1" customFormat="1" ht="15">
      <c r="B68" s="27"/>
      <c r="C68" s="28"/>
      <c r="D68" s="47" t="s">
        <v>45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9" t="s">
        <v>46</v>
      </c>
      <c r="S68" s="48"/>
      <c r="T68" s="48"/>
      <c r="U68" s="48"/>
      <c r="V68" s="48"/>
      <c r="W68" s="48"/>
      <c r="X68" s="48"/>
      <c r="Y68" s="48"/>
      <c r="Z68" s="50"/>
      <c r="AA68" s="28"/>
      <c r="AB68" s="28"/>
      <c r="AC68" s="47" t="s">
        <v>45</v>
      </c>
      <c r="AD68" s="48"/>
      <c r="AE68" s="48"/>
      <c r="AF68" s="48"/>
      <c r="AG68" s="48"/>
      <c r="AH68" s="48"/>
      <c r="AI68" s="48"/>
      <c r="AJ68" s="48"/>
      <c r="AK68" s="48"/>
      <c r="AL68" s="48"/>
      <c r="AM68" s="49" t="s">
        <v>46</v>
      </c>
      <c r="AN68" s="48"/>
      <c r="AO68" s="50"/>
      <c r="AP68" s="28"/>
      <c r="AQ68" s="29"/>
    </row>
    <row r="69" spans="2:43" s="1" customFormat="1" ht="6.75" customHeight="1"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9"/>
    </row>
    <row r="70" spans="2:43" s="1" customFormat="1" ht="6.75" customHeight="1"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3"/>
    </row>
    <row r="74" spans="2:43" s="1" customFormat="1" ht="6.75" customHeight="1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6"/>
    </row>
    <row r="75" spans="2:43" s="1" customFormat="1" ht="36.75" customHeight="1">
      <c r="B75" s="27"/>
      <c r="C75" s="243" t="s">
        <v>452</v>
      </c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9"/>
    </row>
    <row r="76" spans="2:43" s="3" customFormat="1" ht="14.25" customHeight="1">
      <c r="B76" s="57"/>
      <c r="C76" s="24" t="s">
        <v>12</v>
      </c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9"/>
    </row>
    <row r="77" spans="2:43" s="4" customFormat="1" ht="36.75" customHeight="1">
      <c r="B77" s="60"/>
      <c r="C77" s="61" t="s">
        <v>13</v>
      </c>
      <c r="D77" s="62"/>
      <c r="E77" s="62"/>
      <c r="F77" s="62"/>
      <c r="G77" s="62"/>
      <c r="H77" s="62"/>
      <c r="I77" s="62"/>
      <c r="J77" s="62"/>
      <c r="K77" s="62"/>
      <c r="L77" s="229" t="str">
        <f>K6</f>
        <v>Gymnázium Plzeň, výměna oken a dveří-ETAPA1</v>
      </c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62"/>
      <c r="AQ77" s="63"/>
    </row>
    <row r="78" spans="2:43" s="1" customFormat="1" ht="6.75" customHeight="1"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9"/>
    </row>
    <row r="79" spans="2:43" s="1" customFormat="1" ht="15">
      <c r="B79" s="27"/>
      <c r="C79" s="24" t="s">
        <v>18</v>
      </c>
      <c r="D79" s="28"/>
      <c r="E79" s="28"/>
      <c r="F79" s="28"/>
      <c r="G79" s="28"/>
      <c r="H79" s="28"/>
      <c r="I79" s="28"/>
      <c r="J79" s="28"/>
      <c r="K79" s="28"/>
      <c r="L79" s="64" t="str">
        <f>IF(K8="","",K8)</f>
        <v>Mikulášské nám, Plzeň</v>
      </c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4" t="s">
        <v>19</v>
      </c>
      <c r="AJ79" s="28"/>
      <c r="AK79" s="28"/>
      <c r="AL79" s="28"/>
      <c r="AM79" s="65"/>
      <c r="AN79" s="142">
        <v>42452</v>
      </c>
      <c r="AO79" s="28"/>
      <c r="AP79" s="28"/>
      <c r="AQ79" s="29"/>
    </row>
    <row r="80" spans="2:43" s="1" customFormat="1" ht="6.7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9"/>
    </row>
    <row r="81" spans="2:56" s="1" customFormat="1" ht="15">
      <c r="B81" s="27"/>
      <c r="C81" s="24" t="s">
        <v>22</v>
      </c>
      <c r="D81" s="28"/>
      <c r="E81" s="28"/>
      <c r="F81" s="28"/>
      <c r="G81" s="28"/>
      <c r="H81" s="28"/>
      <c r="I81" s="28"/>
      <c r="J81" s="28"/>
      <c r="K81" s="28"/>
      <c r="L81" s="58" t="str">
        <f>IF(E11="","",E11)</f>
        <v>Gymnázuim Plzeň</v>
      </c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4" t="s">
        <v>27</v>
      </c>
      <c r="AJ81" s="28"/>
      <c r="AK81" s="28"/>
      <c r="AL81" s="28"/>
      <c r="AM81" s="255">
        <f>IF(E17="","",E17)</f>
      </c>
      <c r="AN81" s="254"/>
      <c r="AO81" s="254"/>
      <c r="AP81" s="254"/>
      <c r="AQ81" s="29"/>
      <c r="AS81" s="251" t="s">
        <v>49</v>
      </c>
      <c r="AT81" s="252"/>
      <c r="AU81" s="43"/>
      <c r="AV81" s="43"/>
      <c r="AW81" s="43"/>
      <c r="AX81" s="43"/>
      <c r="AY81" s="43"/>
      <c r="AZ81" s="43"/>
      <c r="BA81" s="43"/>
      <c r="BB81" s="43"/>
      <c r="BC81" s="43"/>
      <c r="BD81" s="44"/>
    </row>
    <row r="82" spans="2:56" s="1" customFormat="1" ht="15">
      <c r="B82" s="27"/>
      <c r="C82" s="24" t="s">
        <v>25</v>
      </c>
      <c r="D82" s="28"/>
      <c r="E82" s="28"/>
      <c r="F82" s="28"/>
      <c r="G82" s="28"/>
      <c r="H82" s="28"/>
      <c r="I82" s="28"/>
      <c r="J82" s="28"/>
      <c r="K82" s="28"/>
      <c r="L82" s="58" t="str">
        <f>IF(E14="","",E14)</f>
        <v> 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28</v>
      </c>
      <c r="AJ82" s="28"/>
      <c r="AK82" s="28"/>
      <c r="AL82" s="28"/>
      <c r="AM82" s="255">
        <f>IF(E20="","",E20)</f>
      </c>
      <c r="AN82" s="254"/>
      <c r="AO82" s="254"/>
      <c r="AP82" s="254"/>
      <c r="AQ82" s="29"/>
      <c r="AS82" s="253"/>
      <c r="AT82" s="254"/>
      <c r="AU82" s="28"/>
      <c r="AV82" s="28"/>
      <c r="AW82" s="28"/>
      <c r="AX82" s="28"/>
      <c r="AY82" s="28"/>
      <c r="AZ82" s="28"/>
      <c r="BA82" s="28"/>
      <c r="BB82" s="28"/>
      <c r="BC82" s="28"/>
      <c r="BD82" s="66"/>
    </row>
    <row r="83" spans="2:56" s="1" customFormat="1" ht="10.5" customHeight="1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9"/>
      <c r="AS83" s="253"/>
      <c r="AT83" s="254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2:56" s="1" customFormat="1" ht="29.25" customHeight="1">
      <c r="B84" s="27"/>
      <c r="C84" s="256" t="s">
        <v>50</v>
      </c>
      <c r="D84" s="257"/>
      <c r="E84" s="257"/>
      <c r="F84" s="257"/>
      <c r="G84" s="257"/>
      <c r="H84" s="40"/>
      <c r="I84" s="258" t="s">
        <v>51</v>
      </c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8" t="s">
        <v>52</v>
      </c>
      <c r="AH84" s="257"/>
      <c r="AI84" s="257"/>
      <c r="AJ84" s="257"/>
      <c r="AK84" s="257"/>
      <c r="AL84" s="257"/>
      <c r="AM84" s="257"/>
      <c r="AN84" s="258" t="s">
        <v>53</v>
      </c>
      <c r="AO84" s="257"/>
      <c r="AP84" s="259"/>
      <c r="AQ84" s="29"/>
      <c r="AS84" s="67" t="s">
        <v>54</v>
      </c>
      <c r="AT84" s="68" t="s">
        <v>55</v>
      </c>
      <c r="AU84" s="68" t="s">
        <v>56</v>
      </c>
      <c r="AV84" s="68" t="s">
        <v>57</v>
      </c>
      <c r="AW84" s="68" t="s">
        <v>58</v>
      </c>
      <c r="AX84" s="68" t="s">
        <v>59</v>
      </c>
      <c r="AY84" s="68" t="s">
        <v>60</v>
      </c>
      <c r="AZ84" s="68" t="s">
        <v>61</v>
      </c>
      <c r="BA84" s="68" t="s">
        <v>62</v>
      </c>
      <c r="BB84" s="68" t="s">
        <v>63</v>
      </c>
      <c r="BC84" s="68" t="s">
        <v>64</v>
      </c>
      <c r="BD84" s="69" t="s">
        <v>65</v>
      </c>
    </row>
    <row r="85" spans="2:56" s="1" customFormat="1" ht="10.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9"/>
      <c r="AS85" s="70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4"/>
    </row>
    <row r="86" spans="2:76" s="4" customFormat="1" ht="32.25" customHeight="1">
      <c r="B86" s="60"/>
      <c r="C86" s="71" t="s">
        <v>66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235">
        <f>SUM(AG87+AG88)</f>
        <v>0</v>
      </c>
      <c r="AH86" s="235"/>
      <c r="AI86" s="235"/>
      <c r="AJ86" s="235"/>
      <c r="AK86" s="235"/>
      <c r="AL86" s="235"/>
      <c r="AM86" s="235"/>
      <c r="AN86" s="236">
        <f>SUM(AN87+AN88)</f>
        <v>0</v>
      </c>
      <c r="AO86" s="236"/>
      <c r="AP86" s="236"/>
      <c r="AQ86" s="63"/>
      <c r="AS86" s="73" t="e">
        <f>ROUND(AS87+AS88,2)</f>
        <v>#REF!</v>
      </c>
      <c r="AT86" s="74" t="e">
        <f>ROUND(SUM(AV86:AW86),2)</f>
        <v>#REF!</v>
      </c>
      <c r="AU86" s="75" t="e">
        <f>ROUND(AU87+AU88,5)</f>
        <v>#REF!</v>
      </c>
      <c r="AV86" s="74" t="e">
        <f>ROUND(AZ86*L30,2)</f>
        <v>#REF!</v>
      </c>
      <c r="AW86" s="74" t="e">
        <f>ROUND(BA86*L31,2)</f>
        <v>#REF!</v>
      </c>
      <c r="AX86" s="74" t="e">
        <f>ROUND(BB86*L30,2)</f>
        <v>#REF!</v>
      </c>
      <c r="AY86" s="74" t="e">
        <f>ROUND(BC86*L31,2)</f>
        <v>#REF!</v>
      </c>
      <c r="AZ86" s="74" t="e">
        <f>ROUND(AZ87+AZ88,2)</f>
        <v>#REF!</v>
      </c>
      <c r="BA86" s="74" t="e">
        <f>ROUND(BA87+BA88,2)</f>
        <v>#REF!</v>
      </c>
      <c r="BB86" s="74" t="e">
        <f>ROUND(BB87+BB88,2)</f>
        <v>#REF!</v>
      </c>
      <c r="BC86" s="74" t="e">
        <f>ROUND(BC87+BC88,2)</f>
        <v>#REF!</v>
      </c>
      <c r="BD86" s="76" t="e">
        <f>ROUND(BD87+BD88,2)</f>
        <v>#REF!</v>
      </c>
      <c r="BS86" s="77" t="s">
        <v>67</v>
      </c>
      <c r="BT86" s="77" t="s">
        <v>68</v>
      </c>
      <c r="BU86" s="78" t="s">
        <v>69</v>
      </c>
      <c r="BV86" s="77" t="s">
        <v>70</v>
      </c>
      <c r="BW86" s="77" t="s">
        <v>71</v>
      </c>
      <c r="BX86" s="77" t="s">
        <v>72</v>
      </c>
    </row>
    <row r="87" spans="1:76" s="5" customFormat="1" ht="27" customHeight="1">
      <c r="A87" s="132" t="s">
        <v>153</v>
      </c>
      <c r="B87" s="79"/>
      <c r="C87" s="80"/>
      <c r="D87" s="231" t="s">
        <v>73</v>
      </c>
      <c r="E87" s="232"/>
      <c r="F87" s="232"/>
      <c r="G87" s="232"/>
      <c r="H87" s="232"/>
      <c r="I87" s="81"/>
      <c r="J87" s="231" t="s">
        <v>74</v>
      </c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4">
        <f>vn1!M27</f>
        <v>0</v>
      </c>
      <c r="AH87" s="232"/>
      <c r="AI87" s="232"/>
      <c r="AJ87" s="232"/>
      <c r="AK87" s="232"/>
      <c r="AL87" s="232"/>
      <c r="AM87" s="232"/>
      <c r="AN87" s="234">
        <f>vn1!L38</f>
        <v>0</v>
      </c>
      <c r="AO87" s="232"/>
      <c r="AP87" s="232"/>
      <c r="AQ87" s="82"/>
      <c r="AS87" s="83" t="e">
        <f>#REF!</f>
        <v>#REF!</v>
      </c>
      <c r="AT87" s="84" t="e">
        <f>ROUND(SUM(AV87:AW87),2)</f>
        <v>#REF!</v>
      </c>
      <c r="AU87" s="85" t="e">
        <f>#REF!</f>
        <v>#REF!</v>
      </c>
      <c r="AV87" s="84" t="e">
        <f>#REF!</f>
        <v>#REF!</v>
      </c>
      <c r="AW87" s="84" t="e">
        <f>#REF!</f>
        <v>#REF!</v>
      </c>
      <c r="AX87" s="84" t="e">
        <f>#REF!</f>
        <v>#REF!</v>
      </c>
      <c r="AY87" s="84" t="e">
        <f>#REF!</f>
        <v>#REF!</v>
      </c>
      <c r="AZ87" s="84" t="e">
        <f>#REF!</f>
        <v>#REF!</v>
      </c>
      <c r="BA87" s="84" t="e">
        <f>#REF!</f>
        <v>#REF!</v>
      </c>
      <c r="BB87" s="84" t="e">
        <f>#REF!</f>
        <v>#REF!</v>
      </c>
      <c r="BC87" s="84" t="e">
        <f>#REF!</f>
        <v>#REF!</v>
      </c>
      <c r="BD87" s="86" t="e">
        <f>#REF!</f>
        <v>#REF!</v>
      </c>
      <c r="BT87" s="87" t="s">
        <v>17</v>
      </c>
      <c r="BV87" s="87" t="s">
        <v>70</v>
      </c>
      <c r="BW87" s="87" t="s">
        <v>75</v>
      </c>
      <c r="BX87" s="87" t="s">
        <v>71</v>
      </c>
    </row>
    <row r="88" spans="2:76" s="5" customFormat="1" ht="27" customHeight="1">
      <c r="B88" s="79"/>
      <c r="C88" s="80"/>
      <c r="D88" s="231" t="s">
        <v>76</v>
      </c>
      <c r="E88" s="232"/>
      <c r="F88" s="232"/>
      <c r="G88" s="232"/>
      <c r="H88" s="232"/>
      <c r="I88" s="81"/>
      <c r="J88" s="231" t="s">
        <v>77</v>
      </c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3">
        <f>etapa1!M31</f>
        <v>0</v>
      </c>
      <c r="AH88" s="232"/>
      <c r="AI88" s="232"/>
      <c r="AJ88" s="232"/>
      <c r="AK88" s="232"/>
      <c r="AL88" s="232"/>
      <c r="AM88" s="232"/>
      <c r="AN88" s="234">
        <f>etapa1!L39</f>
        <v>0</v>
      </c>
      <c r="AO88" s="232"/>
      <c r="AP88" s="232"/>
      <c r="AQ88" s="82"/>
      <c r="AS88" s="83" t="e">
        <f>ROUND(SUM(#REF!),2)</f>
        <v>#REF!</v>
      </c>
      <c r="AT88" s="84" t="e">
        <f>ROUND(SUM(AV88:AW88),2)</f>
        <v>#REF!</v>
      </c>
      <c r="AU88" s="85" t="e">
        <f>ROUND(SUM(#REF!),5)</f>
        <v>#REF!</v>
      </c>
      <c r="AV88" s="84" t="e">
        <f>ROUND(AZ88*L30,2)</f>
        <v>#REF!</v>
      </c>
      <c r="AW88" s="84" t="e">
        <f>ROUND(BA88*L31,2)</f>
        <v>#REF!</v>
      </c>
      <c r="AX88" s="84" t="e">
        <f>ROUND(BB88*L30,2)</f>
        <v>#REF!</v>
      </c>
      <c r="AY88" s="84" t="e">
        <f>ROUND(BC88*L31,2)</f>
        <v>#REF!</v>
      </c>
      <c r="AZ88" s="84" t="e">
        <f>ROUND(SUM(#REF!),2)</f>
        <v>#REF!</v>
      </c>
      <c r="BA88" s="84" t="e">
        <f>ROUND(SUM(#REF!),2)</f>
        <v>#REF!</v>
      </c>
      <c r="BB88" s="84" t="e">
        <f>ROUND(SUM(#REF!),2)</f>
        <v>#REF!</v>
      </c>
      <c r="BC88" s="84" t="e">
        <f>ROUND(SUM(#REF!),2)</f>
        <v>#REF!</v>
      </c>
      <c r="BD88" s="86" t="e">
        <f>ROUND(SUM(#REF!),2)</f>
        <v>#REF!</v>
      </c>
      <c r="BS88" s="87" t="s">
        <v>67</v>
      </c>
      <c r="BT88" s="87" t="s">
        <v>17</v>
      </c>
      <c r="BU88" s="87" t="s">
        <v>69</v>
      </c>
      <c r="BV88" s="87" t="s">
        <v>70</v>
      </c>
      <c r="BW88" s="87" t="s">
        <v>78</v>
      </c>
      <c r="BX88" s="87" t="s">
        <v>71</v>
      </c>
    </row>
    <row r="89" spans="2:48" s="1" customFormat="1" ht="30" customHeight="1">
      <c r="B89" s="27"/>
      <c r="C89" s="71" t="s">
        <v>81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36">
        <v>0</v>
      </c>
      <c r="AH89" s="254"/>
      <c r="AI89" s="254"/>
      <c r="AJ89" s="254"/>
      <c r="AK89" s="254"/>
      <c r="AL89" s="254"/>
      <c r="AM89" s="254"/>
      <c r="AN89" s="236">
        <v>0</v>
      </c>
      <c r="AO89" s="254"/>
      <c r="AP89" s="254"/>
      <c r="AQ89" s="29"/>
      <c r="AS89" s="67" t="s">
        <v>82</v>
      </c>
      <c r="AT89" s="68" t="s">
        <v>83</v>
      </c>
      <c r="AU89" s="68" t="s">
        <v>33</v>
      </c>
      <c r="AV89" s="69" t="s">
        <v>55</v>
      </c>
    </row>
    <row r="90" spans="2:48" s="1" customFormat="1" ht="10.5" customHeight="1">
      <c r="B90" s="2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9"/>
      <c r="AS90" s="89"/>
      <c r="AT90" s="48"/>
      <c r="AU90" s="48"/>
      <c r="AV90" s="50"/>
    </row>
    <row r="91" spans="2:43" s="1" customFormat="1" ht="30" customHeight="1">
      <c r="B91" s="27"/>
      <c r="C91" s="90" t="s">
        <v>84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19">
        <f>ROUND(AG86+AG89,2)</f>
        <v>0</v>
      </c>
      <c r="AH91" s="219"/>
      <c r="AI91" s="219"/>
      <c r="AJ91" s="219"/>
      <c r="AK91" s="219"/>
      <c r="AL91" s="219"/>
      <c r="AM91" s="219"/>
      <c r="AN91" s="219">
        <f>AN86+AN89</f>
        <v>0</v>
      </c>
      <c r="AO91" s="219"/>
      <c r="AP91" s="219"/>
      <c r="AQ91" s="29"/>
    </row>
    <row r="92" spans="2:43" s="1" customFormat="1" ht="6.75" customHeight="1"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3"/>
    </row>
  </sheetData>
  <sheetProtection/>
  <mergeCells count="49">
    <mergeCell ref="L30:O30"/>
    <mergeCell ref="W30:AE30"/>
    <mergeCell ref="AK30:AO30"/>
    <mergeCell ref="E23:AN23"/>
    <mergeCell ref="C2:AP2"/>
    <mergeCell ref="C4:AP4"/>
    <mergeCell ref="K5:AO5"/>
    <mergeCell ref="K6:AO6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AN88:AP88"/>
    <mergeCell ref="AG88:AM88"/>
    <mergeCell ref="D88:H88"/>
    <mergeCell ref="J88:AF88"/>
    <mergeCell ref="AN87:AP87"/>
    <mergeCell ref="C84:G84"/>
    <mergeCell ref="I84:AF84"/>
    <mergeCell ref="AG84:AM84"/>
    <mergeCell ref="AN84:AP84"/>
    <mergeCell ref="D87:H87"/>
    <mergeCell ref="J87:AF87"/>
    <mergeCell ref="X36:AB36"/>
    <mergeCell ref="AK36:AO36"/>
    <mergeCell ref="C75:AP75"/>
    <mergeCell ref="L77:AO77"/>
    <mergeCell ref="AG91:AM91"/>
    <mergeCell ref="AN91:AP91"/>
    <mergeCell ref="AG89:AM89"/>
    <mergeCell ref="AN89:AP89"/>
    <mergeCell ref="AR2:BE2"/>
    <mergeCell ref="AG86:AM86"/>
    <mergeCell ref="AN86:AP86"/>
    <mergeCell ref="AG87:AM87"/>
    <mergeCell ref="AS81:AT83"/>
    <mergeCell ref="AM82:AP82"/>
    <mergeCell ref="AM81:AP81"/>
    <mergeCell ref="AK25:AO25"/>
    <mergeCell ref="AK26:AO26"/>
    <mergeCell ref="AK28:AO2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7" location="'01 - Vedlejší náklady'!C2" tooltip="01 - Vedlejší náklady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73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20"/>
  <sheetViews>
    <sheetView showGridLines="0" zoomScalePageLayoutView="0" workbookViewId="0" topLeftCell="A1">
      <pane ySplit="1" topLeftCell="BM106" activePane="bottomLeft" state="frozen"/>
      <selection pane="topLeft" activeCell="A1" sqref="A1"/>
      <selection pane="bottomLeft" activeCell="L118" sqref="L118:M118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8.7109375" style="0" customWidth="1"/>
    <col min="12" max="17" width="4.7109375" style="0" customWidth="1"/>
    <col min="18" max="18" width="8.7109375" style="0" customWidth="1"/>
    <col min="19" max="19" width="1.7109375" style="0" customWidth="1"/>
    <col min="20" max="20" width="8.140625" style="0" customWidth="1"/>
    <col min="21" max="21" width="29.7109375" style="0" hidden="1" customWidth="1"/>
    <col min="22" max="22" width="16.28125" style="0" hidden="1" customWidth="1"/>
    <col min="23" max="23" width="12.28125" style="0" hidden="1" customWidth="1"/>
    <col min="24" max="24" width="16.28125" style="0" hidden="1" customWidth="1"/>
    <col min="25" max="25" width="12.140625" style="0" hidden="1" customWidth="1"/>
    <col min="26" max="26" width="15.00390625" style="0" hidden="1" customWidth="1"/>
    <col min="27" max="27" width="11.00390625" style="0" hidden="1" customWidth="1"/>
    <col min="28" max="28" width="15.00390625" style="0" hidden="1" customWidth="1"/>
    <col min="29" max="29" width="16.28125" style="0" hidden="1" customWidth="1"/>
    <col min="30" max="30" width="11.00390625" style="0" customWidth="1"/>
    <col min="31" max="31" width="15.00390625" style="0" customWidth="1"/>
    <col min="32" max="32" width="16.28125" style="0" customWidth="1"/>
    <col min="45" max="65" width="0" style="0" hidden="1" customWidth="1"/>
  </cols>
  <sheetData>
    <row r="1" spans="1:67" ht="21.75" customHeight="1">
      <c r="A1" s="137"/>
      <c r="B1" s="134"/>
      <c r="C1" s="134"/>
      <c r="D1" s="135" t="s">
        <v>1</v>
      </c>
      <c r="E1" s="134"/>
      <c r="F1" s="136" t="s">
        <v>154</v>
      </c>
      <c r="G1" s="136"/>
      <c r="H1" s="271" t="s">
        <v>155</v>
      </c>
      <c r="I1" s="271"/>
      <c r="J1" s="271"/>
      <c r="K1" s="271"/>
      <c r="L1" s="136" t="s">
        <v>156</v>
      </c>
      <c r="M1" s="134"/>
      <c r="N1" s="134"/>
      <c r="O1" s="135" t="s">
        <v>85</v>
      </c>
      <c r="P1" s="134"/>
      <c r="Q1" s="134"/>
      <c r="R1" s="134"/>
      <c r="S1" s="134"/>
      <c r="T1" s="136" t="s">
        <v>157</v>
      </c>
      <c r="U1" s="136"/>
      <c r="V1" s="137"/>
      <c r="W1" s="137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3:47" ht="36.75" customHeight="1">
      <c r="C2" s="240" t="s">
        <v>5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T2" s="242" t="s">
        <v>6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U2" s="13" t="s">
        <v>75</v>
      </c>
    </row>
    <row r="3" spans="2:47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AU3" s="13" t="s">
        <v>79</v>
      </c>
    </row>
    <row r="4" spans="2:47" ht="36.75" customHeight="1">
      <c r="B4" s="17"/>
      <c r="C4" s="243" t="s">
        <v>86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18"/>
      <c r="S4" s="19"/>
      <c r="U4" s="20" t="s">
        <v>10</v>
      </c>
      <c r="AU4" s="13" t="s">
        <v>4</v>
      </c>
    </row>
    <row r="5" spans="2:19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2:19" ht="24.75" customHeight="1">
      <c r="B6" s="17"/>
      <c r="C6" s="18"/>
      <c r="D6" s="24" t="s">
        <v>13</v>
      </c>
      <c r="E6" s="18"/>
      <c r="F6" s="226" t="str">
        <f>'Rek etap1'!K6</f>
        <v>Gymnázium Plzeň, výměna oken a dveří-ETAPA1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18"/>
      <c r="R6" s="18"/>
      <c r="S6" s="19"/>
    </row>
    <row r="7" spans="2:19" s="1" customFormat="1" ht="32.25" customHeight="1">
      <c r="B7" s="27"/>
      <c r="C7" s="28"/>
      <c r="D7" s="23" t="s">
        <v>87</v>
      </c>
      <c r="E7" s="28"/>
      <c r="F7" s="237" t="s">
        <v>88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8"/>
      <c r="R7" s="28"/>
      <c r="S7" s="29"/>
    </row>
    <row r="8" spans="2:19" s="1" customFormat="1" ht="14.25" customHeight="1">
      <c r="B8" s="27"/>
      <c r="C8" s="28"/>
      <c r="D8" s="24" t="s">
        <v>15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16</v>
      </c>
      <c r="N8" s="28"/>
      <c r="O8" s="22" t="s">
        <v>3</v>
      </c>
      <c r="P8" s="28"/>
      <c r="Q8" s="28"/>
      <c r="R8" s="28"/>
      <c r="S8" s="29"/>
    </row>
    <row r="9" spans="2:19" s="1" customFormat="1" ht="14.25" customHeight="1">
      <c r="B9" s="27"/>
      <c r="C9" s="28"/>
      <c r="D9" s="24" t="s">
        <v>18</v>
      </c>
      <c r="E9" s="28"/>
      <c r="F9" s="22" t="s">
        <v>26</v>
      </c>
      <c r="G9" s="28"/>
      <c r="H9" s="28"/>
      <c r="I9" s="28"/>
      <c r="J9" s="28"/>
      <c r="K9" s="28"/>
      <c r="L9" s="28"/>
      <c r="M9" s="24" t="s">
        <v>19</v>
      </c>
      <c r="N9" s="28"/>
      <c r="O9" s="213">
        <f>'Rek etap2'!AN8</f>
        <v>42463</v>
      </c>
      <c r="P9" s="254"/>
      <c r="Q9" s="28"/>
      <c r="R9" s="28"/>
      <c r="S9" s="29"/>
    </row>
    <row r="10" spans="2:19" s="1" customFormat="1" ht="10.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</row>
    <row r="11" spans="2:19" s="1" customFormat="1" ht="14.25" customHeight="1">
      <c r="B11" s="27"/>
      <c r="C11" s="28"/>
      <c r="D11" s="24" t="s">
        <v>22</v>
      </c>
      <c r="E11" s="28"/>
      <c r="F11" s="28"/>
      <c r="G11" s="28"/>
      <c r="H11" s="28"/>
      <c r="I11" s="28"/>
      <c r="J11" s="28"/>
      <c r="K11" s="28"/>
      <c r="L11" s="28"/>
      <c r="M11" s="24" t="s">
        <v>23</v>
      </c>
      <c r="N11" s="28"/>
      <c r="O11" s="244">
        <f>IF('Rek etap2'!AN10="","",'Rek etap2'!AN10)</f>
      </c>
      <c r="P11" s="254"/>
      <c r="Q11" s="28"/>
      <c r="R11" s="28"/>
      <c r="S11" s="29"/>
    </row>
    <row r="12" spans="2:19" s="1" customFormat="1" ht="18" customHeight="1">
      <c r="B12" s="27"/>
      <c r="C12" s="28"/>
      <c r="D12" s="28"/>
      <c r="E12" s="22" t="str">
        <f>IF('Rek etap2'!E11="","",'Rek etap2'!E11)</f>
        <v>Gymnázuim Plzeň</v>
      </c>
      <c r="F12" s="28"/>
      <c r="G12" s="28"/>
      <c r="H12" s="28"/>
      <c r="I12" s="28"/>
      <c r="J12" s="28"/>
      <c r="K12" s="28"/>
      <c r="L12" s="28"/>
      <c r="M12" s="24" t="s">
        <v>24</v>
      </c>
      <c r="N12" s="28"/>
      <c r="O12" s="244">
        <f>IF('Rek etap2'!AN11="","",'Rek etap2'!AN11)</f>
      </c>
      <c r="P12" s="254"/>
      <c r="Q12" s="28"/>
      <c r="R12" s="28"/>
      <c r="S12" s="29"/>
    </row>
    <row r="13" spans="2:19" s="1" customFormat="1" ht="6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</row>
    <row r="14" spans="2:19" s="1" customFormat="1" ht="14.25" customHeight="1">
      <c r="B14" s="27"/>
      <c r="C14" s="28"/>
      <c r="D14" s="24" t="s">
        <v>25</v>
      </c>
      <c r="E14" s="28"/>
      <c r="F14" s="28"/>
      <c r="G14" s="28"/>
      <c r="H14" s="28"/>
      <c r="I14" s="28"/>
      <c r="J14" s="28"/>
      <c r="K14" s="28"/>
      <c r="L14" s="28"/>
      <c r="M14" s="24" t="s">
        <v>23</v>
      </c>
      <c r="N14" s="28"/>
      <c r="O14" s="244">
        <f>IF('Rek etap2'!AN13="","",'Rek etap2'!AN13)</f>
      </c>
      <c r="P14" s="254"/>
      <c r="Q14" s="28"/>
      <c r="R14" s="28"/>
      <c r="S14" s="29"/>
    </row>
    <row r="15" spans="2:19" s="1" customFormat="1" ht="18" customHeight="1">
      <c r="B15" s="27"/>
      <c r="C15" s="28"/>
      <c r="D15" s="28"/>
      <c r="E15" s="22" t="str">
        <f>IF('Rek etap2'!E14="","",'Rek etap2'!E14)</f>
        <v> </v>
      </c>
      <c r="F15" s="28"/>
      <c r="G15" s="28"/>
      <c r="H15" s="28"/>
      <c r="I15" s="28"/>
      <c r="J15" s="28"/>
      <c r="K15" s="28"/>
      <c r="L15" s="28"/>
      <c r="M15" s="24" t="s">
        <v>24</v>
      </c>
      <c r="N15" s="28"/>
      <c r="O15" s="244">
        <f>IF('Rek etap2'!AN14="","",'Rek etap2'!AN14)</f>
      </c>
      <c r="P15" s="254"/>
      <c r="Q15" s="28"/>
      <c r="R15" s="28"/>
      <c r="S15" s="29"/>
    </row>
    <row r="16" spans="2:19" s="1" customFormat="1" ht="6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/>
    </row>
    <row r="17" spans="2:19" s="1" customFormat="1" ht="14.25" customHeight="1">
      <c r="B17" s="27"/>
      <c r="C17" s="28"/>
      <c r="D17" s="24" t="s">
        <v>27</v>
      </c>
      <c r="E17" s="28"/>
      <c r="F17" s="28"/>
      <c r="G17" s="28"/>
      <c r="H17" s="28"/>
      <c r="I17" s="28"/>
      <c r="J17" s="28"/>
      <c r="K17" s="28"/>
      <c r="L17" s="28"/>
      <c r="M17" s="24" t="s">
        <v>23</v>
      </c>
      <c r="N17" s="28"/>
      <c r="O17" s="244">
        <f>IF('Rek etap2'!AN16="","",'Rek etap2'!AN16)</f>
      </c>
      <c r="P17" s="254"/>
      <c r="Q17" s="28"/>
      <c r="R17" s="28"/>
      <c r="S17" s="29"/>
    </row>
    <row r="18" spans="2:19" s="1" customFormat="1" ht="18" customHeight="1">
      <c r="B18" s="27"/>
      <c r="C18" s="28"/>
      <c r="D18" s="28"/>
      <c r="E18" s="22" t="s">
        <v>167</v>
      </c>
      <c r="F18" s="28"/>
      <c r="G18" s="28"/>
      <c r="H18" s="28"/>
      <c r="I18" s="28"/>
      <c r="J18" s="28"/>
      <c r="K18" s="28"/>
      <c r="L18" s="28"/>
      <c r="M18" s="24" t="s">
        <v>24</v>
      </c>
      <c r="N18" s="28"/>
      <c r="O18" s="244">
        <f>IF('Rek etap2'!AN17="","",'Rek etap2'!AN17)</f>
      </c>
      <c r="P18" s="254"/>
      <c r="Q18" s="28"/>
      <c r="R18" s="28"/>
      <c r="S18" s="29"/>
    </row>
    <row r="19" spans="2:19" s="1" customFormat="1" ht="6.7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/>
    </row>
    <row r="20" spans="2:19" s="1" customFormat="1" ht="14.25" customHeight="1">
      <c r="B20" s="27"/>
      <c r="C20" s="28"/>
      <c r="D20" s="24" t="s">
        <v>28</v>
      </c>
      <c r="E20" s="28"/>
      <c r="F20" s="28"/>
      <c r="G20" s="28"/>
      <c r="H20" s="28"/>
      <c r="I20" s="28"/>
      <c r="J20" s="28"/>
      <c r="K20" s="28"/>
      <c r="L20" s="28"/>
      <c r="M20" s="24" t="s">
        <v>23</v>
      </c>
      <c r="N20" s="28"/>
      <c r="O20" s="244">
        <f>IF('Rek etap2'!AN19="","",'Rek etap2'!AN19)</f>
      </c>
      <c r="P20" s="254"/>
      <c r="Q20" s="28"/>
      <c r="R20" s="28"/>
      <c r="S20" s="29"/>
    </row>
    <row r="21" spans="2:19" s="1" customFormat="1" ht="18" customHeight="1">
      <c r="B21" s="27"/>
      <c r="C21" s="28"/>
      <c r="D21" s="28"/>
      <c r="E21" s="22">
        <f>IF('Rek etap2'!E20="","",'Rek etap2'!E20)</f>
      </c>
      <c r="F21" s="28"/>
      <c r="G21" s="28"/>
      <c r="H21" s="28"/>
      <c r="I21" s="28"/>
      <c r="J21" s="28"/>
      <c r="K21" s="28"/>
      <c r="L21" s="28"/>
      <c r="M21" s="24" t="s">
        <v>24</v>
      </c>
      <c r="N21" s="28"/>
      <c r="O21" s="244">
        <f>IF('Rek etap2'!AN20="","",'Rek etap2'!AN20)</f>
      </c>
      <c r="P21" s="254"/>
      <c r="Q21" s="28"/>
      <c r="R21" s="28"/>
      <c r="S21" s="29"/>
    </row>
    <row r="22" spans="2:19" s="1" customFormat="1" ht="6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</row>
    <row r="23" spans="2:19" s="1" customFormat="1" ht="14.25" customHeight="1">
      <c r="B23" s="27"/>
      <c r="C23" s="28"/>
      <c r="D23" s="24" t="s">
        <v>29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</row>
    <row r="24" spans="2:19" s="1" customFormat="1" ht="22.5" customHeight="1">
      <c r="B24" s="27"/>
      <c r="C24" s="28"/>
      <c r="D24" s="28"/>
      <c r="E24" s="239" t="s">
        <v>3</v>
      </c>
      <c r="F24" s="254"/>
      <c r="G24" s="254"/>
      <c r="H24" s="254"/>
      <c r="I24" s="254"/>
      <c r="J24" s="254"/>
      <c r="K24" s="254"/>
      <c r="L24" s="254"/>
      <c r="M24" s="28"/>
      <c r="N24" s="28"/>
      <c r="O24" s="28"/>
      <c r="P24" s="28"/>
      <c r="Q24" s="28"/>
      <c r="R24" s="28"/>
      <c r="S24" s="29"/>
    </row>
    <row r="25" spans="2:19" s="1" customFormat="1" ht="6.7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/>
    </row>
    <row r="26" spans="2:19" s="1" customFormat="1" ht="6.75" customHeight="1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8"/>
      <c r="S26" s="29"/>
    </row>
    <row r="27" spans="2:19" s="1" customFormat="1" ht="14.25" customHeight="1">
      <c r="B27" s="27"/>
      <c r="C27" s="28"/>
      <c r="D27" s="91" t="s">
        <v>89</v>
      </c>
      <c r="E27" s="28"/>
      <c r="F27" s="28"/>
      <c r="G27" s="28"/>
      <c r="H27" s="28"/>
      <c r="I27" s="28"/>
      <c r="J27" s="28"/>
      <c r="K27" s="28"/>
      <c r="L27" s="28"/>
      <c r="M27" s="245">
        <f>N88</f>
        <v>0</v>
      </c>
      <c r="N27" s="254"/>
      <c r="O27" s="254"/>
      <c r="P27" s="254"/>
      <c r="Q27" s="28"/>
      <c r="R27" s="28"/>
      <c r="S27" s="29"/>
    </row>
    <row r="28" spans="2:19" s="1" customFormat="1" ht="14.25" customHeight="1">
      <c r="B28" s="27"/>
      <c r="C28" s="28"/>
      <c r="D28" s="26" t="s">
        <v>90</v>
      </c>
      <c r="E28" s="28"/>
      <c r="F28" s="28"/>
      <c r="G28" s="28"/>
      <c r="H28" s="28"/>
      <c r="I28" s="28"/>
      <c r="J28" s="28"/>
      <c r="K28" s="28"/>
      <c r="L28" s="28"/>
      <c r="M28" s="245">
        <f>N91</f>
        <v>0</v>
      </c>
      <c r="N28" s="254"/>
      <c r="O28" s="254"/>
      <c r="P28" s="254"/>
      <c r="Q28" s="28"/>
      <c r="R28" s="28"/>
      <c r="S28" s="29"/>
    </row>
    <row r="29" spans="2:19" s="1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/>
    </row>
    <row r="30" spans="2:19" s="1" customFormat="1" ht="24.75" customHeight="1">
      <c r="B30" s="27"/>
      <c r="C30" s="28"/>
      <c r="D30" s="92" t="s">
        <v>32</v>
      </c>
      <c r="E30" s="28"/>
      <c r="F30" s="28"/>
      <c r="G30" s="28"/>
      <c r="H30" s="28"/>
      <c r="I30" s="28"/>
      <c r="J30" s="28"/>
      <c r="K30" s="28"/>
      <c r="L30" s="28"/>
      <c r="M30" s="215">
        <f>ROUND(M27+M28,2)</f>
        <v>0</v>
      </c>
      <c r="N30" s="254"/>
      <c r="O30" s="254"/>
      <c r="P30" s="254"/>
      <c r="Q30" s="28"/>
      <c r="R30" s="28"/>
      <c r="S30" s="29"/>
    </row>
    <row r="31" spans="2:19" s="1" customFormat="1" ht="6.75" customHeight="1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8"/>
      <c r="S31" s="29"/>
    </row>
    <row r="32" spans="2:19" s="1" customFormat="1" ht="14.25" customHeight="1">
      <c r="B32" s="27"/>
      <c r="C32" s="28"/>
      <c r="D32" s="34" t="s">
        <v>33</v>
      </c>
      <c r="E32" s="34" t="s">
        <v>34</v>
      </c>
      <c r="F32" s="35">
        <v>0.21</v>
      </c>
      <c r="G32" s="93" t="s">
        <v>35</v>
      </c>
      <c r="H32" s="214">
        <f>M30</f>
        <v>0</v>
      </c>
      <c r="I32" s="254"/>
      <c r="J32" s="254"/>
      <c r="K32" s="28"/>
      <c r="L32" s="28"/>
      <c r="M32" s="214">
        <f>ROUND(SUM(F32*H32),2)</f>
        <v>0</v>
      </c>
      <c r="N32" s="254"/>
      <c r="O32" s="254"/>
      <c r="P32" s="254"/>
      <c r="Q32" s="28"/>
      <c r="R32" s="28"/>
      <c r="S32" s="29"/>
    </row>
    <row r="33" spans="2:19" s="1" customFormat="1" ht="14.25" customHeight="1">
      <c r="B33" s="27"/>
      <c r="C33" s="28"/>
      <c r="D33" s="28"/>
      <c r="E33" s="34" t="s">
        <v>36</v>
      </c>
      <c r="F33" s="35">
        <v>0.15</v>
      </c>
      <c r="G33" s="93" t="s">
        <v>35</v>
      </c>
      <c r="H33" s="214">
        <f>ROUND((SUM(BG91:BG92)+SUM(BG110:BG119)),2)</f>
        <v>0</v>
      </c>
      <c r="I33" s="254"/>
      <c r="J33" s="254"/>
      <c r="K33" s="28"/>
      <c r="L33" s="28"/>
      <c r="M33" s="214">
        <f>ROUND(ROUND((SUM(BG91:BG92)+SUM(BG110:BG119)),2)*F33,2)</f>
        <v>0</v>
      </c>
      <c r="N33" s="254"/>
      <c r="O33" s="254"/>
      <c r="P33" s="254"/>
      <c r="Q33" s="28"/>
      <c r="R33" s="28"/>
      <c r="S33" s="29"/>
    </row>
    <row r="34" spans="2:19" s="1" customFormat="1" ht="14.25" customHeight="1" hidden="1">
      <c r="B34" s="27"/>
      <c r="C34" s="28"/>
      <c r="D34" s="28"/>
      <c r="E34" s="34" t="s">
        <v>37</v>
      </c>
      <c r="F34" s="35">
        <v>0.21</v>
      </c>
      <c r="G34" s="93" t="s">
        <v>35</v>
      </c>
      <c r="H34" s="214">
        <f>ROUND((SUM(BH91:BH92)+SUM(BH110:BH119)),2)</f>
        <v>0</v>
      </c>
      <c r="I34" s="254"/>
      <c r="J34" s="254"/>
      <c r="K34" s="28"/>
      <c r="L34" s="28"/>
      <c r="M34" s="214">
        <v>0</v>
      </c>
      <c r="N34" s="254"/>
      <c r="O34" s="254"/>
      <c r="P34" s="254"/>
      <c r="Q34" s="28"/>
      <c r="R34" s="28"/>
      <c r="S34" s="29"/>
    </row>
    <row r="35" spans="2:19" s="1" customFormat="1" ht="14.25" customHeight="1" hidden="1">
      <c r="B35" s="27"/>
      <c r="C35" s="28"/>
      <c r="D35" s="28"/>
      <c r="E35" s="34" t="s">
        <v>38</v>
      </c>
      <c r="F35" s="35">
        <v>0.15</v>
      </c>
      <c r="G35" s="93" t="s">
        <v>35</v>
      </c>
      <c r="H35" s="214">
        <f>ROUND((SUM(BI91:BI92)+SUM(BI110:BI119)),2)</f>
        <v>0</v>
      </c>
      <c r="I35" s="254"/>
      <c r="J35" s="254"/>
      <c r="K35" s="28"/>
      <c r="L35" s="28"/>
      <c r="M35" s="214">
        <v>0</v>
      </c>
      <c r="N35" s="254"/>
      <c r="O35" s="254"/>
      <c r="P35" s="254"/>
      <c r="Q35" s="28"/>
      <c r="R35" s="28"/>
      <c r="S35" s="29"/>
    </row>
    <row r="36" spans="2:19" s="1" customFormat="1" ht="14.25" customHeight="1" hidden="1">
      <c r="B36" s="27"/>
      <c r="C36" s="28"/>
      <c r="D36" s="28"/>
      <c r="E36" s="34" t="s">
        <v>39</v>
      </c>
      <c r="F36" s="35">
        <v>0</v>
      </c>
      <c r="G36" s="93" t="s">
        <v>35</v>
      </c>
      <c r="H36" s="214">
        <f>ROUND((SUM(BJ91:BJ92)+SUM(BJ110:BJ119)),2)</f>
        <v>0</v>
      </c>
      <c r="I36" s="254"/>
      <c r="J36" s="254"/>
      <c r="K36" s="28"/>
      <c r="L36" s="28"/>
      <c r="M36" s="214">
        <v>0</v>
      </c>
      <c r="N36" s="254"/>
      <c r="O36" s="254"/>
      <c r="P36" s="254"/>
      <c r="Q36" s="28"/>
      <c r="R36" s="28"/>
      <c r="S36" s="29"/>
    </row>
    <row r="37" spans="2:19" s="1" customFormat="1" ht="6.7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</row>
    <row r="38" spans="2:19" s="1" customFormat="1" ht="24.75" customHeight="1">
      <c r="B38" s="27"/>
      <c r="C38" s="38"/>
      <c r="D38" s="39" t="s">
        <v>40</v>
      </c>
      <c r="E38" s="40"/>
      <c r="F38" s="40"/>
      <c r="G38" s="94" t="s">
        <v>41</v>
      </c>
      <c r="H38" s="41" t="s">
        <v>42</v>
      </c>
      <c r="I38" s="40"/>
      <c r="J38" s="40"/>
      <c r="K38" s="40"/>
      <c r="L38" s="228">
        <f>SUM(M30:M36)</f>
        <v>0</v>
      </c>
      <c r="M38" s="257"/>
      <c r="N38" s="257"/>
      <c r="O38" s="257"/>
      <c r="P38" s="259"/>
      <c r="Q38" s="38"/>
      <c r="R38" s="38"/>
      <c r="S38" s="29"/>
    </row>
    <row r="39" spans="2:19" s="1" customFormat="1" ht="14.2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/>
    </row>
    <row r="40" spans="2:19" s="1" customFormat="1" ht="14.2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/>
    </row>
    <row r="41" spans="2:19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</row>
    <row r="42" spans="2:19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</row>
    <row r="43" spans="2:19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</row>
    <row r="44" spans="2:19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</row>
    <row r="45" spans="2:19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</row>
    <row r="46" spans="2:19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</row>
    <row r="47" spans="2:19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</row>
    <row r="48" spans="2:19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</row>
    <row r="49" spans="2:19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</row>
    <row r="50" spans="2:19" s="1" customFormat="1" ht="15">
      <c r="B50" s="27"/>
      <c r="C50" s="28"/>
      <c r="D50" s="42" t="s">
        <v>43</v>
      </c>
      <c r="E50" s="43"/>
      <c r="F50" s="43"/>
      <c r="G50" s="43"/>
      <c r="H50" s="44"/>
      <c r="I50" s="28"/>
      <c r="J50" s="42" t="s">
        <v>44</v>
      </c>
      <c r="K50" s="43"/>
      <c r="L50" s="43"/>
      <c r="M50" s="43"/>
      <c r="N50" s="43"/>
      <c r="O50" s="43"/>
      <c r="P50" s="44"/>
      <c r="Q50" s="28"/>
      <c r="R50" s="28"/>
      <c r="S50" s="29"/>
    </row>
    <row r="51" spans="2:19" ht="13.5">
      <c r="B51" s="17"/>
      <c r="C51" s="18"/>
      <c r="D51" s="45" t="s">
        <v>167</v>
      </c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8"/>
      <c r="S51" s="19"/>
    </row>
    <row r="52" spans="2:19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8"/>
      <c r="S52" s="19"/>
    </row>
    <row r="53" spans="2:19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8"/>
      <c r="S53" s="19"/>
    </row>
    <row r="54" spans="2:19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8"/>
      <c r="S54" s="19"/>
    </row>
    <row r="55" spans="2:19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8"/>
      <c r="S55" s="19"/>
    </row>
    <row r="56" spans="2:19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8"/>
      <c r="S56" s="19"/>
    </row>
    <row r="57" spans="2:19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8"/>
      <c r="S57" s="19"/>
    </row>
    <row r="58" spans="2:19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8"/>
      <c r="S58" s="19"/>
    </row>
    <row r="59" spans="2:19" s="1" customFormat="1" ht="15">
      <c r="B59" s="27"/>
      <c r="C59" s="28"/>
      <c r="D59" s="47" t="s">
        <v>45</v>
      </c>
      <c r="E59" s="48"/>
      <c r="F59" s="48"/>
      <c r="G59" s="49" t="s">
        <v>46</v>
      </c>
      <c r="H59" s="50"/>
      <c r="I59" s="28"/>
      <c r="J59" s="47" t="s">
        <v>45</v>
      </c>
      <c r="K59" s="48"/>
      <c r="L59" s="48"/>
      <c r="M59" s="48"/>
      <c r="N59" s="49" t="s">
        <v>46</v>
      </c>
      <c r="O59" s="48"/>
      <c r="P59" s="50"/>
      <c r="Q59" s="28"/>
      <c r="R59" s="28"/>
      <c r="S59" s="29"/>
    </row>
    <row r="60" spans="2:19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</row>
    <row r="61" spans="2:19" s="1" customFormat="1" ht="15">
      <c r="B61" s="27"/>
      <c r="C61" s="28"/>
      <c r="D61" s="42" t="s">
        <v>47</v>
      </c>
      <c r="E61" s="43"/>
      <c r="F61" s="43"/>
      <c r="G61" s="43"/>
      <c r="H61" s="44"/>
      <c r="I61" s="28"/>
      <c r="J61" s="42" t="s">
        <v>48</v>
      </c>
      <c r="K61" s="43"/>
      <c r="L61" s="43"/>
      <c r="M61" s="43"/>
      <c r="N61" s="43"/>
      <c r="O61" s="43"/>
      <c r="P61" s="44"/>
      <c r="Q61" s="28"/>
      <c r="R61" s="28"/>
      <c r="S61" s="29"/>
    </row>
    <row r="62" spans="2:19" ht="13.5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8"/>
      <c r="S62" s="19"/>
    </row>
    <row r="63" spans="2:19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8"/>
      <c r="S63" s="19"/>
    </row>
    <row r="64" spans="2:19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8"/>
      <c r="S64" s="19"/>
    </row>
    <row r="65" spans="2:19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8"/>
      <c r="S65" s="19"/>
    </row>
    <row r="66" spans="2:19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8"/>
      <c r="S66" s="19"/>
    </row>
    <row r="67" spans="2:19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8"/>
      <c r="S67" s="19"/>
    </row>
    <row r="68" spans="2:19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8"/>
      <c r="S68" s="19"/>
    </row>
    <row r="69" spans="2:19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8"/>
      <c r="S69" s="19"/>
    </row>
    <row r="70" spans="2:19" s="1" customFormat="1" ht="15">
      <c r="B70" s="27"/>
      <c r="C70" s="28"/>
      <c r="D70" s="47" t="s">
        <v>45</v>
      </c>
      <c r="E70" s="48"/>
      <c r="F70" s="48"/>
      <c r="G70" s="49" t="s">
        <v>46</v>
      </c>
      <c r="H70" s="50"/>
      <c r="I70" s="28"/>
      <c r="J70" s="47" t="s">
        <v>45</v>
      </c>
      <c r="K70" s="48"/>
      <c r="L70" s="48"/>
      <c r="M70" s="48"/>
      <c r="N70" s="49" t="s">
        <v>46</v>
      </c>
      <c r="O70" s="48"/>
      <c r="P70" s="50"/>
      <c r="Q70" s="28"/>
      <c r="R70" s="28"/>
      <c r="S70" s="29"/>
    </row>
    <row r="71" spans="2:19" s="1" customFormat="1" ht="14.2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3"/>
    </row>
    <row r="75" spans="2:19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6"/>
    </row>
    <row r="76" spans="2:19" s="1" customFormat="1" ht="36.75" customHeight="1">
      <c r="B76" s="27"/>
      <c r="C76" s="243" t="s">
        <v>91</v>
      </c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8"/>
      <c r="S76" s="29"/>
    </row>
    <row r="77" spans="2:19" s="1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9"/>
    </row>
    <row r="78" spans="2:19" s="1" customFormat="1" ht="30" customHeight="1">
      <c r="B78" s="27"/>
      <c r="C78" s="24" t="s">
        <v>13</v>
      </c>
      <c r="D78" s="28"/>
      <c r="E78" s="28"/>
      <c r="F78" s="226" t="str">
        <f>F6</f>
        <v>Gymnázium Plzeň, výměna oken a dveří-ETAPA1</v>
      </c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8"/>
      <c r="R78" s="28"/>
      <c r="S78" s="29"/>
    </row>
    <row r="79" spans="2:19" s="1" customFormat="1" ht="36.75" customHeight="1">
      <c r="B79" s="27"/>
      <c r="C79" s="61" t="s">
        <v>87</v>
      </c>
      <c r="D79" s="28"/>
      <c r="E79" s="28"/>
      <c r="F79" s="229" t="str">
        <f>F7</f>
        <v>01 - Vedlejší náklady</v>
      </c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8"/>
      <c r="R79" s="28"/>
      <c r="S79" s="29"/>
    </row>
    <row r="80" spans="2:19" s="1" customFormat="1" ht="6.7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9"/>
    </row>
    <row r="81" spans="2:19" s="1" customFormat="1" ht="18" customHeight="1">
      <c r="B81" s="27"/>
      <c r="C81" s="24" t="s">
        <v>18</v>
      </c>
      <c r="D81" s="28"/>
      <c r="E81" s="28"/>
      <c r="F81" s="22" t="str">
        <f>F9</f>
        <v> </v>
      </c>
      <c r="G81" s="28"/>
      <c r="H81" s="28"/>
      <c r="I81" s="28"/>
      <c r="J81" s="28"/>
      <c r="K81" s="24" t="s">
        <v>19</v>
      </c>
      <c r="L81" s="28"/>
      <c r="M81" s="213">
        <f>IF(O9="","",O9)</f>
        <v>42463</v>
      </c>
      <c r="N81" s="254"/>
      <c r="O81" s="254"/>
      <c r="P81" s="254"/>
      <c r="Q81" s="28"/>
      <c r="R81" s="28"/>
      <c r="S81" s="29"/>
    </row>
    <row r="82" spans="2:19" s="1" customFormat="1" ht="6.75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9"/>
    </row>
    <row r="83" spans="2:19" s="1" customFormat="1" ht="15">
      <c r="B83" s="27"/>
      <c r="C83" s="24" t="s">
        <v>22</v>
      </c>
      <c r="D83" s="28"/>
      <c r="E83" s="28"/>
      <c r="F83" s="22" t="str">
        <f>E12</f>
        <v>Gymnázuim Plzeň</v>
      </c>
      <c r="G83" s="28"/>
      <c r="H83" s="28"/>
      <c r="I83" s="28"/>
      <c r="J83" s="28"/>
      <c r="K83" s="24" t="s">
        <v>27</v>
      </c>
      <c r="L83" s="28"/>
      <c r="M83" s="244" t="str">
        <f>E18</f>
        <v>Ing. Tomáš Kostohryz</v>
      </c>
      <c r="N83" s="254"/>
      <c r="O83" s="254"/>
      <c r="P83" s="254"/>
      <c r="Q83" s="254"/>
      <c r="R83" s="28"/>
      <c r="S83" s="29"/>
    </row>
    <row r="84" spans="2:19" s="1" customFormat="1" ht="14.25" customHeight="1">
      <c r="B84" s="27"/>
      <c r="C84" s="24" t="s">
        <v>25</v>
      </c>
      <c r="D84" s="28"/>
      <c r="E84" s="28"/>
      <c r="F84" s="22" t="str">
        <f>IF(E15="","",E15)</f>
        <v> </v>
      </c>
      <c r="G84" s="28"/>
      <c r="H84" s="28"/>
      <c r="I84" s="28"/>
      <c r="J84" s="28"/>
      <c r="K84" s="24" t="s">
        <v>28</v>
      </c>
      <c r="L84" s="28"/>
      <c r="M84" s="244">
        <f>E21</f>
      </c>
      <c r="N84" s="254"/>
      <c r="O84" s="254"/>
      <c r="P84" s="254"/>
      <c r="Q84" s="254"/>
      <c r="R84" s="28"/>
      <c r="S84" s="29"/>
    </row>
    <row r="85" spans="2:19" s="1" customFormat="1" ht="9.7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9"/>
    </row>
    <row r="86" spans="2:19" s="1" customFormat="1" ht="29.25" customHeight="1">
      <c r="B86" s="27"/>
      <c r="C86" s="216" t="s">
        <v>92</v>
      </c>
      <c r="D86" s="260"/>
      <c r="E86" s="260"/>
      <c r="F86" s="260"/>
      <c r="G86" s="260"/>
      <c r="H86" s="38"/>
      <c r="I86" s="38"/>
      <c r="J86" s="38"/>
      <c r="K86" s="38"/>
      <c r="L86" s="38"/>
      <c r="M86" s="38"/>
      <c r="N86" s="216" t="s">
        <v>93</v>
      </c>
      <c r="O86" s="254"/>
      <c r="P86" s="254"/>
      <c r="Q86" s="254"/>
      <c r="R86" s="28"/>
      <c r="S86" s="29"/>
    </row>
    <row r="87" spans="2:19" s="1" customFormat="1" ht="9.75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9"/>
    </row>
    <row r="88" spans="2:48" s="1" customFormat="1" ht="29.25" customHeight="1">
      <c r="B88" s="27"/>
      <c r="C88" s="71" t="s">
        <v>94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36">
        <f>N110</f>
        <v>0</v>
      </c>
      <c r="O88" s="254"/>
      <c r="P88" s="254"/>
      <c r="Q88" s="254"/>
      <c r="R88" s="28"/>
      <c r="S88" s="29"/>
      <c r="AV88" s="13" t="s">
        <v>95</v>
      </c>
    </row>
    <row r="89" spans="2:19" s="6" customFormat="1" ht="24.75" customHeight="1">
      <c r="B89" s="95"/>
      <c r="C89" s="96"/>
      <c r="D89" s="97" t="s">
        <v>96</v>
      </c>
      <c r="E89" s="96"/>
      <c r="F89" s="96"/>
      <c r="G89" s="96"/>
      <c r="H89" s="96"/>
      <c r="I89" s="96"/>
      <c r="J89" s="96"/>
      <c r="K89" s="96"/>
      <c r="L89" s="96"/>
      <c r="M89" s="96"/>
      <c r="N89" s="261">
        <f>N111</f>
        <v>0</v>
      </c>
      <c r="O89" s="262"/>
      <c r="P89" s="262"/>
      <c r="Q89" s="262"/>
      <c r="R89" s="96"/>
      <c r="S89" s="98"/>
    </row>
    <row r="90" spans="2:19" s="1" customFormat="1" ht="21.75" customHeight="1">
      <c r="B90" s="2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9"/>
    </row>
    <row r="91" spans="2:22" s="1" customFormat="1" ht="29.25" customHeight="1">
      <c r="B91" s="27"/>
      <c r="C91" s="71" t="s">
        <v>97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36">
        <v>0</v>
      </c>
      <c r="O91" s="254"/>
      <c r="P91" s="254"/>
      <c r="Q91" s="254"/>
      <c r="R91" s="28"/>
      <c r="S91" s="29"/>
      <c r="U91" s="99"/>
      <c r="V91" s="100" t="s">
        <v>33</v>
      </c>
    </row>
    <row r="92" spans="2:19" s="1" customFormat="1" ht="18" customHeight="1">
      <c r="B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9"/>
    </row>
    <row r="93" spans="2:19" s="1" customFormat="1" ht="29.25" customHeight="1">
      <c r="B93" s="27"/>
      <c r="C93" s="90" t="s">
        <v>84</v>
      </c>
      <c r="D93" s="38"/>
      <c r="E93" s="38"/>
      <c r="F93" s="38"/>
      <c r="G93" s="38"/>
      <c r="H93" s="38"/>
      <c r="I93" s="38"/>
      <c r="J93" s="38"/>
      <c r="K93" s="38"/>
      <c r="L93" s="219">
        <f>ROUND(SUM(N88+N91),2)</f>
        <v>0</v>
      </c>
      <c r="M93" s="260"/>
      <c r="N93" s="260"/>
      <c r="O93" s="260"/>
      <c r="P93" s="260"/>
      <c r="Q93" s="260"/>
      <c r="R93" s="38"/>
      <c r="S93" s="29"/>
    </row>
    <row r="94" spans="2:19" s="1" customFormat="1" ht="6.75" customHeight="1"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3"/>
    </row>
    <row r="98" spans="2:19" s="1" customFormat="1" ht="6.75" customHeight="1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6"/>
    </row>
    <row r="99" spans="2:19" s="1" customFormat="1" ht="36.75" customHeight="1">
      <c r="B99" s="27"/>
      <c r="C99" s="243" t="s">
        <v>98</v>
      </c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8"/>
      <c r="S99" s="29"/>
    </row>
    <row r="100" spans="2:19" s="1" customFormat="1" ht="6.75" customHeight="1"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9"/>
    </row>
    <row r="101" spans="2:19" s="1" customFormat="1" ht="30" customHeight="1">
      <c r="B101" s="27"/>
      <c r="C101" s="24" t="s">
        <v>13</v>
      </c>
      <c r="D101" s="28"/>
      <c r="E101" s="28"/>
      <c r="F101" s="226" t="str">
        <f>F6</f>
        <v>Gymnázium Plzeň, výměna oken a dveří-ETAPA1</v>
      </c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8"/>
      <c r="R101" s="28"/>
      <c r="S101" s="29"/>
    </row>
    <row r="102" spans="2:19" s="1" customFormat="1" ht="36.75" customHeight="1">
      <c r="B102" s="27"/>
      <c r="C102" s="61" t="s">
        <v>87</v>
      </c>
      <c r="D102" s="28"/>
      <c r="E102" s="28"/>
      <c r="F102" s="229" t="str">
        <f>F7</f>
        <v>01 - Vedlejší náklady</v>
      </c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8"/>
      <c r="R102" s="28"/>
      <c r="S102" s="29"/>
    </row>
    <row r="103" spans="2:19" s="1" customFormat="1" ht="6.75" customHeight="1">
      <c r="B103" s="2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9"/>
    </row>
    <row r="104" spans="2:19" s="1" customFormat="1" ht="18" customHeight="1">
      <c r="B104" s="27"/>
      <c r="C104" s="24" t="s">
        <v>18</v>
      </c>
      <c r="D104" s="28"/>
      <c r="E104" s="28"/>
      <c r="F104" s="22" t="str">
        <f>F9</f>
        <v> </v>
      </c>
      <c r="G104" s="28"/>
      <c r="H104" s="28"/>
      <c r="I104" s="28"/>
      <c r="J104" s="28"/>
      <c r="K104" s="24" t="s">
        <v>19</v>
      </c>
      <c r="L104" s="28"/>
      <c r="M104" s="213">
        <f>IF(O9="","",O9)</f>
        <v>42463</v>
      </c>
      <c r="N104" s="254"/>
      <c r="O104" s="254"/>
      <c r="P104" s="254"/>
      <c r="Q104" s="28"/>
      <c r="R104" s="28"/>
      <c r="S104" s="29"/>
    </row>
    <row r="105" spans="2:19" s="1" customFormat="1" ht="6.75" customHeight="1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9"/>
    </row>
    <row r="106" spans="2:19" s="1" customFormat="1" ht="15">
      <c r="B106" s="27"/>
      <c r="C106" s="24" t="s">
        <v>22</v>
      </c>
      <c r="D106" s="28"/>
      <c r="E106" s="28"/>
      <c r="F106" s="22" t="str">
        <f>E12</f>
        <v>Gymnázuim Plzeň</v>
      </c>
      <c r="G106" s="28"/>
      <c r="H106" s="28"/>
      <c r="I106" s="28"/>
      <c r="J106" s="28"/>
      <c r="K106" s="24" t="s">
        <v>27</v>
      </c>
      <c r="L106" s="28"/>
      <c r="M106" s="244" t="str">
        <f>E18</f>
        <v>Ing. Tomáš Kostohryz</v>
      </c>
      <c r="N106" s="254"/>
      <c r="O106" s="254"/>
      <c r="P106" s="254"/>
      <c r="Q106" s="254"/>
      <c r="R106" s="28"/>
      <c r="S106" s="29"/>
    </row>
    <row r="107" spans="2:19" s="1" customFormat="1" ht="14.25" customHeight="1">
      <c r="B107" s="27"/>
      <c r="C107" s="24" t="s">
        <v>25</v>
      </c>
      <c r="D107" s="28"/>
      <c r="E107" s="28"/>
      <c r="F107" s="22" t="str">
        <f>IF(E15="","",E15)</f>
        <v> </v>
      </c>
      <c r="G107" s="28"/>
      <c r="H107" s="28"/>
      <c r="I107" s="28"/>
      <c r="J107" s="28"/>
      <c r="K107" s="24" t="s">
        <v>28</v>
      </c>
      <c r="L107" s="28"/>
      <c r="M107" s="244">
        <f>E21</f>
      </c>
      <c r="N107" s="254"/>
      <c r="O107" s="254"/>
      <c r="P107" s="254"/>
      <c r="Q107" s="254"/>
      <c r="R107" s="28"/>
      <c r="S107" s="29"/>
    </row>
    <row r="108" spans="2:19" s="1" customFormat="1" ht="9.75" customHeight="1">
      <c r="B108" s="27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9"/>
    </row>
    <row r="109" spans="2:28" s="7" customFormat="1" ht="29.25" customHeight="1">
      <c r="B109" s="101"/>
      <c r="C109" s="102" t="s">
        <v>99</v>
      </c>
      <c r="D109" s="103" t="s">
        <v>100</v>
      </c>
      <c r="E109" s="103" t="s">
        <v>50</v>
      </c>
      <c r="F109" s="263" t="s">
        <v>101</v>
      </c>
      <c r="G109" s="264"/>
      <c r="H109" s="264"/>
      <c r="I109" s="264"/>
      <c r="J109" s="103" t="s">
        <v>102</v>
      </c>
      <c r="K109" s="103" t="s">
        <v>103</v>
      </c>
      <c r="L109" s="265" t="s">
        <v>104</v>
      </c>
      <c r="M109" s="264"/>
      <c r="N109" s="263" t="s">
        <v>93</v>
      </c>
      <c r="O109" s="264"/>
      <c r="P109" s="264"/>
      <c r="Q109" s="266"/>
      <c r="R109" s="147" t="s">
        <v>169</v>
      </c>
      <c r="S109" s="104"/>
      <c r="U109" s="67" t="s">
        <v>105</v>
      </c>
      <c r="V109" s="68" t="s">
        <v>33</v>
      </c>
      <c r="W109" s="68" t="s">
        <v>106</v>
      </c>
      <c r="X109" s="68" t="s">
        <v>107</v>
      </c>
      <c r="Y109" s="68" t="s">
        <v>108</v>
      </c>
      <c r="Z109" s="68" t="s">
        <v>109</v>
      </c>
      <c r="AA109" s="68" t="s">
        <v>110</v>
      </c>
      <c r="AB109" s="69" t="s">
        <v>111</v>
      </c>
    </row>
    <row r="110" spans="2:64" s="1" customFormat="1" ht="29.25" customHeight="1">
      <c r="B110" s="27"/>
      <c r="C110" s="71" t="s">
        <v>89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69">
        <f>SUM(N111)</f>
        <v>0</v>
      </c>
      <c r="O110" s="270"/>
      <c r="P110" s="270"/>
      <c r="Q110" s="270"/>
      <c r="R110" s="144"/>
      <c r="S110" s="29"/>
      <c r="U110" s="70"/>
      <c r="V110" s="43"/>
      <c r="W110" s="43"/>
      <c r="X110" s="105">
        <f>X111</f>
        <v>0</v>
      </c>
      <c r="Y110" s="43"/>
      <c r="Z110" s="105">
        <f>Z111</f>
        <v>0</v>
      </c>
      <c r="AA110" s="43"/>
      <c r="AB110" s="106">
        <f>AB111</f>
        <v>0</v>
      </c>
      <c r="AU110" s="13" t="s">
        <v>67</v>
      </c>
      <c r="AV110" s="13" t="s">
        <v>95</v>
      </c>
      <c r="BL110" s="107">
        <f>BL111</f>
        <v>0</v>
      </c>
    </row>
    <row r="111" spans="2:64" s="8" customFormat="1" ht="36.75" customHeight="1">
      <c r="B111" s="108"/>
      <c r="C111" s="109"/>
      <c r="D111" s="110" t="s">
        <v>96</v>
      </c>
      <c r="E111" s="110"/>
      <c r="F111" s="110"/>
      <c r="G111" s="110"/>
      <c r="H111" s="110"/>
      <c r="I111" s="110"/>
      <c r="J111" s="110"/>
      <c r="K111" s="110"/>
      <c r="L111" s="110"/>
      <c r="M111" s="110"/>
      <c r="N111" s="267">
        <f>SUM(N112:N119)</f>
        <v>0</v>
      </c>
      <c r="O111" s="268"/>
      <c r="P111" s="268"/>
      <c r="Q111" s="268"/>
      <c r="R111" s="143"/>
      <c r="S111" s="111"/>
      <c r="U111" s="112"/>
      <c r="V111" s="109"/>
      <c r="W111" s="109"/>
      <c r="X111" s="113">
        <f>SUM(X112:X119)</f>
        <v>0</v>
      </c>
      <c r="Y111" s="109"/>
      <c r="Z111" s="113">
        <f>SUM(Z112:Z119)</f>
        <v>0</v>
      </c>
      <c r="AA111" s="109"/>
      <c r="AB111" s="114">
        <f>SUM(AB112:AB119)</f>
        <v>0</v>
      </c>
      <c r="AS111" s="115" t="s">
        <v>17</v>
      </c>
      <c r="AU111" s="116" t="s">
        <v>67</v>
      </c>
      <c r="AV111" s="116" t="s">
        <v>68</v>
      </c>
      <c r="AZ111" s="115" t="s">
        <v>112</v>
      </c>
      <c r="BL111" s="117">
        <f>SUM(BL112:BL119)</f>
        <v>0</v>
      </c>
    </row>
    <row r="112" spans="2:66" s="1" customFormat="1" ht="22.5" customHeight="1">
      <c r="B112" s="118"/>
      <c r="C112" s="119" t="s">
        <v>17</v>
      </c>
      <c r="D112" s="119" t="s">
        <v>113</v>
      </c>
      <c r="E112" s="151" t="s">
        <v>223</v>
      </c>
      <c r="F112" s="224" t="s">
        <v>224</v>
      </c>
      <c r="G112" s="223"/>
      <c r="H112" s="223"/>
      <c r="I112" s="223"/>
      <c r="J112" s="121" t="s">
        <v>114</v>
      </c>
      <c r="K112" s="122">
        <v>1</v>
      </c>
      <c r="L112" s="222"/>
      <c r="M112" s="223"/>
      <c r="N112" s="222">
        <f>ROUND(L112*K112,2)</f>
        <v>0</v>
      </c>
      <c r="O112" s="223"/>
      <c r="P112" s="223"/>
      <c r="Q112" s="223"/>
      <c r="R112" s="148" t="s">
        <v>170</v>
      </c>
      <c r="S112" s="123"/>
      <c r="U112" s="124" t="s">
        <v>3</v>
      </c>
      <c r="V112" s="36" t="s">
        <v>34</v>
      </c>
      <c r="W112" s="125">
        <v>0</v>
      </c>
      <c r="X112" s="125">
        <f>W112*K112</f>
        <v>0</v>
      </c>
      <c r="Y112" s="125">
        <v>0</v>
      </c>
      <c r="Z112" s="125">
        <f>Y112*K112</f>
        <v>0</v>
      </c>
      <c r="AA112" s="125">
        <v>0</v>
      </c>
      <c r="AB112" s="126">
        <f>AA112*K112</f>
        <v>0</v>
      </c>
      <c r="AS112" s="13" t="s">
        <v>115</v>
      </c>
      <c r="AU112" s="13" t="s">
        <v>113</v>
      </c>
      <c r="AV112" s="13" t="s">
        <v>17</v>
      </c>
      <c r="AZ112" s="13" t="s">
        <v>112</v>
      </c>
      <c r="BF112" s="127">
        <f>IF(V112="základní",N112,0)</f>
        <v>0</v>
      </c>
      <c r="BG112" s="127">
        <f>IF(V112="snížená",N112,0)</f>
        <v>0</v>
      </c>
      <c r="BH112" s="127">
        <f>IF(V112="zákl. přenesená",N112,0)</f>
        <v>0</v>
      </c>
      <c r="BI112" s="127">
        <f>IF(V112="sníž. přenesená",N112,0)</f>
        <v>0</v>
      </c>
      <c r="BJ112" s="127">
        <f>IF(V112="nulová",N112,0)</f>
        <v>0</v>
      </c>
      <c r="BK112" s="13" t="s">
        <v>17</v>
      </c>
      <c r="BL112" s="127">
        <f>ROUND(L112*K112,2)</f>
        <v>0</v>
      </c>
      <c r="BM112" s="13" t="s">
        <v>115</v>
      </c>
      <c r="BN112" s="13" t="s">
        <v>116</v>
      </c>
    </row>
    <row r="113" spans="2:66" s="1" customFormat="1" ht="22.5" customHeight="1">
      <c r="B113" s="118"/>
      <c r="C113" s="119"/>
      <c r="D113" s="119"/>
      <c r="E113" s="120"/>
      <c r="F113" s="220" t="s">
        <v>224</v>
      </c>
      <c r="G113" s="221"/>
      <c r="H113" s="221"/>
      <c r="I113" s="221"/>
      <c r="J113" s="121"/>
      <c r="K113" s="122"/>
      <c r="L113" s="222"/>
      <c r="M113" s="223"/>
      <c r="N113" s="222"/>
      <c r="O113" s="223"/>
      <c r="P113" s="223"/>
      <c r="Q113" s="223"/>
      <c r="R113" s="148"/>
      <c r="S113" s="123"/>
      <c r="U113" s="124" t="s">
        <v>3</v>
      </c>
      <c r="V113" s="36" t="s">
        <v>34</v>
      </c>
      <c r="W113" s="125">
        <v>0</v>
      </c>
      <c r="X113" s="125">
        <f>W113*K113</f>
        <v>0</v>
      </c>
      <c r="Y113" s="125">
        <v>0</v>
      </c>
      <c r="Z113" s="125">
        <f>Y113*K113</f>
        <v>0</v>
      </c>
      <c r="AA113" s="125">
        <v>0</v>
      </c>
      <c r="AB113" s="126">
        <f>AA113*K113</f>
        <v>0</v>
      </c>
      <c r="AD113" s="28"/>
      <c r="AS113" s="13" t="s">
        <v>115</v>
      </c>
      <c r="AU113" s="13" t="s">
        <v>113</v>
      </c>
      <c r="AV113" s="13" t="s">
        <v>17</v>
      </c>
      <c r="AZ113" s="13" t="s">
        <v>112</v>
      </c>
      <c r="BF113" s="127">
        <f>IF(V113="základní",N113,0)</f>
        <v>0</v>
      </c>
      <c r="BG113" s="127">
        <f>IF(V113="snížená",N113,0)</f>
        <v>0</v>
      </c>
      <c r="BH113" s="127">
        <f>IF(V113="zákl. přenesená",N113,0)</f>
        <v>0</v>
      </c>
      <c r="BI113" s="127">
        <f>IF(V113="sníž. přenesená",N113,0)</f>
        <v>0</v>
      </c>
      <c r="BJ113" s="127">
        <f>IF(V113="nulová",N113,0)</f>
        <v>0</v>
      </c>
      <c r="BK113" s="13" t="s">
        <v>17</v>
      </c>
      <c r="BL113" s="127">
        <f>ROUND(L113*K113,2)</f>
        <v>0</v>
      </c>
      <c r="BM113" s="13" t="s">
        <v>115</v>
      </c>
      <c r="BN113" s="13" t="s">
        <v>119</v>
      </c>
    </row>
    <row r="114" spans="2:66" s="1" customFormat="1" ht="30" customHeight="1">
      <c r="B114" s="118"/>
      <c r="C114" s="119" t="s">
        <v>120</v>
      </c>
      <c r="D114" s="119" t="s">
        <v>113</v>
      </c>
      <c r="E114" s="120" t="s">
        <v>121</v>
      </c>
      <c r="F114" s="224" t="s">
        <v>225</v>
      </c>
      <c r="G114" s="223"/>
      <c r="H114" s="223"/>
      <c r="I114" s="223"/>
      <c r="J114" s="121" t="s">
        <v>114</v>
      </c>
      <c r="K114" s="122">
        <v>1</v>
      </c>
      <c r="L114" s="222"/>
      <c r="M114" s="223"/>
      <c r="N114" s="222">
        <f>ROUND(L114*K114,2)</f>
        <v>0</v>
      </c>
      <c r="O114" s="223"/>
      <c r="P114" s="223"/>
      <c r="Q114" s="223"/>
      <c r="R114" s="148" t="s">
        <v>170</v>
      </c>
      <c r="S114" s="123"/>
      <c r="U114" s="124" t="s">
        <v>3</v>
      </c>
      <c r="V114" s="36" t="s">
        <v>34</v>
      </c>
      <c r="W114" s="125">
        <v>0</v>
      </c>
      <c r="X114" s="125">
        <f>W114*K114</f>
        <v>0</v>
      </c>
      <c r="Y114" s="125">
        <v>0</v>
      </c>
      <c r="Z114" s="125">
        <f>Y114*K114</f>
        <v>0</v>
      </c>
      <c r="AA114" s="125">
        <v>0</v>
      </c>
      <c r="AB114" s="126">
        <f>AA114*K114</f>
        <v>0</v>
      </c>
      <c r="AD114" s="157"/>
      <c r="AS114" s="13" t="s">
        <v>115</v>
      </c>
      <c r="AU114" s="13" t="s">
        <v>113</v>
      </c>
      <c r="AV114" s="13" t="s">
        <v>17</v>
      </c>
      <c r="AZ114" s="13" t="s">
        <v>112</v>
      </c>
      <c r="BF114" s="127">
        <f>IF(V114="základní",N114,0)</f>
        <v>0</v>
      </c>
      <c r="BG114" s="127">
        <f>IF(V114="snížená",N114,0)</f>
        <v>0</v>
      </c>
      <c r="BH114" s="127">
        <f>IF(V114="zákl. přenesená",N114,0)</f>
        <v>0</v>
      </c>
      <c r="BI114" s="127">
        <f>IF(V114="sníž. přenesená",N114,0)</f>
        <v>0</v>
      </c>
      <c r="BJ114" s="127">
        <f>IF(V114="nulová",N114,0)</f>
        <v>0</v>
      </c>
      <c r="BK114" s="13" t="s">
        <v>17</v>
      </c>
      <c r="BL114" s="127">
        <f>ROUND(L114*K114,2)</f>
        <v>0</v>
      </c>
      <c r="BM114" s="13" t="s">
        <v>115</v>
      </c>
      <c r="BN114" s="13" t="s">
        <v>122</v>
      </c>
    </row>
    <row r="115" spans="2:66" s="1" customFormat="1" ht="30" customHeight="1">
      <c r="B115" s="118"/>
      <c r="C115" s="119"/>
      <c r="D115" s="119"/>
      <c r="E115" s="120"/>
      <c r="F115" s="220" t="s">
        <v>225</v>
      </c>
      <c r="G115" s="221"/>
      <c r="H115" s="221"/>
      <c r="I115" s="221"/>
      <c r="J115" s="121"/>
      <c r="K115" s="122"/>
      <c r="L115" s="222"/>
      <c r="M115" s="223"/>
      <c r="N115" s="222"/>
      <c r="O115" s="223"/>
      <c r="P115" s="223"/>
      <c r="Q115" s="223"/>
      <c r="R115" s="148"/>
      <c r="S115" s="123"/>
      <c r="U115" s="124" t="s">
        <v>3</v>
      </c>
      <c r="V115" s="36" t="s">
        <v>34</v>
      </c>
      <c r="W115" s="125">
        <v>0</v>
      </c>
      <c r="X115" s="125">
        <f>W115*K115</f>
        <v>0</v>
      </c>
      <c r="Y115" s="125">
        <v>0</v>
      </c>
      <c r="Z115" s="125">
        <f>Y115*K115</f>
        <v>0</v>
      </c>
      <c r="AA115" s="125">
        <v>0</v>
      </c>
      <c r="AB115" s="126">
        <f>AA115*K115</f>
        <v>0</v>
      </c>
      <c r="AS115" s="13" t="s">
        <v>115</v>
      </c>
      <c r="AU115" s="13" t="s">
        <v>113</v>
      </c>
      <c r="AV115" s="13" t="s">
        <v>17</v>
      </c>
      <c r="AZ115" s="13" t="s">
        <v>112</v>
      </c>
      <c r="BF115" s="127">
        <f>IF(V115="základní",N115,0)</f>
        <v>0</v>
      </c>
      <c r="BG115" s="127">
        <f>IF(V115="snížená",N115,0)</f>
        <v>0</v>
      </c>
      <c r="BH115" s="127">
        <f>IF(V115="zákl. přenesená",N115,0)</f>
        <v>0</v>
      </c>
      <c r="BI115" s="127">
        <f>IF(V115="sníž. přenesená",N115,0)</f>
        <v>0</v>
      </c>
      <c r="BJ115" s="127">
        <f>IF(V115="nulová",N115,0)</f>
        <v>0</v>
      </c>
      <c r="BK115" s="13" t="s">
        <v>17</v>
      </c>
      <c r="BL115" s="127">
        <f>ROUND(L115*K115,2)</f>
        <v>0</v>
      </c>
      <c r="BM115" s="13" t="s">
        <v>115</v>
      </c>
      <c r="BN115" s="13" t="s">
        <v>124</v>
      </c>
    </row>
    <row r="116" spans="2:66" s="1" customFormat="1" ht="22.5" customHeight="1">
      <c r="B116" s="118"/>
      <c r="C116" s="119" t="s">
        <v>125</v>
      </c>
      <c r="D116" s="119" t="s">
        <v>113</v>
      </c>
      <c r="E116" s="151" t="s">
        <v>226</v>
      </c>
      <c r="F116" s="224" t="s">
        <v>227</v>
      </c>
      <c r="G116" s="223"/>
      <c r="H116" s="223"/>
      <c r="I116" s="223"/>
      <c r="J116" s="121" t="s">
        <v>114</v>
      </c>
      <c r="K116" s="122">
        <v>1</v>
      </c>
      <c r="L116" s="222"/>
      <c r="M116" s="223"/>
      <c r="N116" s="222">
        <f>ROUND(L116*K116,2)</f>
        <v>0</v>
      </c>
      <c r="O116" s="223"/>
      <c r="P116" s="223"/>
      <c r="Q116" s="223"/>
      <c r="R116" s="148" t="s">
        <v>170</v>
      </c>
      <c r="S116" s="123"/>
      <c r="U116" s="124" t="s">
        <v>3</v>
      </c>
      <c r="V116" s="36" t="s">
        <v>34</v>
      </c>
      <c r="W116" s="125">
        <v>0</v>
      </c>
      <c r="X116" s="125">
        <f>W116*K116</f>
        <v>0</v>
      </c>
      <c r="Y116" s="125">
        <v>0</v>
      </c>
      <c r="Z116" s="125">
        <f>Y116*K116</f>
        <v>0</v>
      </c>
      <c r="AA116" s="125">
        <v>0</v>
      </c>
      <c r="AB116" s="126">
        <f>AA116*K116</f>
        <v>0</v>
      </c>
      <c r="AD116" s="157"/>
      <c r="AS116" s="13" t="s">
        <v>115</v>
      </c>
      <c r="AU116" s="13" t="s">
        <v>113</v>
      </c>
      <c r="AV116" s="13" t="s">
        <v>17</v>
      </c>
      <c r="AZ116" s="13" t="s">
        <v>112</v>
      </c>
      <c r="BF116" s="127">
        <f>IF(V116="základní",N116,0)</f>
        <v>0</v>
      </c>
      <c r="BG116" s="127">
        <f>IF(V116="snížená",N116,0)</f>
        <v>0</v>
      </c>
      <c r="BH116" s="127">
        <f>IF(V116="zákl. přenesená",N116,0)</f>
        <v>0</v>
      </c>
      <c r="BI116" s="127">
        <f>IF(V116="sníž. přenesená",N116,0)</f>
        <v>0</v>
      </c>
      <c r="BJ116" s="127">
        <f>IF(V116="nulová",N116,0)</f>
        <v>0</v>
      </c>
      <c r="BK116" s="13" t="s">
        <v>17</v>
      </c>
      <c r="BL116" s="127">
        <f>ROUND(L116*K116,2)</f>
        <v>0</v>
      </c>
      <c r="BM116" s="13" t="s">
        <v>115</v>
      </c>
      <c r="BN116" s="13" t="s">
        <v>126</v>
      </c>
    </row>
    <row r="117" spans="2:66" s="1" customFormat="1" ht="39.75" customHeight="1">
      <c r="B117" s="118"/>
      <c r="C117" s="119"/>
      <c r="D117" s="140"/>
      <c r="E117" s="120"/>
      <c r="F117" s="225" t="s">
        <v>228</v>
      </c>
      <c r="G117" s="221"/>
      <c r="H117" s="221"/>
      <c r="I117" s="221"/>
      <c r="J117" s="121"/>
      <c r="K117" s="122"/>
      <c r="L117" s="222"/>
      <c r="M117" s="223"/>
      <c r="N117" s="222"/>
      <c r="O117" s="223"/>
      <c r="P117" s="223"/>
      <c r="Q117" s="223"/>
      <c r="R117" s="148"/>
      <c r="S117" s="123"/>
      <c r="U117" s="124"/>
      <c r="V117" s="36"/>
      <c r="W117" s="125"/>
      <c r="X117" s="125"/>
      <c r="Y117" s="125"/>
      <c r="Z117" s="125"/>
      <c r="AA117" s="125"/>
      <c r="AB117" s="126"/>
      <c r="AD117" s="189"/>
      <c r="AS117" s="13"/>
      <c r="AU117" s="13"/>
      <c r="AV117" s="13"/>
      <c r="AZ117" s="13"/>
      <c r="BF117" s="127"/>
      <c r="BG117" s="127"/>
      <c r="BH117" s="127"/>
      <c r="BI117" s="127"/>
      <c r="BJ117" s="127"/>
      <c r="BK117" s="13"/>
      <c r="BL117" s="127"/>
      <c r="BM117" s="13"/>
      <c r="BN117" s="13"/>
    </row>
    <row r="118" spans="2:66" s="1" customFormat="1" ht="22.5" customHeight="1">
      <c r="B118" s="118"/>
      <c r="C118" s="119">
        <v>7</v>
      </c>
      <c r="D118" s="119" t="s">
        <v>113</v>
      </c>
      <c r="E118" s="151" t="s">
        <v>117</v>
      </c>
      <c r="F118" s="224" t="s">
        <v>118</v>
      </c>
      <c r="G118" s="223"/>
      <c r="H118" s="223"/>
      <c r="I118" s="223"/>
      <c r="J118" s="121" t="s">
        <v>114</v>
      </c>
      <c r="K118" s="122">
        <v>1</v>
      </c>
      <c r="L118" s="222"/>
      <c r="M118" s="223"/>
      <c r="N118" s="222">
        <f>ROUND(L118*K118,2)</f>
        <v>0</v>
      </c>
      <c r="O118" s="223"/>
      <c r="P118" s="223"/>
      <c r="Q118" s="223"/>
      <c r="R118" s="148" t="s">
        <v>170</v>
      </c>
      <c r="S118" s="123"/>
      <c r="U118" s="124"/>
      <c r="V118" s="36"/>
      <c r="W118" s="125"/>
      <c r="X118" s="125"/>
      <c r="Y118" s="125"/>
      <c r="Z118" s="125"/>
      <c r="AA118" s="125"/>
      <c r="AB118" s="126"/>
      <c r="AD118" s="157"/>
      <c r="AS118" s="13"/>
      <c r="AU118" s="13"/>
      <c r="AV118" s="13"/>
      <c r="AZ118" s="13"/>
      <c r="BF118" s="127"/>
      <c r="BG118" s="127"/>
      <c r="BH118" s="127"/>
      <c r="BI118" s="127"/>
      <c r="BJ118" s="127"/>
      <c r="BK118" s="13"/>
      <c r="BL118" s="127"/>
      <c r="BM118" s="13"/>
      <c r="BN118" s="13"/>
    </row>
    <row r="119" spans="2:66" s="1" customFormat="1" ht="30" customHeight="1">
      <c r="B119" s="118"/>
      <c r="C119" s="119"/>
      <c r="D119" s="119"/>
      <c r="E119" s="120"/>
      <c r="F119" s="220" t="s">
        <v>229</v>
      </c>
      <c r="G119" s="221"/>
      <c r="H119" s="221"/>
      <c r="I119" s="221"/>
      <c r="J119" s="121"/>
      <c r="K119" s="122"/>
      <c r="L119" s="222"/>
      <c r="M119" s="223"/>
      <c r="N119" s="222"/>
      <c r="O119" s="223"/>
      <c r="P119" s="223"/>
      <c r="Q119" s="223"/>
      <c r="R119" s="148"/>
      <c r="S119" s="123"/>
      <c r="U119" s="124"/>
      <c r="V119" s="36"/>
      <c r="W119" s="125"/>
      <c r="X119" s="125"/>
      <c r="Y119" s="125"/>
      <c r="Z119" s="125"/>
      <c r="AA119" s="125"/>
      <c r="AB119" s="126"/>
      <c r="AD119" s="189"/>
      <c r="AS119" s="13"/>
      <c r="AU119" s="13"/>
      <c r="AV119" s="13"/>
      <c r="AZ119" s="13"/>
      <c r="BF119" s="127"/>
      <c r="BG119" s="127"/>
      <c r="BH119" s="127"/>
      <c r="BI119" s="127"/>
      <c r="BJ119" s="127"/>
      <c r="BK119" s="13"/>
      <c r="BL119" s="127"/>
      <c r="BM119" s="13"/>
      <c r="BN119" s="13"/>
    </row>
    <row r="120" spans="2:19" s="1" customFormat="1" ht="6.75" customHeight="1"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3"/>
    </row>
  </sheetData>
  <sheetProtection/>
  <mergeCells count="77">
    <mergeCell ref="H1:K1"/>
    <mergeCell ref="T2:AD2"/>
    <mergeCell ref="F116:I116"/>
    <mergeCell ref="L116:M116"/>
    <mergeCell ref="N116:Q116"/>
    <mergeCell ref="F112:I112"/>
    <mergeCell ref="L112:M112"/>
    <mergeCell ref="N112:Q112"/>
    <mergeCell ref="F102:P102"/>
    <mergeCell ref="F113:I113"/>
    <mergeCell ref="F114:I114"/>
    <mergeCell ref="L114:M114"/>
    <mergeCell ref="N114:Q114"/>
    <mergeCell ref="F115:I115"/>
    <mergeCell ref="L115:M115"/>
    <mergeCell ref="N115:Q115"/>
    <mergeCell ref="L113:M113"/>
    <mergeCell ref="N113:Q113"/>
    <mergeCell ref="M104:P104"/>
    <mergeCell ref="M106:Q106"/>
    <mergeCell ref="M107:Q107"/>
    <mergeCell ref="N111:Q111"/>
    <mergeCell ref="N110:Q110"/>
    <mergeCell ref="L93:Q93"/>
    <mergeCell ref="C99:Q99"/>
    <mergeCell ref="F109:I109"/>
    <mergeCell ref="L109:M109"/>
    <mergeCell ref="N109:Q109"/>
    <mergeCell ref="F78:P78"/>
    <mergeCell ref="F79:P79"/>
    <mergeCell ref="F101:P101"/>
    <mergeCell ref="M83:Q83"/>
    <mergeCell ref="M84:Q84"/>
    <mergeCell ref="C86:G86"/>
    <mergeCell ref="N86:Q86"/>
    <mergeCell ref="N88:Q88"/>
    <mergeCell ref="N89:Q89"/>
    <mergeCell ref="N91:Q91"/>
    <mergeCell ref="M32:P32"/>
    <mergeCell ref="M81:P81"/>
    <mergeCell ref="H34:J34"/>
    <mergeCell ref="M34:P34"/>
    <mergeCell ref="H35:J35"/>
    <mergeCell ref="M35:P35"/>
    <mergeCell ref="H36:J36"/>
    <mergeCell ref="M36:P36"/>
    <mergeCell ref="L38:P38"/>
    <mergeCell ref="C76:Q76"/>
    <mergeCell ref="H33:J33"/>
    <mergeCell ref="M33:P33"/>
    <mergeCell ref="O18:P18"/>
    <mergeCell ref="O20:P20"/>
    <mergeCell ref="O21:P21"/>
    <mergeCell ref="E24:L24"/>
    <mergeCell ref="M27:P27"/>
    <mergeCell ref="M28:P28"/>
    <mergeCell ref="M30:P30"/>
    <mergeCell ref="H32:J32"/>
    <mergeCell ref="O17:P17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F119:I119"/>
    <mergeCell ref="L119:M119"/>
    <mergeCell ref="N119:Q119"/>
    <mergeCell ref="L117:M117"/>
    <mergeCell ref="N117:Q117"/>
    <mergeCell ref="F118:I118"/>
    <mergeCell ref="L118:M118"/>
    <mergeCell ref="N118:Q118"/>
    <mergeCell ref="F117:I11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09" tooltip="Rozpočet" display="3) Rozpočet"/>
    <hyperlink ref="T1:U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71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220"/>
  <sheetViews>
    <sheetView showGridLines="0" zoomScalePageLayoutView="0" workbookViewId="0" topLeftCell="A1">
      <pane ySplit="1" topLeftCell="BM189" activePane="bottomLeft" state="frozen"/>
      <selection pane="topLeft" activeCell="A1" sqref="A1"/>
      <selection pane="bottomLeft" activeCell="L203" sqref="L203:M208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8.7109375" style="0" customWidth="1"/>
    <col min="12" max="17" width="4.7109375" style="0" customWidth="1"/>
    <col min="18" max="18" width="8.7109375" style="0" customWidth="1"/>
    <col min="19" max="19" width="1.7109375" style="0" customWidth="1"/>
    <col min="20" max="20" width="8.140625" style="0" customWidth="1"/>
    <col min="21" max="21" width="29.7109375" style="0" hidden="1" customWidth="1"/>
    <col min="22" max="22" width="16.28125" style="0" hidden="1" customWidth="1"/>
    <col min="23" max="23" width="12.28125" style="0" hidden="1" customWidth="1"/>
    <col min="24" max="24" width="16.28125" style="0" hidden="1" customWidth="1"/>
    <col min="25" max="25" width="12.140625" style="0" hidden="1" customWidth="1"/>
    <col min="26" max="26" width="15.00390625" style="0" hidden="1" customWidth="1"/>
    <col min="27" max="27" width="11.00390625" style="0" hidden="1" customWidth="1"/>
    <col min="28" max="28" width="15.00390625" style="0" hidden="1" customWidth="1"/>
    <col min="29" max="29" width="16.28125" style="0" hidden="1" customWidth="1"/>
    <col min="30" max="30" width="11.00390625" style="0" customWidth="1"/>
    <col min="31" max="31" width="15.00390625" style="0" customWidth="1"/>
    <col min="32" max="32" width="16.28125" style="0" customWidth="1"/>
    <col min="45" max="65" width="0" style="0" hidden="1" customWidth="1"/>
  </cols>
  <sheetData>
    <row r="1" spans="1:67" ht="21.75" customHeight="1">
      <c r="A1" s="137"/>
      <c r="B1" s="134"/>
      <c r="C1" s="134"/>
      <c r="D1" s="135" t="s">
        <v>1</v>
      </c>
      <c r="E1" s="134"/>
      <c r="F1" s="136" t="s">
        <v>154</v>
      </c>
      <c r="G1" s="136"/>
      <c r="H1" s="271" t="s">
        <v>155</v>
      </c>
      <c r="I1" s="271"/>
      <c r="J1" s="271"/>
      <c r="K1" s="271"/>
      <c r="L1" s="136" t="s">
        <v>156</v>
      </c>
      <c r="M1" s="134"/>
      <c r="N1" s="134"/>
      <c r="O1" s="135" t="s">
        <v>85</v>
      </c>
      <c r="P1" s="134"/>
      <c r="Q1" s="134"/>
      <c r="R1" s="134"/>
      <c r="S1" s="134"/>
      <c r="T1" s="136" t="s">
        <v>157</v>
      </c>
      <c r="U1" s="136"/>
      <c r="V1" s="137"/>
      <c r="W1" s="137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3:47" ht="36.75" customHeight="1">
      <c r="C2" s="240" t="s">
        <v>5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T2" s="242" t="s">
        <v>6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U2" s="13" t="s">
        <v>80</v>
      </c>
    </row>
    <row r="3" spans="2:47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AU3" s="13" t="s">
        <v>79</v>
      </c>
    </row>
    <row r="4" spans="2:47" ht="36.75" customHeight="1">
      <c r="B4" s="17"/>
      <c r="C4" s="243" t="s">
        <v>86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18"/>
      <c r="S4" s="19"/>
      <c r="U4" s="20" t="s">
        <v>10</v>
      </c>
      <c r="AU4" s="13" t="s">
        <v>4</v>
      </c>
    </row>
    <row r="5" spans="2:19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2:19" ht="24.75" customHeight="1">
      <c r="B6" s="17"/>
      <c r="C6" s="18"/>
      <c r="D6" s="24" t="s">
        <v>13</v>
      </c>
      <c r="E6" s="18"/>
      <c r="F6" s="226" t="str">
        <f>'Rek etap1'!K6</f>
        <v>Gymnázium Plzeň, výměna oken a dveří-ETAPA1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18"/>
      <c r="R6" s="18"/>
      <c r="S6" s="19"/>
    </row>
    <row r="7" spans="1:30" ht="24.75" customHeight="1">
      <c r="A7" s="1"/>
      <c r="B7" s="27"/>
      <c r="C7" s="28"/>
      <c r="D7" s="23" t="s">
        <v>87</v>
      </c>
      <c r="E7" s="28"/>
      <c r="F7" s="226" t="s">
        <v>302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8"/>
      <c r="R7" s="28"/>
      <c r="S7" s="29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4.75" customHeight="1">
      <c r="A8" s="1"/>
      <c r="B8" s="27"/>
      <c r="C8" s="28"/>
      <c r="D8" s="23" t="s">
        <v>127</v>
      </c>
      <c r="E8" s="28"/>
      <c r="F8" s="237" t="s">
        <v>303</v>
      </c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8"/>
      <c r="R8" s="28"/>
      <c r="S8" s="29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19" s="1" customFormat="1" ht="32.25" customHeight="1">
      <c r="B9" s="27"/>
      <c r="C9" s="28"/>
      <c r="D9" s="24" t="s">
        <v>15</v>
      </c>
      <c r="E9" s="28"/>
      <c r="F9" s="22" t="s">
        <v>3</v>
      </c>
      <c r="G9" s="28"/>
      <c r="H9" s="28"/>
      <c r="I9" s="28"/>
      <c r="J9" s="28"/>
      <c r="K9" s="28"/>
      <c r="L9" s="28"/>
      <c r="M9" s="24" t="s">
        <v>16</v>
      </c>
      <c r="N9" s="28"/>
      <c r="O9" s="22" t="s">
        <v>3</v>
      </c>
      <c r="P9" s="28"/>
      <c r="Q9" s="28"/>
      <c r="R9" s="28"/>
      <c r="S9" s="29"/>
    </row>
    <row r="10" spans="2:19" s="1" customFormat="1" ht="14.25" customHeight="1">
      <c r="B10" s="27"/>
      <c r="C10" s="28"/>
      <c r="D10" s="24" t="s">
        <v>18</v>
      </c>
      <c r="E10" s="28"/>
      <c r="F10" s="22" t="s">
        <v>26</v>
      </c>
      <c r="G10" s="28"/>
      <c r="H10" s="28"/>
      <c r="I10" s="28"/>
      <c r="J10" s="28"/>
      <c r="K10" s="28"/>
      <c r="L10" s="28"/>
      <c r="M10" s="24" t="s">
        <v>19</v>
      </c>
      <c r="N10" s="28"/>
      <c r="O10" s="213">
        <f>'Rek etap2'!AN8</f>
        <v>42463</v>
      </c>
      <c r="P10" s="254"/>
      <c r="Q10" s="28"/>
      <c r="R10" s="28"/>
      <c r="S10" s="29"/>
    </row>
    <row r="11" spans="2:19" s="1" customFormat="1" ht="14.25" customHeight="1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</row>
    <row r="12" spans="2:19" s="1" customFormat="1" ht="10.5" customHeight="1">
      <c r="B12" s="27"/>
      <c r="C12" s="28"/>
      <c r="D12" s="24" t="s">
        <v>22</v>
      </c>
      <c r="E12" s="28"/>
      <c r="F12" s="28"/>
      <c r="G12" s="28"/>
      <c r="H12" s="28"/>
      <c r="I12" s="28"/>
      <c r="J12" s="28"/>
      <c r="K12" s="28"/>
      <c r="L12" s="28"/>
      <c r="M12" s="24" t="s">
        <v>23</v>
      </c>
      <c r="N12" s="28"/>
      <c r="O12" s="244"/>
      <c r="P12" s="254"/>
      <c r="Q12" s="28"/>
      <c r="R12" s="28"/>
      <c r="S12" s="29"/>
    </row>
    <row r="13" spans="2:19" s="1" customFormat="1" ht="14.25" customHeight="1">
      <c r="B13" s="27"/>
      <c r="C13" s="28"/>
      <c r="D13" s="28"/>
      <c r="E13" s="22" t="str">
        <f>IF('Rek etap2'!E11="","",'Rek etap2'!E11)</f>
        <v>Gymnázuim Plzeň</v>
      </c>
      <c r="F13" s="28"/>
      <c r="G13" s="28"/>
      <c r="H13" s="28"/>
      <c r="I13" s="28"/>
      <c r="J13" s="28"/>
      <c r="K13" s="28"/>
      <c r="L13" s="28"/>
      <c r="M13" s="24" t="s">
        <v>24</v>
      </c>
      <c r="N13" s="28"/>
      <c r="O13" s="244"/>
      <c r="P13" s="254"/>
      <c r="Q13" s="28"/>
      <c r="R13" s="28"/>
      <c r="S13" s="29"/>
    </row>
    <row r="14" spans="2:19" s="1" customFormat="1" ht="18" customHeight="1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</row>
    <row r="15" spans="2:19" s="1" customFormat="1" ht="6.75" customHeight="1">
      <c r="B15" s="27"/>
      <c r="C15" s="28"/>
      <c r="D15" s="24" t="s">
        <v>25</v>
      </c>
      <c r="E15" s="28"/>
      <c r="F15" s="28"/>
      <c r="G15" s="28"/>
      <c r="H15" s="28"/>
      <c r="I15" s="28"/>
      <c r="J15" s="28"/>
      <c r="K15" s="28"/>
      <c r="L15" s="28"/>
      <c r="M15" s="24" t="s">
        <v>23</v>
      </c>
      <c r="N15" s="28"/>
      <c r="O15" s="244"/>
      <c r="P15" s="254"/>
      <c r="Q15" s="28"/>
      <c r="R15" s="28"/>
      <c r="S15" s="29"/>
    </row>
    <row r="16" spans="2:19" s="1" customFormat="1" ht="14.25" customHeight="1">
      <c r="B16" s="27"/>
      <c r="C16" s="28"/>
      <c r="D16" s="28"/>
      <c r="E16" s="22"/>
      <c r="F16" s="28"/>
      <c r="G16" s="28"/>
      <c r="H16" s="28"/>
      <c r="I16" s="28"/>
      <c r="J16" s="28"/>
      <c r="K16" s="28"/>
      <c r="L16" s="28"/>
      <c r="M16" s="24" t="s">
        <v>24</v>
      </c>
      <c r="N16" s="28"/>
      <c r="O16" s="244"/>
      <c r="P16" s="254"/>
      <c r="Q16" s="28"/>
      <c r="R16" s="28"/>
      <c r="S16" s="29"/>
    </row>
    <row r="17" spans="2:19" s="1" customFormat="1" ht="18" customHeight="1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/>
    </row>
    <row r="18" spans="2:19" s="1" customFormat="1" ht="6.75" customHeight="1">
      <c r="B18" s="27"/>
      <c r="C18" s="28"/>
      <c r="D18" s="24" t="s">
        <v>27</v>
      </c>
      <c r="E18" s="28"/>
      <c r="F18" s="28"/>
      <c r="G18" s="28"/>
      <c r="H18" s="28"/>
      <c r="I18" s="28"/>
      <c r="J18" s="28"/>
      <c r="K18" s="28"/>
      <c r="L18" s="28"/>
      <c r="M18" s="24" t="s">
        <v>23</v>
      </c>
      <c r="N18" s="28"/>
      <c r="O18" s="244"/>
      <c r="P18" s="254"/>
      <c r="Q18" s="28"/>
      <c r="R18" s="28"/>
      <c r="S18" s="29"/>
    </row>
    <row r="19" spans="2:19" s="1" customFormat="1" ht="14.25" customHeight="1">
      <c r="B19" s="27"/>
      <c r="C19" s="28"/>
      <c r="D19" s="28"/>
      <c r="E19" s="22"/>
      <c r="F19" s="28"/>
      <c r="G19" s="28"/>
      <c r="H19" s="28"/>
      <c r="I19" s="28"/>
      <c r="J19" s="28"/>
      <c r="K19" s="28"/>
      <c r="L19" s="28"/>
      <c r="M19" s="24" t="s">
        <v>24</v>
      </c>
      <c r="N19" s="28"/>
      <c r="O19" s="244"/>
      <c r="P19" s="254"/>
      <c r="Q19" s="28"/>
      <c r="R19" s="28"/>
      <c r="S19" s="29"/>
    </row>
    <row r="20" spans="2:19" s="1" customFormat="1" ht="18" customHeigh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/>
    </row>
    <row r="21" spans="2:19" s="1" customFormat="1" ht="6.75" customHeight="1">
      <c r="B21" s="27"/>
      <c r="C21" s="28"/>
      <c r="D21" s="24" t="s">
        <v>28</v>
      </c>
      <c r="E21" s="28"/>
      <c r="F21" s="28"/>
      <c r="G21" s="28"/>
      <c r="H21" s="28"/>
      <c r="I21" s="28"/>
      <c r="J21" s="28"/>
      <c r="K21" s="28"/>
      <c r="L21" s="28"/>
      <c r="M21" s="24" t="s">
        <v>23</v>
      </c>
      <c r="N21" s="28"/>
      <c r="O21" s="244"/>
      <c r="P21" s="254"/>
      <c r="Q21" s="28"/>
      <c r="R21" s="28"/>
      <c r="S21" s="29"/>
    </row>
    <row r="22" spans="2:19" s="1" customFormat="1" ht="14.25" customHeight="1">
      <c r="B22" s="27"/>
      <c r="C22" s="28"/>
      <c r="D22" s="28"/>
      <c r="E22" s="22"/>
      <c r="F22" s="28"/>
      <c r="G22" s="28"/>
      <c r="H22" s="28"/>
      <c r="I22" s="28"/>
      <c r="J22" s="28"/>
      <c r="K22" s="28"/>
      <c r="L22" s="28"/>
      <c r="M22" s="24" t="s">
        <v>24</v>
      </c>
      <c r="N22" s="28"/>
      <c r="O22" s="244"/>
      <c r="P22" s="254"/>
      <c r="Q22" s="28"/>
      <c r="R22" s="28"/>
      <c r="S22" s="29"/>
    </row>
    <row r="23" spans="2:19" s="1" customFormat="1" ht="18" customHeight="1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</row>
    <row r="24" spans="2:19" s="1" customFormat="1" ht="6.75" customHeight="1">
      <c r="B24" s="27"/>
      <c r="C24" s="28"/>
      <c r="D24" s="24" t="s">
        <v>29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</row>
    <row r="25" spans="2:19" s="1" customFormat="1" ht="14.25" customHeight="1">
      <c r="B25" s="27"/>
      <c r="C25" s="28"/>
      <c r="D25" s="28"/>
      <c r="E25" s="239" t="s">
        <v>3</v>
      </c>
      <c r="F25" s="254"/>
      <c r="G25" s="254"/>
      <c r="H25" s="254"/>
      <c r="I25" s="254"/>
      <c r="J25" s="254"/>
      <c r="K25" s="254"/>
      <c r="L25" s="254"/>
      <c r="M25" s="28"/>
      <c r="N25" s="28"/>
      <c r="O25" s="28"/>
      <c r="P25" s="28"/>
      <c r="Q25" s="28"/>
      <c r="R25" s="28"/>
      <c r="S25" s="29"/>
    </row>
    <row r="26" spans="2:19" s="1" customFormat="1" ht="22.5" customHeight="1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</row>
    <row r="27" spans="2:19" s="1" customFormat="1" ht="6.75" customHeight="1">
      <c r="B27" s="27"/>
      <c r="C27" s="28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28"/>
      <c r="R27" s="28"/>
      <c r="S27" s="29"/>
    </row>
    <row r="28" spans="2:19" s="1" customFormat="1" ht="9.75" customHeight="1">
      <c r="B28" s="27"/>
      <c r="C28" s="28"/>
      <c r="D28" s="91" t="s">
        <v>89</v>
      </c>
      <c r="E28" s="28"/>
      <c r="F28" s="28"/>
      <c r="G28" s="28"/>
      <c r="H28" s="28"/>
      <c r="I28" s="28"/>
      <c r="J28" s="28"/>
      <c r="K28" s="28"/>
      <c r="L28" s="28"/>
      <c r="M28" s="245">
        <f>N89</f>
        <v>0</v>
      </c>
      <c r="N28" s="254"/>
      <c r="O28" s="254"/>
      <c r="P28" s="254"/>
      <c r="Q28" s="28"/>
      <c r="R28" s="28"/>
      <c r="S28" s="29"/>
    </row>
    <row r="29" spans="2:19" s="1" customFormat="1" ht="14.25" customHeight="1">
      <c r="B29" s="27"/>
      <c r="C29" s="28"/>
      <c r="D29" s="26" t="s">
        <v>90</v>
      </c>
      <c r="E29" s="28"/>
      <c r="F29" s="28"/>
      <c r="G29" s="28"/>
      <c r="H29" s="28"/>
      <c r="I29" s="28"/>
      <c r="J29" s="28"/>
      <c r="K29" s="28"/>
      <c r="L29" s="28"/>
      <c r="M29" s="245">
        <f>N101</f>
        <v>0</v>
      </c>
      <c r="N29" s="254"/>
      <c r="O29" s="254"/>
      <c r="P29" s="254"/>
      <c r="Q29" s="28"/>
      <c r="R29" s="28"/>
      <c r="S29" s="29"/>
    </row>
    <row r="30" spans="2:19" s="1" customFormat="1" ht="14.2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/>
    </row>
    <row r="31" spans="2:19" s="1" customFormat="1" ht="15">
      <c r="B31" s="27"/>
      <c r="C31" s="28"/>
      <c r="D31" s="92" t="s">
        <v>32</v>
      </c>
      <c r="E31" s="28"/>
      <c r="F31" s="28"/>
      <c r="G31" s="28"/>
      <c r="H31" s="28"/>
      <c r="I31" s="28"/>
      <c r="J31" s="28"/>
      <c r="K31" s="28"/>
      <c r="L31" s="28"/>
      <c r="M31" s="215">
        <f>ROUND(M28+M29,2)</f>
        <v>0</v>
      </c>
      <c r="N31" s="254"/>
      <c r="O31" s="254"/>
      <c r="P31" s="254"/>
      <c r="Q31" s="28"/>
      <c r="R31" s="28"/>
      <c r="S31" s="29"/>
    </row>
    <row r="32" spans="2:19" s="1" customFormat="1" ht="24.75" customHeight="1">
      <c r="B32" s="27"/>
      <c r="C32" s="28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28"/>
      <c r="R32" s="28"/>
      <c r="S32" s="29"/>
    </row>
    <row r="33" spans="2:19" s="1" customFormat="1" ht="13.5">
      <c r="B33" s="27"/>
      <c r="C33" s="28"/>
      <c r="D33" s="34" t="s">
        <v>33</v>
      </c>
      <c r="E33" s="34" t="s">
        <v>34</v>
      </c>
      <c r="F33" s="35">
        <v>0.21</v>
      </c>
      <c r="G33" s="93" t="s">
        <v>35</v>
      </c>
      <c r="H33" s="214">
        <f>M31</f>
        <v>0</v>
      </c>
      <c r="I33" s="254"/>
      <c r="J33" s="254"/>
      <c r="K33" s="28"/>
      <c r="L33" s="28"/>
      <c r="M33" s="214">
        <f>ROUND(SUM(F33*H33),2)</f>
        <v>0</v>
      </c>
      <c r="N33" s="254"/>
      <c r="O33" s="254"/>
      <c r="P33" s="254"/>
      <c r="Q33" s="28"/>
      <c r="R33" s="28"/>
      <c r="S33" s="29"/>
    </row>
    <row r="34" spans="2:19" s="1" customFormat="1" ht="14.25" customHeight="1">
      <c r="B34" s="27"/>
      <c r="C34" s="28"/>
      <c r="D34" s="28"/>
      <c r="E34" s="34" t="s">
        <v>36</v>
      </c>
      <c r="F34" s="35">
        <v>0.15</v>
      </c>
      <c r="G34" s="93" t="s">
        <v>35</v>
      </c>
      <c r="H34" s="214"/>
      <c r="I34" s="254"/>
      <c r="J34" s="254"/>
      <c r="K34" s="28"/>
      <c r="L34" s="28"/>
      <c r="M34" s="214"/>
      <c r="N34" s="254"/>
      <c r="O34" s="254"/>
      <c r="P34" s="254"/>
      <c r="Q34" s="28"/>
      <c r="R34" s="28"/>
      <c r="S34" s="29"/>
    </row>
    <row r="35" spans="2:19" s="1" customFormat="1" ht="14.25" customHeight="1">
      <c r="B35" s="27"/>
      <c r="C35" s="28"/>
      <c r="D35" s="28"/>
      <c r="E35" s="34" t="s">
        <v>37</v>
      </c>
      <c r="F35" s="35">
        <v>0.21</v>
      </c>
      <c r="G35" s="93" t="s">
        <v>35</v>
      </c>
      <c r="H35" s="214">
        <f>ROUND((SUM(BH101:BH102)+SUM(BH120:BH208)),2)</f>
        <v>0</v>
      </c>
      <c r="I35" s="254"/>
      <c r="J35" s="254"/>
      <c r="K35" s="28"/>
      <c r="L35" s="28"/>
      <c r="M35" s="214">
        <v>0</v>
      </c>
      <c r="N35" s="254"/>
      <c r="O35" s="254"/>
      <c r="P35" s="254"/>
      <c r="Q35" s="28"/>
      <c r="R35" s="28"/>
      <c r="S35" s="29"/>
    </row>
    <row r="36" spans="2:19" s="1" customFormat="1" ht="14.25" customHeight="1" hidden="1">
      <c r="B36" s="27"/>
      <c r="C36" s="28"/>
      <c r="D36" s="28"/>
      <c r="E36" s="34" t="s">
        <v>38</v>
      </c>
      <c r="F36" s="35">
        <v>0.15</v>
      </c>
      <c r="G36" s="93" t="s">
        <v>35</v>
      </c>
      <c r="H36" s="214">
        <f>ROUND((SUM(BI101:BI102)+SUM(BI120:BI208)),2)</f>
        <v>0</v>
      </c>
      <c r="I36" s="254"/>
      <c r="J36" s="254"/>
      <c r="K36" s="28"/>
      <c r="L36" s="28"/>
      <c r="M36" s="214">
        <v>0</v>
      </c>
      <c r="N36" s="254"/>
      <c r="O36" s="254"/>
      <c r="P36" s="254"/>
      <c r="Q36" s="28"/>
      <c r="R36" s="28"/>
      <c r="S36" s="29"/>
    </row>
    <row r="37" spans="2:19" s="1" customFormat="1" ht="14.25" customHeight="1" hidden="1">
      <c r="B37" s="27"/>
      <c r="C37" s="28"/>
      <c r="D37" s="28"/>
      <c r="E37" s="34" t="s">
        <v>39</v>
      </c>
      <c r="F37" s="35">
        <v>0</v>
      </c>
      <c r="G37" s="93" t="s">
        <v>35</v>
      </c>
      <c r="H37" s="214">
        <f>ROUND((SUM(BJ101:BJ102)+SUM(BJ120:BJ208)),2)</f>
        <v>0</v>
      </c>
      <c r="I37" s="254"/>
      <c r="J37" s="254"/>
      <c r="K37" s="28"/>
      <c r="L37" s="28"/>
      <c r="M37" s="214">
        <v>0</v>
      </c>
      <c r="N37" s="254"/>
      <c r="O37" s="254"/>
      <c r="P37" s="254"/>
      <c r="Q37" s="28"/>
      <c r="R37" s="28"/>
      <c r="S37" s="29"/>
    </row>
    <row r="38" spans="2:19" s="1" customFormat="1" ht="14.25" customHeight="1" hidden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</row>
    <row r="39" spans="2:19" s="1" customFormat="1" ht="18">
      <c r="B39" s="27"/>
      <c r="C39" s="38"/>
      <c r="D39" s="39" t="s">
        <v>40</v>
      </c>
      <c r="E39" s="40"/>
      <c r="F39" s="40"/>
      <c r="G39" s="94" t="s">
        <v>41</v>
      </c>
      <c r="H39" s="41" t="s">
        <v>42</v>
      </c>
      <c r="I39" s="40"/>
      <c r="J39" s="40"/>
      <c r="K39" s="40"/>
      <c r="L39" s="228">
        <f>SUM(M31:M37)</f>
        <v>0</v>
      </c>
      <c r="M39" s="257"/>
      <c r="N39" s="257"/>
      <c r="O39" s="257"/>
      <c r="P39" s="259"/>
      <c r="Q39" s="38"/>
      <c r="R39" s="38"/>
      <c r="S39" s="29"/>
    </row>
    <row r="40" spans="2:19" s="1" customFormat="1" ht="24.7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/>
    </row>
    <row r="41" spans="2:19" s="1" customFormat="1" ht="14.25" customHeight="1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</row>
    <row r="42" spans="1:30" s="1" customFormat="1" ht="14.25" customHeight="1">
      <c r="A4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/>
      <c r="U42"/>
      <c r="V42"/>
      <c r="W42"/>
      <c r="X42"/>
      <c r="Y42"/>
      <c r="Z42"/>
      <c r="AA42"/>
      <c r="AB42"/>
      <c r="AC42"/>
      <c r="AD42"/>
    </row>
    <row r="43" spans="2:19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</row>
    <row r="44" spans="2:19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</row>
    <row r="45" spans="2:19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</row>
    <row r="46" spans="2:19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</row>
    <row r="47" spans="2:19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</row>
    <row r="48" spans="2:19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</row>
    <row r="49" spans="2:19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</row>
    <row r="50" spans="2:19" ht="13.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9"/>
    </row>
    <row r="51" spans="2:19" s="1" customFormat="1" ht="15">
      <c r="B51" s="27"/>
      <c r="C51" s="28"/>
      <c r="D51" s="42" t="s">
        <v>43</v>
      </c>
      <c r="E51" s="43"/>
      <c r="F51" s="43"/>
      <c r="G51" s="43"/>
      <c r="H51" s="44"/>
      <c r="I51" s="28"/>
      <c r="J51" s="42" t="s">
        <v>44</v>
      </c>
      <c r="K51" s="43"/>
      <c r="L51" s="43"/>
      <c r="M51" s="43"/>
      <c r="N51" s="43"/>
      <c r="O51" s="43"/>
      <c r="P51" s="44"/>
      <c r="Q51" s="28"/>
      <c r="R51" s="28"/>
      <c r="S51" s="29"/>
    </row>
    <row r="52" spans="2:19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8"/>
      <c r="S52" s="19"/>
    </row>
    <row r="53" spans="2:19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8"/>
      <c r="S53" s="19"/>
    </row>
    <row r="54" spans="2:19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8"/>
      <c r="S54" s="19"/>
    </row>
    <row r="55" spans="2:19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8"/>
      <c r="S55" s="19"/>
    </row>
    <row r="56" spans="2:19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8"/>
      <c r="S56" s="19"/>
    </row>
    <row r="57" spans="2:19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8"/>
      <c r="S57" s="19"/>
    </row>
    <row r="58" spans="2:19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8"/>
      <c r="S58" s="19"/>
    </row>
    <row r="59" spans="2:19" ht="13.5">
      <c r="B59" s="17"/>
      <c r="C59" s="18"/>
      <c r="D59" s="45"/>
      <c r="E59" s="18"/>
      <c r="F59" s="18"/>
      <c r="G59" s="18"/>
      <c r="H59" s="46"/>
      <c r="I59" s="18"/>
      <c r="J59" s="45"/>
      <c r="K59" s="18"/>
      <c r="L59" s="18"/>
      <c r="M59" s="18"/>
      <c r="N59" s="18"/>
      <c r="O59" s="18"/>
      <c r="P59" s="46"/>
      <c r="Q59" s="18"/>
      <c r="R59" s="18"/>
      <c r="S59" s="19"/>
    </row>
    <row r="60" spans="2:19" s="1" customFormat="1" ht="15">
      <c r="B60" s="27"/>
      <c r="C60" s="28"/>
      <c r="D60" s="47" t="s">
        <v>45</v>
      </c>
      <c r="E60" s="48"/>
      <c r="F60" s="48"/>
      <c r="G60" s="49" t="s">
        <v>46</v>
      </c>
      <c r="H60" s="50"/>
      <c r="I60" s="28"/>
      <c r="J60" s="47" t="s">
        <v>45</v>
      </c>
      <c r="K60" s="48"/>
      <c r="L60" s="48"/>
      <c r="M60" s="48"/>
      <c r="N60" s="49" t="s">
        <v>46</v>
      </c>
      <c r="O60" s="48"/>
      <c r="P60" s="50"/>
      <c r="Q60" s="28"/>
      <c r="R60" s="28"/>
      <c r="S60" s="29"/>
    </row>
    <row r="61" spans="2:19" ht="13.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</row>
    <row r="62" spans="2:19" s="1" customFormat="1" ht="15">
      <c r="B62" s="27"/>
      <c r="C62" s="28"/>
      <c r="D62" s="42" t="s">
        <v>47</v>
      </c>
      <c r="E62" s="43"/>
      <c r="F62" s="43"/>
      <c r="G62" s="43"/>
      <c r="H62" s="44"/>
      <c r="I62" s="28"/>
      <c r="J62" s="42" t="s">
        <v>48</v>
      </c>
      <c r="K62" s="43"/>
      <c r="L62" s="43"/>
      <c r="M62" s="43"/>
      <c r="N62" s="43"/>
      <c r="O62" s="43"/>
      <c r="P62" s="44"/>
      <c r="Q62" s="28"/>
      <c r="R62" s="28"/>
      <c r="S62" s="29"/>
    </row>
    <row r="63" spans="2:19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8"/>
      <c r="S63" s="19"/>
    </row>
    <row r="64" spans="2:19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8"/>
      <c r="S64" s="19"/>
    </row>
    <row r="65" spans="2:19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8"/>
      <c r="S65" s="19"/>
    </row>
    <row r="66" spans="2:19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8"/>
      <c r="S66" s="19"/>
    </row>
    <row r="67" spans="2:19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8"/>
      <c r="S67" s="19"/>
    </row>
    <row r="68" spans="2:19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8"/>
      <c r="S68" s="19"/>
    </row>
    <row r="69" spans="2:19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8"/>
      <c r="S69" s="19"/>
    </row>
    <row r="70" spans="2:19" ht="13.5">
      <c r="B70" s="17"/>
      <c r="C70" s="18"/>
      <c r="D70" s="45"/>
      <c r="E70" s="18"/>
      <c r="F70" s="18"/>
      <c r="G70" s="18"/>
      <c r="H70" s="46"/>
      <c r="I70" s="18"/>
      <c r="J70" s="45"/>
      <c r="K70" s="18"/>
      <c r="L70" s="18"/>
      <c r="M70" s="18"/>
      <c r="N70" s="18"/>
      <c r="O70" s="18"/>
      <c r="P70" s="46"/>
      <c r="Q70" s="18"/>
      <c r="R70" s="18"/>
      <c r="S70" s="19"/>
    </row>
    <row r="71" spans="2:19" s="1" customFormat="1" ht="15">
      <c r="B71" s="27"/>
      <c r="C71" s="28"/>
      <c r="D71" s="47" t="s">
        <v>45</v>
      </c>
      <c r="E71" s="48"/>
      <c r="F71" s="48"/>
      <c r="G71" s="49" t="s">
        <v>46</v>
      </c>
      <c r="H71" s="50"/>
      <c r="I71" s="28"/>
      <c r="J71" s="47" t="s">
        <v>45</v>
      </c>
      <c r="K71" s="48"/>
      <c r="L71" s="48"/>
      <c r="M71" s="48"/>
      <c r="N71" s="49" t="s">
        <v>46</v>
      </c>
      <c r="O71" s="48"/>
      <c r="P71" s="50"/>
      <c r="Q71" s="28"/>
      <c r="R71" s="28"/>
      <c r="S71" s="29"/>
    </row>
    <row r="72" spans="2:19" s="1" customFormat="1" ht="14.25" customHeight="1"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3"/>
    </row>
    <row r="76" spans="2:19" s="1" customFormat="1" ht="6.75" customHeight="1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6"/>
    </row>
    <row r="77" spans="2:19" s="1" customFormat="1" ht="36.75" customHeight="1">
      <c r="B77" s="27"/>
      <c r="C77" s="243" t="s">
        <v>91</v>
      </c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8"/>
      <c r="S77" s="29"/>
    </row>
    <row r="78" spans="2:19" s="1" customFormat="1" ht="6.75" customHeight="1"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9"/>
    </row>
    <row r="79" spans="2:19" s="1" customFormat="1" ht="30" customHeight="1">
      <c r="B79" s="27"/>
      <c r="C79" s="24" t="s">
        <v>13</v>
      </c>
      <c r="D79" s="28"/>
      <c r="E79" s="28"/>
      <c r="F79" s="226" t="str">
        <f>F6</f>
        <v>Gymnázium Plzeň, výměna oken a dveří-ETAPA1</v>
      </c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8"/>
      <c r="R79" s="28"/>
      <c r="S79" s="29"/>
    </row>
    <row r="80" spans="1:30" ht="30" customHeight="1">
      <c r="A80" s="1"/>
      <c r="B80" s="27"/>
      <c r="C80" s="61" t="s">
        <v>87</v>
      </c>
      <c r="D80" s="28"/>
      <c r="E80" s="28"/>
      <c r="F80" s="229" t="str">
        <f>F7</f>
        <v>02 - etapa1- výměna oken a dveří</v>
      </c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8"/>
      <c r="R80" s="28"/>
      <c r="S80" s="29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19" s="1" customFormat="1" ht="36.75" customHeight="1">
      <c r="B81" s="27"/>
      <c r="C81" s="61" t="s">
        <v>127</v>
      </c>
      <c r="D81" s="28"/>
      <c r="E81" s="28"/>
      <c r="F81" s="237" t="s">
        <v>304</v>
      </c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8"/>
      <c r="R81" s="28"/>
      <c r="S81" s="29"/>
    </row>
    <row r="82" spans="2:19" s="1" customFormat="1" ht="15">
      <c r="B82" s="27"/>
      <c r="C82" s="24" t="s">
        <v>18</v>
      </c>
      <c r="D82" s="28"/>
      <c r="E82" s="28"/>
      <c r="F82" s="22" t="str">
        <f>F10</f>
        <v> </v>
      </c>
      <c r="G82" s="28"/>
      <c r="H82" s="28"/>
      <c r="I82" s="28"/>
      <c r="J82" s="28"/>
      <c r="K82" s="24" t="s">
        <v>19</v>
      </c>
      <c r="L82" s="28"/>
      <c r="M82" s="213">
        <f>IF(O10="","",O10)</f>
        <v>42463</v>
      </c>
      <c r="N82" s="254"/>
      <c r="O82" s="254"/>
      <c r="P82" s="254"/>
      <c r="Q82" s="28"/>
      <c r="R82" s="28"/>
      <c r="S82" s="29"/>
    </row>
    <row r="83" spans="2:19" s="1" customFormat="1" ht="18" customHeight="1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9"/>
    </row>
    <row r="84" spans="2:19" s="1" customFormat="1" ht="15">
      <c r="B84" s="27"/>
      <c r="C84" s="24" t="s">
        <v>22</v>
      </c>
      <c r="D84" s="28"/>
      <c r="E84" s="28"/>
      <c r="F84" s="22" t="str">
        <f>E13</f>
        <v>Gymnázuim Plzeň</v>
      </c>
      <c r="G84" s="28"/>
      <c r="H84" s="28"/>
      <c r="I84" s="28"/>
      <c r="J84" s="28"/>
      <c r="K84" s="24" t="s">
        <v>27</v>
      </c>
      <c r="L84" s="28"/>
      <c r="M84" s="244">
        <f>E19</f>
        <v>0</v>
      </c>
      <c r="N84" s="254"/>
      <c r="O84" s="254"/>
      <c r="P84" s="254"/>
      <c r="Q84" s="254"/>
      <c r="R84" s="28"/>
      <c r="S84" s="29"/>
    </row>
    <row r="85" spans="2:19" s="1" customFormat="1" ht="15">
      <c r="B85" s="27"/>
      <c r="C85" s="24" t="s">
        <v>25</v>
      </c>
      <c r="D85" s="28"/>
      <c r="E85" s="28"/>
      <c r="F85" s="22">
        <f>IF(E16="","",E16)</f>
      </c>
      <c r="G85" s="28"/>
      <c r="H85" s="28"/>
      <c r="I85" s="28"/>
      <c r="J85" s="28"/>
      <c r="K85" s="24" t="s">
        <v>28</v>
      </c>
      <c r="L85" s="28"/>
      <c r="M85" s="244">
        <f>E22</f>
        <v>0</v>
      </c>
      <c r="N85" s="254"/>
      <c r="O85" s="254"/>
      <c r="P85" s="254"/>
      <c r="Q85" s="254"/>
      <c r="R85" s="28"/>
      <c r="S85" s="29"/>
    </row>
    <row r="86" spans="2:19" s="1" customFormat="1" ht="14.25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9"/>
    </row>
    <row r="87" spans="2:19" s="1" customFormat="1" ht="9.75" customHeight="1">
      <c r="B87" s="27"/>
      <c r="C87" s="216" t="s">
        <v>92</v>
      </c>
      <c r="D87" s="260"/>
      <c r="E87" s="260"/>
      <c r="F87" s="260"/>
      <c r="G87" s="260"/>
      <c r="H87" s="38"/>
      <c r="I87" s="38"/>
      <c r="J87" s="38"/>
      <c r="K87" s="38"/>
      <c r="L87" s="38"/>
      <c r="M87" s="38"/>
      <c r="N87" s="216" t="s">
        <v>93</v>
      </c>
      <c r="O87" s="254"/>
      <c r="P87" s="254"/>
      <c r="Q87" s="254"/>
      <c r="R87" s="28"/>
      <c r="S87" s="29"/>
    </row>
    <row r="88" spans="2:19" s="1" customFormat="1" ht="29.25" customHeight="1">
      <c r="B88" s="27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9"/>
    </row>
    <row r="89" spans="2:19" s="1" customFormat="1" ht="9.75" customHeight="1">
      <c r="B89" s="27"/>
      <c r="C89" s="71" t="s">
        <v>94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36">
        <f>N120</f>
        <v>0</v>
      </c>
      <c r="O89" s="254"/>
      <c r="P89" s="254"/>
      <c r="Q89" s="254"/>
      <c r="R89" s="28"/>
      <c r="S89" s="29"/>
    </row>
    <row r="90" spans="1:48" s="1" customFormat="1" ht="29.25" customHeight="1">
      <c r="A90" s="6"/>
      <c r="B90" s="95"/>
      <c r="C90" s="96"/>
      <c r="D90" s="97" t="s">
        <v>128</v>
      </c>
      <c r="E90" s="96"/>
      <c r="F90" s="96"/>
      <c r="G90" s="96"/>
      <c r="H90" s="96"/>
      <c r="I90" s="96"/>
      <c r="J90" s="96"/>
      <c r="K90" s="96"/>
      <c r="L90" s="96"/>
      <c r="M90" s="96"/>
      <c r="N90" s="261">
        <f>N121</f>
        <v>0</v>
      </c>
      <c r="O90" s="262"/>
      <c r="P90" s="262"/>
      <c r="Q90" s="262"/>
      <c r="R90" s="96"/>
      <c r="S90" s="98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V90" s="13" t="s">
        <v>95</v>
      </c>
    </row>
    <row r="91" spans="2:19" s="9" customFormat="1" ht="19.5" customHeight="1">
      <c r="B91" s="128"/>
      <c r="C91" s="88"/>
      <c r="D91" s="129" t="s">
        <v>158</v>
      </c>
      <c r="E91" s="88"/>
      <c r="F91" s="88"/>
      <c r="G91" s="88"/>
      <c r="H91" s="88"/>
      <c r="I91" s="88"/>
      <c r="J91" s="88"/>
      <c r="K91" s="88"/>
      <c r="L91" s="88"/>
      <c r="M91" s="88"/>
      <c r="N91" s="280">
        <f>N122</f>
        <v>0</v>
      </c>
      <c r="O91" s="281"/>
      <c r="P91" s="281"/>
      <c r="Q91" s="281"/>
      <c r="R91" s="88"/>
      <c r="S91" s="130"/>
    </row>
    <row r="92" spans="2:19" s="9" customFormat="1" ht="19.5" customHeight="1">
      <c r="B92" s="128"/>
      <c r="C92" s="88"/>
      <c r="D92" s="129" t="s">
        <v>129</v>
      </c>
      <c r="E92" s="88"/>
      <c r="F92" s="88"/>
      <c r="G92" s="88"/>
      <c r="H92" s="88"/>
      <c r="I92" s="88"/>
      <c r="J92" s="88"/>
      <c r="K92" s="88"/>
      <c r="L92" s="88"/>
      <c r="M92" s="88"/>
      <c r="N92" s="280">
        <f>N146</f>
        <v>0</v>
      </c>
      <c r="O92" s="281"/>
      <c r="P92" s="281"/>
      <c r="Q92" s="281"/>
      <c r="R92" s="88"/>
      <c r="S92" s="130"/>
    </row>
    <row r="93" spans="2:19" s="9" customFormat="1" ht="19.5" customHeight="1">
      <c r="B93" s="128"/>
      <c r="C93" s="88"/>
      <c r="D93" s="129" t="s">
        <v>130</v>
      </c>
      <c r="E93" s="88"/>
      <c r="F93" s="88"/>
      <c r="G93" s="88"/>
      <c r="H93" s="88"/>
      <c r="I93" s="88"/>
      <c r="J93" s="88"/>
      <c r="K93" s="88"/>
      <c r="L93" s="88"/>
      <c r="M93" s="88"/>
      <c r="N93" s="280">
        <f>N148</f>
        <v>0</v>
      </c>
      <c r="O93" s="281"/>
      <c r="P93" s="281"/>
      <c r="Q93" s="281"/>
      <c r="R93" s="88"/>
      <c r="S93" s="130"/>
    </row>
    <row r="94" spans="1:30" s="6" customFormat="1" ht="24.75" customHeight="1">
      <c r="A94" s="9"/>
      <c r="B94" s="128"/>
      <c r="C94" s="88"/>
      <c r="D94" s="129" t="s">
        <v>131</v>
      </c>
      <c r="E94" s="88"/>
      <c r="F94" s="88"/>
      <c r="G94" s="88"/>
      <c r="H94" s="88"/>
      <c r="I94" s="88"/>
      <c r="J94" s="88"/>
      <c r="K94" s="88"/>
      <c r="L94" s="88"/>
      <c r="M94" s="88"/>
      <c r="N94" s="280">
        <f>N154</f>
        <v>0</v>
      </c>
      <c r="O94" s="281"/>
      <c r="P94" s="281"/>
      <c r="Q94" s="281"/>
      <c r="R94" s="88"/>
      <c r="S94" s="130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2:19" s="9" customFormat="1" ht="19.5" customHeight="1">
      <c r="B95" s="128"/>
      <c r="C95" s="88"/>
      <c r="D95" s="129" t="s">
        <v>132</v>
      </c>
      <c r="E95" s="88"/>
      <c r="F95" s="88"/>
      <c r="G95" s="88"/>
      <c r="H95" s="88"/>
      <c r="I95" s="88"/>
      <c r="J95" s="88"/>
      <c r="K95" s="88"/>
      <c r="L95" s="88"/>
      <c r="M95" s="88"/>
      <c r="N95" s="280">
        <f>N161</f>
        <v>0</v>
      </c>
      <c r="O95" s="281"/>
      <c r="P95" s="281"/>
      <c r="Q95" s="281"/>
      <c r="R95" s="88"/>
      <c r="S95" s="130"/>
    </row>
    <row r="96" spans="1:30" s="1" customFormat="1" ht="21.75" customHeight="1">
      <c r="A96" s="6"/>
      <c r="B96" s="95"/>
      <c r="C96" s="96"/>
      <c r="D96" s="97" t="s">
        <v>133</v>
      </c>
      <c r="E96" s="96"/>
      <c r="F96" s="96"/>
      <c r="G96" s="96"/>
      <c r="H96" s="96"/>
      <c r="I96" s="96"/>
      <c r="J96" s="96"/>
      <c r="K96" s="96"/>
      <c r="L96" s="96"/>
      <c r="M96" s="96"/>
      <c r="N96" s="261">
        <f>N162</f>
        <v>0</v>
      </c>
      <c r="O96" s="262"/>
      <c r="P96" s="262"/>
      <c r="Q96" s="262"/>
      <c r="R96" s="96"/>
      <c r="S96" s="98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1" customFormat="1" ht="29.25" customHeight="1">
      <c r="A97" s="9"/>
      <c r="B97" s="128"/>
      <c r="C97" s="88"/>
      <c r="D97" s="129" t="s">
        <v>159</v>
      </c>
      <c r="E97" s="88"/>
      <c r="F97" s="88"/>
      <c r="G97" s="88"/>
      <c r="H97" s="88"/>
      <c r="I97" s="88"/>
      <c r="J97" s="88"/>
      <c r="K97" s="88"/>
      <c r="L97" s="88"/>
      <c r="M97" s="88"/>
      <c r="N97" s="280">
        <f>N163</f>
        <v>0</v>
      </c>
      <c r="O97" s="281"/>
      <c r="P97" s="281"/>
      <c r="Q97" s="281"/>
      <c r="R97" s="88"/>
      <c r="S97" s="130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" customFormat="1" ht="29.25" customHeight="1">
      <c r="A98" s="9"/>
      <c r="B98" s="128"/>
      <c r="C98" s="88"/>
      <c r="D98" s="129" t="s">
        <v>134</v>
      </c>
      <c r="E98" s="88"/>
      <c r="F98" s="88"/>
      <c r="G98" s="88"/>
      <c r="H98" s="88"/>
      <c r="I98" s="88"/>
      <c r="J98" s="88"/>
      <c r="K98" s="88"/>
      <c r="L98" s="88"/>
      <c r="M98" s="88"/>
      <c r="N98" s="280">
        <f>N167</f>
        <v>0</v>
      </c>
      <c r="O98" s="281"/>
      <c r="P98" s="281"/>
      <c r="Q98" s="281"/>
      <c r="R98" s="88"/>
      <c r="S98" s="130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" customFormat="1" ht="15">
      <c r="A99" s="9"/>
      <c r="B99" s="128"/>
      <c r="C99" s="88"/>
      <c r="D99" s="129" t="s">
        <v>160</v>
      </c>
      <c r="E99" s="88"/>
      <c r="F99" s="88"/>
      <c r="G99" s="88"/>
      <c r="H99" s="88"/>
      <c r="I99" s="88"/>
      <c r="J99" s="88"/>
      <c r="K99" s="88"/>
      <c r="L99" s="88"/>
      <c r="M99" s="88"/>
      <c r="N99" s="280">
        <f>N207</f>
        <v>0</v>
      </c>
      <c r="O99" s="281"/>
      <c r="P99" s="281"/>
      <c r="Q99" s="281"/>
      <c r="R99" s="88"/>
      <c r="S99" s="130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2:19" s="1" customFormat="1" ht="6.75" customHeight="1"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9"/>
    </row>
    <row r="101" spans="2:22" s="1" customFormat="1" ht="30" customHeight="1">
      <c r="B101" s="27"/>
      <c r="C101" s="71" t="s">
        <v>97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36">
        <v>0</v>
      </c>
      <c r="O101" s="254"/>
      <c r="P101" s="254"/>
      <c r="Q101" s="254"/>
      <c r="R101" s="28"/>
      <c r="S101" s="29"/>
      <c r="U101" s="99"/>
      <c r="V101" s="100" t="s">
        <v>33</v>
      </c>
    </row>
    <row r="102" spans="1:30" ht="30" customHeight="1">
      <c r="A102" s="1"/>
      <c r="B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9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19" s="1" customFormat="1" ht="36.75" customHeight="1">
      <c r="B103" s="27"/>
      <c r="C103" s="90" t="s">
        <v>84</v>
      </c>
      <c r="D103" s="38"/>
      <c r="E103" s="38"/>
      <c r="F103" s="38"/>
      <c r="G103" s="38"/>
      <c r="H103" s="38"/>
      <c r="I103" s="38"/>
      <c r="J103" s="38"/>
      <c r="K103" s="38"/>
      <c r="L103" s="219">
        <f>ROUND(SUM(N89+N101),2)</f>
        <v>0</v>
      </c>
      <c r="M103" s="260"/>
      <c r="N103" s="260"/>
      <c r="O103" s="260"/>
      <c r="P103" s="260"/>
      <c r="Q103" s="260"/>
      <c r="R103" s="38"/>
      <c r="S103" s="29"/>
    </row>
    <row r="104" spans="2:19" s="1" customFormat="1" ht="6.75" customHeight="1"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3"/>
    </row>
    <row r="105" spans="1:30" s="1" customFormat="1" ht="18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s="1" customFormat="1" ht="6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s="1" customFormat="1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2:19" s="1" customFormat="1" ht="14.25" customHeight="1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6"/>
    </row>
    <row r="109" spans="2:19" s="1" customFormat="1" ht="21">
      <c r="B109" s="27"/>
      <c r="C109" s="243" t="s">
        <v>98</v>
      </c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8"/>
      <c r="S109" s="29"/>
    </row>
    <row r="110" spans="1:30" s="7" customFormat="1" ht="29.25" customHeight="1">
      <c r="A110" s="1"/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9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64" s="1" customFormat="1" ht="29.25" customHeight="1">
      <c r="B111" s="27"/>
      <c r="C111" s="24" t="s">
        <v>13</v>
      </c>
      <c r="D111" s="28"/>
      <c r="E111" s="28"/>
      <c r="F111" s="226" t="str">
        <f>F6</f>
        <v>Gymnázium Plzeň, výměna oken a dveří-ETAPA1</v>
      </c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8"/>
      <c r="R111" s="28"/>
      <c r="S111" s="29"/>
      <c r="AU111" s="13" t="s">
        <v>67</v>
      </c>
      <c r="AV111" s="13" t="s">
        <v>95</v>
      </c>
      <c r="BL111" s="107" t="e">
        <f>BL112+#REF!</f>
        <v>#VALUE!</v>
      </c>
    </row>
    <row r="112" spans="1:64" s="8" customFormat="1" ht="36.75" customHeight="1">
      <c r="A112" s="1"/>
      <c r="B112" s="27"/>
      <c r="C112" s="61" t="s">
        <v>87</v>
      </c>
      <c r="D112" s="28"/>
      <c r="E112" s="28"/>
      <c r="F112" s="229" t="str">
        <f>F7</f>
        <v>02 - etapa1- výměna oken a dveří</v>
      </c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8"/>
      <c r="R112" s="28"/>
      <c r="S112" s="29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S112" s="115" t="s">
        <v>17</v>
      </c>
      <c r="AU112" s="116" t="s">
        <v>67</v>
      </c>
      <c r="AV112" s="116" t="s">
        <v>68</v>
      </c>
      <c r="AZ112" s="115" t="s">
        <v>112</v>
      </c>
      <c r="BL112" s="117" t="e">
        <f>BL113+BL121+#REF!+BL142+#REF!+#REF!+#REF!</f>
        <v>#VALUE!</v>
      </c>
    </row>
    <row r="113" spans="1:64" s="8" customFormat="1" ht="19.5" customHeight="1">
      <c r="A113" s="1"/>
      <c r="B113" s="27"/>
      <c r="C113" s="61" t="s">
        <v>127</v>
      </c>
      <c r="D113" s="28"/>
      <c r="E113" s="28"/>
      <c r="F113" s="229" t="s">
        <v>305</v>
      </c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8"/>
      <c r="R113" s="28"/>
      <c r="S113" s="29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S113" s="115" t="s">
        <v>17</v>
      </c>
      <c r="AU113" s="116" t="s">
        <v>67</v>
      </c>
      <c r="AV113" s="116" t="s">
        <v>17</v>
      </c>
      <c r="AZ113" s="115" t="s">
        <v>112</v>
      </c>
      <c r="BL113" s="117" t="e">
        <f>SUM(BL114:BL120)</f>
        <v>#VALUE!</v>
      </c>
    </row>
    <row r="114" spans="2:66" s="1" customFormat="1" ht="31.5" customHeight="1">
      <c r="B114" s="27"/>
      <c r="C114" s="24" t="s">
        <v>18</v>
      </c>
      <c r="D114" s="28"/>
      <c r="E114" s="28"/>
      <c r="F114" s="22" t="str">
        <f>F10</f>
        <v> </v>
      </c>
      <c r="G114" s="28"/>
      <c r="H114" s="28"/>
      <c r="I114" s="28"/>
      <c r="J114" s="28"/>
      <c r="K114" s="24" t="s">
        <v>19</v>
      </c>
      <c r="L114" s="28"/>
      <c r="M114" s="213">
        <f>IF(O10="","",O10)</f>
        <v>42463</v>
      </c>
      <c r="N114" s="254"/>
      <c r="O114" s="254"/>
      <c r="P114" s="254"/>
      <c r="Q114" s="28"/>
      <c r="R114" s="28"/>
      <c r="S114" s="29"/>
      <c r="AS114" s="13" t="s">
        <v>123</v>
      </c>
      <c r="AU114" s="13" t="s">
        <v>113</v>
      </c>
      <c r="AV114" s="13" t="s">
        <v>79</v>
      </c>
      <c r="AZ114" s="13" t="s">
        <v>112</v>
      </c>
      <c r="BF114" s="127">
        <f aca="true" t="shared" si="0" ref="BF114:BF120">IF(V114="základní",N114,0)</f>
        <v>0</v>
      </c>
      <c r="BG114" s="127">
        <f aca="true" t="shared" si="1" ref="BG114:BG120">IF(V114="snížená",N114,0)</f>
        <v>0</v>
      </c>
      <c r="BH114" s="127">
        <f aca="true" t="shared" si="2" ref="BH114:BH120">IF(V114="zákl. přenesená",N114,0)</f>
        <v>0</v>
      </c>
      <c r="BI114" s="127">
        <f aca="true" t="shared" si="3" ref="BI114:BI120">IF(V114="sníž. přenesená",N114,0)</f>
        <v>0</v>
      </c>
      <c r="BJ114" s="127">
        <f aca="true" t="shared" si="4" ref="BJ114:BJ120">IF(V114="nulová",N114,0)</f>
        <v>0</v>
      </c>
      <c r="BK114" s="13" t="s">
        <v>17</v>
      </c>
      <c r="BL114" s="127" t="e">
        <f aca="true" t="shared" si="5" ref="BL114:BL120">ROUND(L114*K114,2)</f>
        <v>#VALUE!</v>
      </c>
      <c r="BM114" s="13" t="s">
        <v>123</v>
      </c>
      <c r="BN114" s="13" t="s">
        <v>143</v>
      </c>
    </row>
    <row r="115" spans="2:66" s="1" customFormat="1" ht="31.5" customHeight="1">
      <c r="B115" s="27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9"/>
      <c r="AS115" s="13" t="s">
        <v>123</v>
      </c>
      <c r="AU115" s="13" t="s">
        <v>113</v>
      </c>
      <c r="AV115" s="13" t="s">
        <v>79</v>
      </c>
      <c r="AZ115" s="13" t="s">
        <v>112</v>
      </c>
      <c r="BF115" s="127">
        <f t="shared" si="0"/>
        <v>0</v>
      </c>
      <c r="BG115" s="127">
        <f t="shared" si="1"/>
        <v>0</v>
      </c>
      <c r="BH115" s="127">
        <f t="shared" si="2"/>
        <v>0</v>
      </c>
      <c r="BI115" s="127">
        <f t="shared" si="3"/>
        <v>0</v>
      </c>
      <c r="BJ115" s="127">
        <f t="shared" si="4"/>
        <v>0</v>
      </c>
      <c r="BK115" s="13" t="s">
        <v>17</v>
      </c>
      <c r="BL115" s="127">
        <f t="shared" si="5"/>
        <v>0</v>
      </c>
      <c r="BM115" s="13" t="s">
        <v>123</v>
      </c>
      <c r="BN115" s="13" t="s">
        <v>144</v>
      </c>
    </row>
    <row r="116" spans="2:66" s="1" customFormat="1" ht="31.5" customHeight="1">
      <c r="B116" s="27"/>
      <c r="C116" s="24" t="s">
        <v>22</v>
      </c>
      <c r="D116" s="28"/>
      <c r="E116" s="28"/>
      <c r="F116" s="22" t="str">
        <f>E13</f>
        <v>Gymnázuim Plzeň</v>
      </c>
      <c r="G116" s="28"/>
      <c r="H116" s="28"/>
      <c r="I116" s="28"/>
      <c r="J116" s="28"/>
      <c r="K116" s="24" t="s">
        <v>27</v>
      </c>
      <c r="L116" s="28"/>
      <c r="M116" s="244">
        <f>E19</f>
        <v>0</v>
      </c>
      <c r="N116" s="254"/>
      <c r="O116" s="254"/>
      <c r="P116" s="254"/>
      <c r="Q116" s="254"/>
      <c r="R116" s="28"/>
      <c r="S116" s="29"/>
      <c r="AS116" s="13" t="s">
        <v>123</v>
      </c>
      <c r="AU116" s="13" t="s">
        <v>113</v>
      </c>
      <c r="AV116" s="13" t="s">
        <v>79</v>
      </c>
      <c r="AZ116" s="13" t="s">
        <v>112</v>
      </c>
      <c r="BF116" s="127">
        <f t="shared" si="0"/>
        <v>0</v>
      </c>
      <c r="BG116" s="127">
        <f t="shared" si="1"/>
        <v>0</v>
      </c>
      <c r="BH116" s="127">
        <f t="shared" si="2"/>
        <v>0</v>
      </c>
      <c r="BI116" s="127">
        <f t="shared" si="3"/>
        <v>0</v>
      </c>
      <c r="BJ116" s="127">
        <f t="shared" si="4"/>
        <v>0</v>
      </c>
      <c r="BK116" s="13" t="s">
        <v>17</v>
      </c>
      <c r="BL116" s="127" t="e">
        <f t="shared" si="5"/>
        <v>#VALUE!</v>
      </c>
      <c r="BM116" s="13" t="s">
        <v>123</v>
      </c>
      <c r="BN116" s="13" t="s">
        <v>145</v>
      </c>
    </row>
    <row r="117" spans="2:66" s="1" customFormat="1" ht="31.5" customHeight="1">
      <c r="B117" s="27"/>
      <c r="C117" s="24" t="s">
        <v>25</v>
      </c>
      <c r="D117" s="28"/>
      <c r="E117" s="28"/>
      <c r="F117" s="22">
        <f>IF(E16="","",E16)</f>
      </c>
      <c r="G117" s="28"/>
      <c r="H117" s="28"/>
      <c r="I117" s="28"/>
      <c r="J117" s="28"/>
      <c r="K117" s="24" t="s">
        <v>28</v>
      </c>
      <c r="L117" s="28"/>
      <c r="M117" s="244">
        <f>E22</f>
        <v>0</v>
      </c>
      <c r="N117" s="254"/>
      <c r="O117" s="254"/>
      <c r="P117" s="254"/>
      <c r="Q117" s="254"/>
      <c r="R117" s="28"/>
      <c r="S117" s="29"/>
      <c r="AS117" s="13" t="s">
        <v>123</v>
      </c>
      <c r="AU117" s="13" t="s">
        <v>113</v>
      </c>
      <c r="AV117" s="13" t="s">
        <v>79</v>
      </c>
      <c r="AZ117" s="13" t="s">
        <v>112</v>
      </c>
      <c r="BF117" s="127">
        <f t="shared" si="0"/>
        <v>0</v>
      </c>
      <c r="BG117" s="127">
        <f t="shared" si="1"/>
        <v>0</v>
      </c>
      <c r="BH117" s="127">
        <f t="shared" si="2"/>
        <v>0</v>
      </c>
      <c r="BI117" s="127">
        <f t="shared" si="3"/>
        <v>0</v>
      </c>
      <c r="BJ117" s="127">
        <f t="shared" si="4"/>
        <v>0</v>
      </c>
      <c r="BK117" s="13" t="s">
        <v>17</v>
      </c>
      <c r="BL117" s="127" t="e">
        <f t="shared" si="5"/>
        <v>#VALUE!</v>
      </c>
      <c r="BM117" s="13" t="s">
        <v>123</v>
      </c>
      <c r="BN117" s="13" t="s">
        <v>146</v>
      </c>
    </row>
    <row r="118" spans="2:66" s="1" customFormat="1" ht="31.5" customHeight="1">
      <c r="B118" s="27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9"/>
      <c r="AS118" s="13" t="s">
        <v>123</v>
      </c>
      <c r="AU118" s="13" t="s">
        <v>113</v>
      </c>
      <c r="AV118" s="13" t="s">
        <v>79</v>
      </c>
      <c r="AZ118" s="13" t="s">
        <v>112</v>
      </c>
      <c r="BF118" s="127">
        <f t="shared" si="0"/>
        <v>0</v>
      </c>
      <c r="BG118" s="127">
        <f t="shared" si="1"/>
        <v>0</v>
      </c>
      <c r="BH118" s="127">
        <f t="shared" si="2"/>
        <v>0</v>
      </c>
      <c r="BI118" s="127">
        <f t="shared" si="3"/>
        <v>0</v>
      </c>
      <c r="BJ118" s="127">
        <f t="shared" si="4"/>
        <v>0</v>
      </c>
      <c r="BK118" s="13" t="s">
        <v>17</v>
      </c>
      <c r="BL118" s="127">
        <f t="shared" si="5"/>
        <v>0</v>
      </c>
      <c r="BM118" s="13" t="s">
        <v>123</v>
      </c>
      <c r="BN118" s="13" t="s">
        <v>147</v>
      </c>
    </row>
    <row r="119" spans="1:66" s="1" customFormat="1" ht="31.5" customHeight="1">
      <c r="A119" s="7"/>
      <c r="B119" s="101"/>
      <c r="C119" s="102" t="s">
        <v>99</v>
      </c>
      <c r="D119" s="103" t="s">
        <v>100</v>
      </c>
      <c r="E119" s="103" t="s">
        <v>50</v>
      </c>
      <c r="F119" s="263" t="s">
        <v>101</v>
      </c>
      <c r="G119" s="264"/>
      <c r="H119" s="264"/>
      <c r="I119" s="264"/>
      <c r="J119" s="103" t="s">
        <v>102</v>
      </c>
      <c r="K119" s="103" t="s">
        <v>103</v>
      </c>
      <c r="L119" s="265" t="s">
        <v>104</v>
      </c>
      <c r="M119" s="264"/>
      <c r="N119" s="263" t="s">
        <v>93</v>
      </c>
      <c r="O119" s="264"/>
      <c r="P119" s="264"/>
      <c r="Q119" s="266"/>
      <c r="R119" s="147" t="s">
        <v>169</v>
      </c>
      <c r="S119" s="104"/>
      <c r="T119" s="7"/>
      <c r="U119" s="67" t="s">
        <v>105</v>
      </c>
      <c r="V119" s="68" t="s">
        <v>33</v>
      </c>
      <c r="W119" s="68" t="s">
        <v>106</v>
      </c>
      <c r="X119" s="68" t="s">
        <v>107</v>
      </c>
      <c r="Y119" s="68" t="s">
        <v>108</v>
      </c>
      <c r="Z119" s="68" t="s">
        <v>109</v>
      </c>
      <c r="AA119" s="68" t="s">
        <v>110</v>
      </c>
      <c r="AB119" s="69" t="s">
        <v>111</v>
      </c>
      <c r="AC119" s="7"/>
      <c r="AD119" s="7"/>
      <c r="AS119" s="13" t="s">
        <v>123</v>
      </c>
      <c r="AU119" s="13" t="s">
        <v>113</v>
      </c>
      <c r="AV119" s="13" t="s">
        <v>79</v>
      </c>
      <c r="AZ119" s="13" t="s">
        <v>112</v>
      </c>
      <c r="BF119" s="127">
        <f t="shared" si="0"/>
        <v>0</v>
      </c>
      <c r="BG119" s="127">
        <f t="shared" si="1"/>
        <v>0</v>
      </c>
      <c r="BH119" s="127">
        <f t="shared" si="2"/>
        <v>0</v>
      </c>
      <c r="BI119" s="127">
        <f t="shared" si="3"/>
        <v>0</v>
      </c>
      <c r="BJ119" s="127">
        <f t="shared" si="4"/>
        <v>0</v>
      </c>
      <c r="BK119" s="13" t="s">
        <v>17</v>
      </c>
      <c r="BL119" s="127" t="e">
        <f t="shared" si="5"/>
        <v>#VALUE!</v>
      </c>
      <c r="BM119" s="13" t="s">
        <v>123</v>
      </c>
      <c r="BN119" s="13" t="s">
        <v>148</v>
      </c>
    </row>
    <row r="120" spans="2:66" s="1" customFormat="1" ht="31.5" customHeight="1">
      <c r="B120" s="27"/>
      <c r="C120" s="71" t="s">
        <v>89</v>
      </c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69">
        <f>SUM(N121+N162)</f>
        <v>0</v>
      </c>
      <c r="O120" s="270"/>
      <c r="P120" s="270"/>
      <c r="Q120" s="270"/>
      <c r="R120" s="144"/>
      <c r="S120" s="29"/>
      <c r="U120" s="70"/>
      <c r="V120" s="43"/>
      <c r="W120" s="43"/>
      <c r="X120" s="105" t="e">
        <f>X121+X162</f>
        <v>#REF!</v>
      </c>
      <c r="Y120" s="43"/>
      <c r="Z120" s="105" t="e">
        <f>Z121+Z162</f>
        <v>#REF!</v>
      </c>
      <c r="AA120" s="43"/>
      <c r="AB120" s="106" t="e">
        <f>AB121+AB162</f>
        <v>#REF!</v>
      </c>
      <c r="AS120" s="13" t="s">
        <v>123</v>
      </c>
      <c r="AU120" s="13" t="s">
        <v>113</v>
      </c>
      <c r="AV120" s="13" t="s">
        <v>79</v>
      </c>
      <c r="AZ120" s="13" t="s">
        <v>112</v>
      </c>
      <c r="BF120" s="127">
        <f t="shared" si="0"/>
        <v>0</v>
      </c>
      <c r="BG120" s="127">
        <f t="shared" si="1"/>
        <v>0</v>
      </c>
      <c r="BH120" s="127">
        <f t="shared" si="2"/>
        <v>0</v>
      </c>
      <c r="BI120" s="127">
        <f t="shared" si="3"/>
        <v>0</v>
      </c>
      <c r="BJ120" s="127">
        <f t="shared" si="4"/>
        <v>0</v>
      </c>
      <c r="BK120" s="13" t="s">
        <v>17</v>
      </c>
      <c r="BL120" s="127">
        <f t="shared" si="5"/>
        <v>0</v>
      </c>
      <c r="BM120" s="13" t="s">
        <v>123</v>
      </c>
      <c r="BN120" s="13" t="s">
        <v>149</v>
      </c>
    </row>
    <row r="121" spans="2:64" s="8" customFormat="1" ht="29.25" customHeight="1">
      <c r="B121" s="108"/>
      <c r="C121" s="109"/>
      <c r="D121" s="110" t="s">
        <v>128</v>
      </c>
      <c r="E121" s="110"/>
      <c r="F121" s="110"/>
      <c r="G121" s="110"/>
      <c r="H121" s="110"/>
      <c r="I121" s="110"/>
      <c r="J121" s="110"/>
      <c r="K121" s="110"/>
      <c r="L121" s="110"/>
      <c r="M121" s="110"/>
      <c r="N121" s="272">
        <f>SUM(N122+N163+N146+N148+N160)</f>
        <v>0</v>
      </c>
      <c r="O121" s="261"/>
      <c r="P121" s="261"/>
      <c r="Q121" s="261"/>
      <c r="R121" s="143"/>
      <c r="S121" s="111"/>
      <c r="U121" s="112"/>
      <c r="V121" s="109"/>
      <c r="W121" s="109"/>
      <c r="X121" s="113" t="e">
        <f>#REF!+#REF!+#REF!+X122+#REF!+#REF!+X146+X148+X154+X160</f>
        <v>#REF!</v>
      </c>
      <c r="Y121" s="109"/>
      <c r="Z121" s="113" t="e">
        <f>#REF!+#REF!+#REF!+Z122+#REF!+#REF!+Z146+Z148+Z154+Z160</f>
        <v>#REF!</v>
      </c>
      <c r="AA121" s="109"/>
      <c r="AB121" s="114" t="e">
        <f>#REF!+#REF!+#REF!+AB122+#REF!+#REF!+AB146+AB148+AB154+AB160</f>
        <v>#REF!</v>
      </c>
      <c r="AS121" s="115" t="s">
        <v>17</v>
      </c>
      <c r="AU121" s="116" t="s">
        <v>67</v>
      </c>
      <c r="AV121" s="116" t="s">
        <v>17</v>
      </c>
      <c r="AZ121" s="115" t="s">
        <v>112</v>
      </c>
      <c r="BL121" s="117" t="e">
        <f>SUM(#REF!)</f>
        <v>#REF!</v>
      </c>
    </row>
    <row r="122" spans="1:66" s="1" customFormat="1" ht="31.5" customHeight="1">
      <c r="A122" s="8"/>
      <c r="B122" s="108"/>
      <c r="C122" s="109"/>
      <c r="D122" s="150" t="s">
        <v>172</v>
      </c>
      <c r="E122" s="131">
        <v>61</v>
      </c>
      <c r="F122" s="131" t="s">
        <v>173</v>
      </c>
      <c r="G122" s="131"/>
      <c r="H122" s="131"/>
      <c r="I122" s="131"/>
      <c r="J122" s="131"/>
      <c r="K122" s="131"/>
      <c r="L122" s="131"/>
      <c r="M122" s="131"/>
      <c r="N122" s="282">
        <f>SUM(N123:N145)</f>
        <v>0</v>
      </c>
      <c r="O122" s="283"/>
      <c r="P122" s="283"/>
      <c r="Q122" s="283"/>
      <c r="R122" s="145"/>
      <c r="S122" s="111"/>
      <c r="T122" s="8"/>
      <c r="U122" s="112"/>
      <c r="V122" s="109"/>
      <c r="W122" s="109"/>
      <c r="X122" s="113">
        <f>SUM(X142:X142)</f>
        <v>186.67952</v>
      </c>
      <c r="Y122" s="109"/>
      <c r="Z122" s="113">
        <f>SUM(Z142:Z142)</f>
        <v>5.532639</v>
      </c>
      <c r="AA122" s="109"/>
      <c r="AB122" s="114">
        <f>SUM(AB142:AB142)</f>
        <v>0</v>
      </c>
      <c r="AC122" s="8"/>
      <c r="AD122" s="8"/>
      <c r="AS122" s="13" t="s">
        <v>123</v>
      </c>
      <c r="AU122" s="13" t="s">
        <v>113</v>
      </c>
      <c r="AV122" s="13" t="s">
        <v>79</v>
      </c>
      <c r="AZ122" s="13" t="s">
        <v>112</v>
      </c>
      <c r="BF122" s="127">
        <f>IF(V122="základní",N122,0)</f>
        <v>0</v>
      </c>
      <c r="BG122" s="127">
        <f>IF(V122="snížená",N122,0)</f>
        <v>0</v>
      </c>
      <c r="BH122" s="127">
        <f>IF(V122="zákl. přenesená",N122,0)</f>
        <v>0</v>
      </c>
      <c r="BI122" s="127">
        <f>IF(V122="sníž. přenesená",N122,0)</f>
        <v>0</v>
      </c>
      <c r="BJ122" s="127">
        <f>IF(V122="nulová",N122,0)</f>
        <v>0</v>
      </c>
      <c r="BK122" s="13" t="s">
        <v>17</v>
      </c>
      <c r="BL122" s="127">
        <f>ROUND(L122*K122,2)</f>
        <v>0</v>
      </c>
      <c r="BM122" s="13" t="s">
        <v>123</v>
      </c>
      <c r="BN122" s="13" t="s">
        <v>150</v>
      </c>
    </row>
    <row r="123" spans="1:66" s="1" customFormat="1" ht="31.5" customHeight="1">
      <c r="A123" s="8"/>
      <c r="B123" s="108"/>
      <c r="C123" s="119">
        <v>1</v>
      </c>
      <c r="D123" s="119" t="s">
        <v>113</v>
      </c>
      <c r="E123" s="151" t="s">
        <v>174</v>
      </c>
      <c r="F123" s="224" t="s">
        <v>175</v>
      </c>
      <c r="G123" s="223"/>
      <c r="H123" s="223"/>
      <c r="I123" s="223"/>
      <c r="J123" s="152" t="s">
        <v>135</v>
      </c>
      <c r="K123" s="156">
        <v>109.89</v>
      </c>
      <c r="L123" s="284"/>
      <c r="M123" s="223"/>
      <c r="N123" s="222">
        <f>ROUND(L123*K123,2)</f>
        <v>0</v>
      </c>
      <c r="O123" s="223"/>
      <c r="P123" s="223"/>
      <c r="Q123" s="223"/>
      <c r="R123" s="158" t="s">
        <v>176</v>
      </c>
      <c r="S123" s="111"/>
      <c r="T123" s="8"/>
      <c r="U123" s="112"/>
      <c r="V123" s="109"/>
      <c r="W123" s="109"/>
      <c r="X123" s="113"/>
      <c r="Y123" s="109"/>
      <c r="Z123" s="113"/>
      <c r="AA123" s="109"/>
      <c r="AB123" s="114"/>
      <c r="AC123" s="8"/>
      <c r="AD123" s="8"/>
      <c r="AS123" s="13"/>
      <c r="AU123" s="13"/>
      <c r="AV123" s="13"/>
      <c r="AZ123" s="13"/>
      <c r="BF123" s="127"/>
      <c r="BG123" s="127"/>
      <c r="BH123" s="127"/>
      <c r="BI123" s="127"/>
      <c r="BJ123" s="127"/>
      <c r="BK123" s="13"/>
      <c r="BL123" s="127"/>
      <c r="BM123" s="13"/>
      <c r="BN123" s="13"/>
    </row>
    <row r="124" spans="1:66" s="1" customFormat="1" ht="31.5" customHeight="1">
      <c r="A124" s="8"/>
      <c r="B124" s="108"/>
      <c r="C124" s="159">
        <v>2</v>
      </c>
      <c r="D124" s="159" t="s">
        <v>113</v>
      </c>
      <c r="E124" s="160" t="s">
        <v>177</v>
      </c>
      <c r="F124" s="289" t="s">
        <v>178</v>
      </c>
      <c r="G124" s="288"/>
      <c r="H124" s="288"/>
      <c r="I124" s="288"/>
      <c r="J124" s="161" t="s">
        <v>135</v>
      </c>
      <c r="K124" s="162">
        <v>333.75</v>
      </c>
      <c r="L124" s="290"/>
      <c r="M124" s="288"/>
      <c r="N124" s="287">
        <f>ROUND(L124*K124,2)</f>
        <v>0</v>
      </c>
      <c r="O124" s="288"/>
      <c r="P124" s="288"/>
      <c r="Q124" s="288"/>
      <c r="R124" s="158" t="s">
        <v>189</v>
      </c>
      <c r="S124" s="111"/>
      <c r="T124" s="8"/>
      <c r="U124" s="112"/>
      <c r="V124" s="109"/>
      <c r="W124" s="109"/>
      <c r="X124" s="113"/>
      <c r="Y124" s="109"/>
      <c r="Z124" s="113"/>
      <c r="AA124" s="109"/>
      <c r="AB124" s="114"/>
      <c r="AC124" s="8"/>
      <c r="AD124" s="109"/>
      <c r="AE124" s="28"/>
      <c r="AS124" s="13"/>
      <c r="AU124" s="13"/>
      <c r="AV124" s="13"/>
      <c r="AZ124" s="13"/>
      <c r="BF124" s="127"/>
      <c r="BG124" s="127"/>
      <c r="BH124" s="127"/>
      <c r="BI124" s="127"/>
      <c r="BJ124" s="127"/>
      <c r="BK124" s="13"/>
      <c r="BL124" s="127"/>
      <c r="BM124" s="13"/>
      <c r="BN124" s="13"/>
    </row>
    <row r="125" spans="1:66" s="1" customFormat="1" ht="31.5" customHeight="1">
      <c r="A125" s="8"/>
      <c r="B125" s="108"/>
      <c r="C125" s="119">
        <v>3</v>
      </c>
      <c r="D125" s="119" t="s">
        <v>113</v>
      </c>
      <c r="E125" s="151" t="s">
        <v>179</v>
      </c>
      <c r="F125" s="224" t="s">
        <v>180</v>
      </c>
      <c r="G125" s="223"/>
      <c r="H125" s="223"/>
      <c r="I125" s="223"/>
      <c r="J125" s="152" t="s">
        <v>142</v>
      </c>
      <c r="K125" s="167">
        <v>752.285</v>
      </c>
      <c r="L125" s="284"/>
      <c r="M125" s="223"/>
      <c r="N125" s="222">
        <f>ROUND(L125*K125,2)</f>
        <v>0</v>
      </c>
      <c r="O125" s="223"/>
      <c r="P125" s="223"/>
      <c r="Q125" s="223"/>
      <c r="R125" s="158" t="s">
        <v>188</v>
      </c>
      <c r="S125" s="111"/>
      <c r="T125" s="8"/>
      <c r="U125" s="112"/>
      <c r="V125" s="109"/>
      <c r="W125" s="109"/>
      <c r="X125" s="113"/>
      <c r="Y125" s="109"/>
      <c r="Z125" s="113"/>
      <c r="AA125" s="109"/>
      <c r="AB125" s="114"/>
      <c r="AC125" s="8"/>
      <c r="AD125" s="157"/>
      <c r="AE125" s="28"/>
      <c r="AS125" s="13"/>
      <c r="AU125" s="13"/>
      <c r="AV125" s="13"/>
      <c r="AZ125" s="13"/>
      <c r="BF125" s="127"/>
      <c r="BG125" s="127"/>
      <c r="BH125" s="127"/>
      <c r="BI125" s="127"/>
      <c r="BJ125" s="127"/>
      <c r="BK125" s="13"/>
      <c r="BL125" s="127"/>
      <c r="BM125" s="13"/>
      <c r="BN125" s="13"/>
    </row>
    <row r="126" spans="1:66" s="1" customFormat="1" ht="24.75" customHeight="1">
      <c r="A126" s="8"/>
      <c r="B126" s="108"/>
      <c r="C126" s="163"/>
      <c r="D126" s="193" t="s">
        <v>191</v>
      </c>
      <c r="E126" s="164"/>
      <c r="F126" s="285" t="s">
        <v>181</v>
      </c>
      <c r="G126" s="286"/>
      <c r="H126" s="286"/>
      <c r="I126" s="286"/>
      <c r="J126" s="165"/>
      <c r="K126" s="185"/>
      <c r="L126" s="168"/>
      <c r="M126" s="146"/>
      <c r="N126" s="168"/>
      <c r="O126" s="146"/>
      <c r="P126" s="146"/>
      <c r="Q126" s="146"/>
      <c r="R126" s="166"/>
      <c r="S126" s="111"/>
      <c r="T126" s="8"/>
      <c r="U126" s="112"/>
      <c r="V126" s="109"/>
      <c r="W126" s="109"/>
      <c r="X126" s="113"/>
      <c r="Y126" s="109"/>
      <c r="Z126" s="113"/>
      <c r="AA126" s="109"/>
      <c r="AB126" s="114"/>
      <c r="AC126" s="8"/>
      <c r="AD126" s="157"/>
      <c r="AE126" s="28"/>
      <c r="AS126" s="13"/>
      <c r="AU126" s="13"/>
      <c r="AV126" s="13"/>
      <c r="AZ126" s="13"/>
      <c r="BF126" s="127"/>
      <c r="BG126" s="127"/>
      <c r="BH126" s="127"/>
      <c r="BI126" s="127"/>
      <c r="BJ126" s="127"/>
      <c r="BK126" s="13"/>
      <c r="BL126" s="127"/>
      <c r="BM126" s="13"/>
      <c r="BN126" s="13"/>
    </row>
    <row r="127" spans="1:66" s="1" customFormat="1" ht="24.75" customHeight="1">
      <c r="A127" s="8"/>
      <c r="B127" s="108"/>
      <c r="C127" s="163"/>
      <c r="D127" s="193" t="s">
        <v>190</v>
      </c>
      <c r="E127" s="164"/>
      <c r="F127" s="187" t="s">
        <v>234</v>
      </c>
      <c r="G127" s="154"/>
      <c r="H127" s="154"/>
      <c r="I127" s="154"/>
      <c r="J127" s="184"/>
      <c r="K127" s="185">
        <v>151.5</v>
      </c>
      <c r="L127" s="186"/>
      <c r="M127" s="146"/>
      <c r="N127" s="168"/>
      <c r="O127" s="146"/>
      <c r="P127" s="146"/>
      <c r="Q127" s="146"/>
      <c r="R127" s="166"/>
      <c r="S127" s="111"/>
      <c r="T127" s="8"/>
      <c r="U127" s="112"/>
      <c r="V127" s="109"/>
      <c r="W127" s="109"/>
      <c r="X127" s="113"/>
      <c r="Y127" s="109"/>
      <c r="Z127" s="113"/>
      <c r="AA127" s="109"/>
      <c r="AB127" s="114"/>
      <c r="AC127" s="8"/>
      <c r="AD127" s="157"/>
      <c r="AE127" s="28"/>
      <c r="AS127" s="13"/>
      <c r="AU127" s="13"/>
      <c r="AV127" s="13"/>
      <c r="AZ127" s="13"/>
      <c r="BF127" s="127"/>
      <c r="BG127" s="127"/>
      <c r="BH127" s="127"/>
      <c r="BI127" s="127"/>
      <c r="BJ127" s="127"/>
      <c r="BK127" s="13"/>
      <c r="BL127" s="127"/>
      <c r="BM127" s="13"/>
      <c r="BN127" s="13"/>
    </row>
    <row r="128" spans="1:66" s="1" customFormat="1" ht="24.75" customHeight="1">
      <c r="A128" s="8"/>
      <c r="B128" s="108"/>
      <c r="C128" s="163"/>
      <c r="D128" s="193" t="s">
        <v>190</v>
      </c>
      <c r="E128" s="164"/>
      <c r="F128" s="187" t="s">
        <v>235</v>
      </c>
      <c r="G128" s="154"/>
      <c r="H128" s="154"/>
      <c r="I128" s="154"/>
      <c r="J128" s="184"/>
      <c r="K128" s="185">
        <v>57.6</v>
      </c>
      <c r="L128" s="186"/>
      <c r="M128" s="146"/>
      <c r="N128" s="168"/>
      <c r="O128" s="146"/>
      <c r="P128" s="146"/>
      <c r="Q128" s="146"/>
      <c r="R128" s="166"/>
      <c r="S128" s="111"/>
      <c r="T128" s="8"/>
      <c r="U128" s="112"/>
      <c r="V128" s="109"/>
      <c r="W128" s="109"/>
      <c r="X128" s="113"/>
      <c r="Y128" s="109"/>
      <c r="Z128" s="113"/>
      <c r="AA128" s="109"/>
      <c r="AB128" s="114"/>
      <c r="AC128" s="8"/>
      <c r="AD128" s="157"/>
      <c r="AE128" s="28"/>
      <c r="AS128" s="13"/>
      <c r="AU128" s="13"/>
      <c r="AV128" s="13"/>
      <c r="AZ128" s="13"/>
      <c r="BF128" s="127"/>
      <c r="BG128" s="127"/>
      <c r="BH128" s="127"/>
      <c r="BI128" s="127"/>
      <c r="BJ128" s="127"/>
      <c r="BK128" s="13"/>
      <c r="BL128" s="127"/>
      <c r="BM128" s="13"/>
      <c r="BN128" s="13"/>
    </row>
    <row r="129" spans="1:66" s="1" customFormat="1" ht="24.75" customHeight="1">
      <c r="A129" s="8"/>
      <c r="B129" s="108"/>
      <c r="C129" s="163"/>
      <c r="D129" s="193" t="s">
        <v>190</v>
      </c>
      <c r="E129" s="164"/>
      <c r="F129" s="187" t="s">
        <v>236</v>
      </c>
      <c r="G129" s="154"/>
      <c r="H129" s="154"/>
      <c r="I129" s="154"/>
      <c r="J129" s="184"/>
      <c r="K129" s="185">
        <v>140</v>
      </c>
      <c r="L129" s="186"/>
      <c r="M129" s="146"/>
      <c r="N129" s="168"/>
      <c r="O129" s="146"/>
      <c r="P129" s="146"/>
      <c r="Q129" s="146"/>
      <c r="R129" s="166"/>
      <c r="S129" s="111"/>
      <c r="T129" s="8"/>
      <c r="U129" s="112"/>
      <c r="V129" s="109"/>
      <c r="W129" s="109"/>
      <c r="X129" s="113"/>
      <c r="Y129" s="109"/>
      <c r="Z129" s="113"/>
      <c r="AA129" s="109"/>
      <c r="AB129" s="114"/>
      <c r="AC129" s="8"/>
      <c r="AD129" s="157"/>
      <c r="AE129" s="28"/>
      <c r="AS129" s="13"/>
      <c r="AU129" s="13"/>
      <c r="AV129" s="13"/>
      <c r="AZ129" s="13"/>
      <c r="BF129" s="127"/>
      <c r="BG129" s="127"/>
      <c r="BH129" s="127"/>
      <c r="BI129" s="127"/>
      <c r="BJ129" s="127"/>
      <c r="BK129" s="13"/>
      <c r="BL129" s="127"/>
      <c r="BM129" s="13"/>
      <c r="BN129" s="13"/>
    </row>
    <row r="130" spans="1:66" s="1" customFormat="1" ht="24.75" customHeight="1">
      <c r="A130" s="8"/>
      <c r="B130" s="108"/>
      <c r="C130" s="163"/>
      <c r="D130" s="193" t="s">
        <v>190</v>
      </c>
      <c r="E130" s="164"/>
      <c r="F130" s="187" t="s">
        <v>237</v>
      </c>
      <c r="G130" s="154"/>
      <c r="H130" s="154"/>
      <c r="I130" s="154"/>
      <c r="J130" s="184"/>
      <c r="K130" s="185">
        <v>12.8</v>
      </c>
      <c r="L130" s="186"/>
      <c r="M130" s="146"/>
      <c r="N130" s="168"/>
      <c r="O130" s="146"/>
      <c r="P130" s="146"/>
      <c r="Q130" s="146"/>
      <c r="R130" s="166"/>
      <c r="S130" s="111"/>
      <c r="T130" s="8"/>
      <c r="U130" s="112"/>
      <c r="V130" s="109"/>
      <c r="W130" s="109"/>
      <c r="X130" s="113"/>
      <c r="Y130" s="109"/>
      <c r="Z130" s="113"/>
      <c r="AA130" s="109"/>
      <c r="AB130" s="114"/>
      <c r="AC130" s="8"/>
      <c r="AD130" s="157"/>
      <c r="AE130" s="28"/>
      <c r="AS130" s="13"/>
      <c r="AU130" s="13"/>
      <c r="AV130" s="13"/>
      <c r="AZ130" s="13"/>
      <c r="BF130" s="127"/>
      <c r="BG130" s="127"/>
      <c r="BH130" s="127"/>
      <c r="BI130" s="127"/>
      <c r="BJ130" s="127"/>
      <c r="BK130" s="13"/>
      <c r="BL130" s="127"/>
      <c r="BM130" s="13"/>
      <c r="BN130" s="13"/>
    </row>
    <row r="131" spans="1:66" s="1" customFormat="1" ht="24.75" customHeight="1">
      <c r="A131" s="8"/>
      <c r="B131" s="108"/>
      <c r="C131" s="163"/>
      <c r="D131" s="193" t="s">
        <v>190</v>
      </c>
      <c r="E131" s="164"/>
      <c r="F131" s="187" t="s">
        <v>238</v>
      </c>
      <c r="G131" s="154"/>
      <c r="H131" s="154"/>
      <c r="I131" s="154"/>
      <c r="J131" s="184"/>
      <c r="K131" s="185">
        <v>18</v>
      </c>
      <c r="L131" s="186"/>
      <c r="M131" s="146"/>
      <c r="N131" s="168"/>
      <c r="O131" s="146"/>
      <c r="P131" s="146"/>
      <c r="Q131" s="146"/>
      <c r="R131" s="166"/>
      <c r="S131" s="111"/>
      <c r="T131" s="8"/>
      <c r="U131" s="112"/>
      <c r="V131" s="109"/>
      <c r="W131" s="109"/>
      <c r="X131" s="113"/>
      <c r="Y131" s="109"/>
      <c r="Z131" s="113"/>
      <c r="AA131" s="109"/>
      <c r="AB131" s="114"/>
      <c r="AC131" s="8"/>
      <c r="AD131" s="157"/>
      <c r="AE131" s="28"/>
      <c r="AS131" s="13"/>
      <c r="AU131" s="13"/>
      <c r="AV131" s="13"/>
      <c r="AZ131" s="13"/>
      <c r="BF131" s="127"/>
      <c r="BG131" s="127"/>
      <c r="BH131" s="127"/>
      <c r="BI131" s="127"/>
      <c r="BJ131" s="127"/>
      <c r="BK131" s="13"/>
      <c r="BL131" s="127"/>
      <c r="BM131" s="13"/>
      <c r="BN131" s="13"/>
    </row>
    <row r="132" spans="1:66" s="1" customFormat="1" ht="24.75" customHeight="1">
      <c r="A132" s="8"/>
      <c r="B132" s="108"/>
      <c r="C132" s="163"/>
      <c r="D132" s="193" t="s">
        <v>190</v>
      </c>
      <c r="E132" s="164"/>
      <c r="F132" s="187" t="s">
        <v>239</v>
      </c>
      <c r="G132" s="154"/>
      <c r="H132" s="154"/>
      <c r="I132" s="154"/>
      <c r="J132" s="184"/>
      <c r="K132" s="185">
        <v>8.8</v>
      </c>
      <c r="L132" s="186"/>
      <c r="M132" s="146"/>
      <c r="N132" s="168"/>
      <c r="O132" s="146"/>
      <c r="P132" s="146"/>
      <c r="Q132" s="146"/>
      <c r="R132" s="166"/>
      <c r="S132" s="111"/>
      <c r="T132" s="8"/>
      <c r="U132" s="112"/>
      <c r="V132" s="109"/>
      <c r="W132" s="109"/>
      <c r="X132" s="113"/>
      <c r="Y132" s="109"/>
      <c r="Z132" s="113"/>
      <c r="AA132" s="109"/>
      <c r="AB132" s="114"/>
      <c r="AC132" s="8"/>
      <c r="AD132" s="157"/>
      <c r="AE132" s="28"/>
      <c r="AS132" s="13"/>
      <c r="AU132" s="13"/>
      <c r="AV132" s="13"/>
      <c r="AZ132" s="13"/>
      <c r="BF132" s="127"/>
      <c r="BG132" s="127"/>
      <c r="BH132" s="127"/>
      <c r="BI132" s="127"/>
      <c r="BJ132" s="127"/>
      <c r="BK132" s="13"/>
      <c r="BL132" s="127"/>
      <c r="BM132" s="13"/>
      <c r="BN132" s="13"/>
    </row>
    <row r="133" spans="1:66" s="1" customFormat="1" ht="24.75" customHeight="1">
      <c r="A133" s="8"/>
      <c r="B133" s="108"/>
      <c r="C133" s="163"/>
      <c r="D133" s="193" t="s">
        <v>190</v>
      </c>
      <c r="E133" s="164"/>
      <c r="F133" s="187" t="s">
        <v>240</v>
      </c>
      <c r="G133" s="154"/>
      <c r="H133" s="154"/>
      <c r="I133" s="154"/>
      <c r="J133" s="184"/>
      <c r="K133" s="185">
        <v>17.645</v>
      </c>
      <c r="L133" s="186"/>
      <c r="M133" s="146"/>
      <c r="N133" s="168"/>
      <c r="O133" s="146"/>
      <c r="P133" s="146"/>
      <c r="Q133" s="146"/>
      <c r="R133" s="166"/>
      <c r="S133" s="111"/>
      <c r="T133" s="8"/>
      <c r="U133" s="112"/>
      <c r="V133" s="109"/>
      <c r="W133" s="109"/>
      <c r="X133" s="113"/>
      <c r="Y133" s="109"/>
      <c r="Z133" s="113"/>
      <c r="AA133" s="109"/>
      <c r="AB133" s="114"/>
      <c r="AC133" s="8"/>
      <c r="AD133" s="157"/>
      <c r="AE133" s="28"/>
      <c r="AS133" s="13"/>
      <c r="AU133" s="13"/>
      <c r="AV133" s="13"/>
      <c r="AZ133" s="13"/>
      <c r="BF133" s="127"/>
      <c r="BG133" s="127"/>
      <c r="BH133" s="127"/>
      <c r="BI133" s="127"/>
      <c r="BJ133" s="127"/>
      <c r="BK133" s="13"/>
      <c r="BL133" s="127"/>
      <c r="BM133" s="13"/>
      <c r="BN133" s="13"/>
    </row>
    <row r="134" spans="1:66" s="1" customFormat="1" ht="24.75" customHeight="1">
      <c r="A134" s="8"/>
      <c r="B134" s="108"/>
      <c r="C134" s="163"/>
      <c r="D134" s="193" t="s">
        <v>190</v>
      </c>
      <c r="E134" s="164"/>
      <c r="F134" s="187" t="s">
        <v>466</v>
      </c>
      <c r="G134" s="154"/>
      <c r="H134" s="154"/>
      <c r="I134" s="154"/>
      <c r="J134" s="184"/>
      <c r="K134" s="185">
        <v>20.8</v>
      </c>
      <c r="L134" s="186"/>
      <c r="M134" s="146"/>
      <c r="N134" s="168"/>
      <c r="O134" s="146"/>
      <c r="P134" s="146"/>
      <c r="Q134" s="146"/>
      <c r="R134" s="166"/>
      <c r="S134" s="111"/>
      <c r="T134" s="8"/>
      <c r="U134" s="112"/>
      <c r="V134" s="109"/>
      <c r="W134" s="109"/>
      <c r="X134" s="113"/>
      <c r="Y134" s="109"/>
      <c r="Z134" s="113"/>
      <c r="AA134" s="109"/>
      <c r="AB134" s="114"/>
      <c r="AC134" s="8"/>
      <c r="AD134" s="157"/>
      <c r="AE134" s="28"/>
      <c r="AS134" s="13"/>
      <c r="AU134" s="13"/>
      <c r="AV134" s="13"/>
      <c r="AZ134" s="13"/>
      <c r="BF134" s="127"/>
      <c r="BG134" s="127"/>
      <c r="BH134" s="127"/>
      <c r="BI134" s="127"/>
      <c r="BJ134" s="127"/>
      <c r="BK134" s="13"/>
      <c r="BL134" s="127"/>
      <c r="BM134" s="13"/>
      <c r="BN134" s="13"/>
    </row>
    <row r="135" spans="1:66" s="1" customFormat="1" ht="24.75" customHeight="1">
      <c r="A135" s="8"/>
      <c r="B135" s="108"/>
      <c r="C135" s="163"/>
      <c r="D135" s="193" t="s">
        <v>190</v>
      </c>
      <c r="E135" s="164"/>
      <c r="F135" s="187" t="s">
        <v>241</v>
      </c>
      <c r="G135" s="154"/>
      <c r="H135" s="154"/>
      <c r="I135" s="154"/>
      <c r="J135" s="184"/>
      <c r="K135" s="185">
        <v>75.04</v>
      </c>
      <c r="L135" s="186"/>
      <c r="M135" s="146"/>
      <c r="N135" s="168"/>
      <c r="O135" s="146"/>
      <c r="P135" s="146"/>
      <c r="Q135" s="146"/>
      <c r="R135" s="166"/>
      <c r="S135" s="111"/>
      <c r="T135" s="8"/>
      <c r="U135" s="112"/>
      <c r="V135" s="109"/>
      <c r="W135" s="109"/>
      <c r="X135" s="113"/>
      <c r="Y135" s="109"/>
      <c r="Z135" s="113"/>
      <c r="AA135" s="109"/>
      <c r="AB135" s="114"/>
      <c r="AC135" s="8"/>
      <c r="AD135" s="157"/>
      <c r="AE135" s="28"/>
      <c r="AS135" s="13"/>
      <c r="AU135" s="13"/>
      <c r="AV135" s="13"/>
      <c r="AZ135" s="13"/>
      <c r="BF135" s="127"/>
      <c r="BG135" s="127"/>
      <c r="BH135" s="127"/>
      <c r="BI135" s="127"/>
      <c r="BJ135" s="127"/>
      <c r="BK135" s="13"/>
      <c r="BL135" s="127"/>
      <c r="BM135" s="13"/>
      <c r="BN135" s="13"/>
    </row>
    <row r="136" spans="1:66" s="1" customFormat="1" ht="24.75" customHeight="1">
      <c r="A136" s="8"/>
      <c r="B136" s="108"/>
      <c r="C136" s="163"/>
      <c r="D136" s="193" t="s">
        <v>190</v>
      </c>
      <c r="E136" s="164"/>
      <c r="F136" s="187" t="s">
        <v>242</v>
      </c>
      <c r="G136" s="154"/>
      <c r="H136" s="154"/>
      <c r="I136" s="154"/>
      <c r="J136" s="184"/>
      <c r="K136" s="185">
        <v>15.08</v>
      </c>
      <c r="L136" s="186"/>
      <c r="M136" s="146"/>
      <c r="N136" s="168"/>
      <c r="O136" s="146"/>
      <c r="P136" s="146"/>
      <c r="Q136" s="146"/>
      <c r="R136" s="166"/>
      <c r="S136" s="111"/>
      <c r="T136" s="8"/>
      <c r="U136" s="112"/>
      <c r="V136" s="109"/>
      <c r="W136" s="109"/>
      <c r="X136" s="113"/>
      <c r="Y136" s="109"/>
      <c r="Z136" s="113"/>
      <c r="AA136" s="109"/>
      <c r="AB136" s="114"/>
      <c r="AC136" s="8"/>
      <c r="AD136" s="157"/>
      <c r="AE136" s="28"/>
      <c r="AS136" s="13"/>
      <c r="AU136" s="13"/>
      <c r="AV136" s="13"/>
      <c r="AZ136" s="13"/>
      <c r="BF136" s="127"/>
      <c r="BG136" s="127"/>
      <c r="BH136" s="127"/>
      <c r="BI136" s="127"/>
      <c r="BJ136" s="127"/>
      <c r="BK136" s="13"/>
      <c r="BL136" s="127"/>
      <c r="BM136" s="13"/>
      <c r="BN136" s="13"/>
    </row>
    <row r="137" spans="1:66" s="1" customFormat="1" ht="24.75" customHeight="1">
      <c r="A137" s="8"/>
      <c r="B137" s="108"/>
      <c r="C137" s="163"/>
      <c r="D137" s="193" t="s">
        <v>190</v>
      </c>
      <c r="E137" s="164"/>
      <c r="F137" s="187" t="s">
        <v>243</v>
      </c>
      <c r="G137" s="154"/>
      <c r="H137" s="154"/>
      <c r="I137" s="154"/>
      <c r="J137" s="184"/>
      <c r="K137" s="185">
        <v>8.06</v>
      </c>
      <c r="L137" s="186"/>
      <c r="M137" s="146"/>
      <c r="N137" s="168"/>
      <c r="O137" s="146"/>
      <c r="P137" s="146"/>
      <c r="Q137" s="146"/>
      <c r="R137" s="166"/>
      <c r="S137" s="111"/>
      <c r="T137" s="8"/>
      <c r="U137" s="112"/>
      <c r="V137" s="109"/>
      <c r="W137" s="109"/>
      <c r="X137" s="113"/>
      <c r="Y137" s="109"/>
      <c r="Z137" s="113"/>
      <c r="AA137" s="109"/>
      <c r="AB137" s="114"/>
      <c r="AC137" s="8"/>
      <c r="AD137" s="157"/>
      <c r="AE137" s="28"/>
      <c r="AS137" s="13"/>
      <c r="AU137" s="13"/>
      <c r="AV137" s="13"/>
      <c r="AZ137" s="13"/>
      <c r="BF137" s="127"/>
      <c r="BG137" s="127"/>
      <c r="BH137" s="127"/>
      <c r="BI137" s="127"/>
      <c r="BJ137" s="127"/>
      <c r="BK137" s="13"/>
      <c r="BL137" s="127"/>
      <c r="BM137" s="13"/>
      <c r="BN137" s="13"/>
    </row>
    <row r="138" spans="1:66" s="1" customFormat="1" ht="24.75" customHeight="1">
      <c r="A138" s="8"/>
      <c r="B138" s="108"/>
      <c r="C138" s="163"/>
      <c r="D138" s="193" t="s">
        <v>190</v>
      </c>
      <c r="E138" s="164"/>
      <c r="F138" s="187" t="s">
        <v>244</v>
      </c>
      <c r="G138" s="154"/>
      <c r="H138" s="154"/>
      <c r="I138" s="154"/>
      <c r="J138" s="184"/>
      <c r="K138" s="185">
        <v>154</v>
      </c>
      <c r="L138" s="186"/>
      <c r="M138" s="146"/>
      <c r="N138" s="168"/>
      <c r="O138" s="146"/>
      <c r="P138" s="146"/>
      <c r="Q138" s="146"/>
      <c r="R138" s="166"/>
      <c r="S138" s="111"/>
      <c r="T138" s="8"/>
      <c r="U138" s="112"/>
      <c r="V138" s="109"/>
      <c r="W138" s="109"/>
      <c r="X138" s="113"/>
      <c r="Y138" s="109"/>
      <c r="Z138" s="113"/>
      <c r="AA138" s="109"/>
      <c r="AB138" s="114"/>
      <c r="AC138" s="8"/>
      <c r="AD138" s="153"/>
      <c r="AE138" s="28"/>
      <c r="AS138" s="13"/>
      <c r="AU138" s="13"/>
      <c r="AV138" s="13"/>
      <c r="AZ138" s="13"/>
      <c r="BF138" s="127"/>
      <c r="BG138" s="127"/>
      <c r="BH138" s="127"/>
      <c r="BI138" s="127"/>
      <c r="BJ138" s="127"/>
      <c r="BK138" s="13"/>
      <c r="BL138" s="127"/>
      <c r="BM138" s="13"/>
      <c r="BN138" s="13"/>
    </row>
    <row r="139" spans="1:66" s="1" customFormat="1" ht="24.75" customHeight="1">
      <c r="A139" s="8"/>
      <c r="B139" s="108"/>
      <c r="C139" s="163"/>
      <c r="D139" s="193" t="s">
        <v>190</v>
      </c>
      <c r="E139" s="164"/>
      <c r="F139" s="187" t="s">
        <v>245</v>
      </c>
      <c r="G139" s="154"/>
      <c r="H139" s="154"/>
      <c r="I139" s="154"/>
      <c r="J139" s="184"/>
      <c r="K139" s="185">
        <v>38.16</v>
      </c>
      <c r="L139" s="186"/>
      <c r="M139" s="146"/>
      <c r="N139" s="168"/>
      <c r="O139" s="146"/>
      <c r="P139" s="146"/>
      <c r="Q139" s="146"/>
      <c r="R139" s="166"/>
      <c r="S139" s="111"/>
      <c r="T139" s="8"/>
      <c r="U139" s="112"/>
      <c r="V139" s="109"/>
      <c r="W139" s="109"/>
      <c r="X139" s="113"/>
      <c r="Y139" s="109"/>
      <c r="Z139" s="113"/>
      <c r="AA139" s="109"/>
      <c r="AB139" s="114"/>
      <c r="AC139" s="8"/>
      <c r="AD139" s="157"/>
      <c r="AE139" s="28"/>
      <c r="AS139" s="13"/>
      <c r="AU139" s="13"/>
      <c r="AV139" s="13"/>
      <c r="AZ139" s="13"/>
      <c r="BF139" s="127"/>
      <c r="BG139" s="127"/>
      <c r="BH139" s="127"/>
      <c r="BI139" s="127"/>
      <c r="BJ139" s="127"/>
      <c r="BK139" s="13"/>
      <c r="BL139" s="127"/>
      <c r="BM139" s="13"/>
      <c r="BN139" s="13"/>
    </row>
    <row r="140" spans="1:66" s="1" customFormat="1" ht="24.75" customHeight="1">
      <c r="A140" s="8"/>
      <c r="B140" s="108"/>
      <c r="C140" s="163"/>
      <c r="D140" s="193" t="s">
        <v>190</v>
      </c>
      <c r="E140" s="164"/>
      <c r="F140" s="187" t="s">
        <v>246</v>
      </c>
      <c r="G140" s="154"/>
      <c r="H140" s="154"/>
      <c r="I140" s="154"/>
      <c r="J140" s="184"/>
      <c r="K140" s="185">
        <v>9.2</v>
      </c>
      <c r="L140" s="186"/>
      <c r="M140" s="146"/>
      <c r="N140" s="168"/>
      <c r="O140" s="146"/>
      <c r="P140" s="146"/>
      <c r="Q140" s="146"/>
      <c r="R140" s="166"/>
      <c r="S140" s="111"/>
      <c r="T140" s="8"/>
      <c r="U140" s="112"/>
      <c r="V140" s="109"/>
      <c r="W140" s="109"/>
      <c r="X140" s="113"/>
      <c r="Y140" s="109"/>
      <c r="Z140" s="113"/>
      <c r="AA140" s="109"/>
      <c r="AB140" s="114"/>
      <c r="AC140" s="8"/>
      <c r="AD140" s="157"/>
      <c r="AE140" s="28"/>
      <c r="AS140" s="13"/>
      <c r="AU140" s="13"/>
      <c r="AV140" s="13"/>
      <c r="AZ140" s="13"/>
      <c r="BF140" s="127"/>
      <c r="BG140" s="127"/>
      <c r="BH140" s="127"/>
      <c r="BI140" s="127"/>
      <c r="BJ140" s="127"/>
      <c r="BK140" s="13"/>
      <c r="BL140" s="127"/>
      <c r="BM140" s="13"/>
      <c r="BN140" s="13"/>
    </row>
    <row r="141" spans="1:66" s="1" customFormat="1" ht="24.75" customHeight="1">
      <c r="A141" s="8"/>
      <c r="B141" s="108"/>
      <c r="C141" s="163"/>
      <c r="D141" s="193" t="s">
        <v>190</v>
      </c>
      <c r="E141" s="164"/>
      <c r="F141" s="187" t="s">
        <v>247</v>
      </c>
      <c r="G141" s="154"/>
      <c r="H141" s="154"/>
      <c r="I141" s="154"/>
      <c r="J141" s="184"/>
      <c r="K141" s="185">
        <v>15.2</v>
      </c>
      <c r="L141" s="186"/>
      <c r="M141" s="146"/>
      <c r="N141" s="168"/>
      <c r="O141" s="146"/>
      <c r="P141" s="146"/>
      <c r="Q141" s="146"/>
      <c r="R141" s="166"/>
      <c r="S141" s="111"/>
      <c r="T141" s="8"/>
      <c r="U141" s="112"/>
      <c r="V141" s="109"/>
      <c r="W141" s="109"/>
      <c r="X141" s="113"/>
      <c r="Y141" s="109"/>
      <c r="Z141" s="113"/>
      <c r="AA141" s="109"/>
      <c r="AB141" s="114"/>
      <c r="AC141" s="8"/>
      <c r="AD141" s="157"/>
      <c r="AE141" s="28"/>
      <c r="AS141" s="13"/>
      <c r="AU141" s="13"/>
      <c r="AV141" s="13"/>
      <c r="AZ141" s="13"/>
      <c r="BF141" s="127"/>
      <c r="BG141" s="127"/>
      <c r="BH141" s="127"/>
      <c r="BI141" s="127"/>
      <c r="BJ141" s="127"/>
      <c r="BK141" s="13"/>
      <c r="BL141" s="127"/>
      <c r="BM141" s="13"/>
      <c r="BN141" s="13"/>
    </row>
    <row r="142" spans="1:64" s="8" customFormat="1" ht="29.25" customHeight="1">
      <c r="A142" s="1"/>
      <c r="B142" s="118"/>
      <c r="C142" s="119">
        <v>4</v>
      </c>
      <c r="D142" s="119" t="s">
        <v>113</v>
      </c>
      <c r="E142" s="151" t="s">
        <v>182</v>
      </c>
      <c r="F142" s="224" t="s">
        <v>183</v>
      </c>
      <c r="G142" s="223"/>
      <c r="H142" s="223"/>
      <c r="I142" s="223"/>
      <c r="J142" s="152" t="s">
        <v>142</v>
      </c>
      <c r="K142" s="167">
        <v>376.37</v>
      </c>
      <c r="L142" s="284"/>
      <c r="M142" s="223"/>
      <c r="N142" s="222">
        <f>ROUND(L142*K142,2)</f>
        <v>0</v>
      </c>
      <c r="O142" s="223"/>
      <c r="P142" s="223"/>
      <c r="Q142" s="223"/>
      <c r="R142" s="158" t="s">
        <v>176</v>
      </c>
      <c r="S142" s="123"/>
      <c r="T142" s="1"/>
      <c r="U142" s="124" t="s">
        <v>3</v>
      </c>
      <c r="V142" s="36" t="s">
        <v>34</v>
      </c>
      <c r="W142" s="125">
        <v>0.496</v>
      </c>
      <c r="X142" s="125">
        <f>W142*K142</f>
        <v>186.67952</v>
      </c>
      <c r="Y142" s="125">
        <v>0.0147</v>
      </c>
      <c r="Z142" s="125">
        <f>Y142*K142</f>
        <v>5.532639</v>
      </c>
      <c r="AA142" s="125">
        <v>0</v>
      </c>
      <c r="AB142" s="126">
        <f>AA142*K142</f>
        <v>0</v>
      </c>
      <c r="AC142" s="1"/>
      <c r="AD142" s="189"/>
      <c r="AE142" s="109"/>
      <c r="AS142" s="115" t="s">
        <v>17</v>
      </c>
      <c r="AU142" s="116" t="s">
        <v>67</v>
      </c>
      <c r="AV142" s="116" t="s">
        <v>17</v>
      </c>
      <c r="AZ142" s="115" t="s">
        <v>112</v>
      </c>
      <c r="BL142" s="117" t="e">
        <f>#REF!</f>
        <v>#REF!</v>
      </c>
    </row>
    <row r="143" spans="1:64" s="8" customFormat="1" ht="29.25" customHeight="1">
      <c r="A143" s="1"/>
      <c r="B143" s="118"/>
      <c r="C143" s="171"/>
      <c r="D143" s="194" t="s">
        <v>191</v>
      </c>
      <c r="E143" s="172"/>
      <c r="F143" s="276" t="s">
        <v>184</v>
      </c>
      <c r="G143" s="277"/>
      <c r="H143" s="277"/>
      <c r="I143" s="277"/>
      <c r="J143" s="173"/>
      <c r="K143" s="174"/>
      <c r="L143" s="278"/>
      <c r="M143" s="279"/>
      <c r="N143" s="278"/>
      <c r="O143" s="279"/>
      <c r="P143" s="279"/>
      <c r="Q143" s="279"/>
      <c r="R143" s="175"/>
      <c r="S143" s="123"/>
      <c r="T143" s="1"/>
      <c r="U143" s="139"/>
      <c r="V143" s="36"/>
      <c r="W143" s="125"/>
      <c r="X143" s="125"/>
      <c r="Y143" s="125"/>
      <c r="Z143" s="125"/>
      <c r="AA143" s="125"/>
      <c r="AB143" s="126"/>
      <c r="AC143" s="1"/>
      <c r="AD143" s="28"/>
      <c r="AE143" s="109"/>
      <c r="AS143" s="115"/>
      <c r="AU143" s="116"/>
      <c r="AV143" s="116"/>
      <c r="AZ143" s="115"/>
      <c r="BL143" s="117"/>
    </row>
    <row r="144" spans="1:64" s="8" customFormat="1" ht="29.25" customHeight="1">
      <c r="A144" s="1"/>
      <c r="B144" s="118"/>
      <c r="C144" s="176"/>
      <c r="D144" s="163"/>
      <c r="E144" s="164"/>
      <c r="F144" s="285" t="s">
        <v>185</v>
      </c>
      <c r="G144" s="286"/>
      <c r="H144" s="286"/>
      <c r="I144" s="286"/>
      <c r="J144" s="165"/>
      <c r="K144" s="155"/>
      <c r="L144" s="168"/>
      <c r="M144" s="146"/>
      <c r="N144" s="168"/>
      <c r="O144" s="146"/>
      <c r="P144" s="146"/>
      <c r="Q144" s="146"/>
      <c r="R144" s="177"/>
      <c r="S144" s="123"/>
      <c r="T144" s="1"/>
      <c r="U144" s="139"/>
      <c r="V144" s="36"/>
      <c r="W144" s="125"/>
      <c r="X144" s="125"/>
      <c r="Y144" s="125"/>
      <c r="Z144" s="125"/>
      <c r="AA144" s="125"/>
      <c r="AB144" s="126"/>
      <c r="AC144" s="1"/>
      <c r="AD144" s="1"/>
      <c r="AS144" s="115"/>
      <c r="AU144" s="116"/>
      <c r="AV144" s="116"/>
      <c r="AZ144" s="115"/>
      <c r="BL144" s="117"/>
    </row>
    <row r="145" spans="1:64" s="8" customFormat="1" ht="29.25" customHeight="1">
      <c r="A145" s="1"/>
      <c r="B145" s="118"/>
      <c r="C145" s="178"/>
      <c r="D145" s="192" t="s">
        <v>190</v>
      </c>
      <c r="E145" s="179"/>
      <c r="F145" s="273" t="s">
        <v>467</v>
      </c>
      <c r="G145" s="273"/>
      <c r="H145" s="273"/>
      <c r="I145" s="273"/>
      <c r="J145" s="182"/>
      <c r="K145" s="188">
        <v>376.37</v>
      </c>
      <c r="L145" s="169"/>
      <c r="M145" s="170"/>
      <c r="N145" s="169"/>
      <c r="O145" s="170"/>
      <c r="P145" s="170"/>
      <c r="Q145" s="170"/>
      <c r="R145" s="183"/>
      <c r="S145" s="123"/>
      <c r="T145" s="1"/>
      <c r="U145" s="139"/>
      <c r="V145" s="36"/>
      <c r="W145" s="125"/>
      <c r="X145" s="125"/>
      <c r="Y145" s="125"/>
      <c r="Z145" s="125"/>
      <c r="AA145" s="125"/>
      <c r="AB145" s="126"/>
      <c r="AC145" s="1"/>
      <c r="AD145" s="1"/>
      <c r="AS145" s="115"/>
      <c r="AU145" s="116"/>
      <c r="AV145" s="116"/>
      <c r="AZ145" s="115"/>
      <c r="BL145" s="117"/>
    </row>
    <row r="146" spans="1:30" ht="15">
      <c r="A146" s="8"/>
      <c r="B146" s="108"/>
      <c r="C146" s="109"/>
      <c r="D146" s="131" t="s">
        <v>192</v>
      </c>
      <c r="E146" s="131"/>
      <c r="F146" s="131"/>
      <c r="G146" s="131"/>
      <c r="H146" s="131"/>
      <c r="I146" s="131"/>
      <c r="J146" s="131"/>
      <c r="K146" s="131"/>
      <c r="L146" s="131"/>
      <c r="M146" s="131"/>
      <c r="N146" s="274">
        <f>SUM(N147:N147)</f>
        <v>0</v>
      </c>
      <c r="O146" s="275"/>
      <c r="P146" s="275"/>
      <c r="Q146" s="275"/>
      <c r="R146" s="145"/>
      <c r="S146" s="111"/>
      <c r="T146" s="8"/>
      <c r="U146" s="112"/>
      <c r="V146" s="109"/>
      <c r="W146" s="109"/>
      <c r="X146" s="113">
        <f>SUM(X147:X147)</f>
        <v>17.462200000000003</v>
      </c>
      <c r="Y146" s="109"/>
      <c r="Z146" s="113">
        <f>SUM(Z147:Z147)</f>
        <v>0</v>
      </c>
      <c r="AA146" s="109"/>
      <c r="AB146" s="114">
        <f>SUM(AB147:AB147)</f>
        <v>0</v>
      </c>
      <c r="AC146" s="8"/>
      <c r="AD146" s="8"/>
    </row>
    <row r="147" spans="1:30" ht="24.75" customHeight="1">
      <c r="A147" s="1"/>
      <c r="B147" s="118"/>
      <c r="C147" s="119">
        <v>5</v>
      </c>
      <c r="D147" s="119" t="s">
        <v>113</v>
      </c>
      <c r="E147" s="120" t="s">
        <v>193</v>
      </c>
      <c r="F147" s="224" t="s">
        <v>194</v>
      </c>
      <c r="G147" s="223"/>
      <c r="H147" s="223"/>
      <c r="I147" s="223"/>
      <c r="J147" s="121" t="s">
        <v>135</v>
      </c>
      <c r="K147" s="195">
        <v>124.73</v>
      </c>
      <c r="L147" s="222"/>
      <c r="M147" s="223"/>
      <c r="N147" s="222">
        <f>ROUND(L147*K147,2)</f>
        <v>0</v>
      </c>
      <c r="O147" s="223"/>
      <c r="P147" s="223"/>
      <c r="Q147" s="223"/>
      <c r="R147" s="148"/>
      <c r="S147" s="123"/>
      <c r="T147" s="1"/>
      <c r="U147" s="124" t="s">
        <v>3</v>
      </c>
      <c r="V147" s="36" t="s">
        <v>34</v>
      </c>
      <c r="W147" s="125">
        <v>0.14</v>
      </c>
      <c r="X147" s="125">
        <f>W147*K147</f>
        <v>17.462200000000003</v>
      </c>
      <c r="Y147" s="125">
        <v>0</v>
      </c>
      <c r="Z147" s="125">
        <f>Y147*K147</f>
        <v>0</v>
      </c>
      <c r="AA147" s="125">
        <v>0</v>
      </c>
      <c r="AB147" s="126">
        <f>AA147*K147</f>
        <v>0</v>
      </c>
      <c r="AC147" s="1"/>
      <c r="AD147" s="1"/>
    </row>
    <row r="148" spans="1:30" ht="15">
      <c r="A148" s="8"/>
      <c r="B148" s="108"/>
      <c r="C148" s="109"/>
      <c r="D148" s="131" t="s">
        <v>130</v>
      </c>
      <c r="E148" s="131"/>
      <c r="F148" s="131"/>
      <c r="G148" s="131"/>
      <c r="H148" s="131"/>
      <c r="I148" s="131"/>
      <c r="J148" s="131"/>
      <c r="K148" s="131"/>
      <c r="L148" s="131"/>
      <c r="M148" s="131"/>
      <c r="N148" s="282">
        <f>SUM(N149:N153)</f>
        <v>0</v>
      </c>
      <c r="O148" s="283"/>
      <c r="P148" s="283"/>
      <c r="Q148" s="283"/>
      <c r="R148" s="145"/>
      <c r="S148" s="111"/>
      <c r="T148" s="8"/>
      <c r="U148" s="112"/>
      <c r="V148" s="109"/>
      <c r="W148" s="109"/>
      <c r="X148" s="113">
        <f>SUM(X149:X153)</f>
        <v>1154.8072</v>
      </c>
      <c r="Y148" s="109"/>
      <c r="Z148" s="113">
        <f>SUM(Z149:Z153)</f>
        <v>0</v>
      </c>
      <c r="AA148" s="109"/>
      <c r="AB148" s="114">
        <f>SUM(AB149:AB153)</f>
        <v>704.7608</v>
      </c>
      <c r="AC148" s="8"/>
      <c r="AD148" s="8"/>
    </row>
    <row r="149" spans="1:30" ht="24.75" customHeight="1">
      <c r="A149" s="1"/>
      <c r="B149" s="118"/>
      <c r="C149" s="119">
        <v>6</v>
      </c>
      <c r="D149" s="119" t="s">
        <v>113</v>
      </c>
      <c r="E149" s="196">
        <v>968062355</v>
      </c>
      <c r="F149" s="224" t="s">
        <v>195</v>
      </c>
      <c r="G149" s="223"/>
      <c r="H149" s="223"/>
      <c r="I149" s="223"/>
      <c r="J149" s="121" t="s">
        <v>135</v>
      </c>
      <c r="K149" s="198">
        <v>309.44</v>
      </c>
      <c r="L149" s="222"/>
      <c r="M149" s="223"/>
      <c r="N149" s="222">
        <f>ROUND(L149*K149,2)</f>
        <v>0</v>
      </c>
      <c r="O149" s="223"/>
      <c r="P149" s="223"/>
      <c r="Q149" s="223"/>
      <c r="R149" s="148" t="s">
        <v>170</v>
      </c>
      <c r="S149" s="123"/>
      <c r="T149" s="1"/>
      <c r="U149" s="124" t="s">
        <v>3</v>
      </c>
      <c r="V149" s="36" t="s">
        <v>34</v>
      </c>
      <c r="W149" s="125">
        <v>2.905</v>
      </c>
      <c r="X149" s="125">
        <f>W149*K149</f>
        <v>898.9232</v>
      </c>
      <c r="Y149" s="125">
        <v>0</v>
      </c>
      <c r="Z149" s="125">
        <f>Y149*K149</f>
        <v>0</v>
      </c>
      <c r="AA149" s="125">
        <v>2.27</v>
      </c>
      <c r="AB149" s="126">
        <f>AA149*K149</f>
        <v>702.4288</v>
      </c>
      <c r="AC149" s="1"/>
      <c r="AD149" s="1"/>
    </row>
    <row r="150" spans="1:30" ht="30" customHeight="1">
      <c r="A150" s="1"/>
      <c r="B150" s="118"/>
      <c r="C150" s="119"/>
      <c r="D150" s="119"/>
      <c r="E150" s="141"/>
      <c r="F150" s="220" t="s">
        <v>461</v>
      </c>
      <c r="G150" s="221"/>
      <c r="H150" s="221"/>
      <c r="I150" s="221"/>
      <c r="J150" s="121"/>
      <c r="K150" s="197"/>
      <c r="L150" s="222"/>
      <c r="M150" s="223"/>
      <c r="N150" s="222"/>
      <c r="O150" s="223"/>
      <c r="P150" s="223"/>
      <c r="Q150" s="223"/>
      <c r="R150" s="148"/>
      <c r="S150" s="123"/>
      <c r="T150" s="1"/>
      <c r="U150" s="200" t="s">
        <v>3</v>
      </c>
      <c r="V150" s="36" t="s">
        <v>34</v>
      </c>
      <c r="W150" s="125">
        <v>0.241</v>
      </c>
      <c r="X150" s="125">
        <f>W150*K150</f>
        <v>0</v>
      </c>
      <c r="Y150" s="125">
        <v>0</v>
      </c>
      <c r="Z150" s="125">
        <f>Y150*K150</f>
        <v>0</v>
      </c>
      <c r="AA150" s="125">
        <v>0.192</v>
      </c>
      <c r="AB150" s="126">
        <f>AA150*K150</f>
        <v>0</v>
      </c>
      <c r="AC150" s="1"/>
      <c r="AD150" s="28"/>
    </row>
    <row r="151" spans="1:30" ht="30" customHeight="1">
      <c r="A151" s="1"/>
      <c r="B151" s="118"/>
      <c r="C151" s="119">
        <v>7</v>
      </c>
      <c r="D151" s="119"/>
      <c r="E151" s="151" t="s">
        <v>248</v>
      </c>
      <c r="F151" s="224" t="s">
        <v>249</v>
      </c>
      <c r="G151" s="223"/>
      <c r="H151" s="223"/>
      <c r="I151" s="223"/>
      <c r="J151" s="121" t="s">
        <v>135</v>
      </c>
      <c r="K151" s="197">
        <v>30.98</v>
      </c>
      <c r="L151" s="222"/>
      <c r="M151" s="223"/>
      <c r="N151" s="222">
        <f>ROUND(L151*K151,2)</f>
        <v>0</v>
      </c>
      <c r="O151" s="223"/>
      <c r="P151" s="223"/>
      <c r="Q151" s="223"/>
      <c r="R151" s="148" t="s">
        <v>170</v>
      </c>
      <c r="S151" s="146"/>
      <c r="T151" s="209"/>
      <c r="U151" s="34"/>
      <c r="V151" s="36"/>
      <c r="W151" s="125"/>
      <c r="X151" s="125"/>
      <c r="Y151" s="125"/>
      <c r="Z151" s="125"/>
      <c r="AA151" s="125"/>
      <c r="AB151" s="125"/>
      <c r="AC151" s="1"/>
      <c r="AD151" s="157"/>
    </row>
    <row r="152" spans="1:30" ht="19.5" customHeight="1">
      <c r="A152" s="1"/>
      <c r="B152" s="118"/>
      <c r="C152" s="119"/>
      <c r="D152" s="119"/>
      <c r="E152" s="151"/>
      <c r="F152" s="220" t="s">
        <v>250</v>
      </c>
      <c r="G152" s="221"/>
      <c r="H152" s="221"/>
      <c r="I152" s="221"/>
      <c r="J152" s="121"/>
      <c r="K152" s="197"/>
      <c r="L152" s="191"/>
      <c r="M152" s="190"/>
      <c r="N152" s="191"/>
      <c r="O152" s="190"/>
      <c r="P152" s="190"/>
      <c r="Q152" s="190"/>
      <c r="R152" s="148"/>
      <c r="S152" s="146"/>
      <c r="T152" s="28"/>
      <c r="U152" s="34"/>
      <c r="V152" s="36"/>
      <c r="W152" s="125"/>
      <c r="X152" s="125"/>
      <c r="Y152" s="125"/>
      <c r="Z152" s="125"/>
      <c r="AA152" s="125"/>
      <c r="AB152" s="125"/>
      <c r="AC152" s="1"/>
      <c r="AD152" s="157"/>
    </row>
    <row r="153" spans="1:30" ht="24.75" customHeight="1">
      <c r="A153" s="1"/>
      <c r="B153" s="118"/>
      <c r="C153" s="119">
        <v>8</v>
      </c>
      <c r="D153" s="119" t="s">
        <v>113</v>
      </c>
      <c r="E153" s="151" t="s">
        <v>196</v>
      </c>
      <c r="F153" s="224" t="s">
        <v>198</v>
      </c>
      <c r="G153" s="223"/>
      <c r="H153" s="223"/>
      <c r="I153" s="223"/>
      <c r="J153" s="121" t="s">
        <v>168</v>
      </c>
      <c r="K153" s="122">
        <v>53</v>
      </c>
      <c r="L153" s="222"/>
      <c r="M153" s="223"/>
      <c r="N153" s="222">
        <f>ROUND(L153*K153,2)</f>
        <v>0</v>
      </c>
      <c r="O153" s="223"/>
      <c r="P153" s="223"/>
      <c r="Q153" s="223"/>
      <c r="R153" s="158" t="s">
        <v>189</v>
      </c>
      <c r="S153" s="201"/>
      <c r="T153" s="157"/>
      <c r="U153" s="34" t="s">
        <v>3</v>
      </c>
      <c r="V153" s="36" t="s">
        <v>34</v>
      </c>
      <c r="W153" s="125">
        <v>4.828</v>
      </c>
      <c r="X153" s="125">
        <f>W153*K153</f>
        <v>255.88400000000001</v>
      </c>
      <c r="Y153" s="125">
        <v>0</v>
      </c>
      <c r="Z153" s="125">
        <f>Y153*K153</f>
        <v>0</v>
      </c>
      <c r="AA153" s="125">
        <v>0.044</v>
      </c>
      <c r="AB153" s="125">
        <f>AA153*K153</f>
        <v>2.332</v>
      </c>
      <c r="AC153" s="28"/>
      <c r="AD153" s="28"/>
    </row>
    <row r="154" spans="1:30" ht="15">
      <c r="A154" s="8"/>
      <c r="B154" s="108"/>
      <c r="C154" s="109"/>
      <c r="D154" s="131" t="s">
        <v>131</v>
      </c>
      <c r="E154" s="131"/>
      <c r="F154" s="131"/>
      <c r="G154" s="131"/>
      <c r="H154" s="131"/>
      <c r="I154" s="131"/>
      <c r="J154" s="131"/>
      <c r="K154" s="131"/>
      <c r="L154" s="131"/>
      <c r="M154" s="131"/>
      <c r="N154" s="282">
        <f>SUM(N155:N159)</f>
        <v>0</v>
      </c>
      <c r="O154" s="283"/>
      <c r="P154" s="283"/>
      <c r="Q154" s="283"/>
      <c r="R154" s="145"/>
      <c r="S154" s="202"/>
      <c r="T154" s="109"/>
      <c r="U154" s="109"/>
      <c r="V154" s="109"/>
      <c r="W154" s="109"/>
      <c r="X154" s="113">
        <f>SUM(X155:X159)</f>
        <v>31.058579999999996</v>
      </c>
      <c r="Y154" s="109"/>
      <c r="Z154" s="113">
        <f>SUM(Z155:Z159)</f>
        <v>0</v>
      </c>
      <c r="AA154" s="109"/>
      <c r="AB154" s="113">
        <f>SUM(AB155:AB159)</f>
        <v>0</v>
      </c>
      <c r="AC154" s="109"/>
      <c r="AD154" s="109"/>
    </row>
    <row r="155" spans="1:30" ht="24.75" customHeight="1">
      <c r="A155" s="1"/>
      <c r="B155" s="118"/>
      <c r="C155" s="119">
        <v>9</v>
      </c>
      <c r="D155" s="119" t="s">
        <v>113</v>
      </c>
      <c r="E155" s="120" t="s">
        <v>161</v>
      </c>
      <c r="F155" s="224" t="s">
        <v>162</v>
      </c>
      <c r="G155" s="223"/>
      <c r="H155" s="223"/>
      <c r="I155" s="223"/>
      <c r="J155" s="121" t="s">
        <v>137</v>
      </c>
      <c r="K155" s="122">
        <v>17.61</v>
      </c>
      <c r="L155" s="222"/>
      <c r="M155" s="223"/>
      <c r="N155" s="222">
        <f>ROUND(L155*K155,2)</f>
        <v>0</v>
      </c>
      <c r="O155" s="223"/>
      <c r="P155" s="223"/>
      <c r="Q155" s="223"/>
      <c r="R155" s="148" t="s">
        <v>170</v>
      </c>
      <c r="S155" s="201"/>
      <c r="T155" s="28"/>
      <c r="U155" s="34" t="s">
        <v>3</v>
      </c>
      <c r="V155" s="36" t="s">
        <v>34</v>
      </c>
      <c r="W155" s="125">
        <v>1.569</v>
      </c>
      <c r="X155" s="125">
        <f>W155*K155</f>
        <v>27.63009</v>
      </c>
      <c r="Y155" s="125">
        <v>0</v>
      </c>
      <c r="Z155" s="125">
        <f>Y155*K155</f>
        <v>0</v>
      </c>
      <c r="AA155" s="125">
        <v>0</v>
      </c>
      <c r="AB155" s="125">
        <f>AA155*K155</f>
        <v>0</v>
      </c>
      <c r="AC155" s="28"/>
      <c r="AD155" s="28"/>
    </row>
    <row r="156" spans="1:30" ht="24.75" customHeight="1">
      <c r="A156" s="1"/>
      <c r="B156" s="118"/>
      <c r="C156" s="119">
        <v>10</v>
      </c>
      <c r="D156" s="119" t="s">
        <v>113</v>
      </c>
      <c r="E156" s="120" t="s">
        <v>138</v>
      </c>
      <c r="F156" s="224" t="s">
        <v>139</v>
      </c>
      <c r="G156" s="223"/>
      <c r="H156" s="223"/>
      <c r="I156" s="223"/>
      <c r="J156" s="121" t="s">
        <v>137</v>
      </c>
      <c r="K156" s="122">
        <v>17.61</v>
      </c>
      <c r="L156" s="222"/>
      <c r="M156" s="223"/>
      <c r="N156" s="222">
        <f>ROUND(L156*K156,2)</f>
        <v>0</v>
      </c>
      <c r="O156" s="223"/>
      <c r="P156" s="223"/>
      <c r="Q156" s="223"/>
      <c r="R156" s="148" t="s">
        <v>170</v>
      </c>
      <c r="S156" s="201"/>
      <c r="T156" s="28"/>
      <c r="U156" s="34" t="s">
        <v>3</v>
      </c>
      <c r="V156" s="36" t="s">
        <v>34</v>
      </c>
      <c r="W156" s="125">
        <v>0.125</v>
      </c>
      <c r="X156" s="125">
        <f>W156*K156</f>
        <v>2.20125</v>
      </c>
      <c r="Y156" s="125">
        <v>0</v>
      </c>
      <c r="Z156" s="125">
        <f>Y156*K156</f>
        <v>0</v>
      </c>
      <c r="AA156" s="125">
        <v>0</v>
      </c>
      <c r="AB156" s="125">
        <f>AA156*K156</f>
        <v>0</v>
      </c>
      <c r="AC156" s="28"/>
      <c r="AD156" s="28"/>
    </row>
    <row r="157" spans="1:30" ht="24.75" customHeight="1">
      <c r="A157" s="1"/>
      <c r="B157" s="118"/>
      <c r="C157" s="119">
        <v>11</v>
      </c>
      <c r="D157" s="119" t="s">
        <v>113</v>
      </c>
      <c r="E157" s="120" t="s">
        <v>140</v>
      </c>
      <c r="F157" s="224" t="s">
        <v>141</v>
      </c>
      <c r="G157" s="223"/>
      <c r="H157" s="223"/>
      <c r="I157" s="223"/>
      <c r="J157" s="121" t="s">
        <v>137</v>
      </c>
      <c r="K157" s="122">
        <v>204.54</v>
      </c>
      <c r="L157" s="222"/>
      <c r="M157" s="223"/>
      <c r="N157" s="222">
        <f>ROUND(L157*K157,2)</f>
        <v>0</v>
      </c>
      <c r="O157" s="223"/>
      <c r="P157" s="223"/>
      <c r="Q157" s="223"/>
      <c r="R157" s="148" t="s">
        <v>170</v>
      </c>
      <c r="S157" s="201"/>
      <c r="T157" s="28"/>
      <c r="U157" s="34" t="s">
        <v>3</v>
      </c>
      <c r="V157" s="36" t="s">
        <v>34</v>
      </c>
      <c r="W157" s="125">
        <v>0.006</v>
      </c>
      <c r="X157" s="125">
        <f>W157*K157</f>
        <v>1.2272399999999999</v>
      </c>
      <c r="Y157" s="125">
        <v>0</v>
      </c>
      <c r="Z157" s="125">
        <f>Y157*K157</f>
        <v>0</v>
      </c>
      <c r="AA157" s="125">
        <v>0</v>
      </c>
      <c r="AB157" s="125">
        <f>AA157*K157</f>
        <v>0</v>
      </c>
      <c r="AC157" s="28"/>
      <c r="AD157" s="28"/>
    </row>
    <row r="158" spans="1:30" ht="24.75" customHeight="1">
      <c r="A158" s="1"/>
      <c r="B158" s="118"/>
      <c r="C158" s="119"/>
      <c r="D158" s="119"/>
      <c r="E158" s="120"/>
      <c r="F158" s="199" t="s">
        <v>468</v>
      </c>
      <c r="G158" s="190"/>
      <c r="H158" s="190"/>
      <c r="I158" s="190"/>
      <c r="J158" s="121"/>
      <c r="K158" s="122"/>
      <c r="L158" s="191"/>
      <c r="M158" s="190"/>
      <c r="N158" s="191"/>
      <c r="O158" s="190"/>
      <c r="P158" s="190"/>
      <c r="Q158" s="190"/>
      <c r="R158" s="148"/>
      <c r="S158" s="201"/>
      <c r="T158" s="28"/>
      <c r="U158" s="34"/>
      <c r="V158" s="36"/>
      <c r="W158" s="125"/>
      <c r="X158" s="125"/>
      <c r="Y158" s="125"/>
      <c r="Z158" s="125"/>
      <c r="AA158" s="125"/>
      <c r="AB158" s="125"/>
      <c r="AC158" s="28"/>
      <c r="AD158" s="28"/>
    </row>
    <row r="159" spans="1:30" ht="24.75" customHeight="1">
      <c r="A159" s="1"/>
      <c r="B159" s="118"/>
      <c r="C159" s="119">
        <v>12</v>
      </c>
      <c r="D159" s="119" t="s">
        <v>113</v>
      </c>
      <c r="E159" s="151" t="s">
        <v>199</v>
      </c>
      <c r="F159" s="224" t="s">
        <v>200</v>
      </c>
      <c r="G159" s="223"/>
      <c r="H159" s="223"/>
      <c r="I159" s="223"/>
      <c r="J159" s="121" t="s">
        <v>137</v>
      </c>
      <c r="K159" s="122">
        <v>17.61</v>
      </c>
      <c r="L159" s="222"/>
      <c r="M159" s="223"/>
      <c r="N159" s="222">
        <f>ROUND(L159*K159,2)</f>
        <v>0</v>
      </c>
      <c r="O159" s="223"/>
      <c r="P159" s="223"/>
      <c r="Q159" s="223"/>
      <c r="R159" s="148" t="s">
        <v>170</v>
      </c>
      <c r="S159" s="201"/>
      <c r="T159" s="157"/>
      <c r="U159" s="34" t="s">
        <v>3</v>
      </c>
      <c r="V159" s="36" t="s">
        <v>34</v>
      </c>
      <c r="W159" s="125">
        <v>0</v>
      </c>
      <c r="X159" s="125">
        <f>W159*K159</f>
        <v>0</v>
      </c>
      <c r="Y159" s="125">
        <v>0</v>
      </c>
      <c r="Z159" s="125">
        <f>Y159*K159</f>
        <v>0</v>
      </c>
      <c r="AA159" s="125">
        <v>0</v>
      </c>
      <c r="AB159" s="125">
        <f>AA159*K159</f>
        <v>0</v>
      </c>
      <c r="AC159" s="28"/>
      <c r="AD159" s="28"/>
    </row>
    <row r="160" spans="1:30" ht="15">
      <c r="A160" s="8"/>
      <c r="B160" s="108"/>
      <c r="C160" s="109"/>
      <c r="D160" s="131" t="s">
        <v>132</v>
      </c>
      <c r="E160" s="131"/>
      <c r="F160" s="131"/>
      <c r="G160" s="131"/>
      <c r="H160" s="131"/>
      <c r="I160" s="131"/>
      <c r="J160" s="131"/>
      <c r="K160" s="131"/>
      <c r="L160" s="131"/>
      <c r="M160" s="131"/>
      <c r="N160" s="282">
        <f>SUM(N161:N161)</f>
        <v>0</v>
      </c>
      <c r="O160" s="283"/>
      <c r="P160" s="283"/>
      <c r="Q160" s="283"/>
      <c r="R160" s="122"/>
      <c r="S160" s="111"/>
      <c r="T160" s="8"/>
      <c r="U160" s="112"/>
      <c r="V160" s="109"/>
      <c r="W160" s="109"/>
      <c r="X160" s="113">
        <f>X161</f>
        <v>12.73092</v>
      </c>
      <c r="Y160" s="109"/>
      <c r="Z160" s="113">
        <f>Z161</f>
        <v>0</v>
      </c>
      <c r="AA160" s="109"/>
      <c r="AB160" s="114">
        <f>AB161</f>
        <v>0</v>
      </c>
      <c r="AC160" s="8"/>
      <c r="AD160" s="8"/>
    </row>
    <row r="161" spans="1:30" ht="13.5">
      <c r="A161" s="1"/>
      <c r="B161" s="118"/>
      <c r="C161" s="119">
        <v>13</v>
      </c>
      <c r="D161" s="119" t="s">
        <v>113</v>
      </c>
      <c r="E161" s="120" t="s">
        <v>163</v>
      </c>
      <c r="F161" s="224" t="s">
        <v>164</v>
      </c>
      <c r="G161" s="223"/>
      <c r="H161" s="223"/>
      <c r="I161" s="223"/>
      <c r="J161" s="121" t="s">
        <v>137</v>
      </c>
      <c r="K161" s="122">
        <v>15.32</v>
      </c>
      <c r="L161" s="222"/>
      <c r="M161" s="223"/>
      <c r="N161" s="222">
        <f>ROUND(L161*K161,2)</f>
        <v>0</v>
      </c>
      <c r="O161" s="223"/>
      <c r="P161" s="223"/>
      <c r="Q161" s="223"/>
      <c r="R161" s="148" t="s">
        <v>170</v>
      </c>
      <c r="S161" s="123"/>
      <c r="T161" s="1"/>
      <c r="U161" s="124" t="s">
        <v>3</v>
      </c>
      <c r="V161" s="36" t="s">
        <v>34</v>
      </c>
      <c r="W161" s="125">
        <v>0.831</v>
      </c>
      <c r="X161" s="125">
        <f>W161*K161</f>
        <v>12.73092</v>
      </c>
      <c r="Y161" s="125">
        <v>0</v>
      </c>
      <c r="Z161" s="125">
        <f>Y161*K161</f>
        <v>0</v>
      </c>
      <c r="AA161" s="125">
        <v>0</v>
      </c>
      <c r="AB161" s="126">
        <f>AA161*K161</f>
        <v>0</v>
      </c>
      <c r="AC161" s="1"/>
      <c r="AD161" s="1"/>
    </row>
    <row r="162" spans="1:30" ht="18">
      <c r="A162" s="8"/>
      <c r="B162" s="108"/>
      <c r="C162" s="109"/>
      <c r="D162" s="110" t="s">
        <v>133</v>
      </c>
      <c r="E162" s="110"/>
      <c r="F162" s="110"/>
      <c r="G162" s="110"/>
      <c r="H162" s="110"/>
      <c r="I162" s="110"/>
      <c r="J162" s="110"/>
      <c r="K162" s="110">
        <v>4</v>
      </c>
      <c r="L162" s="110"/>
      <c r="M162" s="110"/>
      <c r="N162" s="291">
        <f>SUM(N163+N167+N207)</f>
        <v>0</v>
      </c>
      <c r="O162" s="292"/>
      <c r="P162" s="292"/>
      <c r="Q162" s="292"/>
      <c r="R162" s="143"/>
      <c r="S162" s="111"/>
      <c r="T162" s="8"/>
      <c r="U162" s="112"/>
      <c r="V162" s="109"/>
      <c r="W162" s="109"/>
      <c r="X162" s="113" t="e">
        <f>#REF!+#REF!+X167+#REF!+#REF!+#REF!+#REF!+X207+#REF!</f>
        <v>#REF!</v>
      </c>
      <c r="Y162" s="109"/>
      <c r="Z162" s="113" t="e">
        <f>#REF!+#REF!+Z167+#REF!+#REF!+#REF!+#REF!+Z207+#REF!</f>
        <v>#REF!</v>
      </c>
      <c r="AA162" s="109"/>
      <c r="AB162" s="114" t="e">
        <f>#REF!+#REF!+AB167+#REF!+#REF!+#REF!+#REF!+AB207+#REF!</f>
        <v>#REF!</v>
      </c>
      <c r="AC162" s="8"/>
      <c r="AD162" s="8"/>
    </row>
    <row r="163" spans="1:30" ht="15">
      <c r="A163" s="8"/>
      <c r="B163" s="108"/>
      <c r="C163" s="109"/>
      <c r="D163" s="131" t="s">
        <v>201</v>
      </c>
      <c r="E163" s="131"/>
      <c r="F163" s="131"/>
      <c r="G163" s="131"/>
      <c r="H163" s="131"/>
      <c r="I163" s="131"/>
      <c r="J163" s="131"/>
      <c r="K163" s="131"/>
      <c r="L163" s="131"/>
      <c r="M163" s="131"/>
      <c r="N163" s="282">
        <f>SUM(N164:N165)</f>
        <v>0</v>
      </c>
      <c r="O163" s="283"/>
      <c r="P163" s="283"/>
      <c r="Q163" s="283"/>
      <c r="R163" s="145"/>
      <c r="S163" s="109"/>
      <c r="T163" s="204"/>
      <c r="U163" s="109"/>
      <c r="V163" s="109"/>
      <c r="W163" s="109"/>
      <c r="X163" s="113"/>
      <c r="Y163" s="109"/>
      <c r="Z163" s="113"/>
      <c r="AA163" s="109"/>
      <c r="AB163" s="113"/>
      <c r="AC163" s="109"/>
      <c r="AD163" s="109"/>
    </row>
    <row r="164" spans="1:30" ht="30" customHeight="1">
      <c r="A164" s="8"/>
      <c r="B164" s="108"/>
      <c r="C164" s="119">
        <v>14</v>
      </c>
      <c r="D164" s="119" t="s">
        <v>113</v>
      </c>
      <c r="E164" s="120" t="s">
        <v>202</v>
      </c>
      <c r="F164" s="224" t="s">
        <v>203</v>
      </c>
      <c r="G164" s="223"/>
      <c r="H164" s="223"/>
      <c r="I164" s="223"/>
      <c r="J164" s="152" t="s">
        <v>142</v>
      </c>
      <c r="K164" s="208">
        <v>106.85</v>
      </c>
      <c r="L164" s="284"/>
      <c r="M164" s="223"/>
      <c r="N164" s="222">
        <f>ROUND(L164*K164,2)</f>
        <v>0</v>
      </c>
      <c r="O164" s="223"/>
      <c r="P164" s="223"/>
      <c r="Q164" s="223"/>
      <c r="R164" s="122"/>
      <c r="S164" s="109"/>
      <c r="T164" s="205"/>
      <c r="U164" s="109"/>
      <c r="V164" s="109"/>
      <c r="W164" s="109"/>
      <c r="X164" s="113"/>
      <c r="Y164" s="109"/>
      <c r="Z164" s="113"/>
      <c r="AA164" s="109"/>
      <c r="AB164" s="113"/>
      <c r="AC164" s="109"/>
      <c r="AD164" s="109"/>
    </row>
    <row r="165" spans="1:30" ht="13.5">
      <c r="A165" s="8"/>
      <c r="B165" s="108"/>
      <c r="C165" s="119"/>
      <c r="D165" s="119"/>
      <c r="E165" s="120"/>
      <c r="F165" s="220" t="s">
        <v>187</v>
      </c>
      <c r="G165" s="221"/>
      <c r="H165" s="221"/>
      <c r="I165" s="221"/>
      <c r="J165" s="121"/>
      <c r="K165" s="197"/>
      <c r="L165" s="222"/>
      <c r="M165" s="223"/>
      <c r="N165" s="222"/>
      <c r="O165" s="223"/>
      <c r="P165" s="223"/>
      <c r="Q165" s="223"/>
      <c r="R165" s="122"/>
      <c r="S165" s="109"/>
      <c r="T165" s="204"/>
      <c r="U165" s="109"/>
      <c r="V165" s="109"/>
      <c r="W165" s="109"/>
      <c r="X165" s="113"/>
      <c r="Y165" s="109"/>
      <c r="Z165" s="113"/>
      <c r="AA165" s="109"/>
      <c r="AB165" s="113"/>
      <c r="AC165" s="109"/>
      <c r="AD165" s="109"/>
    </row>
    <row r="166" spans="1:30" ht="24.75" customHeight="1">
      <c r="A166" s="8"/>
      <c r="B166" s="108"/>
      <c r="C166" s="119">
        <v>15</v>
      </c>
      <c r="D166" s="119" t="s">
        <v>113</v>
      </c>
      <c r="E166" s="151" t="s">
        <v>204</v>
      </c>
      <c r="F166" s="224" t="s">
        <v>205</v>
      </c>
      <c r="G166" s="223"/>
      <c r="H166" s="223"/>
      <c r="I166" s="223"/>
      <c r="J166" s="152" t="s">
        <v>137</v>
      </c>
      <c r="K166" s="208">
        <v>0.234</v>
      </c>
      <c r="L166" s="284"/>
      <c r="M166" s="223"/>
      <c r="N166" s="222">
        <f>ROUND(L166*K166,2)</f>
        <v>0</v>
      </c>
      <c r="O166" s="223"/>
      <c r="P166" s="223"/>
      <c r="Q166" s="223"/>
      <c r="R166" s="148" t="s">
        <v>170</v>
      </c>
      <c r="S166" s="111"/>
      <c r="T166" s="8"/>
      <c r="U166" s="112"/>
      <c r="V166" s="109"/>
      <c r="W166" s="109"/>
      <c r="X166" s="113"/>
      <c r="Y166" s="109"/>
      <c r="Z166" s="113"/>
      <c r="AA166" s="109"/>
      <c r="AB166" s="114"/>
      <c r="AC166" s="8"/>
      <c r="AD166" s="8"/>
    </row>
    <row r="167" spans="1:30" ht="15">
      <c r="A167" s="8"/>
      <c r="B167" s="108"/>
      <c r="C167" s="109"/>
      <c r="D167" s="131" t="s">
        <v>134</v>
      </c>
      <c r="E167" s="131"/>
      <c r="F167" s="131"/>
      <c r="G167" s="131"/>
      <c r="H167" s="131"/>
      <c r="I167" s="131"/>
      <c r="J167" s="131"/>
      <c r="K167" s="131"/>
      <c r="L167" s="131"/>
      <c r="M167" s="131"/>
      <c r="N167" s="282">
        <f>SUM(N168:N206)</f>
        <v>0</v>
      </c>
      <c r="O167" s="283"/>
      <c r="P167" s="283"/>
      <c r="Q167" s="283"/>
      <c r="R167" s="145"/>
      <c r="S167" s="111"/>
      <c r="T167" s="8"/>
      <c r="U167" s="112"/>
      <c r="V167" s="109"/>
      <c r="W167" s="109"/>
      <c r="X167" s="113">
        <f>SUM(X168:X206)</f>
        <v>0</v>
      </c>
      <c r="Y167" s="109"/>
      <c r="Z167" s="113">
        <f>SUM(Z168:Z206)</f>
        <v>0</v>
      </c>
      <c r="AA167" s="109"/>
      <c r="AB167" s="114">
        <f>SUM(AB168:AB206)</f>
        <v>0</v>
      </c>
      <c r="AC167" s="8"/>
      <c r="AD167" s="8"/>
    </row>
    <row r="168" spans="1:30" ht="13.5">
      <c r="A168" s="1"/>
      <c r="B168" s="118"/>
      <c r="C168" s="119">
        <v>16</v>
      </c>
      <c r="D168" s="140" t="s">
        <v>113</v>
      </c>
      <c r="E168" s="203">
        <v>766694113</v>
      </c>
      <c r="F168" s="293" t="s">
        <v>206</v>
      </c>
      <c r="G168" s="223"/>
      <c r="H168" s="223"/>
      <c r="I168" s="223"/>
      <c r="J168" s="121" t="s">
        <v>136</v>
      </c>
      <c r="K168" s="206">
        <v>53</v>
      </c>
      <c r="L168" s="222"/>
      <c r="M168" s="223"/>
      <c r="N168" s="222">
        <f>ROUND(L168*K168,2)</f>
        <v>0</v>
      </c>
      <c r="O168" s="223"/>
      <c r="P168" s="223"/>
      <c r="Q168" s="223"/>
      <c r="R168" s="148" t="s">
        <v>170</v>
      </c>
      <c r="S168" s="123"/>
      <c r="T168" s="1"/>
      <c r="U168" s="124" t="s">
        <v>3</v>
      </c>
      <c r="V168" s="36" t="s">
        <v>34</v>
      </c>
      <c r="W168" s="125">
        <v>0</v>
      </c>
      <c r="X168" s="125">
        <f>W168*K168</f>
        <v>0</v>
      </c>
      <c r="Y168" s="125">
        <v>0</v>
      </c>
      <c r="Z168" s="125">
        <f>Y168*K168</f>
        <v>0</v>
      </c>
      <c r="AA168" s="125">
        <v>0</v>
      </c>
      <c r="AB168" s="126">
        <f>AA168*K168</f>
        <v>0</v>
      </c>
      <c r="AC168" s="1"/>
      <c r="AD168" s="1"/>
    </row>
    <row r="169" spans="1:30" ht="24.75" customHeight="1">
      <c r="A169" s="1"/>
      <c r="B169" s="118"/>
      <c r="C169" s="119">
        <v>17</v>
      </c>
      <c r="D169" s="119" t="s">
        <v>113</v>
      </c>
      <c r="E169" s="141" t="s">
        <v>207</v>
      </c>
      <c r="F169" s="224" t="s">
        <v>208</v>
      </c>
      <c r="G169" s="223"/>
      <c r="H169" s="223"/>
      <c r="I169" s="223"/>
      <c r="J169" s="121" t="s">
        <v>142</v>
      </c>
      <c r="K169" s="207">
        <v>106.85</v>
      </c>
      <c r="L169" s="222"/>
      <c r="M169" s="223"/>
      <c r="N169" s="222">
        <f>ROUND(L169*K169,2)</f>
        <v>0</v>
      </c>
      <c r="O169" s="223"/>
      <c r="P169" s="223"/>
      <c r="Q169" s="223"/>
      <c r="R169" s="122"/>
      <c r="S169" s="123"/>
      <c r="T169" s="1"/>
      <c r="U169" s="124" t="s">
        <v>3</v>
      </c>
      <c r="V169" s="36" t="s">
        <v>34</v>
      </c>
      <c r="W169" s="125">
        <v>0</v>
      </c>
      <c r="X169" s="125">
        <f>W169*K169</f>
        <v>0</v>
      </c>
      <c r="Y169" s="125">
        <v>0</v>
      </c>
      <c r="Z169" s="125">
        <f>Y169*K169</f>
        <v>0</v>
      </c>
      <c r="AA169" s="125">
        <v>0</v>
      </c>
      <c r="AB169" s="126">
        <f>AA169*K169</f>
        <v>0</v>
      </c>
      <c r="AC169" s="1"/>
      <c r="AD169" s="1"/>
    </row>
    <row r="170" spans="1:30" ht="30" customHeight="1">
      <c r="A170" s="1"/>
      <c r="B170" s="118"/>
      <c r="C170" s="119"/>
      <c r="D170" s="119"/>
      <c r="E170" s="120"/>
      <c r="F170" s="220" t="s">
        <v>460</v>
      </c>
      <c r="G170" s="221"/>
      <c r="H170" s="221"/>
      <c r="I170" s="221"/>
      <c r="J170" s="121"/>
      <c r="K170" s="197"/>
      <c r="L170" s="222"/>
      <c r="M170" s="223"/>
      <c r="N170" s="222"/>
      <c r="O170" s="223"/>
      <c r="P170" s="223"/>
      <c r="Q170" s="223"/>
      <c r="R170" s="122"/>
      <c r="S170" s="123"/>
      <c r="T170" s="1"/>
      <c r="U170" s="124" t="s">
        <v>3</v>
      </c>
      <c r="V170" s="36" t="s">
        <v>34</v>
      </c>
      <c r="W170" s="125">
        <v>0</v>
      </c>
      <c r="X170" s="125">
        <f>W170*K170</f>
        <v>0</v>
      </c>
      <c r="Y170" s="125">
        <v>0</v>
      </c>
      <c r="Z170" s="125">
        <f>Y170*K170</f>
        <v>0</v>
      </c>
      <c r="AA170" s="125">
        <v>0</v>
      </c>
      <c r="AB170" s="126">
        <f>AA170*K170</f>
        <v>0</v>
      </c>
      <c r="AC170" s="1"/>
      <c r="AD170" s="1"/>
    </row>
    <row r="171" spans="1:30" ht="30" customHeight="1">
      <c r="A171" s="1"/>
      <c r="B171" s="118"/>
      <c r="C171" s="119">
        <v>18</v>
      </c>
      <c r="D171" s="119" t="s">
        <v>113</v>
      </c>
      <c r="E171" s="120" t="s">
        <v>209</v>
      </c>
      <c r="F171" s="224" t="s">
        <v>210</v>
      </c>
      <c r="G171" s="223"/>
      <c r="H171" s="223"/>
      <c r="I171" s="223"/>
      <c r="J171" s="121" t="s">
        <v>136</v>
      </c>
      <c r="K171" s="122">
        <v>15</v>
      </c>
      <c r="L171" s="222"/>
      <c r="M171" s="223"/>
      <c r="N171" s="222">
        <f>ROUND(L171*K171,2)</f>
        <v>0</v>
      </c>
      <c r="O171" s="223"/>
      <c r="P171" s="223"/>
      <c r="Q171" s="223"/>
      <c r="R171" s="122"/>
      <c r="S171" s="123"/>
      <c r="T171" s="1"/>
      <c r="U171" s="124" t="s">
        <v>3</v>
      </c>
      <c r="V171" s="36" t="s">
        <v>34</v>
      </c>
      <c r="W171" s="125">
        <v>0</v>
      </c>
      <c r="X171" s="125">
        <f>W171*K171</f>
        <v>0</v>
      </c>
      <c r="Y171" s="125">
        <v>0</v>
      </c>
      <c r="Z171" s="125">
        <f>Y171*K171</f>
        <v>0</v>
      </c>
      <c r="AA171" s="125">
        <v>0</v>
      </c>
      <c r="AB171" s="126">
        <f>AA171*K171</f>
        <v>0</v>
      </c>
      <c r="AC171" s="1"/>
      <c r="AD171" s="1"/>
    </row>
    <row r="172" spans="1:30" ht="13.5" customHeight="1">
      <c r="A172" s="1"/>
      <c r="B172" s="118"/>
      <c r="C172" s="119"/>
      <c r="D172" s="119"/>
      <c r="E172" s="120"/>
      <c r="F172" s="220" t="s">
        <v>211</v>
      </c>
      <c r="G172" s="221"/>
      <c r="H172" s="221"/>
      <c r="I172" s="221"/>
      <c r="J172" s="121"/>
      <c r="K172" s="122"/>
      <c r="L172" s="222"/>
      <c r="M172" s="223"/>
      <c r="N172" s="222"/>
      <c r="O172" s="223"/>
      <c r="P172" s="223"/>
      <c r="Q172" s="223"/>
      <c r="R172" s="122"/>
      <c r="S172" s="123"/>
      <c r="T172" s="1"/>
      <c r="U172" s="124" t="s">
        <v>3</v>
      </c>
      <c r="V172" s="36" t="s">
        <v>34</v>
      </c>
      <c r="W172" s="125">
        <v>0</v>
      </c>
      <c r="X172" s="125">
        <f>W172*K172</f>
        <v>0</v>
      </c>
      <c r="Y172" s="125">
        <v>0</v>
      </c>
      <c r="Z172" s="125">
        <f>Y172*K172</f>
        <v>0</v>
      </c>
      <c r="AA172" s="125">
        <v>0</v>
      </c>
      <c r="AB172" s="126">
        <f>AA172*K172</f>
        <v>0</v>
      </c>
      <c r="AC172" s="1"/>
      <c r="AD172" s="1"/>
    </row>
    <row r="173" spans="1:30" ht="30" customHeight="1">
      <c r="A173" s="1"/>
      <c r="B173" s="118"/>
      <c r="C173" s="119">
        <v>19</v>
      </c>
      <c r="D173" s="119" t="s">
        <v>113</v>
      </c>
      <c r="E173" s="120" t="s">
        <v>251</v>
      </c>
      <c r="F173" s="224" t="s">
        <v>252</v>
      </c>
      <c r="G173" s="223"/>
      <c r="H173" s="223"/>
      <c r="I173" s="223"/>
      <c r="J173" s="121" t="s">
        <v>136</v>
      </c>
      <c r="K173" s="122">
        <v>6</v>
      </c>
      <c r="L173" s="222"/>
      <c r="M173" s="223"/>
      <c r="N173" s="222">
        <f>ROUND(L173*K173,2)</f>
        <v>0</v>
      </c>
      <c r="O173" s="223"/>
      <c r="P173" s="223"/>
      <c r="Q173" s="223"/>
      <c r="R173" s="122"/>
      <c r="S173" s="123"/>
      <c r="T173" s="1"/>
      <c r="U173" s="124"/>
      <c r="V173" s="36"/>
      <c r="W173" s="125"/>
      <c r="X173" s="125"/>
      <c r="Y173" s="125"/>
      <c r="Z173" s="125"/>
      <c r="AA173" s="125"/>
      <c r="AB173" s="126"/>
      <c r="AC173" s="1"/>
      <c r="AD173" s="1"/>
    </row>
    <row r="174" spans="1:30" ht="13.5" customHeight="1">
      <c r="A174" s="1"/>
      <c r="B174" s="118"/>
      <c r="C174" s="119"/>
      <c r="D174" s="119"/>
      <c r="E174" s="120"/>
      <c r="F174" s="220" t="s">
        <v>254</v>
      </c>
      <c r="G174" s="221"/>
      <c r="H174" s="221"/>
      <c r="I174" s="221"/>
      <c r="J174" s="121"/>
      <c r="K174" s="122"/>
      <c r="L174" s="222"/>
      <c r="M174" s="223"/>
      <c r="N174" s="222"/>
      <c r="O174" s="223"/>
      <c r="P174" s="223"/>
      <c r="Q174" s="223"/>
      <c r="R174" s="122"/>
      <c r="S174" s="123"/>
      <c r="T174" s="1"/>
      <c r="U174" s="124"/>
      <c r="V174" s="36"/>
      <c r="W174" s="125"/>
      <c r="X174" s="125"/>
      <c r="Y174" s="125"/>
      <c r="Z174" s="125"/>
      <c r="AA174" s="125"/>
      <c r="AB174" s="126"/>
      <c r="AC174" s="1"/>
      <c r="AD174" s="1"/>
    </row>
    <row r="175" spans="1:30" ht="30" customHeight="1">
      <c r="A175" s="1"/>
      <c r="B175" s="118"/>
      <c r="C175" s="119">
        <v>20</v>
      </c>
      <c r="D175" s="119" t="s">
        <v>113</v>
      </c>
      <c r="E175" s="120" t="s">
        <v>253</v>
      </c>
      <c r="F175" s="224" t="s">
        <v>255</v>
      </c>
      <c r="G175" s="223"/>
      <c r="H175" s="223"/>
      <c r="I175" s="223"/>
      <c r="J175" s="121" t="s">
        <v>136</v>
      </c>
      <c r="K175" s="122">
        <v>7</v>
      </c>
      <c r="L175" s="222"/>
      <c r="M175" s="223"/>
      <c r="N175" s="222">
        <f>ROUND(L175*K175,2)</f>
        <v>0</v>
      </c>
      <c r="O175" s="223"/>
      <c r="P175" s="223"/>
      <c r="Q175" s="223"/>
      <c r="R175" s="122"/>
      <c r="S175" s="123"/>
      <c r="T175" s="1"/>
      <c r="U175" s="124"/>
      <c r="V175" s="36"/>
      <c r="W175" s="125"/>
      <c r="X175" s="125"/>
      <c r="Y175" s="125"/>
      <c r="Z175" s="125"/>
      <c r="AA175" s="125"/>
      <c r="AB175" s="126"/>
      <c r="AC175" s="1"/>
      <c r="AD175" s="1"/>
    </row>
    <row r="176" spans="1:30" ht="13.5" customHeight="1">
      <c r="A176" s="1"/>
      <c r="B176" s="118"/>
      <c r="C176" s="119"/>
      <c r="D176" s="119"/>
      <c r="E176" s="120"/>
      <c r="F176" s="220" t="s">
        <v>256</v>
      </c>
      <c r="G176" s="221"/>
      <c r="H176" s="221"/>
      <c r="I176" s="221"/>
      <c r="J176" s="121"/>
      <c r="K176" s="122"/>
      <c r="L176" s="222"/>
      <c r="M176" s="223"/>
      <c r="N176" s="222"/>
      <c r="O176" s="223"/>
      <c r="P176" s="223"/>
      <c r="Q176" s="223"/>
      <c r="R176" s="122"/>
      <c r="S176" s="123"/>
      <c r="T176" s="1"/>
      <c r="U176" s="124"/>
      <c r="V176" s="36"/>
      <c r="W176" s="125"/>
      <c r="X176" s="125"/>
      <c r="Y176" s="125"/>
      <c r="Z176" s="125"/>
      <c r="AA176" s="125"/>
      <c r="AB176" s="126"/>
      <c r="AC176" s="1"/>
      <c r="AD176" s="1"/>
    </row>
    <row r="177" spans="1:30" ht="30" customHeight="1">
      <c r="A177" s="1"/>
      <c r="B177" s="118"/>
      <c r="C177" s="119">
        <v>21</v>
      </c>
      <c r="D177" s="119" t="s">
        <v>113</v>
      </c>
      <c r="E177" s="120" t="s">
        <v>257</v>
      </c>
      <c r="F177" s="224" t="s">
        <v>258</v>
      </c>
      <c r="G177" s="223"/>
      <c r="H177" s="223"/>
      <c r="I177" s="223"/>
      <c r="J177" s="121" t="s">
        <v>136</v>
      </c>
      <c r="K177" s="122">
        <v>2</v>
      </c>
      <c r="L177" s="222"/>
      <c r="M177" s="223"/>
      <c r="N177" s="222">
        <f>ROUND(L177*K177,2)</f>
        <v>0</v>
      </c>
      <c r="O177" s="223"/>
      <c r="P177" s="223"/>
      <c r="Q177" s="223"/>
      <c r="R177" s="122"/>
      <c r="S177" s="123"/>
      <c r="T177" s="1"/>
      <c r="U177" s="124"/>
      <c r="V177" s="36"/>
      <c r="W177" s="125"/>
      <c r="X177" s="125"/>
      <c r="Y177" s="125"/>
      <c r="Z177" s="125"/>
      <c r="AA177" s="125"/>
      <c r="AB177" s="126"/>
      <c r="AC177" s="1"/>
      <c r="AD177" s="1"/>
    </row>
    <row r="178" spans="1:30" ht="13.5" customHeight="1">
      <c r="A178" s="1"/>
      <c r="B178" s="118"/>
      <c r="C178" s="119"/>
      <c r="D178" s="119"/>
      <c r="E178" s="120"/>
      <c r="F178" s="220" t="s">
        <v>259</v>
      </c>
      <c r="G178" s="221"/>
      <c r="H178" s="221"/>
      <c r="I178" s="221"/>
      <c r="J178" s="121"/>
      <c r="K178" s="122"/>
      <c r="L178" s="222"/>
      <c r="M178" s="223"/>
      <c r="N178" s="222"/>
      <c r="O178" s="223"/>
      <c r="P178" s="223"/>
      <c r="Q178" s="223"/>
      <c r="R178" s="122"/>
      <c r="S178" s="123"/>
      <c r="T178" s="1"/>
      <c r="U178" s="124"/>
      <c r="V178" s="36"/>
      <c r="W178" s="125"/>
      <c r="X178" s="125"/>
      <c r="Y178" s="125"/>
      <c r="Z178" s="125"/>
      <c r="AA178" s="125"/>
      <c r="AB178" s="126"/>
      <c r="AC178" s="1"/>
      <c r="AD178" s="1"/>
    </row>
    <row r="179" spans="1:30" ht="30" customHeight="1">
      <c r="A179" s="1"/>
      <c r="B179" s="118"/>
      <c r="C179" s="119">
        <v>22</v>
      </c>
      <c r="D179" s="119" t="s">
        <v>113</v>
      </c>
      <c r="E179" s="120" t="s">
        <v>261</v>
      </c>
      <c r="F179" s="224" t="s">
        <v>260</v>
      </c>
      <c r="G179" s="223"/>
      <c r="H179" s="223"/>
      <c r="I179" s="223"/>
      <c r="J179" s="121" t="s">
        <v>136</v>
      </c>
      <c r="K179" s="122">
        <v>1</v>
      </c>
      <c r="L179" s="222"/>
      <c r="M179" s="223"/>
      <c r="N179" s="222">
        <f>ROUND(L179*K179,2)</f>
        <v>0</v>
      </c>
      <c r="O179" s="223"/>
      <c r="P179" s="223"/>
      <c r="Q179" s="223"/>
      <c r="R179" s="122"/>
      <c r="S179" s="123"/>
      <c r="T179" s="1"/>
      <c r="U179" s="124"/>
      <c r="V179" s="36"/>
      <c r="W179" s="125"/>
      <c r="X179" s="125"/>
      <c r="Y179" s="125"/>
      <c r="Z179" s="125"/>
      <c r="AA179" s="125"/>
      <c r="AB179" s="126"/>
      <c r="AC179" s="1"/>
      <c r="AD179" s="1"/>
    </row>
    <row r="180" spans="1:30" ht="13.5" customHeight="1">
      <c r="A180" s="1"/>
      <c r="B180" s="118"/>
      <c r="C180" s="119"/>
      <c r="D180" s="119"/>
      <c r="E180" s="120"/>
      <c r="F180" s="220" t="s">
        <v>262</v>
      </c>
      <c r="G180" s="221"/>
      <c r="H180" s="221"/>
      <c r="I180" s="221"/>
      <c r="J180" s="121"/>
      <c r="K180" s="122"/>
      <c r="L180" s="222"/>
      <c r="M180" s="223"/>
      <c r="N180" s="222"/>
      <c r="O180" s="223"/>
      <c r="P180" s="223"/>
      <c r="Q180" s="223"/>
      <c r="R180" s="122"/>
      <c r="S180" s="123"/>
      <c r="T180" s="1"/>
      <c r="U180" s="124"/>
      <c r="V180" s="36"/>
      <c r="W180" s="125"/>
      <c r="X180" s="125"/>
      <c r="Y180" s="125"/>
      <c r="Z180" s="125"/>
      <c r="AA180" s="125"/>
      <c r="AB180" s="126"/>
      <c r="AC180" s="1"/>
      <c r="AD180" s="1"/>
    </row>
    <row r="181" spans="1:30" ht="30" customHeight="1">
      <c r="A181" s="1"/>
      <c r="B181" s="118"/>
      <c r="C181" s="119">
        <v>23</v>
      </c>
      <c r="D181" s="119" t="s">
        <v>113</v>
      </c>
      <c r="E181" s="120" t="s">
        <v>263</v>
      </c>
      <c r="F181" s="224" t="s">
        <v>264</v>
      </c>
      <c r="G181" s="223"/>
      <c r="H181" s="223"/>
      <c r="I181" s="223"/>
      <c r="J181" s="121" t="s">
        <v>136</v>
      </c>
      <c r="K181" s="122">
        <v>1</v>
      </c>
      <c r="L181" s="222"/>
      <c r="M181" s="223"/>
      <c r="N181" s="222">
        <f>ROUND(L181*K181,2)</f>
        <v>0</v>
      </c>
      <c r="O181" s="223"/>
      <c r="P181" s="223"/>
      <c r="Q181" s="223"/>
      <c r="R181" s="122"/>
      <c r="S181" s="123"/>
      <c r="T181" s="1"/>
      <c r="U181" s="124"/>
      <c r="V181" s="36"/>
      <c r="W181" s="125"/>
      <c r="X181" s="125"/>
      <c r="Y181" s="125"/>
      <c r="Z181" s="125"/>
      <c r="AA181" s="125"/>
      <c r="AB181" s="126"/>
      <c r="AC181" s="1"/>
      <c r="AD181" s="1"/>
    </row>
    <row r="182" spans="1:30" ht="13.5" customHeight="1">
      <c r="A182" s="1"/>
      <c r="B182" s="118"/>
      <c r="C182" s="119"/>
      <c r="D182" s="119"/>
      <c r="E182" s="120"/>
      <c r="F182" s="220" t="s">
        <v>265</v>
      </c>
      <c r="G182" s="221"/>
      <c r="H182" s="221"/>
      <c r="I182" s="221"/>
      <c r="J182" s="121"/>
      <c r="K182" s="122"/>
      <c r="L182" s="222"/>
      <c r="M182" s="223"/>
      <c r="N182" s="222"/>
      <c r="O182" s="223"/>
      <c r="P182" s="223"/>
      <c r="Q182" s="223"/>
      <c r="R182" s="122"/>
      <c r="S182" s="123"/>
      <c r="T182" s="1"/>
      <c r="U182" s="124"/>
      <c r="V182" s="36"/>
      <c r="W182" s="125"/>
      <c r="X182" s="125"/>
      <c r="Y182" s="125"/>
      <c r="Z182" s="125"/>
      <c r="AA182" s="125"/>
      <c r="AB182" s="126"/>
      <c r="AC182" s="1"/>
      <c r="AD182" s="1"/>
    </row>
    <row r="183" spans="1:30" ht="30" customHeight="1">
      <c r="A183" s="1"/>
      <c r="B183" s="118"/>
      <c r="C183" s="119">
        <v>24</v>
      </c>
      <c r="D183" s="119" t="s">
        <v>113</v>
      </c>
      <c r="E183" s="120" t="s">
        <v>266</v>
      </c>
      <c r="F183" s="224" t="s">
        <v>267</v>
      </c>
      <c r="G183" s="223"/>
      <c r="H183" s="223"/>
      <c r="I183" s="223"/>
      <c r="J183" s="121" t="s">
        <v>136</v>
      </c>
      <c r="K183" s="122">
        <v>2</v>
      </c>
      <c r="L183" s="222"/>
      <c r="M183" s="223"/>
      <c r="N183" s="222">
        <f>ROUND(L183*K183,2)</f>
        <v>0</v>
      </c>
      <c r="O183" s="223"/>
      <c r="P183" s="223"/>
      <c r="Q183" s="223"/>
      <c r="R183" s="122"/>
      <c r="S183" s="123"/>
      <c r="T183" s="1"/>
      <c r="U183" s="124"/>
      <c r="V183" s="36"/>
      <c r="W183" s="125"/>
      <c r="X183" s="125"/>
      <c r="Y183" s="125"/>
      <c r="Z183" s="125"/>
      <c r="AA183" s="125"/>
      <c r="AB183" s="126"/>
      <c r="AC183" s="1"/>
      <c r="AD183" s="1"/>
    </row>
    <row r="184" spans="1:30" ht="13.5" customHeight="1">
      <c r="A184" s="1"/>
      <c r="B184" s="118"/>
      <c r="C184" s="119"/>
      <c r="D184" s="119"/>
      <c r="E184" s="120"/>
      <c r="F184" s="220" t="s">
        <v>268</v>
      </c>
      <c r="G184" s="221"/>
      <c r="H184" s="221"/>
      <c r="I184" s="221"/>
      <c r="J184" s="121"/>
      <c r="K184" s="122"/>
      <c r="L184" s="222"/>
      <c r="M184" s="223"/>
      <c r="N184" s="222"/>
      <c r="O184" s="223"/>
      <c r="P184" s="223"/>
      <c r="Q184" s="223"/>
      <c r="R184" s="122"/>
      <c r="S184" s="123"/>
      <c r="T184" s="1"/>
      <c r="U184" s="124"/>
      <c r="V184" s="36"/>
      <c r="W184" s="125"/>
      <c r="X184" s="125"/>
      <c r="Y184" s="125"/>
      <c r="Z184" s="125"/>
      <c r="AA184" s="125"/>
      <c r="AB184" s="126"/>
      <c r="AC184" s="1"/>
      <c r="AD184" s="1"/>
    </row>
    <row r="185" spans="1:30" ht="30" customHeight="1">
      <c r="A185" s="1"/>
      <c r="B185" s="118"/>
      <c r="C185" s="119">
        <v>25</v>
      </c>
      <c r="D185" s="119" t="s">
        <v>113</v>
      </c>
      <c r="E185" s="120" t="s">
        <v>269</v>
      </c>
      <c r="F185" s="224" t="s">
        <v>270</v>
      </c>
      <c r="G185" s="223"/>
      <c r="H185" s="223"/>
      <c r="I185" s="223"/>
      <c r="J185" s="121" t="s">
        <v>136</v>
      </c>
      <c r="K185" s="122">
        <v>2</v>
      </c>
      <c r="L185" s="222"/>
      <c r="M185" s="223"/>
      <c r="N185" s="222">
        <f>ROUND(L185*K185,2)</f>
        <v>0</v>
      </c>
      <c r="O185" s="223"/>
      <c r="P185" s="223"/>
      <c r="Q185" s="223"/>
      <c r="R185" s="217"/>
      <c r="S185" s="123"/>
      <c r="T185" s="1"/>
      <c r="U185" s="124"/>
      <c r="V185" s="36"/>
      <c r="W185" s="125"/>
      <c r="X185" s="125"/>
      <c r="Y185" s="125"/>
      <c r="Z185" s="125"/>
      <c r="AA185" s="125"/>
      <c r="AB185" s="126"/>
      <c r="AC185" s="1"/>
      <c r="AD185" s="1"/>
    </row>
    <row r="186" spans="1:30" ht="13.5" customHeight="1">
      <c r="A186" s="1"/>
      <c r="B186" s="118"/>
      <c r="C186" s="119"/>
      <c r="D186" s="119"/>
      <c r="E186" s="120"/>
      <c r="F186" s="220" t="s">
        <v>271</v>
      </c>
      <c r="G186" s="221"/>
      <c r="H186" s="221"/>
      <c r="I186" s="221"/>
      <c r="J186" s="121"/>
      <c r="K186" s="122"/>
      <c r="L186" s="222"/>
      <c r="M186" s="223"/>
      <c r="N186" s="222"/>
      <c r="O186" s="223"/>
      <c r="P186" s="223"/>
      <c r="Q186" s="223"/>
      <c r="R186" s="122"/>
      <c r="S186" s="123"/>
      <c r="T186" s="1"/>
      <c r="U186" s="124"/>
      <c r="V186" s="36"/>
      <c r="W186" s="125"/>
      <c r="X186" s="125"/>
      <c r="Y186" s="125"/>
      <c r="Z186" s="125"/>
      <c r="AA186" s="125"/>
      <c r="AB186" s="126"/>
      <c r="AC186" s="1"/>
      <c r="AD186" s="1"/>
    </row>
    <row r="187" spans="1:30" ht="30" customHeight="1">
      <c r="A187" s="1"/>
      <c r="B187" s="118"/>
      <c r="C187" s="119">
        <v>26</v>
      </c>
      <c r="D187" s="119" t="s">
        <v>113</v>
      </c>
      <c r="E187" s="120" t="s">
        <v>272</v>
      </c>
      <c r="F187" s="224" t="s">
        <v>273</v>
      </c>
      <c r="G187" s="223"/>
      <c r="H187" s="223"/>
      <c r="I187" s="223"/>
      <c r="J187" s="121" t="s">
        <v>136</v>
      </c>
      <c r="K187" s="122">
        <v>2</v>
      </c>
      <c r="L187" s="222"/>
      <c r="M187" s="223"/>
      <c r="N187" s="222">
        <f>ROUND(L187*K187,2)</f>
        <v>0</v>
      </c>
      <c r="O187" s="223"/>
      <c r="P187" s="223"/>
      <c r="Q187" s="223"/>
      <c r="R187" s="122"/>
      <c r="S187" s="123"/>
      <c r="T187" s="1"/>
      <c r="U187" s="124"/>
      <c r="V187" s="36"/>
      <c r="W187" s="125"/>
      <c r="X187" s="125"/>
      <c r="Y187" s="125"/>
      <c r="Z187" s="125"/>
      <c r="AA187" s="125"/>
      <c r="AB187" s="126"/>
      <c r="AC187" s="1"/>
      <c r="AD187" s="1"/>
    </row>
    <row r="188" spans="1:30" ht="13.5" customHeight="1">
      <c r="A188" s="1"/>
      <c r="B188" s="118"/>
      <c r="C188" s="119"/>
      <c r="D188" s="119"/>
      <c r="E188" s="120"/>
      <c r="F188" s="220" t="s">
        <v>274</v>
      </c>
      <c r="G188" s="221"/>
      <c r="H188" s="221"/>
      <c r="I188" s="221"/>
      <c r="J188" s="121"/>
      <c r="K188" s="122"/>
      <c r="L188" s="222"/>
      <c r="M188" s="223"/>
      <c r="N188" s="222"/>
      <c r="O188" s="223"/>
      <c r="P188" s="223"/>
      <c r="Q188" s="223"/>
      <c r="R188" s="122"/>
      <c r="S188" s="123"/>
      <c r="T188" s="1"/>
      <c r="U188" s="124"/>
      <c r="V188" s="36"/>
      <c r="W188" s="125"/>
      <c r="X188" s="125"/>
      <c r="Y188" s="125"/>
      <c r="Z188" s="125"/>
      <c r="AA188" s="125"/>
      <c r="AB188" s="126"/>
      <c r="AC188" s="1"/>
      <c r="AD188" s="1"/>
    </row>
    <row r="189" spans="1:30" ht="30" customHeight="1">
      <c r="A189" s="1"/>
      <c r="B189" s="118"/>
      <c r="C189" s="119">
        <v>27</v>
      </c>
      <c r="D189" s="119" t="s">
        <v>113</v>
      </c>
      <c r="E189" s="120" t="s">
        <v>275</v>
      </c>
      <c r="F189" s="224" t="s">
        <v>277</v>
      </c>
      <c r="G189" s="223"/>
      <c r="H189" s="223"/>
      <c r="I189" s="223"/>
      <c r="J189" s="121" t="s">
        <v>136</v>
      </c>
      <c r="K189" s="122">
        <v>2</v>
      </c>
      <c r="L189" s="222"/>
      <c r="M189" s="223"/>
      <c r="N189" s="222">
        <f>ROUND(L189*K189,2)</f>
        <v>0</v>
      </c>
      <c r="O189" s="223"/>
      <c r="P189" s="223"/>
      <c r="Q189" s="223"/>
      <c r="R189" s="122"/>
      <c r="S189" s="123"/>
      <c r="T189" s="1"/>
      <c r="U189" s="124"/>
      <c r="V189" s="36"/>
      <c r="W189" s="125"/>
      <c r="X189" s="125"/>
      <c r="Y189" s="125"/>
      <c r="Z189" s="125"/>
      <c r="AA189" s="125"/>
      <c r="AB189" s="126"/>
      <c r="AC189" s="1"/>
      <c r="AD189" s="1"/>
    </row>
    <row r="190" spans="1:30" ht="13.5" customHeight="1">
      <c r="A190" s="1"/>
      <c r="B190" s="118"/>
      <c r="C190" s="119"/>
      <c r="D190" s="119"/>
      <c r="E190" s="120"/>
      <c r="F190" s="220" t="s">
        <v>276</v>
      </c>
      <c r="G190" s="221"/>
      <c r="H190" s="221"/>
      <c r="I190" s="221"/>
      <c r="J190" s="121"/>
      <c r="K190" s="122"/>
      <c r="L190" s="222"/>
      <c r="M190" s="223"/>
      <c r="N190" s="222"/>
      <c r="O190" s="223"/>
      <c r="P190" s="223"/>
      <c r="Q190" s="223"/>
      <c r="R190" s="122"/>
      <c r="S190" s="123"/>
      <c r="T190" s="1"/>
      <c r="U190" s="124"/>
      <c r="V190" s="36"/>
      <c r="W190" s="125"/>
      <c r="X190" s="125"/>
      <c r="Y190" s="125"/>
      <c r="Z190" s="125"/>
      <c r="AA190" s="125"/>
      <c r="AB190" s="126"/>
      <c r="AC190" s="1"/>
      <c r="AD190" s="1"/>
    </row>
    <row r="191" spans="1:30" ht="30" customHeight="1">
      <c r="A191" s="1"/>
      <c r="B191" s="118"/>
      <c r="C191" s="119">
        <v>28</v>
      </c>
      <c r="D191" s="119" t="s">
        <v>113</v>
      </c>
      <c r="E191" s="120" t="s">
        <v>279</v>
      </c>
      <c r="F191" s="224" t="s">
        <v>278</v>
      </c>
      <c r="G191" s="223"/>
      <c r="H191" s="223"/>
      <c r="I191" s="223"/>
      <c r="J191" s="121" t="s">
        <v>136</v>
      </c>
      <c r="K191" s="122">
        <v>1</v>
      </c>
      <c r="L191" s="222"/>
      <c r="M191" s="223"/>
      <c r="N191" s="222">
        <f>ROUND(L191*K191,2)</f>
        <v>0</v>
      </c>
      <c r="O191" s="223"/>
      <c r="P191" s="223"/>
      <c r="Q191" s="223"/>
      <c r="R191" s="122"/>
      <c r="S191" s="123"/>
      <c r="T191" s="1"/>
      <c r="U191" s="124"/>
      <c r="V191" s="36"/>
      <c r="W191" s="125"/>
      <c r="X191" s="125"/>
      <c r="Y191" s="125"/>
      <c r="Z191" s="125"/>
      <c r="AA191" s="125"/>
      <c r="AB191" s="126"/>
      <c r="AC191" s="1"/>
      <c r="AD191" s="1"/>
    </row>
    <row r="192" spans="1:30" ht="13.5" customHeight="1">
      <c r="A192" s="1"/>
      <c r="B192" s="118"/>
      <c r="C192" s="119"/>
      <c r="D192" s="119"/>
      <c r="E192" s="120"/>
      <c r="F192" s="220" t="s">
        <v>276</v>
      </c>
      <c r="G192" s="221"/>
      <c r="H192" s="221"/>
      <c r="I192" s="221"/>
      <c r="J192" s="121"/>
      <c r="K192" s="122"/>
      <c r="L192" s="222"/>
      <c r="M192" s="223"/>
      <c r="N192" s="222"/>
      <c r="O192" s="223"/>
      <c r="P192" s="223"/>
      <c r="Q192" s="223"/>
      <c r="R192" s="122"/>
      <c r="S192" s="123"/>
      <c r="T192" s="1"/>
      <c r="U192" s="124"/>
      <c r="V192" s="36"/>
      <c r="W192" s="125"/>
      <c r="X192" s="125"/>
      <c r="Y192" s="125"/>
      <c r="Z192" s="125"/>
      <c r="AA192" s="125"/>
      <c r="AB192" s="126"/>
      <c r="AC192" s="1"/>
      <c r="AD192" s="1"/>
    </row>
    <row r="193" spans="1:30" ht="30" customHeight="1">
      <c r="A193" s="1"/>
      <c r="B193" s="118"/>
      <c r="C193" s="119">
        <v>29</v>
      </c>
      <c r="D193" s="119" t="s">
        <v>113</v>
      </c>
      <c r="E193" s="120" t="s">
        <v>280</v>
      </c>
      <c r="F193" s="224" t="s">
        <v>281</v>
      </c>
      <c r="G193" s="223"/>
      <c r="H193" s="223"/>
      <c r="I193" s="223"/>
      <c r="J193" s="121" t="s">
        <v>136</v>
      </c>
      <c r="K193" s="122">
        <v>7</v>
      </c>
      <c r="L193" s="222"/>
      <c r="M193" s="223"/>
      <c r="N193" s="222">
        <f>ROUND(L193*K193,2)</f>
        <v>0</v>
      </c>
      <c r="O193" s="223"/>
      <c r="P193" s="223"/>
      <c r="Q193" s="223"/>
      <c r="R193" s="122"/>
      <c r="S193" s="123"/>
      <c r="T193" s="1"/>
      <c r="U193" s="124"/>
      <c r="V193" s="36"/>
      <c r="W193" s="125"/>
      <c r="X193" s="125"/>
      <c r="Y193" s="125"/>
      <c r="Z193" s="125"/>
      <c r="AA193" s="125"/>
      <c r="AB193" s="126"/>
      <c r="AC193" s="1"/>
      <c r="AD193" s="1"/>
    </row>
    <row r="194" spans="1:30" ht="13.5" customHeight="1">
      <c r="A194" s="1"/>
      <c r="B194" s="118"/>
      <c r="C194" s="119"/>
      <c r="D194" s="119"/>
      <c r="E194" s="120"/>
      <c r="F194" s="220" t="s">
        <v>282</v>
      </c>
      <c r="G194" s="221"/>
      <c r="H194" s="221"/>
      <c r="I194" s="221"/>
      <c r="J194" s="121"/>
      <c r="K194" s="122"/>
      <c r="L194" s="222"/>
      <c r="M194" s="223"/>
      <c r="N194" s="222"/>
      <c r="O194" s="223"/>
      <c r="P194" s="223"/>
      <c r="Q194" s="223"/>
      <c r="R194" s="122"/>
      <c r="S194" s="123"/>
      <c r="T194" s="1"/>
      <c r="U194" s="124"/>
      <c r="V194" s="36"/>
      <c r="W194" s="125"/>
      <c r="X194" s="125"/>
      <c r="Y194" s="125"/>
      <c r="Z194" s="125"/>
      <c r="AA194" s="125"/>
      <c r="AB194" s="126"/>
      <c r="AC194" s="1"/>
      <c r="AD194" s="1"/>
    </row>
    <row r="195" spans="1:30" ht="30" customHeight="1">
      <c r="A195" s="1"/>
      <c r="B195" s="118"/>
      <c r="C195" s="119">
        <v>30</v>
      </c>
      <c r="D195" s="119" t="s">
        <v>113</v>
      </c>
      <c r="E195" s="120" t="s">
        <v>283</v>
      </c>
      <c r="F195" s="224" t="s">
        <v>284</v>
      </c>
      <c r="G195" s="223"/>
      <c r="H195" s="223"/>
      <c r="I195" s="223"/>
      <c r="J195" s="121" t="s">
        <v>136</v>
      </c>
      <c r="K195" s="122">
        <v>3</v>
      </c>
      <c r="L195" s="222"/>
      <c r="M195" s="223"/>
      <c r="N195" s="222">
        <f>ROUND(L195*K195,2)</f>
        <v>0</v>
      </c>
      <c r="O195" s="223"/>
      <c r="P195" s="223"/>
      <c r="Q195" s="223"/>
      <c r="R195" s="122"/>
      <c r="S195" s="123"/>
      <c r="T195" s="1"/>
      <c r="U195" s="124"/>
      <c r="V195" s="36"/>
      <c r="W195" s="125"/>
      <c r="X195" s="125"/>
      <c r="Y195" s="125"/>
      <c r="Z195" s="125"/>
      <c r="AA195" s="125"/>
      <c r="AB195" s="126"/>
      <c r="AC195" s="1"/>
      <c r="AD195" s="1"/>
    </row>
    <row r="196" spans="1:30" ht="13.5" customHeight="1">
      <c r="A196" s="1"/>
      <c r="B196" s="118"/>
      <c r="C196" s="119"/>
      <c r="D196" s="119"/>
      <c r="E196" s="120"/>
      <c r="F196" s="220" t="s">
        <v>285</v>
      </c>
      <c r="G196" s="221"/>
      <c r="H196" s="221"/>
      <c r="I196" s="221"/>
      <c r="J196" s="121"/>
      <c r="K196" s="122"/>
      <c r="L196" s="222"/>
      <c r="M196" s="223"/>
      <c r="N196" s="222"/>
      <c r="O196" s="223"/>
      <c r="P196" s="223"/>
      <c r="Q196" s="223"/>
      <c r="R196" s="122"/>
      <c r="S196" s="123"/>
      <c r="T196" s="1"/>
      <c r="U196" s="124"/>
      <c r="V196" s="36"/>
      <c r="W196" s="125"/>
      <c r="X196" s="125"/>
      <c r="Y196" s="125"/>
      <c r="Z196" s="125"/>
      <c r="AA196" s="125"/>
      <c r="AB196" s="126"/>
      <c r="AC196" s="1"/>
      <c r="AD196" s="1"/>
    </row>
    <row r="197" spans="1:30" ht="30" customHeight="1">
      <c r="A197" s="1"/>
      <c r="B197" s="118"/>
      <c r="C197" s="119">
        <v>31</v>
      </c>
      <c r="D197" s="119" t="s">
        <v>113</v>
      </c>
      <c r="E197" s="120" t="s">
        <v>286</v>
      </c>
      <c r="F197" s="224" t="s">
        <v>260</v>
      </c>
      <c r="G197" s="223"/>
      <c r="H197" s="223"/>
      <c r="I197" s="223"/>
      <c r="J197" s="121" t="s">
        <v>136</v>
      </c>
      <c r="K197" s="122">
        <v>1</v>
      </c>
      <c r="L197" s="222"/>
      <c r="M197" s="223"/>
      <c r="N197" s="222">
        <f>ROUND(L197*K197,2)</f>
        <v>0</v>
      </c>
      <c r="O197" s="223"/>
      <c r="P197" s="223"/>
      <c r="Q197" s="223"/>
      <c r="R197" s="122"/>
      <c r="S197" s="123"/>
      <c r="T197" s="1"/>
      <c r="U197" s="124"/>
      <c r="V197" s="36"/>
      <c r="W197" s="125"/>
      <c r="X197" s="125"/>
      <c r="Y197" s="125"/>
      <c r="Z197" s="125"/>
      <c r="AA197" s="125"/>
      <c r="AB197" s="126"/>
      <c r="AC197" s="1"/>
      <c r="AD197" s="1"/>
    </row>
    <row r="198" spans="1:30" ht="13.5" customHeight="1">
      <c r="A198" s="1"/>
      <c r="B198" s="118"/>
      <c r="C198" s="119"/>
      <c r="D198" s="119"/>
      <c r="E198" s="120"/>
      <c r="F198" s="220" t="s">
        <v>287</v>
      </c>
      <c r="G198" s="221"/>
      <c r="H198" s="221"/>
      <c r="I198" s="221"/>
      <c r="J198" s="121"/>
      <c r="K198" s="122"/>
      <c r="L198" s="222"/>
      <c r="M198" s="223"/>
      <c r="N198" s="222"/>
      <c r="O198" s="223"/>
      <c r="P198" s="223"/>
      <c r="Q198" s="223"/>
      <c r="R198" s="122"/>
      <c r="S198" s="123"/>
      <c r="T198" s="1"/>
      <c r="U198" s="124"/>
      <c r="V198" s="36"/>
      <c r="W198" s="125"/>
      <c r="X198" s="125"/>
      <c r="Y198" s="125"/>
      <c r="Z198" s="125"/>
      <c r="AA198" s="125"/>
      <c r="AB198" s="126"/>
      <c r="AC198" s="1"/>
      <c r="AD198" s="1"/>
    </row>
    <row r="199" spans="1:30" ht="30" customHeight="1">
      <c r="A199" s="1"/>
      <c r="B199" s="118"/>
      <c r="C199" s="119">
        <v>32</v>
      </c>
      <c r="D199" s="119" t="s">
        <v>113</v>
      </c>
      <c r="E199" s="120" t="s">
        <v>288</v>
      </c>
      <c r="F199" s="224" t="s">
        <v>289</v>
      </c>
      <c r="G199" s="223"/>
      <c r="H199" s="223"/>
      <c r="I199" s="223"/>
      <c r="J199" s="121" t="s">
        <v>136</v>
      </c>
      <c r="K199" s="122">
        <v>4</v>
      </c>
      <c r="L199" s="222"/>
      <c r="M199" s="223"/>
      <c r="N199" s="222">
        <f>ROUND(L199*K199,2)</f>
        <v>0</v>
      </c>
      <c r="O199" s="223"/>
      <c r="P199" s="223"/>
      <c r="Q199" s="223"/>
      <c r="R199" s="122"/>
      <c r="S199" s="123"/>
      <c r="T199" s="1"/>
      <c r="U199" s="124"/>
      <c r="V199" s="36"/>
      <c r="W199" s="125"/>
      <c r="X199" s="125"/>
      <c r="Y199" s="125"/>
      <c r="Z199" s="125"/>
      <c r="AA199" s="125"/>
      <c r="AB199" s="126"/>
      <c r="AC199" s="1"/>
      <c r="AD199" s="1"/>
    </row>
    <row r="200" spans="1:30" ht="13.5" customHeight="1">
      <c r="A200" s="1"/>
      <c r="B200" s="118"/>
      <c r="C200" s="119"/>
      <c r="D200" s="119"/>
      <c r="E200" s="120"/>
      <c r="F200" s="220" t="s">
        <v>290</v>
      </c>
      <c r="G200" s="221"/>
      <c r="H200" s="221"/>
      <c r="I200" s="221"/>
      <c r="J200" s="121"/>
      <c r="K200" s="122"/>
      <c r="L200" s="222"/>
      <c r="M200" s="223"/>
      <c r="N200" s="222"/>
      <c r="O200" s="223"/>
      <c r="P200" s="223"/>
      <c r="Q200" s="223"/>
      <c r="R200" s="122"/>
      <c r="S200" s="123"/>
      <c r="T200" s="1"/>
      <c r="U200" s="124"/>
      <c r="V200" s="36"/>
      <c r="W200" s="125"/>
      <c r="X200" s="125"/>
      <c r="Y200" s="125"/>
      <c r="Z200" s="125"/>
      <c r="AA200" s="125"/>
      <c r="AB200" s="126"/>
      <c r="AC200" s="1"/>
      <c r="AD200" s="1"/>
    </row>
    <row r="201" spans="1:30" ht="30" customHeight="1">
      <c r="A201" s="1"/>
      <c r="B201" s="118"/>
      <c r="C201" s="119">
        <v>33</v>
      </c>
      <c r="D201" s="119" t="s">
        <v>113</v>
      </c>
      <c r="E201" s="120" t="s">
        <v>291</v>
      </c>
      <c r="F201" s="224" t="s">
        <v>292</v>
      </c>
      <c r="G201" s="223"/>
      <c r="H201" s="223"/>
      <c r="I201" s="223"/>
      <c r="J201" s="121" t="s">
        <v>136</v>
      </c>
      <c r="K201" s="122">
        <v>1</v>
      </c>
      <c r="L201" s="222"/>
      <c r="M201" s="223"/>
      <c r="N201" s="222">
        <f>ROUND(L201*K201,2)</f>
        <v>0</v>
      </c>
      <c r="O201" s="223"/>
      <c r="P201" s="223"/>
      <c r="Q201" s="223"/>
      <c r="R201" s="122"/>
      <c r="S201" s="123"/>
      <c r="T201" s="1"/>
      <c r="U201" s="124"/>
      <c r="V201" s="36"/>
      <c r="W201" s="125"/>
      <c r="X201" s="125"/>
      <c r="Y201" s="125"/>
      <c r="Z201" s="125"/>
      <c r="AA201" s="125"/>
      <c r="AB201" s="126"/>
      <c r="AC201" s="1"/>
      <c r="AD201" s="1"/>
    </row>
    <row r="202" spans="1:30" ht="13.5" customHeight="1">
      <c r="A202" s="1"/>
      <c r="B202" s="118"/>
      <c r="C202" s="119"/>
      <c r="D202" s="119"/>
      <c r="E202" s="120"/>
      <c r="F202" s="220" t="s">
        <v>293</v>
      </c>
      <c r="G202" s="221"/>
      <c r="H202" s="221"/>
      <c r="I202" s="221"/>
      <c r="J202" s="121"/>
      <c r="K202" s="122"/>
      <c r="L202" s="222"/>
      <c r="M202" s="223"/>
      <c r="N202" s="222"/>
      <c r="O202" s="223"/>
      <c r="P202" s="223"/>
      <c r="Q202" s="223"/>
      <c r="R202" s="122"/>
      <c r="S202" s="123"/>
      <c r="T202" s="1"/>
      <c r="U202" s="124"/>
      <c r="V202" s="36"/>
      <c r="W202" s="125"/>
      <c r="X202" s="125"/>
      <c r="Y202" s="125"/>
      <c r="Z202" s="125"/>
      <c r="AA202" s="125"/>
      <c r="AB202" s="126"/>
      <c r="AC202" s="1"/>
      <c r="AD202" s="1"/>
    </row>
    <row r="203" spans="1:30" ht="30" customHeight="1">
      <c r="A203" s="1"/>
      <c r="B203" s="118"/>
      <c r="C203" s="119">
        <v>34</v>
      </c>
      <c r="D203" s="119" t="s">
        <v>113</v>
      </c>
      <c r="E203" s="120" t="s">
        <v>294</v>
      </c>
      <c r="F203" s="224" t="s">
        <v>393</v>
      </c>
      <c r="G203" s="223"/>
      <c r="H203" s="223"/>
      <c r="I203" s="223"/>
      <c r="J203" s="121" t="s">
        <v>136</v>
      </c>
      <c r="K203" s="122">
        <v>1</v>
      </c>
      <c r="L203" s="222"/>
      <c r="M203" s="223"/>
      <c r="N203" s="222">
        <f>ROUND(L203*K203,2)</f>
        <v>0</v>
      </c>
      <c r="O203" s="223"/>
      <c r="P203" s="223"/>
      <c r="Q203" s="223"/>
      <c r="R203" s="122"/>
      <c r="S203" s="123"/>
      <c r="T203" s="1"/>
      <c r="U203" s="124"/>
      <c r="V203" s="36"/>
      <c r="W203" s="125"/>
      <c r="X203" s="125"/>
      <c r="Y203" s="125"/>
      <c r="Z203" s="125"/>
      <c r="AA203" s="125"/>
      <c r="AB203" s="126"/>
      <c r="AC203" s="1"/>
      <c r="AD203" s="1"/>
    </row>
    <row r="204" spans="1:30" ht="13.5" customHeight="1">
      <c r="A204" s="1"/>
      <c r="B204" s="118"/>
      <c r="C204" s="119"/>
      <c r="D204" s="119"/>
      <c r="E204" s="120"/>
      <c r="F204" s="220" t="s">
        <v>295</v>
      </c>
      <c r="G204" s="221"/>
      <c r="H204" s="221"/>
      <c r="I204" s="221"/>
      <c r="J204" s="121"/>
      <c r="K204" s="122"/>
      <c r="L204" s="222"/>
      <c r="M204" s="223"/>
      <c r="N204" s="222"/>
      <c r="O204" s="223"/>
      <c r="P204" s="223"/>
      <c r="Q204" s="223"/>
      <c r="R204" s="122"/>
      <c r="S204" s="123"/>
      <c r="T204" s="1"/>
      <c r="U204" s="124"/>
      <c r="V204" s="36"/>
      <c r="W204" s="125"/>
      <c r="X204" s="125"/>
      <c r="Y204" s="125"/>
      <c r="Z204" s="125"/>
      <c r="AA204" s="125"/>
      <c r="AB204" s="126"/>
      <c r="AC204" s="1"/>
      <c r="AD204" s="28"/>
    </row>
    <row r="205" spans="1:30" ht="13.5" customHeight="1">
      <c r="A205" s="1"/>
      <c r="B205" s="118"/>
      <c r="C205" s="119">
        <v>35</v>
      </c>
      <c r="D205" s="119" t="s">
        <v>113</v>
      </c>
      <c r="E205" s="151" t="s">
        <v>215</v>
      </c>
      <c r="F205" s="224" t="s">
        <v>216</v>
      </c>
      <c r="G205" s="223"/>
      <c r="H205" s="223"/>
      <c r="I205" s="223"/>
      <c r="J205" s="121" t="s">
        <v>217</v>
      </c>
      <c r="K205" s="122">
        <v>1</v>
      </c>
      <c r="L205" s="222"/>
      <c r="M205" s="223"/>
      <c r="N205" s="222">
        <f>ROUND(L205*K205,2)</f>
        <v>0</v>
      </c>
      <c r="O205" s="223"/>
      <c r="P205" s="223"/>
      <c r="Q205" s="223"/>
      <c r="R205" s="148" t="s">
        <v>170</v>
      </c>
      <c r="S205" s="123"/>
      <c r="T205" s="1"/>
      <c r="U205" s="124"/>
      <c r="V205" s="36"/>
      <c r="W205" s="125"/>
      <c r="X205" s="125"/>
      <c r="Y205" s="125"/>
      <c r="Z205" s="125"/>
      <c r="AA205" s="125"/>
      <c r="AB205" s="126"/>
      <c r="AC205" s="1"/>
      <c r="AD205" s="157"/>
    </row>
    <row r="206" spans="1:30" ht="30" customHeight="1">
      <c r="A206" s="1"/>
      <c r="B206" s="118"/>
      <c r="C206" s="119">
        <v>36</v>
      </c>
      <c r="D206" s="119" t="s">
        <v>113</v>
      </c>
      <c r="E206" s="151" t="s">
        <v>450</v>
      </c>
      <c r="F206" s="294" t="s">
        <v>451</v>
      </c>
      <c r="G206" s="295"/>
      <c r="H206" s="295"/>
      <c r="I206" s="293"/>
      <c r="J206" s="121" t="s">
        <v>137</v>
      </c>
      <c r="K206" s="122">
        <v>15.31</v>
      </c>
      <c r="L206" s="222"/>
      <c r="M206" s="223"/>
      <c r="N206" s="222">
        <f>ROUND(L206*K206,2)</f>
        <v>0</v>
      </c>
      <c r="O206" s="223"/>
      <c r="P206" s="223"/>
      <c r="Q206" s="223"/>
      <c r="R206" s="148" t="s">
        <v>170</v>
      </c>
      <c r="S206" s="123"/>
      <c r="T206" s="1"/>
      <c r="U206" s="124"/>
      <c r="V206" s="36"/>
      <c r="W206" s="125"/>
      <c r="X206" s="125"/>
      <c r="Y206" s="125"/>
      <c r="Z206" s="125"/>
      <c r="AA206" s="125"/>
      <c r="AB206" s="126"/>
      <c r="AC206" s="1"/>
      <c r="AD206" s="28"/>
    </row>
    <row r="207" spans="1:30" ht="15">
      <c r="A207" s="8"/>
      <c r="B207" s="108"/>
      <c r="C207" s="109"/>
      <c r="D207" s="131" t="s">
        <v>160</v>
      </c>
      <c r="E207" s="131"/>
      <c r="F207" s="131"/>
      <c r="G207" s="131"/>
      <c r="H207" s="131"/>
      <c r="I207" s="131"/>
      <c r="J207" s="131"/>
      <c r="K207" s="131"/>
      <c r="L207" s="131"/>
      <c r="M207" s="131"/>
      <c r="N207" s="282">
        <f>SUM(N208:N208)</f>
        <v>0</v>
      </c>
      <c r="O207" s="283"/>
      <c r="P207" s="283"/>
      <c r="Q207" s="283"/>
      <c r="R207" s="145"/>
      <c r="S207" s="111"/>
      <c r="T207" s="8"/>
      <c r="U207" s="112"/>
      <c r="V207" s="109"/>
      <c r="W207" s="109"/>
      <c r="X207" s="113">
        <f>SUM(X208:X208)</f>
        <v>28.559699999999996</v>
      </c>
      <c r="Y207" s="109"/>
      <c r="Z207" s="113">
        <f>SUM(Z208:Z208)</f>
        <v>0.253864</v>
      </c>
      <c r="AA207" s="109"/>
      <c r="AB207" s="114">
        <f>SUM(AB208:AB208)</f>
        <v>0</v>
      </c>
      <c r="AC207" s="8"/>
      <c r="AD207" s="8"/>
    </row>
    <row r="208" spans="1:30" ht="30" customHeight="1">
      <c r="A208" s="1"/>
      <c r="B208" s="118"/>
      <c r="C208" s="119">
        <v>37</v>
      </c>
      <c r="D208" s="119" t="s">
        <v>113</v>
      </c>
      <c r="E208" s="120" t="s">
        <v>165</v>
      </c>
      <c r="F208" s="224" t="s">
        <v>166</v>
      </c>
      <c r="G208" s="223"/>
      <c r="H208" s="223"/>
      <c r="I208" s="223"/>
      <c r="J208" s="121" t="s">
        <v>135</v>
      </c>
      <c r="K208" s="122">
        <v>634.66</v>
      </c>
      <c r="L208" s="222"/>
      <c r="M208" s="223"/>
      <c r="N208" s="222">
        <f>ROUND(L208*K208,2)</f>
        <v>0</v>
      </c>
      <c r="O208" s="223"/>
      <c r="P208" s="223"/>
      <c r="Q208" s="223"/>
      <c r="R208" s="148" t="s">
        <v>170</v>
      </c>
      <c r="S208" s="123"/>
      <c r="T208" s="1"/>
      <c r="U208" s="124" t="s">
        <v>3</v>
      </c>
      <c r="V208" s="36" t="s">
        <v>34</v>
      </c>
      <c r="W208" s="125">
        <v>0.045</v>
      </c>
      <c r="X208" s="125">
        <f>W208*K208</f>
        <v>28.559699999999996</v>
      </c>
      <c r="Y208" s="125">
        <v>0.0004</v>
      </c>
      <c r="Z208" s="125">
        <f>Y208*K208</f>
        <v>0.253864</v>
      </c>
      <c r="AA208" s="125">
        <v>0</v>
      </c>
      <c r="AB208" s="126">
        <f>AA208*K208</f>
        <v>0</v>
      </c>
      <c r="AC208" s="1"/>
      <c r="AD208" s="1"/>
    </row>
    <row r="209" spans="1:30" ht="13.5" customHeight="1">
      <c r="A209" s="1"/>
      <c r="B209" s="51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3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5" spans="5:7" ht="13.5">
      <c r="E215" s="18"/>
      <c r="F215" s="18"/>
      <c r="G215" s="18"/>
    </row>
    <row r="216" spans="5:7" ht="13.5">
      <c r="E216" s="18"/>
      <c r="F216" s="157"/>
      <c r="G216" s="18"/>
    </row>
    <row r="217" spans="5:7" ht="13.5">
      <c r="E217" s="18"/>
      <c r="F217" s="18"/>
      <c r="G217" s="18"/>
    </row>
    <row r="218" spans="5:7" ht="13.5">
      <c r="E218" s="18"/>
      <c r="F218" s="157"/>
      <c r="G218" s="18"/>
    </row>
    <row r="219" spans="5:7" ht="13.5">
      <c r="E219" s="18"/>
      <c r="F219" s="18"/>
      <c r="G219" s="18"/>
    </row>
    <row r="220" spans="5:7" ht="13.5">
      <c r="E220" s="18"/>
      <c r="F220" s="18"/>
      <c r="G220" s="18"/>
    </row>
  </sheetData>
  <sheetProtection/>
  <mergeCells count="252">
    <mergeCell ref="F164:I164"/>
    <mergeCell ref="L164:M164"/>
    <mergeCell ref="N164:Q164"/>
    <mergeCell ref="N207:Q207"/>
    <mergeCell ref="F203:I203"/>
    <mergeCell ref="L203:M203"/>
    <mergeCell ref="N203:Q203"/>
    <mergeCell ref="F204:I204"/>
    <mergeCell ref="L204:M204"/>
    <mergeCell ref="N204:Q204"/>
    <mergeCell ref="F208:I208"/>
    <mergeCell ref="L208:M208"/>
    <mergeCell ref="N208:Q208"/>
    <mergeCell ref="F165:I165"/>
    <mergeCell ref="L165:M165"/>
    <mergeCell ref="N165:Q165"/>
    <mergeCell ref="F166:I166"/>
    <mergeCell ref="L166:M166"/>
    <mergeCell ref="N166:Q166"/>
    <mergeCell ref="F206:I206"/>
    <mergeCell ref="F205:I205"/>
    <mergeCell ref="L206:M206"/>
    <mergeCell ref="N206:Q206"/>
    <mergeCell ref="F170:I170"/>
    <mergeCell ref="L170:M170"/>
    <mergeCell ref="N170:Q170"/>
    <mergeCell ref="N171:Q171"/>
    <mergeCell ref="F175:I175"/>
    <mergeCell ref="L175:M175"/>
    <mergeCell ref="N175:Q175"/>
    <mergeCell ref="F168:I168"/>
    <mergeCell ref="L168:M168"/>
    <mergeCell ref="N168:Q168"/>
    <mergeCell ref="N167:Q167"/>
    <mergeCell ref="F169:I169"/>
    <mergeCell ref="L169:M169"/>
    <mergeCell ref="N169:Q169"/>
    <mergeCell ref="F173:I173"/>
    <mergeCell ref="L173:M173"/>
    <mergeCell ref="N173:Q173"/>
    <mergeCell ref="F172:I172"/>
    <mergeCell ref="L172:M172"/>
    <mergeCell ref="N172:Q172"/>
    <mergeCell ref="F171:I171"/>
    <mergeCell ref="L159:M159"/>
    <mergeCell ref="N159:Q159"/>
    <mergeCell ref="N160:Q160"/>
    <mergeCell ref="L205:M205"/>
    <mergeCell ref="N205:Q205"/>
    <mergeCell ref="L174:M174"/>
    <mergeCell ref="N162:Q162"/>
    <mergeCell ref="L171:M171"/>
    <mergeCell ref="N163:Q163"/>
    <mergeCell ref="N174:Q174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9:I159"/>
    <mergeCell ref="F155:I155"/>
    <mergeCell ref="L155:M155"/>
    <mergeCell ref="N155:Q155"/>
    <mergeCell ref="F153:I153"/>
    <mergeCell ref="L153:M153"/>
    <mergeCell ref="N153:Q153"/>
    <mergeCell ref="F149:I149"/>
    <mergeCell ref="L149:M149"/>
    <mergeCell ref="N149:Q149"/>
    <mergeCell ref="N154:Q154"/>
    <mergeCell ref="F152:I152"/>
    <mergeCell ref="N147:Q147"/>
    <mergeCell ref="F112:P112"/>
    <mergeCell ref="M114:P114"/>
    <mergeCell ref="N148:Q148"/>
    <mergeCell ref="F126:I126"/>
    <mergeCell ref="N124:Q124"/>
    <mergeCell ref="M117:Q117"/>
    <mergeCell ref="F124:I124"/>
    <mergeCell ref="L124:M124"/>
    <mergeCell ref="F144:I144"/>
    <mergeCell ref="N93:Q93"/>
    <mergeCell ref="N101:Q101"/>
    <mergeCell ref="N96:Q96"/>
    <mergeCell ref="N98:Q98"/>
    <mergeCell ref="N94:Q94"/>
    <mergeCell ref="F79:P79"/>
    <mergeCell ref="F80:P80"/>
    <mergeCell ref="N91:Q91"/>
    <mergeCell ref="N92:Q92"/>
    <mergeCell ref="O22:P22"/>
    <mergeCell ref="H36:J36"/>
    <mergeCell ref="M36:P36"/>
    <mergeCell ref="L39:P39"/>
    <mergeCell ref="H37:J37"/>
    <mergeCell ref="M37:P37"/>
    <mergeCell ref="E25:L25"/>
    <mergeCell ref="M28:P28"/>
    <mergeCell ref="M31:P31"/>
    <mergeCell ref="H33:J33"/>
    <mergeCell ref="C2:Q2"/>
    <mergeCell ref="C4:Q4"/>
    <mergeCell ref="F6:P6"/>
    <mergeCell ref="F7:P7"/>
    <mergeCell ref="O21:P21"/>
    <mergeCell ref="O10:P10"/>
    <mergeCell ref="O12:P12"/>
    <mergeCell ref="O15:P15"/>
    <mergeCell ref="O18:P18"/>
    <mergeCell ref="O13:P13"/>
    <mergeCell ref="O16:P16"/>
    <mergeCell ref="O19:P19"/>
    <mergeCell ref="M116:Q116"/>
    <mergeCell ref="M29:P29"/>
    <mergeCell ref="H34:J34"/>
    <mergeCell ref="M34:P34"/>
    <mergeCell ref="H35:J35"/>
    <mergeCell ref="M35:P35"/>
    <mergeCell ref="M82:P82"/>
    <mergeCell ref="M85:Q85"/>
    <mergeCell ref="M84:Q84"/>
    <mergeCell ref="C77:Q77"/>
    <mergeCell ref="N125:Q125"/>
    <mergeCell ref="N89:Q89"/>
    <mergeCell ref="F125:I125"/>
    <mergeCell ref="F119:I119"/>
    <mergeCell ref="L119:M119"/>
    <mergeCell ref="N119:Q119"/>
    <mergeCell ref="F123:I123"/>
    <mergeCell ref="L123:M123"/>
    <mergeCell ref="N123:Q123"/>
    <mergeCell ref="N99:Q99"/>
    <mergeCell ref="H1:K1"/>
    <mergeCell ref="N95:Q95"/>
    <mergeCell ref="N97:Q97"/>
    <mergeCell ref="N142:Q142"/>
    <mergeCell ref="N122:Q122"/>
    <mergeCell ref="L103:Q103"/>
    <mergeCell ref="C109:Q109"/>
    <mergeCell ref="F111:P111"/>
    <mergeCell ref="L142:M142"/>
    <mergeCell ref="L125:M125"/>
    <mergeCell ref="F143:I143"/>
    <mergeCell ref="L143:M143"/>
    <mergeCell ref="N143:Q143"/>
    <mergeCell ref="F142:I142"/>
    <mergeCell ref="F145:I145"/>
    <mergeCell ref="F151:I151"/>
    <mergeCell ref="L151:M151"/>
    <mergeCell ref="N151:Q151"/>
    <mergeCell ref="F150:I150"/>
    <mergeCell ref="L150:M150"/>
    <mergeCell ref="N150:Q150"/>
    <mergeCell ref="N146:Q146"/>
    <mergeCell ref="F147:I147"/>
    <mergeCell ref="L147:M147"/>
    <mergeCell ref="T2:AD2"/>
    <mergeCell ref="N121:Q121"/>
    <mergeCell ref="F8:P8"/>
    <mergeCell ref="F81:P81"/>
    <mergeCell ref="F113:P113"/>
    <mergeCell ref="N120:Q120"/>
    <mergeCell ref="N90:Q90"/>
    <mergeCell ref="C87:G87"/>
    <mergeCell ref="M33:P33"/>
    <mergeCell ref="N87:Q87"/>
    <mergeCell ref="F174:I174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L201:M201"/>
    <mergeCell ref="N201:Q201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2:I202"/>
    <mergeCell ref="L202:M202"/>
    <mergeCell ref="N202:Q202"/>
    <mergeCell ref="F200:I200"/>
    <mergeCell ref="L200:M200"/>
    <mergeCell ref="N200:Q200"/>
    <mergeCell ref="F201:I201"/>
  </mergeCells>
  <hyperlinks>
    <hyperlink ref="F1:G1" location="C2" tooltip="Krycí list rozpočtu" display="1) Krycí list rozpočtu"/>
    <hyperlink ref="H1:K1" location="C87" tooltip="Rekapitulace rozpočtu" display="2) Rekapitulace rozpočtu"/>
    <hyperlink ref="L1" location="C120" tooltip="Rozpočet" display="3) Rozpočet"/>
    <hyperlink ref="T1:U1" location="'Rekapitulace stavby'!C2" tooltip="Rekapitulace stavby" display="Rekapitulace stavby"/>
  </hyperlinks>
  <printOptions/>
  <pageMargins left="0.5905511811023623" right="0.5905511811023623" top="0.5118110236220472" bottom="0.4724409448818898" header="0" footer="0"/>
  <pageSetup blackAndWhite="1" errors="blank" fitToHeight="100" horizontalDpi="600" verticalDpi="600" orientation="portrait" paperSize="9" scale="6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2"/>
  <sheetViews>
    <sheetView showGridLines="0" zoomScalePageLayoutView="0" workbookViewId="0" topLeftCell="A1">
      <pane ySplit="1" topLeftCell="BM77" activePane="bottomLeft" state="frozen"/>
      <selection pane="topLeft" activeCell="A1" sqref="A1"/>
      <selection pane="bottomLeft" activeCell="A87" sqref="A87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71" max="89" width="0" style="0" hidden="1" customWidth="1"/>
  </cols>
  <sheetData>
    <row r="1" spans="1:73" ht="21" customHeight="1">
      <c r="A1" s="133" t="s">
        <v>0</v>
      </c>
      <c r="B1" s="134"/>
      <c r="C1" s="134"/>
      <c r="D1" s="135" t="s">
        <v>1</v>
      </c>
      <c r="E1" s="134"/>
      <c r="F1" s="134"/>
      <c r="G1" s="134"/>
      <c r="H1" s="134"/>
      <c r="I1" s="134"/>
      <c r="J1" s="134"/>
      <c r="K1" s="136" t="s">
        <v>151</v>
      </c>
      <c r="L1" s="136"/>
      <c r="M1" s="136"/>
      <c r="N1" s="136"/>
      <c r="O1" s="136"/>
      <c r="P1" s="136"/>
      <c r="Q1" s="136"/>
      <c r="R1" s="136"/>
      <c r="S1" s="136"/>
      <c r="T1" s="134"/>
      <c r="U1" s="134"/>
      <c r="V1" s="134"/>
      <c r="W1" s="136" t="s">
        <v>152</v>
      </c>
      <c r="X1" s="136"/>
      <c r="Y1" s="136"/>
      <c r="Z1" s="136"/>
      <c r="AA1" s="136"/>
      <c r="AB1" s="136"/>
      <c r="AC1" s="136"/>
      <c r="AD1" s="136"/>
      <c r="AE1" s="136"/>
      <c r="AF1" s="136"/>
      <c r="AG1" s="134"/>
      <c r="AH1" s="134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240" t="s">
        <v>5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R2" s="242" t="s">
        <v>6</v>
      </c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243" t="s">
        <v>231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19"/>
      <c r="AS4" s="20" t="s">
        <v>10</v>
      </c>
      <c r="BS4" s="13" t="s">
        <v>11</v>
      </c>
    </row>
    <row r="5" spans="2:71" ht="14.25" customHeight="1">
      <c r="B5" s="17"/>
      <c r="C5" s="18"/>
      <c r="D5" s="21" t="s">
        <v>12</v>
      </c>
      <c r="E5" s="18"/>
      <c r="F5" s="18"/>
      <c r="G5" s="18"/>
      <c r="H5" s="18"/>
      <c r="I5" s="18"/>
      <c r="J5" s="18"/>
      <c r="K5" s="244">
        <v>152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18"/>
      <c r="AQ5" s="19"/>
      <c r="BS5" s="13" t="s">
        <v>7</v>
      </c>
    </row>
    <row r="6" spans="2:71" ht="36.75" customHeight="1">
      <c r="B6" s="17"/>
      <c r="C6" s="18"/>
      <c r="D6" s="23" t="s">
        <v>13</v>
      </c>
      <c r="E6" s="18"/>
      <c r="F6" s="18"/>
      <c r="G6" s="18"/>
      <c r="H6" s="18"/>
      <c r="I6" s="18"/>
      <c r="J6" s="18"/>
      <c r="K6" s="237" t="s">
        <v>232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18"/>
      <c r="AQ6" s="19"/>
      <c r="BS6" s="13" t="s">
        <v>14</v>
      </c>
    </row>
    <row r="7" spans="2:71" ht="14.25" customHeight="1">
      <c r="B7" s="17"/>
      <c r="C7" s="18"/>
      <c r="D7" s="24" t="s">
        <v>15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16</v>
      </c>
      <c r="AL7" s="18"/>
      <c r="AM7" s="18"/>
      <c r="AN7" s="22" t="s">
        <v>3</v>
      </c>
      <c r="AO7" s="18"/>
      <c r="AP7" s="18"/>
      <c r="AQ7" s="19"/>
      <c r="BS7" s="13" t="s">
        <v>17</v>
      </c>
    </row>
    <row r="8" spans="2:71" ht="14.25" customHeight="1">
      <c r="B8" s="17"/>
      <c r="C8" s="18"/>
      <c r="D8" s="24" t="s">
        <v>18</v>
      </c>
      <c r="E8" s="18"/>
      <c r="F8" s="18"/>
      <c r="G8" s="18"/>
      <c r="H8" s="18"/>
      <c r="I8" s="18"/>
      <c r="J8" s="18"/>
      <c r="K8" s="22" t="s">
        <v>220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19</v>
      </c>
      <c r="AL8" s="18"/>
      <c r="AM8" s="18"/>
      <c r="AN8" s="138">
        <v>42463</v>
      </c>
      <c r="AO8" s="18"/>
      <c r="AP8" s="18"/>
      <c r="AQ8" s="19"/>
      <c r="BS8" s="13" t="s">
        <v>20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21</v>
      </c>
    </row>
    <row r="10" spans="2:71" ht="14.25" customHeight="1">
      <c r="B10" s="17"/>
      <c r="C10" s="18"/>
      <c r="D10" s="24" t="s">
        <v>22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23</v>
      </c>
      <c r="AL10" s="18"/>
      <c r="AM10" s="18"/>
      <c r="AN10" s="22" t="s">
        <v>3</v>
      </c>
      <c r="AO10" s="18"/>
      <c r="AP10" s="18"/>
      <c r="AQ10" s="19"/>
      <c r="BS10" s="13" t="s">
        <v>14</v>
      </c>
    </row>
    <row r="11" spans="2:71" ht="18" customHeight="1">
      <c r="B11" s="17"/>
      <c r="C11" s="18"/>
      <c r="D11" s="18"/>
      <c r="E11" s="22" t="s">
        <v>222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24</v>
      </c>
      <c r="AL11" s="18"/>
      <c r="AM11" s="18"/>
      <c r="AN11" s="22" t="s">
        <v>3</v>
      </c>
      <c r="AO11" s="18"/>
      <c r="AP11" s="18"/>
      <c r="AQ11" s="19"/>
      <c r="BS11" s="13" t="s">
        <v>14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14</v>
      </c>
    </row>
    <row r="13" spans="2:71" ht="14.25" customHeight="1">
      <c r="B13" s="17"/>
      <c r="C13" s="18"/>
      <c r="D13" s="24" t="s">
        <v>25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23</v>
      </c>
      <c r="AL13" s="18"/>
      <c r="AM13" s="18"/>
      <c r="AN13" s="22" t="s">
        <v>3</v>
      </c>
      <c r="AO13" s="18"/>
      <c r="AP13" s="18"/>
      <c r="AQ13" s="19"/>
      <c r="BS13" s="13" t="s">
        <v>14</v>
      </c>
    </row>
    <row r="14" spans="2:71" ht="15">
      <c r="B14" s="17"/>
      <c r="C14" s="18"/>
      <c r="D14" s="18"/>
      <c r="E14" s="22" t="s">
        <v>26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24</v>
      </c>
      <c r="AL14" s="18"/>
      <c r="AM14" s="18"/>
      <c r="AN14" s="22" t="s">
        <v>3</v>
      </c>
      <c r="AO14" s="18"/>
      <c r="AP14" s="18"/>
      <c r="AQ14" s="19"/>
      <c r="BS14" s="13" t="s">
        <v>14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2:71" ht="14.25" customHeight="1">
      <c r="B16" s="17"/>
      <c r="C16" s="18"/>
      <c r="D16" s="24" t="s">
        <v>27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23</v>
      </c>
      <c r="AL16" s="18"/>
      <c r="AM16" s="18"/>
      <c r="AN16" s="22" t="s">
        <v>3</v>
      </c>
      <c r="AO16" s="18"/>
      <c r="AP16" s="18"/>
      <c r="AQ16" s="19"/>
      <c r="BS16" s="13" t="s">
        <v>4</v>
      </c>
    </row>
    <row r="17" spans="2:71" ht="18" customHeight="1">
      <c r="B17" s="17"/>
      <c r="C17" s="18"/>
      <c r="D17" s="18" t="s">
        <v>167</v>
      </c>
      <c r="E17" s="2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24</v>
      </c>
      <c r="AL17" s="18"/>
      <c r="AM17" s="18"/>
      <c r="AN17" s="22" t="s">
        <v>3</v>
      </c>
      <c r="AO17" s="18"/>
      <c r="AP17" s="18"/>
      <c r="AQ17" s="19"/>
      <c r="BS17" s="13" t="s">
        <v>4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7</v>
      </c>
    </row>
    <row r="19" spans="2:71" ht="14.25" customHeight="1">
      <c r="B19" s="17"/>
      <c r="C19" s="18"/>
      <c r="D19" s="24" t="s">
        <v>28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23</v>
      </c>
      <c r="AL19" s="18"/>
      <c r="AM19" s="18"/>
      <c r="AN19" s="22" t="s">
        <v>3</v>
      </c>
      <c r="AO19" s="18"/>
      <c r="AP19" s="18"/>
      <c r="AQ19" s="19"/>
      <c r="BS19" s="13" t="s">
        <v>7</v>
      </c>
    </row>
    <row r="20" spans="2:43" ht="18" customHeight="1">
      <c r="B20" s="17"/>
      <c r="C20" s="18"/>
      <c r="D20" s="18" t="s">
        <v>221</v>
      </c>
      <c r="E20" s="22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24</v>
      </c>
      <c r="AL20" s="18"/>
      <c r="AM20" s="18"/>
      <c r="AN20" s="22" t="s">
        <v>3</v>
      </c>
      <c r="AO20" s="18"/>
      <c r="AP20" s="18"/>
      <c r="AQ20" s="19"/>
    </row>
    <row r="21" spans="2:43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43" ht="15">
      <c r="B22" s="17"/>
      <c r="C22" s="18"/>
      <c r="D22" s="24" t="s">
        <v>29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43" ht="34.5" customHeight="1">
      <c r="B23" s="17"/>
      <c r="C23" s="18"/>
      <c r="D23" s="18"/>
      <c r="E23" s="239" t="s">
        <v>171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18"/>
      <c r="AP23" s="18"/>
      <c r="AQ23" s="19"/>
    </row>
    <row r="24" spans="2:43" ht="6.75" customHeight="1">
      <c r="B24" s="17"/>
      <c r="C24" s="1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18"/>
      <c r="AQ24" s="19"/>
    </row>
    <row r="25" spans="2:43" ht="14.25" customHeight="1">
      <c r="B25" s="17"/>
      <c r="C25" s="18"/>
      <c r="D25" s="26" t="s">
        <v>30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245">
        <f>ROUND(AG86,2)</f>
        <v>0</v>
      </c>
      <c r="AL25" s="238"/>
      <c r="AM25" s="238"/>
      <c r="AN25" s="238"/>
      <c r="AO25" s="238"/>
      <c r="AP25" s="18"/>
      <c r="AQ25" s="19"/>
    </row>
    <row r="26" spans="2:43" ht="14.25" customHeight="1">
      <c r="B26" s="17"/>
      <c r="C26" s="18"/>
      <c r="D26" s="26" t="s">
        <v>31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45">
        <f>ROUND(AG89,2)</f>
        <v>0</v>
      </c>
      <c r="AL26" s="238"/>
      <c r="AM26" s="238"/>
      <c r="AN26" s="238"/>
      <c r="AO26" s="238"/>
      <c r="AP26" s="18"/>
      <c r="AQ26" s="19"/>
    </row>
    <row r="27" spans="2:43" s="1" customFormat="1" ht="6.75" customHeight="1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9"/>
    </row>
    <row r="28" spans="2:43" s="1" customFormat="1" ht="25.5" customHeight="1">
      <c r="B28" s="27"/>
      <c r="C28" s="28"/>
      <c r="D28" s="30" t="s">
        <v>32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246">
        <f>ROUND(AK25+AK26,2)</f>
        <v>0</v>
      </c>
      <c r="AL28" s="296"/>
      <c r="AM28" s="296"/>
      <c r="AN28" s="296"/>
      <c r="AO28" s="296"/>
      <c r="AP28" s="28"/>
      <c r="AQ28" s="29"/>
    </row>
    <row r="29" spans="2:43" s="1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9"/>
    </row>
    <row r="30" spans="2:43" s="2" customFormat="1" ht="14.25" customHeight="1">
      <c r="B30" s="32"/>
      <c r="C30" s="33"/>
      <c r="D30" s="34" t="s">
        <v>33</v>
      </c>
      <c r="E30" s="33"/>
      <c r="F30" s="34" t="s">
        <v>34</v>
      </c>
      <c r="G30" s="33"/>
      <c r="H30" s="33"/>
      <c r="I30" s="33"/>
      <c r="J30" s="33"/>
      <c r="K30" s="33"/>
      <c r="L30" s="248">
        <v>0.21</v>
      </c>
      <c r="M30" s="249"/>
      <c r="N30" s="249"/>
      <c r="O30" s="249"/>
      <c r="P30" s="33"/>
      <c r="Q30" s="33"/>
      <c r="R30" s="33"/>
      <c r="S30" s="33"/>
      <c r="T30" s="36" t="s">
        <v>35</v>
      </c>
      <c r="U30" s="33"/>
      <c r="V30" s="33"/>
      <c r="W30" s="250">
        <f>AK28</f>
        <v>0</v>
      </c>
      <c r="X30" s="249"/>
      <c r="Y30" s="249"/>
      <c r="Z30" s="249"/>
      <c r="AA30" s="249"/>
      <c r="AB30" s="249"/>
      <c r="AC30" s="249"/>
      <c r="AD30" s="249"/>
      <c r="AE30" s="249"/>
      <c r="AF30" s="33"/>
      <c r="AG30" s="33"/>
      <c r="AH30" s="33"/>
      <c r="AI30" s="33"/>
      <c r="AJ30" s="33"/>
      <c r="AK30" s="250">
        <f>ROUND(SUM(L30*W30),2)</f>
        <v>0</v>
      </c>
      <c r="AL30" s="249"/>
      <c r="AM30" s="249"/>
      <c r="AN30" s="249"/>
      <c r="AO30" s="249"/>
      <c r="AP30" s="33"/>
      <c r="AQ30" s="37"/>
    </row>
    <row r="31" spans="2:43" s="2" customFormat="1" ht="14.25" customHeight="1">
      <c r="B31" s="32"/>
      <c r="C31" s="33"/>
      <c r="D31" s="33"/>
      <c r="E31" s="33"/>
      <c r="F31" s="34" t="s">
        <v>36</v>
      </c>
      <c r="G31" s="33"/>
      <c r="H31" s="33"/>
      <c r="I31" s="33"/>
      <c r="J31" s="33"/>
      <c r="K31" s="33"/>
      <c r="L31" s="248">
        <v>0.15</v>
      </c>
      <c r="M31" s="249"/>
      <c r="N31" s="249"/>
      <c r="O31" s="249"/>
      <c r="P31" s="33"/>
      <c r="Q31" s="33"/>
      <c r="R31" s="33"/>
      <c r="S31" s="33"/>
      <c r="T31" s="36" t="s">
        <v>35</v>
      </c>
      <c r="U31" s="33"/>
      <c r="V31" s="33"/>
      <c r="W31" s="250"/>
      <c r="X31" s="249"/>
      <c r="Y31" s="249"/>
      <c r="Z31" s="249"/>
      <c r="AA31" s="249"/>
      <c r="AB31" s="249"/>
      <c r="AC31" s="249"/>
      <c r="AD31" s="249"/>
      <c r="AE31" s="249"/>
      <c r="AF31" s="33"/>
      <c r="AG31" s="33"/>
      <c r="AH31" s="33"/>
      <c r="AI31" s="33"/>
      <c r="AJ31" s="33"/>
      <c r="AK31" s="250"/>
      <c r="AL31" s="249"/>
      <c r="AM31" s="249"/>
      <c r="AN31" s="249"/>
      <c r="AO31" s="249"/>
      <c r="AP31" s="33"/>
      <c r="AQ31" s="37"/>
    </row>
    <row r="32" spans="2:43" s="2" customFormat="1" ht="14.25" customHeight="1" hidden="1">
      <c r="B32" s="32"/>
      <c r="C32" s="33"/>
      <c r="D32" s="33"/>
      <c r="E32" s="33"/>
      <c r="F32" s="34" t="s">
        <v>37</v>
      </c>
      <c r="G32" s="33"/>
      <c r="H32" s="33"/>
      <c r="I32" s="33"/>
      <c r="J32" s="33"/>
      <c r="K32" s="33"/>
      <c r="L32" s="248">
        <v>0.21</v>
      </c>
      <c r="M32" s="249"/>
      <c r="N32" s="249"/>
      <c r="O32" s="249"/>
      <c r="P32" s="33"/>
      <c r="Q32" s="33"/>
      <c r="R32" s="33"/>
      <c r="S32" s="33"/>
      <c r="T32" s="36" t="s">
        <v>35</v>
      </c>
      <c r="U32" s="33"/>
      <c r="V32" s="33"/>
      <c r="W32" s="250" t="e">
        <f>ROUND(BB86+SUM(CF90:CF90),2)</f>
        <v>#REF!</v>
      </c>
      <c r="X32" s="249"/>
      <c r="Y32" s="249"/>
      <c r="Z32" s="249"/>
      <c r="AA32" s="249"/>
      <c r="AB32" s="249"/>
      <c r="AC32" s="249"/>
      <c r="AD32" s="249"/>
      <c r="AE32" s="249"/>
      <c r="AF32" s="33"/>
      <c r="AG32" s="33"/>
      <c r="AH32" s="33"/>
      <c r="AI32" s="33"/>
      <c r="AJ32" s="33"/>
      <c r="AK32" s="250">
        <v>0</v>
      </c>
      <c r="AL32" s="249"/>
      <c r="AM32" s="249"/>
      <c r="AN32" s="249"/>
      <c r="AO32" s="249"/>
      <c r="AP32" s="33"/>
      <c r="AQ32" s="37"/>
    </row>
    <row r="33" spans="2:43" s="2" customFormat="1" ht="14.25" customHeight="1" hidden="1">
      <c r="B33" s="32"/>
      <c r="C33" s="33"/>
      <c r="D33" s="33"/>
      <c r="E33" s="33"/>
      <c r="F33" s="34" t="s">
        <v>38</v>
      </c>
      <c r="G33" s="33"/>
      <c r="H33" s="33"/>
      <c r="I33" s="33"/>
      <c r="J33" s="33"/>
      <c r="K33" s="33"/>
      <c r="L33" s="248">
        <v>0.15</v>
      </c>
      <c r="M33" s="249"/>
      <c r="N33" s="249"/>
      <c r="O33" s="249"/>
      <c r="P33" s="33"/>
      <c r="Q33" s="33"/>
      <c r="R33" s="33"/>
      <c r="S33" s="33"/>
      <c r="T33" s="36" t="s">
        <v>35</v>
      </c>
      <c r="U33" s="33"/>
      <c r="V33" s="33"/>
      <c r="W33" s="250" t="e">
        <f>ROUND(BC86+SUM(CG90:CG90),2)</f>
        <v>#REF!</v>
      </c>
      <c r="X33" s="249"/>
      <c r="Y33" s="249"/>
      <c r="Z33" s="249"/>
      <c r="AA33" s="249"/>
      <c r="AB33" s="249"/>
      <c r="AC33" s="249"/>
      <c r="AD33" s="249"/>
      <c r="AE33" s="249"/>
      <c r="AF33" s="33"/>
      <c r="AG33" s="33"/>
      <c r="AH33" s="33"/>
      <c r="AI33" s="33"/>
      <c r="AJ33" s="33"/>
      <c r="AK33" s="250">
        <v>0</v>
      </c>
      <c r="AL33" s="249"/>
      <c r="AM33" s="249"/>
      <c r="AN33" s="249"/>
      <c r="AO33" s="249"/>
      <c r="AP33" s="33"/>
      <c r="AQ33" s="37"/>
    </row>
    <row r="34" spans="2:43" s="2" customFormat="1" ht="14.25" customHeight="1" hidden="1">
      <c r="B34" s="32"/>
      <c r="C34" s="33"/>
      <c r="D34" s="33"/>
      <c r="E34" s="33"/>
      <c r="F34" s="34" t="s">
        <v>39</v>
      </c>
      <c r="G34" s="33"/>
      <c r="H34" s="33"/>
      <c r="I34" s="33"/>
      <c r="J34" s="33"/>
      <c r="K34" s="33"/>
      <c r="L34" s="248">
        <v>0</v>
      </c>
      <c r="M34" s="249"/>
      <c r="N34" s="249"/>
      <c r="O34" s="249"/>
      <c r="P34" s="33"/>
      <c r="Q34" s="33"/>
      <c r="R34" s="33"/>
      <c r="S34" s="33"/>
      <c r="T34" s="36" t="s">
        <v>35</v>
      </c>
      <c r="U34" s="33"/>
      <c r="V34" s="33"/>
      <c r="W34" s="250" t="e">
        <f>ROUND(BD86+SUM(CH90:CH90),2)</f>
        <v>#REF!</v>
      </c>
      <c r="X34" s="249"/>
      <c r="Y34" s="249"/>
      <c r="Z34" s="249"/>
      <c r="AA34" s="249"/>
      <c r="AB34" s="249"/>
      <c r="AC34" s="249"/>
      <c r="AD34" s="249"/>
      <c r="AE34" s="249"/>
      <c r="AF34" s="33"/>
      <c r="AG34" s="33"/>
      <c r="AH34" s="33"/>
      <c r="AI34" s="33"/>
      <c r="AJ34" s="33"/>
      <c r="AK34" s="250">
        <v>0</v>
      </c>
      <c r="AL34" s="249"/>
      <c r="AM34" s="249"/>
      <c r="AN34" s="249"/>
      <c r="AO34" s="249"/>
      <c r="AP34" s="33"/>
      <c r="AQ34" s="37"/>
    </row>
    <row r="35" spans="2:43" s="1" customFormat="1" ht="6.75" customHeight="1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9"/>
    </row>
    <row r="36" spans="2:43" s="1" customFormat="1" ht="25.5" customHeight="1">
      <c r="B36" s="27"/>
      <c r="C36" s="38"/>
      <c r="D36" s="39" t="s">
        <v>40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 t="s">
        <v>41</v>
      </c>
      <c r="U36" s="40"/>
      <c r="V36" s="40"/>
      <c r="W36" s="40"/>
      <c r="X36" s="227" t="s">
        <v>42</v>
      </c>
      <c r="Y36" s="257"/>
      <c r="Z36" s="257"/>
      <c r="AA36" s="257"/>
      <c r="AB36" s="257"/>
      <c r="AC36" s="40"/>
      <c r="AD36" s="40"/>
      <c r="AE36" s="40"/>
      <c r="AF36" s="40"/>
      <c r="AG36" s="40"/>
      <c r="AH36" s="40"/>
      <c r="AI36" s="40"/>
      <c r="AJ36" s="40"/>
      <c r="AK36" s="228">
        <f>SUM(AK28:AK34)</f>
        <v>0</v>
      </c>
      <c r="AL36" s="257"/>
      <c r="AM36" s="257"/>
      <c r="AN36" s="257"/>
      <c r="AO36" s="259"/>
      <c r="AP36" s="38"/>
      <c r="AQ36" s="29"/>
    </row>
    <row r="37" spans="2:43" s="1" customFormat="1" ht="14.2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9"/>
    </row>
    <row r="38" spans="2:43" ht="13.5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9"/>
    </row>
    <row r="39" spans="2:43" ht="13.5">
      <c r="B39" s="17"/>
      <c r="C39" s="14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s="1" customFormat="1" ht="15">
      <c r="B48" s="27"/>
      <c r="C48" s="28"/>
      <c r="D48" s="42" t="s">
        <v>43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4"/>
      <c r="AA48" s="28"/>
      <c r="AB48" s="28"/>
      <c r="AC48" s="42" t="s">
        <v>44</v>
      </c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4"/>
      <c r="AP48" s="28"/>
      <c r="AQ48" s="29"/>
    </row>
    <row r="49" spans="2:43" ht="13.5">
      <c r="B49" s="17"/>
      <c r="C49" s="18"/>
      <c r="D49" s="45"/>
      <c r="E49" s="18" t="s">
        <v>167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46"/>
      <c r="AA49" s="18"/>
      <c r="AB49" s="18"/>
      <c r="AC49" s="45"/>
      <c r="AD49" s="18"/>
      <c r="AE49" s="18" t="s">
        <v>167</v>
      </c>
      <c r="AF49" s="18"/>
      <c r="AG49" s="18"/>
      <c r="AH49" s="18"/>
      <c r="AI49" s="18"/>
      <c r="AJ49" s="18"/>
      <c r="AK49" s="18"/>
      <c r="AL49" s="18"/>
      <c r="AM49" s="18"/>
      <c r="AN49" s="18"/>
      <c r="AO49" s="46"/>
      <c r="AP49" s="18"/>
      <c r="AQ49" s="19"/>
    </row>
    <row r="50" spans="2:43" ht="13.5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 ht="13.5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 ht="13.5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ht="13.5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ht="13.5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ht="13.5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ht="13.5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s="1" customFormat="1" ht="15">
      <c r="B57" s="27"/>
      <c r="C57" s="28"/>
      <c r="D57" s="47" t="s">
        <v>45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 t="s">
        <v>46</v>
      </c>
      <c r="S57" s="48"/>
      <c r="T57" s="48"/>
      <c r="U57" s="48"/>
      <c r="V57" s="48"/>
      <c r="W57" s="48"/>
      <c r="X57" s="48"/>
      <c r="Y57" s="48"/>
      <c r="Z57" s="50"/>
      <c r="AA57" s="28"/>
      <c r="AB57" s="28"/>
      <c r="AC57" s="47" t="s">
        <v>45</v>
      </c>
      <c r="AD57" s="48"/>
      <c r="AE57" s="48"/>
      <c r="AF57" s="48"/>
      <c r="AG57" s="48"/>
      <c r="AH57" s="48"/>
      <c r="AI57" s="48"/>
      <c r="AJ57" s="48"/>
      <c r="AK57" s="48"/>
      <c r="AL57" s="48"/>
      <c r="AM57" s="49" t="s">
        <v>46</v>
      </c>
      <c r="AN57" s="48"/>
      <c r="AO57" s="50"/>
      <c r="AP57" s="28"/>
      <c r="AQ57" s="29"/>
    </row>
    <row r="58" spans="2:43" ht="13.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9"/>
    </row>
    <row r="59" spans="2:43" s="1" customFormat="1" ht="15">
      <c r="B59" s="27"/>
      <c r="C59" s="28"/>
      <c r="D59" s="42" t="s">
        <v>47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4"/>
      <c r="AA59" s="28"/>
      <c r="AB59" s="28"/>
      <c r="AC59" s="42" t="s">
        <v>48</v>
      </c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4"/>
      <c r="AP59" s="28"/>
      <c r="AQ59" s="29"/>
    </row>
    <row r="60" spans="2:43" ht="13.5">
      <c r="B60" s="17"/>
      <c r="C60" s="18"/>
      <c r="D60" s="45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46"/>
      <c r="AA60" s="18"/>
      <c r="AB60" s="18"/>
      <c r="AC60" s="45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46"/>
      <c r="AP60" s="18"/>
      <c r="AQ60" s="19"/>
    </row>
    <row r="61" spans="2:43" ht="13.5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 ht="13.5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 ht="13.5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 ht="13.5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 ht="13.5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 ht="13.5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 ht="13.5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 s="1" customFormat="1" ht="15">
      <c r="B68" s="27"/>
      <c r="C68" s="28"/>
      <c r="D68" s="47" t="s">
        <v>45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9" t="s">
        <v>46</v>
      </c>
      <c r="S68" s="48"/>
      <c r="T68" s="48"/>
      <c r="U68" s="48"/>
      <c r="V68" s="48"/>
      <c r="W68" s="48"/>
      <c r="X68" s="48"/>
      <c r="Y68" s="48"/>
      <c r="Z68" s="50"/>
      <c r="AA68" s="28"/>
      <c r="AB68" s="28"/>
      <c r="AC68" s="47" t="s">
        <v>45</v>
      </c>
      <c r="AD68" s="48"/>
      <c r="AE68" s="48"/>
      <c r="AF68" s="48"/>
      <c r="AG68" s="48"/>
      <c r="AH68" s="48"/>
      <c r="AI68" s="48"/>
      <c r="AJ68" s="48"/>
      <c r="AK68" s="48"/>
      <c r="AL68" s="48"/>
      <c r="AM68" s="49" t="s">
        <v>46</v>
      </c>
      <c r="AN68" s="48"/>
      <c r="AO68" s="50"/>
      <c r="AP68" s="28"/>
      <c r="AQ68" s="29"/>
    </row>
    <row r="69" spans="2:43" s="1" customFormat="1" ht="6.75" customHeight="1"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9"/>
    </row>
    <row r="70" spans="2:43" s="1" customFormat="1" ht="6.75" customHeight="1"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3"/>
    </row>
    <row r="74" spans="2:43" s="1" customFormat="1" ht="6.75" customHeight="1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6"/>
    </row>
    <row r="75" spans="2:43" s="1" customFormat="1" ht="36.75" customHeight="1">
      <c r="B75" s="27"/>
      <c r="C75" s="243" t="s">
        <v>230</v>
      </c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9"/>
    </row>
    <row r="76" spans="2:43" s="3" customFormat="1" ht="14.25" customHeight="1">
      <c r="B76" s="57"/>
      <c r="C76" s="24" t="s">
        <v>12</v>
      </c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9"/>
    </row>
    <row r="77" spans="2:43" s="4" customFormat="1" ht="36.75" customHeight="1">
      <c r="B77" s="60"/>
      <c r="C77" s="61" t="s">
        <v>13</v>
      </c>
      <c r="D77" s="62"/>
      <c r="E77" s="62"/>
      <c r="F77" s="62"/>
      <c r="G77" s="62"/>
      <c r="H77" s="62"/>
      <c r="I77" s="62"/>
      <c r="J77" s="62"/>
      <c r="K77" s="62"/>
      <c r="L77" s="229" t="str">
        <f>K6</f>
        <v>Gymnázium Plzeň, výměna oken a dveří- ETAPA2</v>
      </c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62"/>
      <c r="AQ77" s="63"/>
    </row>
    <row r="78" spans="2:43" s="1" customFormat="1" ht="6.75" customHeight="1"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9"/>
    </row>
    <row r="79" spans="2:43" s="1" customFormat="1" ht="15">
      <c r="B79" s="27"/>
      <c r="C79" s="24" t="s">
        <v>18</v>
      </c>
      <c r="D79" s="28"/>
      <c r="E79" s="28"/>
      <c r="F79" s="28"/>
      <c r="G79" s="28"/>
      <c r="H79" s="28"/>
      <c r="I79" s="28"/>
      <c r="J79" s="28"/>
      <c r="K79" s="28"/>
      <c r="L79" s="64" t="str">
        <f>IF(K8="","",K8)</f>
        <v>Mikulášské nám, Plzeň</v>
      </c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4" t="s">
        <v>19</v>
      </c>
      <c r="AJ79" s="28"/>
      <c r="AK79" s="28"/>
      <c r="AL79" s="28"/>
      <c r="AM79" s="65"/>
      <c r="AN79" s="142">
        <v>42452</v>
      </c>
      <c r="AO79" s="28"/>
      <c r="AP79" s="28"/>
      <c r="AQ79" s="29"/>
    </row>
    <row r="80" spans="2:43" s="1" customFormat="1" ht="6.7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9"/>
    </row>
    <row r="81" spans="2:56" s="1" customFormat="1" ht="15">
      <c r="B81" s="27"/>
      <c r="C81" s="24" t="s">
        <v>22</v>
      </c>
      <c r="D81" s="28"/>
      <c r="E81" s="28"/>
      <c r="F81" s="28"/>
      <c r="G81" s="28"/>
      <c r="H81" s="28"/>
      <c r="I81" s="28"/>
      <c r="J81" s="28"/>
      <c r="K81" s="28"/>
      <c r="L81" s="58" t="str">
        <f>IF(E11="","",E11)</f>
        <v>Gymnázuim Plzeň</v>
      </c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4" t="s">
        <v>27</v>
      </c>
      <c r="AJ81" s="28"/>
      <c r="AK81" s="28"/>
      <c r="AL81" s="28"/>
      <c r="AM81" s="255">
        <f>IF(E17="","",E17)</f>
      </c>
      <c r="AN81" s="254"/>
      <c r="AO81" s="254"/>
      <c r="AP81" s="254"/>
      <c r="AQ81" s="29"/>
      <c r="AS81" s="251" t="s">
        <v>49</v>
      </c>
      <c r="AT81" s="252"/>
      <c r="AU81" s="43"/>
      <c r="AV81" s="43"/>
      <c r="AW81" s="43"/>
      <c r="AX81" s="43"/>
      <c r="AY81" s="43"/>
      <c r="AZ81" s="43"/>
      <c r="BA81" s="43"/>
      <c r="BB81" s="43"/>
      <c r="BC81" s="43"/>
      <c r="BD81" s="44"/>
    </row>
    <row r="82" spans="2:56" s="1" customFormat="1" ht="15">
      <c r="B82" s="27"/>
      <c r="C82" s="24" t="s">
        <v>25</v>
      </c>
      <c r="D82" s="28"/>
      <c r="E82" s="28"/>
      <c r="F82" s="28"/>
      <c r="G82" s="28"/>
      <c r="H82" s="28"/>
      <c r="I82" s="28"/>
      <c r="J82" s="28"/>
      <c r="K82" s="28"/>
      <c r="L82" s="58" t="str">
        <f>IF(E14="","",E14)</f>
        <v> 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28</v>
      </c>
      <c r="AJ82" s="28"/>
      <c r="AK82" s="28"/>
      <c r="AL82" s="28"/>
      <c r="AM82" s="255">
        <f>IF(E20="","",E20)</f>
      </c>
      <c r="AN82" s="254"/>
      <c r="AO82" s="254"/>
      <c r="AP82" s="254"/>
      <c r="AQ82" s="29"/>
      <c r="AS82" s="253"/>
      <c r="AT82" s="254"/>
      <c r="AU82" s="28"/>
      <c r="AV82" s="28"/>
      <c r="AW82" s="28"/>
      <c r="AX82" s="28"/>
      <c r="AY82" s="28"/>
      <c r="AZ82" s="28"/>
      <c r="BA82" s="28"/>
      <c r="BB82" s="28"/>
      <c r="BC82" s="28"/>
      <c r="BD82" s="66"/>
    </row>
    <row r="83" spans="2:56" s="1" customFormat="1" ht="10.5" customHeight="1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9"/>
      <c r="AS83" s="253"/>
      <c r="AT83" s="254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2:56" s="1" customFormat="1" ht="29.25" customHeight="1">
      <c r="B84" s="27"/>
      <c r="C84" s="256" t="s">
        <v>50</v>
      </c>
      <c r="D84" s="257"/>
      <c r="E84" s="257"/>
      <c r="F84" s="257"/>
      <c r="G84" s="257"/>
      <c r="H84" s="40"/>
      <c r="I84" s="258" t="s">
        <v>51</v>
      </c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8" t="s">
        <v>52</v>
      </c>
      <c r="AH84" s="257"/>
      <c r="AI84" s="257"/>
      <c r="AJ84" s="257"/>
      <c r="AK84" s="257"/>
      <c r="AL84" s="257"/>
      <c r="AM84" s="257"/>
      <c r="AN84" s="258" t="s">
        <v>53</v>
      </c>
      <c r="AO84" s="257"/>
      <c r="AP84" s="259"/>
      <c r="AQ84" s="29"/>
      <c r="AS84" s="67" t="s">
        <v>54</v>
      </c>
      <c r="AT84" s="68" t="s">
        <v>55</v>
      </c>
      <c r="AU84" s="68" t="s">
        <v>56</v>
      </c>
      <c r="AV84" s="68" t="s">
        <v>57</v>
      </c>
      <c r="AW84" s="68" t="s">
        <v>58</v>
      </c>
      <c r="AX84" s="68" t="s">
        <v>59</v>
      </c>
      <c r="AY84" s="68" t="s">
        <v>60</v>
      </c>
      <c r="AZ84" s="68" t="s">
        <v>61</v>
      </c>
      <c r="BA84" s="68" t="s">
        <v>62</v>
      </c>
      <c r="BB84" s="68" t="s">
        <v>63</v>
      </c>
      <c r="BC84" s="68" t="s">
        <v>64</v>
      </c>
      <c r="BD84" s="69" t="s">
        <v>65</v>
      </c>
    </row>
    <row r="85" spans="2:56" s="1" customFormat="1" ht="10.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9"/>
      <c r="AS85" s="70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4"/>
    </row>
    <row r="86" spans="2:76" s="4" customFormat="1" ht="32.25" customHeight="1">
      <c r="B86" s="60"/>
      <c r="C86" s="71" t="s">
        <v>66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235">
        <f>SUM(AG87+AG88)</f>
        <v>0</v>
      </c>
      <c r="AH86" s="235"/>
      <c r="AI86" s="235"/>
      <c r="AJ86" s="235"/>
      <c r="AK86" s="235"/>
      <c r="AL86" s="235"/>
      <c r="AM86" s="235"/>
      <c r="AN86" s="236">
        <f>SUM(AN87+AN88)</f>
        <v>0</v>
      </c>
      <c r="AO86" s="236"/>
      <c r="AP86" s="236"/>
      <c r="AQ86" s="63"/>
      <c r="AS86" s="73" t="e">
        <f>ROUND(AS87+AS88,2)</f>
        <v>#REF!</v>
      </c>
      <c r="AT86" s="74" t="e">
        <f>ROUND(SUM(AV86:AW86),2)</f>
        <v>#REF!</v>
      </c>
      <c r="AU86" s="75" t="e">
        <f>ROUND(AU87+AU88,5)</f>
        <v>#REF!</v>
      </c>
      <c r="AV86" s="74" t="e">
        <f>ROUND(AZ86*L30,2)</f>
        <v>#REF!</v>
      </c>
      <c r="AW86" s="74" t="e">
        <f>ROUND(BA86*L31,2)</f>
        <v>#REF!</v>
      </c>
      <c r="AX86" s="74" t="e">
        <f>ROUND(BB86*L30,2)</f>
        <v>#REF!</v>
      </c>
      <c r="AY86" s="74" t="e">
        <f>ROUND(BC86*L31,2)</f>
        <v>#REF!</v>
      </c>
      <c r="AZ86" s="74" t="e">
        <f>ROUND(AZ87+AZ88,2)</f>
        <v>#REF!</v>
      </c>
      <c r="BA86" s="74" t="e">
        <f>ROUND(BA87+BA88,2)</f>
        <v>#REF!</v>
      </c>
      <c r="BB86" s="74" t="e">
        <f>ROUND(BB87+BB88,2)</f>
        <v>#REF!</v>
      </c>
      <c r="BC86" s="74" t="e">
        <f>ROUND(BC87+BC88,2)</f>
        <v>#REF!</v>
      </c>
      <c r="BD86" s="76" t="e">
        <f>ROUND(BD87+BD88,2)</f>
        <v>#REF!</v>
      </c>
      <c r="BS86" s="77" t="s">
        <v>67</v>
      </c>
      <c r="BT86" s="77" t="s">
        <v>68</v>
      </c>
      <c r="BU86" s="78" t="s">
        <v>69</v>
      </c>
      <c r="BV86" s="77" t="s">
        <v>70</v>
      </c>
      <c r="BW86" s="77" t="s">
        <v>71</v>
      </c>
      <c r="BX86" s="77" t="s">
        <v>72</v>
      </c>
    </row>
    <row r="87" spans="1:76" s="5" customFormat="1" ht="27" customHeight="1">
      <c r="A87" s="132" t="s">
        <v>153</v>
      </c>
      <c r="B87" s="79"/>
      <c r="C87" s="80"/>
      <c r="D87" s="231" t="s">
        <v>73</v>
      </c>
      <c r="E87" s="232"/>
      <c r="F87" s="232"/>
      <c r="G87" s="232"/>
      <c r="H87" s="232"/>
      <c r="I87" s="81"/>
      <c r="J87" s="231" t="s">
        <v>74</v>
      </c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4">
        <f>vn2!M27</f>
        <v>0</v>
      </c>
      <c r="AH87" s="232"/>
      <c r="AI87" s="232"/>
      <c r="AJ87" s="232"/>
      <c r="AK87" s="232"/>
      <c r="AL87" s="232"/>
      <c r="AM87" s="232"/>
      <c r="AN87" s="234">
        <f>vn2!L38</f>
        <v>0</v>
      </c>
      <c r="AO87" s="232"/>
      <c r="AP87" s="232"/>
      <c r="AQ87" s="82"/>
      <c r="AS87" s="83" t="e">
        <f>#REF!</f>
        <v>#REF!</v>
      </c>
      <c r="AT87" s="84" t="e">
        <f>ROUND(SUM(AV87:AW87),2)</f>
        <v>#REF!</v>
      </c>
      <c r="AU87" s="85" t="e">
        <f>#REF!</f>
        <v>#REF!</v>
      </c>
      <c r="AV87" s="84" t="e">
        <f>#REF!</f>
        <v>#REF!</v>
      </c>
      <c r="AW87" s="84" t="e">
        <f>#REF!</f>
        <v>#REF!</v>
      </c>
      <c r="AX87" s="84" t="e">
        <f>#REF!</f>
        <v>#REF!</v>
      </c>
      <c r="AY87" s="84" t="e">
        <f>#REF!</f>
        <v>#REF!</v>
      </c>
      <c r="AZ87" s="84" t="e">
        <f>#REF!</f>
        <v>#REF!</v>
      </c>
      <c r="BA87" s="84" t="e">
        <f>#REF!</f>
        <v>#REF!</v>
      </c>
      <c r="BB87" s="84" t="e">
        <f>#REF!</f>
        <v>#REF!</v>
      </c>
      <c r="BC87" s="84" t="e">
        <f>#REF!</f>
        <v>#REF!</v>
      </c>
      <c r="BD87" s="86" t="e">
        <f>#REF!</f>
        <v>#REF!</v>
      </c>
      <c r="BT87" s="87" t="s">
        <v>17</v>
      </c>
      <c r="BV87" s="87" t="s">
        <v>70</v>
      </c>
      <c r="BW87" s="87" t="s">
        <v>75</v>
      </c>
      <c r="BX87" s="87" t="s">
        <v>71</v>
      </c>
    </row>
    <row r="88" spans="2:76" s="5" customFormat="1" ht="27" customHeight="1">
      <c r="B88" s="79"/>
      <c r="C88" s="80"/>
      <c r="D88" s="231" t="s">
        <v>76</v>
      </c>
      <c r="E88" s="232"/>
      <c r="F88" s="232"/>
      <c r="G88" s="232"/>
      <c r="H88" s="232"/>
      <c r="I88" s="81"/>
      <c r="J88" s="231" t="s">
        <v>77</v>
      </c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3">
        <f>etapa2!M31</f>
        <v>0</v>
      </c>
      <c r="AH88" s="232"/>
      <c r="AI88" s="232"/>
      <c r="AJ88" s="232"/>
      <c r="AK88" s="232"/>
      <c r="AL88" s="232"/>
      <c r="AM88" s="232"/>
      <c r="AN88" s="234">
        <f>etapa2!L39</f>
        <v>0</v>
      </c>
      <c r="AO88" s="232"/>
      <c r="AP88" s="232"/>
      <c r="AQ88" s="82"/>
      <c r="AS88" s="83" t="e">
        <f>ROUND(SUM(#REF!),2)</f>
        <v>#REF!</v>
      </c>
      <c r="AT88" s="84" t="e">
        <f>ROUND(SUM(AV88:AW88),2)</f>
        <v>#REF!</v>
      </c>
      <c r="AU88" s="85" t="e">
        <f>ROUND(SUM(#REF!),5)</f>
        <v>#REF!</v>
      </c>
      <c r="AV88" s="84" t="e">
        <f>ROUND(AZ88*L30,2)</f>
        <v>#REF!</v>
      </c>
      <c r="AW88" s="84" t="e">
        <f>ROUND(BA88*L31,2)</f>
        <v>#REF!</v>
      </c>
      <c r="AX88" s="84" t="e">
        <f>ROUND(BB88*L30,2)</f>
        <v>#REF!</v>
      </c>
      <c r="AY88" s="84" t="e">
        <f>ROUND(BC88*L31,2)</f>
        <v>#REF!</v>
      </c>
      <c r="AZ88" s="84" t="e">
        <f>ROUND(SUM(#REF!),2)</f>
        <v>#REF!</v>
      </c>
      <c r="BA88" s="84" t="e">
        <f>ROUND(SUM(#REF!),2)</f>
        <v>#REF!</v>
      </c>
      <c r="BB88" s="84" t="e">
        <f>ROUND(SUM(#REF!),2)</f>
        <v>#REF!</v>
      </c>
      <c r="BC88" s="84" t="e">
        <f>ROUND(SUM(#REF!),2)</f>
        <v>#REF!</v>
      </c>
      <c r="BD88" s="86" t="e">
        <f>ROUND(SUM(#REF!),2)</f>
        <v>#REF!</v>
      </c>
      <c r="BS88" s="87" t="s">
        <v>67</v>
      </c>
      <c r="BT88" s="87" t="s">
        <v>17</v>
      </c>
      <c r="BU88" s="87" t="s">
        <v>69</v>
      </c>
      <c r="BV88" s="87" t="s">
        <v>70</v>
      </c>
      <c r="BW88" s="87" t="s">
        <v>78</v>
      </c>
      <c r="BX88" s="87" t="s">
        <v>71</v>
      </c>
    </row>
    <row r="89" spans="2:48" s="1" customFormat="1" ht="30" customHeight="1">
      <c r="B89" s="27"/>
      <c r="C89" s="71" t="s">
        <v>81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36">
        <v>0</v>
      </c>
      <c r="AH89" s="254"/>
      <c r="AI89" s="254"/>
      <c r="AJ89" s="254"/>
      <c r="AK89" s="254"/>
      <c r="AL89" s="254"/>
      <c r="AM89" s="254"/>
      <c r="AN89" s="236">
        <v>0</v>
      </c>
      <c r="AO89" s="254"/>
      <c r="AP89" s="254"/>
      <c r="AQ89" s="29"/>
      <c r="AS89" s="67" t="s">
        <v>82</v>
      </c>
      <c r="AT89" s="68" t="s">
        <v>83</v>
      </c>
      <c r="AU89" s="68" t="s">
        <v>33</v>
      </c>
      <c r="AV89" s="69" t="s">
        <v>55</v>
      </c>
    </row>
    <row r="90" spans="2:48" s="1" customFormat="1" ht="10.5" customHeight="1">
      <c r="B90" s="2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9"/>
      <c r="AS90" s="89"/>
      <c r="AT90" s="48"/>
      <c r="AU90" s="48"/>
      <c r="AV90" s="50"/>
    </row>
    <row r="91" spans="2:43" s="1" customFormat="1" ht="30" customHeight="1">
      <c r="B91" s="27"/>
      <c r="C91" s="90" t="s">
        <v>84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19">
        <f>ROUND(AG86+AG89,2)</f>
        <v>0</v>
      </c>
      <c r="AH91" s="219"/>
      <c r="AI91" s="219"/>
      <c r="AJ91" s="219"/>
      <c r="AK91" s="219"/>
      <c r="AL91" s="219"/>
      <c r="AM91" s="219"/>
      <c r="AN91" s="219">
        <f>AN86+AN89</f>
        <v>0</v>
      </c>
      <c r="AO91" s="219"/>
      <c r="AP91" s="219"/>
      <c r="AQ91" s="29"/>
    </row>
    <row r="92" spans="2:43" s="1" customFormat="1" ht="6.75" customHeight="1"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3"/>
    </row>
  </sheetData>
  <sheetProtection/>
  <mergeCells count="49">
    <mergeCell ref="AG91:AM91"/>
    <mergeCell ref="AN91:AP91"/>
    <mergeCell ref="AG89:AM89"/>
    <mergeCell ref="AN89:AP89"/>
    <mergeCell ref="AR2:BE2"/>
    <mergeCell ref="AG86:AM86"/>
    <mergeCell ref="AN86:AP86"/>
    <mergeCell ref="AG87:AM87"/>
    <mergeCell ref="AS81:AT83"/>
    <mergeCell ref="AM82:AP82"/>
    <mergeCell ref="AM81:AP81"/>
    <mergeCell ref="AK25:AO25"/>
    <mergeCell ref="AK26:AO26"/>
    <mergeCell ref="AK28:AO28"/>
    <mergeCell ref="D87:H87"/>
    <mergeCell ref="J87:AF87"/>
    <mergeCell ref="AN88:AP88"/>
    <mergeCell ref="AG88:AM88"/>
    <mergeCell ref="D88:H88"/>
    <mergeCell ref="J88:AF88"/>
    <mergeCell ref="AN87:AP87"/>
    <mergeCell ref="X36:AB36"/>
    <mergeCell ref="AK36:AO36"/>
    <mergeCell ref="C75:AP75"/>
    <mergeCell ref="L77:AO77"/>
    <mergeCell ref="C84:G84"/>
    <mergeCell ref="I84:AF84"/>
    <mergeCell ref="AG84:AM84"/>
    <mergeCell ref="AN84:AP84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L30:O30"/>
    <mergeCell ref="W30:AE30"/>
    <mergeCell ref="AK30:AO30"/>
    <mergeCell ref="E23:AN23"/>
  </mergeCells>
  <hyperlinks>
    <hyperlink ref="K1:S1" location="C2" tooltip="Souhrnný list stavby" display="1) Souhrnný list stavby"/>
    <hyperlink ref="W1:AF1" location="C87" tooltip="Rekapitulace objektů" display="2) Rekapitulace objektů"/>
    <hyperlink ref="A87" location="'01 - Vedlejší náklady'!C2" tooltip="01 - Vedlejší náklady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73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20"/>
  <sheetViews>
    <sheetView showGridLines="0" zoomScalePageLayoutView="0" workbookViewId="0" topLeftCell="A1">
      <pane ySplit="1" topLeftCell="BM100" activePane="bottomLeft" state="frozen"/>
      <selection pane="topLeft" activeCell="A1" sqref="A1"/>
      <selection pane="bottomLeft" activeCell="L118" sqref="L118:M118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8.7109375" style="0" customWidth="1"/>
    <col min="12" max="17" width="4.7109375" style="0" customWidth="1"/>
    <col min="18" max="18" width="8.7109375" style="0" customWidth="1"/>
    <col min="19" max="19" width="1.7109375" style="0" customWidth="1"/>
    <col min="20" max="20" width="8.140625" style="0" customWidth="1"/>
    <col min="21" max="21" width="29.7109375" style="0" hidden="1" customWidth="1"/>
    <col min="22" max="22" width="16.28125" style="0" hidden="1" customWidth="1"/>
    <col min="23" max="23" width="12.28125" style="0" hidden="1" customWidth="1"/>
    <col min="24" max="24" width="16.28125" style="0" hidden="1" customWidth="1"/>
    <col min="25" max="25" width="12.140625" style="0" hidden="1" customWidth="1"/>
    <col min="26" max="26" width="15.00390625" style="0" hidden="1" customWidth="1"/>
    <col min="27" max="27" width="11.00390625" style="0" hidden="1" customWidth="1"/>
    <col min="28" max="28" width="15.00390625" style="0" hidden="1" customWidth="1"/>
    <col min="29" max="29" width="16.28125" style="0" hidden="1" customWidth="1"/>
    <col min="30" max="30" width="11.00390625" style="0" customWidth="1"/>
    <col min="31" max="31" width="15.00390625" style="0" customWidth="1"/>
    <col min="32" max="32" width="16.28125" style="0" customWidth="1"/>
    <col min="45" max="65" width="0" style="0" hidden="1" customWidth="1"/>
  </cols>
  <sheetData>
    <row r="1" spans="1:67" ht="21.75" customHeight="1">
      <c r="A1" s="137"/>
      <c r="B1" s="134"/>
      <c r="C1" s="134"/>
      <c r="D1" s="135" t="s">
        <v>1</v>
      </c>
      <c r="E1" s="134"/>
      <c r="F1" s="136" t="s">
        <v>154</v>
      </c>
      <c r="G1" s="136"/>
      <c r="H1" s="271" t="s">
        <v>155</v>
      </c>
      <c r="I1" s="271"/>
      <c r="J1" s="271"/>
      <c r="K1" s="271"/>
      <c r="L1" s="136" t="s">
        <v>156</v>
      </c>
      <c r="M1" s="134"/>
      <c r="N1" s="134"/>
      <c r="O1" s="135" t="s">
        <v>85</v>
      </c>
      <c r="P1" s="134"/>
      <c r="Q1" s="134"/>
      <c r="R1" s="134"/>
      <c r="S1" s="134"/>
      <c r="T1" s="136" t="s">
        <v>157</v>
      </c>
      <c r="U1" s="136"/>
      <c r="V1" s="137"/>
      <c r="W1" s="137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3:47" ht="36.75" customHeight="1">
      <c r="C2" s="240" t="s">
        <v>5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T2" s="242" t="s">
        <v>6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U2" s="13" t="s">
        <v>75</v>
      </c>
    </row>
    <row r="3" spans="2:47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AU3" s="13" t="s">
        <v>79</v>
      </c>
    </row>
    <row r="4" spans="2:47" ht="36.75" customHeight="1">
      <c r="B4" s="17"/>
      <c r="C4" s="243" t="s">
        <v>86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18"/>
      <c r="S4" s="19"/>
      <c r="U4" s="20" t="s">
        <v>10</v>
      </c>
      <c r="AU4" s="13" t="s">
        <v>4</v>
      </c>
    </row>
    <row r="5" spans="2:19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2:19" ht="24.75" customHeight="1">
      <c r="B6" s="17"/>
      <c r="C6" s="18"/>
      <c r="D6" s="24" t="s">
        <v>13</v>
      </c>
      <c r="E6" s="18"/>
      <c r="F6" s="226" t="str">
        <f>'Rek etap2'!K6</f>
        <v>Gymnázium Plzeň, výměna oken a dveří- ETAPA2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18"/>
      <c r="R6" s="18"/>
      <c r="S6" s="19"/>
    </row>
    <row r="7" spans="2:19" s="1" customFormat="1" ht="32.25" customHeight="1">
      <c r="B7" s="27"/>
      <c r="C7" s="28"/>
      <c r="D7" s="23" t="s">
        <v>87</v>
      </c>
      <c r="E7" s="28"/>
      <c r="F7" s="237" t="s">
        <v>88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8"/>
      <c r="R7" s="28"/>
      <c r="S7" s="29"/>
    </row>
    <row r="8" spans="2:19" s="1" customFormat="1" ht="14.25" customHeight="1">
      <c r="B8" s="27"/>
      <c r="C8" s="28"/>
      <c r="D8" s="24" t="s">
        <v>15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16</v>
      </c>
      <c r="N8" s="28"/>
      <c r="O8" s="22" t="s">
        <v>3</v>
      </c>
      <c r="P8" s="28"/>
      <c r="Q8" s="28"/>
      <c r="R8" s="28"/>
      <c r="S8" s="29"/>
    </row>
    <row r="9" spans="2:19" s="1" customFormat="1" ht="14.25" customHeight="1">
      <c r="B9" s="27"/>
      <c r="C9" s="28"/>
      <c r="D9" s="24" t="s">
        <v>18</v>
      </c>
      <c r="E9" s="28"/>
      <c r="F9" s="22" t="s">
        <v>26</v>
      </c>
      <c r="G9" s="28"/>
      <c r="H9" s="28"/>
      <c r="I9" s="28"/>
      <c r="J9" s="28"/>
      <c r="K9" s="28"/>
      <c r="L9" s="28"/>
      <c r="M9" s="24" t="s">
        <v>19</v>
      </c>
      <c r="N9" s="28"/>
      <c r="O9" s="213">
        <f>'Rek etap2'!AN8</f>
        <v>42463</v>
      </c>
      <c r="P9" s="254"/>
      <c r="Q9" s="28"/>
      <c r="R9" s="28"/>
      <c r="S9" s="29"/>
    </row>
    <row r="10" spans="2:19" s="1" customFormat="1" ht="10.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</row>
    <row r="11" spans="2:19" s="1" customFormat="1" ht="14.25" customHeight="1">
      <c r="B11" s="27"/>
      <c r="C11" s="28"/>
      <c r="D11" s="24" t="s">
        <v>22</v>
      </c>
      <c r="E11" s="28"/>
      <c r="F11" s="28"/>
      <c r="G11" s="28"/>
      <c r="H11" s="28"/>
      <c r="I11" s="28"/>
      <c r="J11" s="28"/>
      <c r="K11" s="28"/>
      <c r="L11" s="28"/>
      <c r="M11" s="24" t="s">
        <v>23</v>
      </c>
      <c r="N11" s="28"/>
      <c r="O11" s="244">
        <f>IF('Rek etap2'!AN10="","",'Rek etap2'!AN10)</f>
      </c>
      <c r="P11" s="254"/>
      <c r="Q11" s="28"/>
      <c r="R11" s="28"/>
      <c r="S11" s="29"/>
    </row>
    <row r="12" spans="2:19" s="1" customFormat="1" ht="18" customHeight="1">
      <c r="B12" s="27"/>
      <c r="C12" s="28"/>
      <c r="D12" s="28"/>
      <c r="E12" s="22" t="str">
        <f>IF('Rek etap2'!E11="","",'Rek etap2'!E11)</f>
        <v>Gymnázuim Plzeň</v>
      </c>
      <c r="F12" s="28"/>
      <c r="G12" s="28"/>
      <c r="H12" s="28"/>
      <c r="I12" s="28"/>
      <c r="J12" s="28"/>
      <c r="K12" s="28"/>
      <c r="L12" s="28"/>
      <c r="M12" s="24" t="s">
        <v>24</v>
      </c>
      <c r="N12" s="28"/>
      <c r="O12" s="244">
        <f>IF('Rek etap2'!AN11="","",'Rek etap2'!AN11)</f>
      </c>
      <c r="P12" s="254"/>
      <c r="Q12" s="28"/>
      <c r="R12" s="28"/>
      <c r="S12" s="29"/>
    </row>
    <row r="13" spans="2:19" s="1" customFormat="1" ht="6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</row>
    <row r="14" spans="2:19" s="1" customFormat="1" ht="14.25" customHeight="1">
      <c r="B14" s="27"/>
      <c r="C14" s="28"/>
      <c r="D14" s="24" t="s">
        <v>25</v>
      </c>
      <c r="E14" s="28"/>
      <c r="F14" s="28"/>
      <c r="G14" s="28"/>
      <c r="H14" s="28"/>
      <c r="I14" s="28"/>
      <c r="J14" s="28"/>
      <c r="K14" s="28"/>
      <c r="L14" s="28"/>
      <c r="M14" s="24" t="s">
        <v>23</v>
      </c>
      <c r="N14" s="28"/>
      <c r="O14" s="244">
        <f>IF('Rek etap2'!AN13="","",'Rek etap2'!AN13)</f>
      </c>
      <c r="P14" s="254"/>
      <c r="Q14" s="28"/>
      <c r="R14" s="28"/>
      <c r="S14" s="29"/>
    </row>
    <row r="15" spans="2:19" s="1" customFormat="1" ht="18" customHeight="1">
      <c r="B15" s="27"/>
      <c r="C15" s="28"/>
      <c r="D15" s="28"/>
      <c r="E15" s="22" t="str">
        <f>IF('Rek etap2'!E14="","",'Rek etap2'!E14)</f>
        <v> </v>
      </c>
      <c r="F15" s="28"/>
      <c r="G15" s="28"/>
      <c r="H15" s="28"/>
      <c r="I15" s="28"/>
      <c r="J15" s="28"/>
      <c r="K15" s="28"/>
      <c r="L15" s="28"/>
      <c r="M15" s="24" t="s">
        <v>24</v>
      </c>
      <c r="N15" s="28"/>
      <c r="O15" s="244">
        <f>IF('Rek etap2'!AN14="","",'Rek etap2'!AN14)</f>
      </c>
      <c r="P15" s="254"/>
      <c r="Q15" s="28"/>
      <c r="R15" s="28"/>
      <c r="S15" s="29"/>
    </row>
    <row r="16" spans="2:19" s="1" customFormat="1" ht="6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/>
    </row>
    <row r="17" spans="2:19" s="1" customFormat="1" ht="14.25" customHeight="1">
      <c r="B17" s="27"/>
      <c r="C17" s="28"/>
      <c r="D17" s="24" t="s">
        <v>27</v>
      </c>
      <c r="E17" s="28"/>
      <c r="F17" s="28"/>
      <c r="G17" s="28"/>
      <c r="H17" s="28"/>
      <c r="I17" s="28"/>
      <c r="J17" s="28"/>
      <c r="K17" s="28"/>
      <c r="L17" s="28"/>
      <c r="M17" s="24" t="s">
        <v>23</v>
      </c>
      <c r="N17" s="28"/>
      <c r="O17" s="244">
        <f>IF('Rek etap2'!AN16="","",'Rek etap2'!AN16)</f>
      </c>
      <c r="P17" s="254"/>
      <c r="Q17" s="28"/>
      <c r="R17" s="28"/>
      <c r="S17" s="29"/>
    </row>
    <row r="18" spans="2:19" s="1" customFormat="1" ht="18" customHeight="1">
      <c r="B18" s="27"/>
      <c r="C18" s="28"/>
      <c r="D18" s="28"/>
      <c r="E18" s="22" t="s">
        <v>167</v>
      </c>
      <c r="F18" s="28"/>
      <c r="G18" s="28"/>
      <c r="H18" s="28"/>
      <c r="I18" s="28"/>
      <c r="J18" s="28"/>
      <c r="K18" s="28"/>
      <c r="L18" s="28"/>
      <c r="M18" s="24" t="s">
        <v>24</v>
      </c>
      <c r="N18" s="28"/>
      <c r="O18" s="244">
        <f>IF('Rek etap2'!AN17="","",'Rek etap2'!AN17)</f>
      </c>
      <c r="P18" s="254"/>
      <c r="Q18" s="28"/>
      <c r="R18" s="28"/>
      <c r="S18" s="29"/>
    </row>
    <row r="19" spans="2:19" s="1" customFormat="1" ht="6.7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/>
    </row>
    <row r="20" spans="2:19" s="1" customFormat="1" ht="14.25" customHeight="1">
      <c r="B20" s="27"/>
      <c r="C20" s="28"/>
      <c r="D20" s="24" t="s">
        <v>28</v>
      </c>
      <c r="E20" s="28"/>
      <c r="F20" s="28"/>
      <c r="G20" s="28"/>
      <c r="H20" s="28"/>
      <c r="I20" s="28"/>
      <c r="J20" s="28"/>
      <c r="K20" s="28"/>
      <c r="L20" s="28"/>
      <c r="M20" s="24" t="s">
        <v>23</v>
      </c>
      <c r="N20" s="28"/>
      <c r="O20" s="244">
        <f>IF('Rek etap2'!AN19="","",'Rek etap2'!AN19)</f>
      </c>
      <c r="P20" s="254"/>
      <c r="Q20" s="28"/>
      <c r="R20" s="28"/>
      <c r="S20" s="29"/>
    </row>
    <row r="21" spans="2:19" s="1" customFormat="1" ht="18" customHeight="1">
      <c r="B21" s="27"/>
      <c r="C21" s="28"/>
      <c r="D21" s="28"/>
      <c r="E21" s="22">
        <f>IF('Rek etap2'!E20="","",'Rek etap2'!E20)</f>
      </c>
      <c r="F21" s="28"/>
      <c r="G21" s="28"/>
      <c r="H21" s="28"/>
      <c r="I21" s="28"/>
      <c r="J21" s="28"/>
      <c r="K21" s="28"/>
      <c r="L21" s="28"/>
      <c r="M21" s="24" t="s">
        <v>24</v>
      </c>
      <c r="N21" s="28"/>
      <c r="O21" s="244">
        <f>IF('Rek etap2'!AN20="","",'Rek etap2'!AN20)</f>
      </c>
      <c r="P21" s="254"/>
      <c r="Q21" s="28"/>
      <c r="R21" s="28"/>
      <c r="S21" s="29"/>
    </row>
    <row r="22" spans="2:19" s="1" customFormat="1" ht="6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</row>
    <row r="23" spans="2:19" s="1" customFormat="1" ht="14.25" customHeight="1">
      <c r="B23" s="27"/>
      <c r="C23" s="28"/>
      <c r="D23" s="24" t="s">
        <v>29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</row>
    <row r="24" spans="2:19" s="1" customFormat="1" ht="22.5" customHeight="1">
      <c r="B24" s="27"/>
      <c r="C24" s="28"/>
      <c r="D24" s="28"/>
      <c r="E24" s="239" t="s">
        <v>3</v>
      </c>
      <c r="F24" s="254"/>
      <c r="G24" s="254"/>
      <c r="H24" s="254"/>
      <c r="I24" s="254"/>
      <c r="J24" s="254"/>
      <c r="K24" s="254"/>
      <c r="L24" s="254"/>
      <c r="M24" s="28"/>
      <c r="N24" s="28"/>
      <c r="O24" s="28"/>
      <c r="P24" s="28"/>
      <c r="Q24" s="28"/>
      <c r="R24" s="28"/>
      <c r="S24" s="29"/>
    </row>
    <row r="25" spans="2:19" s="1" customFormat="1" ht="6.7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/>
    </row>
    <row r="26" spans="2:19" s="1" customFormat="1" ht="6.75" customHeight="1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8"/>
      <c r="S26" s="29"/>
    </row>
    <row r="27" spans="2:19" s="1" customFormat="1" ht="14.25" customHeight="1">
      <c r="B27" s="27"/>
      <c r="C27" s="28"/>
      <c r="D27" s="91" t="s">
        <v>89</v>
      </c>
      <c r="E27" s="28"/>
      <c r="F27" s="28"/>
      <c r="G27" s="28"/>
      <c r="H27" s="28"/>
      <c r="I27" s="28"/>
      <c r="J27" s="28"/>
      <c r="K27" s="28"/>
      <c r="L27" s="28"/>
      <c r="M27" s="245">
        <f>N88</f>
        <v>0</v>
      </c>
      <c r="N27" s="254"/>
      <c r="O27" s="254"/>
      <c r="P27" s="254"/>
      <c r="Q27" s="28"/>
      <c r="R27" s="28"/>
      <c r="S27" s="29"/>
    </row>
    <row r="28" spans="2:19" s="1" customFormat="1" ht="14.25" customHeight="1">
      <c r="B28" s="27"/>
      <c r="C28" s="28"/>
      <c r="D28" s="26" t="s">
        <v>90</v>
      </c>
      <c r="E28" s="28"/>
      <c r="F28" s="28"/>
      <c r="G28" s="28"/>
      <c r="H28" s="28"/>
      <c r="I28" s="28"/>
      <c r="J28" s="28"/>
      <c r="K28" s="28"/>
      <c r="L28" s="28"/>
      <c r="M28" s="245">
        <f>N91</f>
        <v>0</v>
      </c>
      <c r="N28" s="254"/>
      <c r="O28" s="254"/>
      <c r="P28" s="254"/>
      <c r="Q28" s="28"/>
      <c r="R28" s="28"/>
      <c r="S28" s="29"/>
    </row>
    <row r="29" spans="2:19" s="1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/>
    </row>
    <row r="30" spans="2:19" s="1" customFormat="1" ht="24.75" customHeight="1">
      <c r="B30" s="27"/>
      <c r="C30" s="28"/>
      <c r="D30" s="92" t="s">
        <v>32</v>
      </c>
      <c r="E30" s="28"/>
      <c r="F30" s="28"/>
      <c r="G30" s="28"/>
      <c r="H30" s="28"/>
      <c r="I30" s="28"/>
      <c r="J30" s="28"/>
      <c r="K30" s="28"/>
      <c r="L30" s="28"/>
      <c r="M30" s="215">
        <f>ROUND(M27+M28,2)</f>
        <v>0</v>
      </c>
      <c r="N30" s="254"/>
      <c r="O30" s="254"/>
      <c r="P30" s="254"/>
      <c r="Q30" s="28"/>
      <c r="R30" s="28"/>
      <c r="S30" s="29"/>
    </row>
    <row r="31" spans="2:19" s="1" customFormat="1" ht="6.75" customHeight="1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8"/>
      <c r="S31" s="29"/>
    </row>
    <row r="32" spans="2:19" s="1" customFormat="1" ht="14.25" customHeight="1">
      <c r="B32" s="27"/>
      <c r="C32" s="28"/>
      <c r="D32" s="34" t="s">
        <v>33</v>
      </c>
      <c r="E32" s="34" t="s">
        <v>34</v>
      </c>
      <c r="F32" s="35">
        <v>0.21</v>
      </c>
      <c r="G32" s="93" t="s">
        <v>35</v>
      </c>
      <c r="H32" s="214">
        <f>M30</f>
        <v>0</v>
      </c>
      <c r="I32" s="254"/>
      <c r="J32" s="254"/>
      <c r="K32" s="28"/>
      <c r="L32" s="28"/>
      <c r="M32" s="214">
        <f>ROUND(SUM(F32*H32),2)</f>
        <v>0</v>
      </c>
      <c r="N32" s="254"/>
      <c r="O32" s="254"/>
      <c r="P32" s="254"/>
      <c r="Q32" s="28"/>
      <c r="R32" s="28"/>
      <c r="S32" s="29"/>
    </row>
    <row r="33" spans="2:19" s="1" customFormat="1" ht="14.25" customHeight="1">
      <c r="B33" s="27"/>
      <c r="C33" s="28"/>
      <c r="D33" s="28"/>
      <c r="E33" s="34" t="s">
        <v>36</v>
      </c>
      <c r="F33" s="35">
        <v>0.15</v>
      </c>
      <c r="G33" s="93" t="s">
        <v>35</v>
      </c>
      <c r="H33" s="214">
        <f>ROUND((SUM(BG91:BG92)+SUM(BG110:BG119)),2)</f>
        <v>0</v>
      </c>
      <c r="I33" s="254"/>
      <c r="J33" s="254"/>
      <c r="K33" s="28"/>
      <c r="L33" s="28"/>
      <c r="M33" s="214">
        <f>ROUND(ROUND((SUM(BG91:BG92)+SUM(BG110:BG119)),2)*F33,2)</f>
        <v>0</v>
      </c>
      <c r="N33" s="254"/>
      <c r="O33" s="254"/>
      <c r="P33" s="254"/>
      <c r="Q33" s="28"/>
      <c r="R33" s="28"/>
      <c r="S33" s="29"/>
    </row>
    <row r="34" spans="2:19" s="1" customFormat="1" ht="14.25" customHeight="1" hidden="1">
      <c r="B34" s="27"/>
      <c r="C34" s="28"/>
      <c r="D34" s="28"/>
      <c r="E34" s="34" t="s">
        <v>37</v>
      </c>
      <c r="F34" s="35">
        <v>0.21</v>
      </c>
      <c r="G34" s="93" t="s">
        <v>35</v>
      </c>
      <c r="H34" s="214">
        <f>ROUND((SUM(BH91:BH92)+SUM(BH110:BH119)),2)</f>
        <v>0</v>
      </c>
      <c r="I34" s="254"/>
      <c r="J34" s="254"/>
      <c r="K34" s="28"/>
      <c r="L34" s="28"/>
      <c r="M34" s="214">
        <v>0</v>
      </c>
      <c r="N34" s="254"/>
      <c r="O34" s="254"/>
      <c r="P34" s="254"/>
      <c r="Q34" s="28"/>
      <c r="R34" s="28"/>
      <c r="S34" s="29"/>
    </row>
    <row r="35" spans="2:19" s="1" customFormat="1" ht="14.25" customHeight="1" hidden="1">
      <c r="B35" s="27"/>
      <c r="C35" s="28"/>
      <c r="D35" s="28"/>
      <c r="E35" s="34" t="s">
        <v>38</v>
      </c>
      <c r="F35" s="35">
        <v>0.15</v>
      </c>
      <c r="G35" s="93" t="s">
        <v>35</v>
      </c>
      <c r="H35" s="214">
        <f>ROUND((SUM(BI91:BI92)+SUM(BI110:BI119)),2)</f>
        <v>0</v>
      </c>
      <c r="I35" s="254"/>
      <c r="J35" s="254"/>
      <c r="K35" s="28"/>
      <c r="L35" s="28"/>
      <c r="M35" s="214">
        <v>0</v>
      </c>
      <c r="N35" s="254"/>
      <c r="O35" s="254"/>
      <c r="P35" s="254"/>
      <c r="Q35" s="28"/>
      <c r="R35" s="28"/>
      <c r="S35" s="29"/>
    </row>
    <row r="36" spans="2:19" s="1" customFormat="1" ht="14.25" customHeight="1" hidden="1">
      <c r="B36" s="27"/>
      <c r="C36" s="28"/>
      <c r="D36" s="28"/>
      <c r="E36" s="34" t="s">
        <v>39</v>
      </c>
      <c r="F36" s="35">
        <v>0</v>
      </c>
      <c r="G36" s="93" t="s">
        <v>35</v>
      </c>
      <c r="H36" s="214">
        <f>ROUND((SUM(BJ91:BJ92)+SUM(BJ110:BJ119)),2)</f>
        <v>0</v>
      </c>
      <c r="I36" s="254"/>
      <c r="J36" s="254"/>
      <c r="K36" s="28"/>
      <c r="L36" s="28"/>
      <c r="M36" s="214">
        <v>0</v>
      </c>
      <c r="N36" s="254"/>
      <c r="O36" s="254"/>
      <c r="P36" s="254"/>
      <c r="Q36" s="28"/>
      <c r="R36" s="28"/>
      <c r="S36" s="29"/>
    </row>
    <row r="37" spans="2:19" s="1" customFormat="1" ht="6.7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</row>
    <row r="38" spans="2:19" s="1" customFormat="1" ht="24.75" customHeight="1">
      <c r="B38" s="27"/>
      <c r="C38" s="38"/>
      <c r="D38" s="39" t="s">
        <v>40</v>
      </c>
      <c r="E38" s="40"/>
      <c r="F38" s="40"/>
      <c r="G38" s="94" t="s">
        <v>41</v>
      </c>
      <c r="H38" s="41" t="s">
        <v>42</v>
      </c>
      <c r="I38" s="40"/>
      <c r="J38" s="40"/>
      <c r="K38" s="40"/>
      <c r="L38" s="228">
        <f>SUM(M30:M36)</f>
        <v>0</v>
      </c>
      <c r="M38" s="257"/>
      <c r="N38" s="257"/>
      <c r="O38" s="257"/>
      <c r="P38" s="259"/>
      <c r="Q38" s="38"/>
      <c r="R38" s="38"/>
      <c r="S38" s="29"/>
    </row>
    <row r="39" spans="2:19" s="1" customFormat="1" ht="14.2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/>
    </row>
    <row r="40" spans="2:19" s="1" customFormat="1" ht="14.2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/>
    </row>
    <row r="41" spans="2:19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</row>
    <row r="42" spans="2:19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</row>
    <row r="43" spans="2:19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</row>
    <row r="44" spans="2:19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</row>
    <row r="45" spans="2:19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</row>
    <row r="46" spans="2:19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</row>
    <row r="47" spans="2:19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</row>
    <row r="48" spans="2:19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</row>
    <row r="49" spans="2:19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</row>
    <row r="50" spans="2:19" s="1" customFormat="1" ht="15">
      <c r="B50" s="27"/>
      <c r="C50" s="28"/>
      <c r="D50" s="42" t="s">
        <v>43</v>
      </c>
      <c r="E50" s="43"/>
      <c r="F50" s="43"/>
      <c r="G50" s="43"/>
      <c r="H50" s="44"/>
      <c r="I50" s="28"/>
      <c r="J50" s="42" t="s">
        <v>44</v>
      </c>
      <c r="K50" s="43"/>
      <c r="L50" s="43"/>
      <c r="M50" s="43"/>
      <c r="N50" s="43"/>
      <c r="O50" s="43"/>
      <c r="P50" s="44"/>
      <c r="Q50" s="28"/>
      <c r="R50" s="28"/>
      <c r="S50" s="29"/>
    </row>
    <row r="51" spans="2:19" ht="13.5">
      <c r="B51" s="17"/>
      <c r="C51" s="18"/>
      <c r="D51" s="45" t="s">
        <v>167</v>
      </c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8"/>
      <c r="S51" s="19"/>
    </row>
    <row r="52" spans="2:19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8"/>
      <c r="S52" s="19"/>
    </row>
    <row r="53" spans="2:19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8"/>
      <c r="S53" s="19"/>
    </row>
    <row r="54" spans="2:19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8"/>
      <c r="S54" s="19"/>
    </row>
    <row r="55" spans="2:19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8"/>
      <c r="S55" s="19"/>
    </row>
    <row r="56" spans="2:19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8"/>
      <c r="S56" s="19"/>
    </row>
    <row r="57" spans="2:19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8"/>
      <c r="S57" s="19"/>
    </row>
    <row r="58" spans="2:19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8"/>
      <c r="S58" s="19"/>
    </row>
    <row r="59" spans="2:19" s="1" customFormat="1" ht="15">
      <c r="B59" s="27"/>
      <c r="C59" s="28"/>
      <c r="D59" s="47" t="s">
        <v>45</v>
      </c>
      <c r="E59" s="48"/>
      <c r="F59" s="48"/>
      <c r="G59" s="49" t="s">
        <v>46</v>
      </c>
      <c r="H59" s="50"/>
      <c r="I59" s="28"/>
      <c r="J59" s="47" t="s">
        <v>45</v>
      </c>
      <c r="K59" s="48"/>
      <c r="L59" s="48"/>
      <c r="M59" s="48"/>
      <c r="N59" s="49" t="s">
        <v>46</v>
      </c>
      <c r="O59" s="48"/>
      <c r="P59" s="50"/>
      <c r="Q59" s="28"/>
      <c r="R59" s="28"/>
      <c r="S59" s="29"/>
    </row>
    <row r="60" spans="2:19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</row>
    <row r="61" spans="2:19" s="1" customFormat="1" ht="15">
      <c r="B61" s="27"/>
      <c r="C61" s="28"/>
      <c r="D61" s="42" t="s">
        <v>47</v>
      </c>
      <c r="E61" s="43"/>
      <c r="F61" s="43"/>
      <c r="G61" s="43"/>
      <c r="H61" s="44"/>
      <c r="I61" s="28"/>
      <c r="J61" s="42" t="s">
        <v>48</v>
      </c>
      <c r="K61" s="43"/>
      <c r="L61" s="43"/>
      <c r="M61" s="43"/>
      <c r="N61" s="43"/>
      <c r="O61" s="43"/>
      <c r="P61" s="44"/>
      <c r="Q61" s="28"/>
      <c r="R61" s="28"/>
      <c r="S61" s="29"/>
    </row>
    <row r="62" spans="2:19" ht="13.5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8"/>
      <c r="S62" s="19"/>
    </row>
    <row r="63" spans="2:19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8"/>
      <c r="S63" s="19"/>
    </row>
    <row r="64" spans="2:19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8"/>
      <c r="S64" s="19"/>
    </row>
    <row r="65" spans="2:19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8"/>
      <c r="S65" s="19"/>
    </row>
    <row r="66" spans="2:19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8"/>
      <c r="S66" s="19"/>
    </row>
    <row r="67" spans="2:19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8"/>
      <c r="S67" s="19"/>
    </row>
    <row r="68" spans="2:19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8"/>
      <c r="S68" s="19"/>
    </row>
    <row r="69" spans="2:19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8"/>
      <c r="S69" s="19"/>
    </row>
    <row r="70" spans="2:19" s="1" customFormat="1" ht="15">
      <c r="B70" s="27"/>
      <c r="C70" s="28"/>
      <c r="D70" s="47" t="s">
        <v>45</v>
      </c>
      <c r="E70" s="48"/>
      <c r="F70" s="48"/>
      <c r="G70" s="49" t="s">
        <v>46</v>
      </c>
      <c r="H70" s="50"/>
      <c r="I70" s="28"/>
      <c r="J70" s="47" t="s">
        <v>45</v>
      </c>
      <c r="K70" s="48"/>
      <c r="L70" s="48"/>
      <c r="M70" s="48"/>
      <c r="N70" s="49" t="s">
        <v>46</v>
      </c>
      <c r="O70" s="48"/>
      <c r="P70" s="50"/>
      <c r="Q70" s="28"/>
      <c r="R70" s="28"/>
      <c r="S70" s="29"/>
    </row>
    <row r="71" spans="2:19" s="1" customFormat="1" ht="14.2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3"/>
    </row>
    <row r="75" spans="2:19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6"/>
    </row>
    <row r="76" spans="2:19" s="1" customFormat="1" ht="36.75" customHeight="1">
      <c r="B76" s="27"/>
      <c r="C76" s="243" t="s">
        <v>91</v>
      </c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8"/>
      <c r="S76" s="29"/>
    </row>
    <row r="77" spans="2:19" s="1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9"/>
    </row>
    <row r="78" spans="2:19" s="1" customFormat="1" ht="30" customHeight="1">
      <c r="B78" s="27"/>
      <c r="C78" s="24" t="s">
        <v>13</v>
      </c>
      <c r="D78" s="28"/>
      <c r="E78" s="28"/>
      <c r="F78" s="226" t="str">
        <f>F6</f>
        <v>Gymnázium Plzeň, výměna oken a dveří- ETAPA2</v>
      </c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8"/>
      <c r="R78" s="28"/>
      <c r="S78" s="29"/>
    </row>
    <row r="79" spans="2:19" s="1" customFormat="1" ht="36.75" customHeight="1">
      <c r="B79" s="27"/>
      <c r="C79" s="61" t="s">
        <v>87</v>
      </c>
      <c r="D79" s="28"/>
      <c r="E79" s="28"/>
      <c r="F79" s="229" t="str">
        <f>F7</f>
        <v>01 - Vedlejší náklady</v>
      </c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8"/>
      <c r="R79" s="28"/>
      <c r="S79" s="29"/>
    </row>
    <row r="80" spans="2:19" s="1" customFormat="1" ht="6.7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9"/>
    </row>
    <row r="81" spans="2:19" s="1" customFormat="1" ht="18" customHeight="1">
      <c r="B81" s="27"/>
      <c r="C81" s="24" t="s">
        <v>18</v>
      </c>
      <c r="D81" s="28"/>
      <c r="E81" s="28"/>
      <c r="F81" s="22" t="str">
        <f>F9</f>
        <v> </v>
      </c>
      <c r="G81" s="28"/>
      <c r="H81" s="28"/>
      <c r="I81" s="28"/>
      <c r="J81" s="28"/>
      <c r="K81" s="24" t="s">
        <v>19</v>
      </c>
      <c r="L81" s="28"/>
      <c r="M81" s="213">
        <f>IF(O9="","",O9)</f>
        <v>42463</v>
      </c>
      <c r="N81" s="254"/>
      <c r="O81" s="254"/>
      <c r="P81" s="254"/>
      <c r="Q81" s="28"/>
      <c r="R81" s="28"/>
      <c r="S81" s="29"/>
    </row>
    <row r="82" spans="2:19" s="1" customFormat="1" ht="6.75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9"/>
    </row>
    <row r="83" spans="2:19" s="1" customFormat="1" ht="15">
      <c r="B83" s="27"/>
      <c r="C83" s="24" t="s">
        <v>22</v>
      </c>
      <c r="D83" s="28"/>
      <c r="E83" s="28"/>
      <c r="F83" s="22" t="str">
        <f>E12</f>
        <v>Gymnázuim Plzeň</v>
      </c>
      <c r="G83" s="28"/>
      <c r="H83" s="28"/>
      <c r="I83" s="28"/>
      <c r="J83" s="28"/>
      <c r="K83" s="24" t="s">
        <v>27</v>
      </c>
      <c r="L83" s="28"/>
      <c r="M83" s="244" t="str">
        <f>E18</f>
        <v>Ing. Tomáš Kostohryz</v>
      </c>
      <c r="N83" s="254"/>
      <c r="O83" s="254"/>
      <c r="P83" s="254"/>
      <c r="Q83" s="254"/>
      <c r="R83" s="28"/>
      <c r="S83" s="29"/>
    </row>
    <row r="84" spans="2:19" s="1" customFormat="1" ht="14.25" customHeight="1">
      <c r="B84" s="27"/>
      <c r="C84" s="24" t="s">
        <v>25</v>
      </c>
      <c r="D84" s="28"/>
      <c r="E84" s="28"/>
      <c r="F84" s="22" t="str">
        <f>IF(E15="","",E15)</f>
        <v> </v>
      </c>
      <c r="G84" s="28"/>
      <c r="H84" s="28"/>
      <c r="I84" s="28"/>
      <c r="J84" s="28"/>
      <c r="K84" s="24" t="s">
        <v>28</v>
      </c>
      <c r="L84" s="28"/>
      <c r="M84" s="244">
        <f>E21</f>
      </c>
      <c r="N84" s="254"/>
      <c r="O84" s="254"/>
      <c r="P84" s="254"/>
      <c r="Q84" s="254"/>
      <c r="R84" s="28"/>
      <c r="S84" s="29"/>
    </row>
    <row r="85" spans="2:19" s="1" customFormat="1" ht="9.7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9"/>
    </row>
    <row r="86" spans="2:19" s="1" customFormat="1" ht="29.25" customHeight="1">
      <c r="B86" s="27"/>
      <c r="C86" s="216" t="s">
        <v>92</v>
      </c>
      <c r="D86" s="260"/>
      <c r="E86" s="260"/>
      <c r="F86" s="260"/>
      <c r="G86" s="260"/>
      <c r="H86" s="38"/>
      <c r="I86" s="38"/>
      <c r="J86" s="38"/>
      <c r="K86" s="38"/>
      <c r="L86" s="38"/>
      <c r="M86" s="38"/>
      <c r="N86" s="216" t="s">
        <v>93</v>
      </c>
      <c r="O86" s="254"/>
      <c r="P86" s="254"/>
      <c r="Q86" s="254"/>
      <c r="R86" s="28"/>
      <c r="S86" s="29"/>
    </row>
    <row r="87" spans="2:19" s="1" customFormat="1" ht="9.75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9"/>
    </row>
    <row r="88" spans="2:48" s="1" customFormat="1" ht="29.25" customHeight="1">
      <c r="B88" s="27"/>
      <c r="C88" s="71" t="s">
        <v>94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36">
        <f>N110</f>
        <v>0</v>
      </c>
      <c r="O88" s="254"/>
      <c r="P88" s="254"/>
      <c r="Q88" s="254"/>
      <c r="R88" s="28"/>
      <c r="S88" s="29"/>
      <c r="AV88" s="13" t="s">
        <v>95</v>
      </c>
    </row>
    <row r="89" spans="2:19" s="6" customFormat="1" ht="24.75" customHeight="1">
      <c r="B89" s="95"/>
      <c r="C89" s="96"/>
      <c r="D89" s="97" t="s">
        <v>96</v>
      </c>
      <c r="E89" s="96"/>
      <c r="F89" s="96"/>
      <c r="G89" s="96"/>
      <c r="H89" s="96"/>
      <c r="I89" s="96"/>
      <c r="J89" s="96"/>
      <c r="K89" s="96"/>
      <c r="L89" s="96"/>
      <c r="M89" s="96"/>
      <c r="N89" s="261">
        <f>N111</f>
        <v>0</v>
      </c>
      <c r="O89" s="262"/>
      <c r="P89" s="262"/>
      <c r="Q89" s="262"/>
      <c r="R89" s="96"/>
      <c r="S89" s="98"/>
    </row>
    <row r="90" spans="2:19" s="1" customFormat="1" ht="21.75" customHeight="1">
      <c r="B90" s="2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9"/>
    </row>
    <row r="91" spans="2:22" s="1" customFormat="1" ht="29.25" customHeight="1">
      <c r="B91" s="27"/>
      <c r="C91" s="71" t="s">
        <v>97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36">
        <v>0</v>
      </c>
      <c r="O91" s="254"/>
      <c r="P91" s="254"/>
      <c r="Q91" s="254"/>
      <c r="R91" s="28"/>
      <c r="S91" s="29"/>
      <c r="U91" s="99"/>
      <c r="V91" s="100" t="s">
        <v>33</v>
      </c>
    </row>
    <row r="92" spans="2:19" s="1" customFormat="1" ht="18" customHeight="1">
      <c r="B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9"/>
    </row>
    <row r="93" spans="2:19" s="1" customFormat="1" ht="29.25" customHeight="1">
      <c r="B93" s="27"/>
      <c r="C93" s="90" t="s">
        <v>84</v>
      </c>
      <c r="D93" s="38"/>
      <c r="E93" s="38"/>
      <c r="F93" s="38"/>
      <c r="G93" s="38"/>
      <c r="H93" s="38"/>
      <c r="I93" s="38"/>
      <c r="J93" s="38"/>
      <c r="K93" s="38"/>
      <c r="L93" s="219">
        <f>ROUND(SUM(N88+N91),2)</f>
        <v>0</v>
      </c>
      <c r="M93" s="260"/>
      <c r="N93" s="260"/>
      <c r="O93" s="260"/>
      <c r="P93" s="260"/>
      <c r="Q93" s="260"/>
      <c r="R93" s="38"/>
      <c r="S93" s="29"/>
    </row>
    <row r="94" spans="2:19" s="1" customFormat="1" ht="6.75" customHeight="1"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3"/>
    </row>
    <row r="98" spans="2:19" s="1" customFormat="1" ht="6.75" customHeight="1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6"/>
    </row>
    <row r="99" spans="2:19" s="1" customFormat="1" ht="36.75" customHeight="1">
      <c r="B99" s="27"/>
      <c r="C99" s="243" t="s">
        <v>98</v>
      </c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8"/>
      <c r="S99" s="29"/>
    </row>
    <row r="100" spans="2:19" s="1" customFormat="1" ht="6.75" customHeight="1"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9"/>
    </row>
    <row r="101" spans="2:19" s="1" customFormat="1" ht="30" customHeight="1">
      <c r="B101" s="27"/>
      <c r="C101" s="24" t="s">
        <v>13</v>
      </c>
      <c r="D101" s="28"/>
      <c r="E101" s="28"/>
      <c r="F101" s="226" t="str">
        <f>F6</f>
        <v>Gymnázium Plzeň, výměna oken a dveří- ETAPA2</v>
      </c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8"/>
      <c r="R101" s="28"/>
      <c r="S101" s="29"/>
    </row>
    <row r="102" spans="2:19" s="1" customFormat="1" ht="36.75" customHeight="1">
      <c r="B102" s="27"/>
      <c r="C102" s="61" t="s">
        <v>87</v>
      </c>
      <c r="D102" s="28"/>
      <c r="E102" s="28"/>
      <c r="F102" s="229" t="str">
        <f>F7</f>
        <v>01 - Vedlejší náklady</v>
      </c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8"/>
      <c r="R102" s="28"/>
      <c r="S102" s="29"/>
    </row>
    <row r="103" spans="2:19" s="1" customFormat="1" ht="6.75" customHeight="1">
      <c r="B103" s="2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9"/>
    </row>
    <row r="104" spans="2:19" s="1" customFormat="1" ht="18" customHeight="1">
      <c r="B104" s="27"/>
      <c r="C104" s="24" t="s">
        <v>18</v>
      </c>
      <c r="D104" s="28"/>
      <c r="E104" s="28"/>
      <c r="F104" s="22" t="str">
        <f>F9</f>
        <v> </v>
      </c>
      <c r="G104" s="28"/>
      <c r="H104" s="28"/>
      <c r="I104" s="28"/>
      <c r="J104" s="28"/>
      <c r="K104" s="24" t="s">
        <v>19</v>
      </c>
      <c r="L104" s="28"/>
      <c r="M104" s="213">
        <f>IF(O9="","",O9)</f>
        <v>42463</v>
      </c>
      <c r="N104" s="254"/>
      <c r="O104" s="254"/>
      <c r="P104" s="254"/>
      <c r="Q104" s="28"/>
      <c r="R104" s="28"/>
      <c r="S104" s="29"/>
    </row>
    <row r="105" spans="2:19" s="1" customFormat="1" ht="6.75" customHeight="1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9"/>
    </row>
    <row r="106" spans="2:19" s="1" customFormat="1" ht="15">
      <c r="B106" s="27"/>
      <c r="C106" s="24" t="s">
        <v>22</v>
      </c>
      <c r="D106" s="28"/>
      <c r="E106" s="28"/>
      <c r="F106" s="22" t="str">
        <f>E12</f>
        <v>Gymnázuim Plzeň</v>
      </c>
      <c r="G106" s="28"/>
      <c r="H106" s="28"/>
      <c r="I106" s="28"/>
      <c r="J106" s="28"/>
      <c r="K106" s="24" t="s">
        <v>27</v>
      </c>
      <c r="L106" s="28"/>
      <c r="M106" s="244" t="str">
        <f>E18</f>
        <v>Ing. Tomáš Kostohryz</v>
      </c>
      <c r="N106" s="254"/>
      <c r="O106" s="254"/>
      <c r="P106" s="254"/>
      <c r="Q106" s="254"/>
      <c r="R106" s="28"/>
      <c r="S106" s="29"/>
    </row>
    <row r="107" spans="2:19" s="1" customFormat="1" ht="14.25" customHeight="1">
      <c r="B107" s="27"/>
      <c r="C107" s="24" t="s">
        <v>25</v>
      </c>
      <c r="D107" s="28"/>
      <c r="E107" s="28"/>
      <c r="F107" s="22" t="str">
        <f>IF(E15="","",E15)</f>
        <v> </v>
      </c>
      <c r="G107" s="28"/>
      <c r="H107" s="28"/>
      <c r="I107" s="28"/>
      <c r="J107" s="28"/>
      <c r="K107" s="24" t="s">
        <v>28</v>
      </c>
      <c r="L107" s="28"/>
      <c r="M107" s="244">
        <f>E21</f>
      </c>
      <c r="N107" s="254"/>
      <c r="O107" s="254"/>
      <c r="P107" s="254"/>
      <c r="Q107" s="254"/>
      <c r="R107" s="28"/>
      <c r="S107" s="29"/>
    </row>
    <row r="108" spans="2:19" s="1" customFormat="1" ht="9.75" customHeight="1">
      <c r="B108" s="27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9"/>
    </row>
    <row r="109" spans="2:28" s="7" customFormat="1" ht="29.25" customHeight="1">
      <c r="B109" s="101"/>
      <c r="C109" s="102" t="s">
        <v>99</v>
      </c>
      <c r="D109" s="103" t="s">
        <v>100</v>
      </c>
      <c r="E109" s="103" t="s">
        <v>50</v>
      </c>
      <c r="F109" s="263" t="s">
        <v>101</v>
      </c>
      <c r="G109" s="264"/>
      <c r="H109" s="264"/>
      <c r="I109" s="264"/>
      <c r="J109" s="103" t="s">
        <v>102</v>
      </c>
      <c r="K109" s="103" t="s">
        <v>103</v>
      </c>
      <c r="L109" s="265" t="s">
        <v>104</v>
      </c>
      <c r="M109" s="264"/>
      <c r="N109" s="263" t="s">
        <v>93</v>
      </c>
      <c r="O109" s="264"/>
      <c r="P109" s="264"/>
      <c r="Q109" s="266"/>
      <c r="R109" s="147" t="s">
        <v>169</v>
      </c>
      <c r="S109" s="104"/>
      <c r="U109" s="67" t="s">
        <v>105</v>
      </c>
      <c r="V109" s="68" t="s">
        <v>33</v>
      </c>
      <c r="W109" s="68" t="s">
        <v>106</v>
      </c>
      <c r="X109" s="68" t="s">
        <v>107</v>
      </c>
      <c r="Y109" s="68" t="s">
        <v>108</v>
      </c>
      <c r="Z109" s="68" t="s">
        <v>109</v>
      </c>
      <c r="AA109" s="68" t="s">
        <v>110</v>
      </c>
      <c r="AB109" s="69" t="s">
        <v>111</v>
      </c>
    </row>
    <row r="110" spans="2:64" s="1" customFormat="1" ht="29.25" customHeight="1">
      <c r="B110" s="27"/>
      <c r="C110" s="71" t="s">
        <v>89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69">
        <f>SUM(N111)</f>
        <v>0</v>
      </c>
      <c r="O110" s="270"/>
      <c r="P110" s="270"/>
      <c r="Q110" s="270"/>
      <c r="R110" s="144"/>
      <c r="S110" s="29"/>
      <c r="U110" s="70"/>
      <c r="V110" s="43"/>
      <c r="W110" s="43"/>
      <c r="X110" s="105">
        <f>X111</f>
        <v>0</v>
      </c>
      <c r="Y110" s="43"/>
      <c r="Z110" s="105">
        <f>Z111</f>
        <v>0</v>
      </c>
      <c r="AA110" s="43"/>
      <c r="AB110" s="106">
        <f>AB111</f>
        <v>0</v>
      </c>
      <c r="AU110" s="13" t="s">
        <v>67</v>
      </c>
      <c r="AV110" s="13" t="s">
        <v>95</v>
      </c>
      <c r="BL110" s="107">
        <f>BL111</f>
        <v>0</v>
      </c>
    </row>
    <row r="111" spans="2:64" s="8" customFormat="1" ht="36.75" customHeight="1">
      <c r="B111" s="108"/>
      <c r="C111" s="109"/>
      <c r="D111" s="110" t="s">
        <v>96</v>
      </c>
      <c r="E111" s="110"/>
      <c r="F111" s="110"/>
      <c r="G111" s="110"/>
      <c r="H111" s="110"/>
      <c r="I111" s="110"/>
      <c r="J111" s="110"/>
      <c r="K111" s="110"/>
      <c r="L111" s="110"/>
      <c r="M111" s="110"/>
      <c r="N111" s="267">
        <f>SUM(N112:N119)</f>
        <v>0</v>
      </c>
      <c r="O111" s="268"/>
      <c r="P111" s="268"/>
      <c r="Q111" s="268"/>
      <c r="R111" s="143"/>
      <c r="S111" s="111"/>
      <c r="U111" s="112"/>
      <c r="V111" s="109"/>
      <c r="W111" s="109"/>
      <c r="X111" s="113">
        <f>SUM(X112:X119)</f>
        <v>0</v>
      </c>
      <c r="Y111" s="109"/>
      <c r="Z111" s="113">
        <f>SUM(Z112:Z119)</f>
        <v>0</v>
      </c>
      <c r="AA111" s="109"/>
      <c r="AB111" s="114">
        <f>SUM(AB112:AB119)</f>
        <v>0</v>
      </c>
      <c r="AS111" s="115" t="s">
        <v>17</v>
      </c>
      <c r="AU111" s="116" t="s">
        <v>67</v>
      </c>
      <c r="AV111" s="116" t="s">
        <v>68</v>
      </c>
      <c r="AZ111" s="115" t="s">
        <v>112</v>
      </c>
      <c r="BL111" s="117">
        <f>SUM(BL112:BL119)</f>
        <v>0</v>
      </c>
    </row>
    <row r="112" spans="2:66" s="1" customFormat="1" ht="22.5" customHeight="1">
      <c r="B112" s="118"/>
      <c r="C112" s="119" t="s">
        <v>17</v>
      </c>
      <c r="D112" s="119" t="s">
        <v>113</v>
      </c>
      <c r="E112" s="151" t="s">
        <v>223</v>
      </c>
      <c r="F112" s="224" t="s">
        <v>224</v>
      </c>
      <c r="G112" s="223"/>
      <c r="H112" s="223"/>
      <c r="I112" s="223"/>
      <c r="J112" s="121" t="s">
        <v>114</v>
      </c>
      <c r="K112" s="122">
        <v>1</v>
      </c>
      <c r="L112" s="222"/>
      <c r="M112" s="223"/>
      <c r="N112" s="222">
        <f aca="true" t="shared" si="0" ref="N112:N118">ROUND(L112*K112,2)</f>
        <v>0</v>
      </c>
      <c r="O112" s="223"/>
      <c r="P112" s="223"/>
      <c r="Q112" s="223"/>
      <c r="R112" s="148" t="s">
        <v>170</v>
      </c>
      <c r="S112" s="123"/>
      <c r="U112" s="124" t="s">
        <v>3</v>
      </c>
      <c r="V112" s="36" t="s">
        <v>34</v>
      </c>
      <c r="W112" s="125">
        <v>0</v>
      </c>
      <c r="X112" s="125">
        <f>W112*K112</f>
        <v>0</v>
      </c>
      <c r="Y112" s="125">
        <v>0</v>
      </c>
      <c r="Z112" s="125">
        <f>Y112*K112</f>
        <v>0</v>
      </c>
      <c r="AA112" s="125">
        <v>0</v>
      </c>
      <c r="AB112" s="126">
        <f>AA112*K112</f>
        <v>0</v>
      </c>
      <c r="AS112" s="13" t="s">
        <v>115</v>
      </c>
      <c r="AU112" s="13" t="s">
        <v>113</v>
      </c>
      <c r="AV112" s="13" t="s">
        <v>17</v>
      </c>
      <c r="AZ112" s="13" t="s">
        <v>112</v>
      </c>
      <c r="BF112" s="127">
        <f>IF(V112="základní",N112,0)</f>
        <v>0</v>
      </c>
      <c r="BG112" s="127">
        <f>IF(V112="snížená",N112,0)</f>
        <v>0</v>
      </c>
      <c r="BH112" s="127">
        <f>IF(V112="zákl. přenesená",N112,0)</f>
        <v>0</v>
      </c>
      <c r="BI112" s="127">
        <f>IF(V112="sníž. přenesená",N112,0)</f>
        <v>0</v>
      </c>
      <c r="BJ112" s="127">
        <f>IF(V112="nulová",N112,0)</f>
        <v>0</v>
      </c>
      <c r="BK112" s="13" t="s">
        <v>17</v>
      </c>
      <c r="BL112" s="127">
        <f>ROUND(L112*K112,2)</f>
        <v>0</v>
      </c>
      <c r="BM112" s="13" t="s">
        <v>115</v>
      </c>
      <c r="BN112" s="13" t="s">
        <v>116</v>
      </c>
    </row>
    <row r="113" spans="2:66" s="1" customFormat="1" ht="22.5" customHeight="1">
      <c r="B113" s="118"/>
      <c r="C113" s="119"/>
      <c r="D113" s="119"/>
      <c r="E113" s="120"/>
      <c r="F113" s="220" t="s">
        <v>224</v>
      </c>
      <c r="G113" s="221"/>
      <c r="H113" s="221"/>
      <c r="I113" s="221"/>
      <c r="J113" s="121"/>
      <c r="K113" s="122"/>
      <c r="L113" s="222"/>
      <c r="M113" s="223"/>
      <c r="N113" s="222"/>
      <c r="O113" s="223"/>
      <c r="P113" s="223"/>
      <c r="Q113" s="223"/>
      <c r="R113" s="148"/>
      <c r="S113" s="123"/>
      <c r="U113" s="124" t="s">
        <v>3</v>
      </c>
      <c r="V113" s="36" t="s">
        <v>34</v>
      </c>
      <c r="W113" s="125">
        <v>0</v>
      </c>
      <c r="X113" s="125">
        <f>W113*K113</f>
        <v>0</v>
      </c>
      <c r="Y113" s="125">
        <v>0</v>
      </c>
      <c r="Z113" s="125">
        <f>Y113*K113</f>
        <v>0</v>
      </c>
      <c r="AA113" s="125">
        <v>0</v>
      </c>
      <c r="AB113" s="126">
        <f>AA113*K113</f>
        <v>0</v>
      </c>
      <c r="AD113" s="28"/>
      <c r="AS113" s="13" t="s">
        <v>115</v>
      </c>
      <c r="AU113" s="13" t="s">
        <v>113</v>
      </c>
      <c r="AV113" s="13" t="s">
        <v>17</v>
      </c>
      <c r="AZ113" s="13" t="s">
        <v>112</v>
      </c>
      <c r="BF113" s="127">
        <f>IF(V113="základní",N113,0)</f>
        <v>0</v>
      </c>
      <c r="BG113" s="127">
        <f>IF(V113="snížená",N113,0)</f>
        <v>0</v>
      </c>
      <c r="BH113" s="127">
        <f>IF(V113="zákl. přenesená",N113,0)</f>
        <v>0</v>
      </c>
      <c r="BI113" s="127">
        <f>IF(V113="sníž. přenesená",N113,0)</f>
        <v>0</v>
      </c>
      <c r="BJ113" s="127">
        <f>IF(V113="nulová",N113,0)</f>
        <v>0</v>
      </c>
      <c r="BK113" s="13" t="s">
        <v>17</v>
      </c>
      <c r="BL113" s="127">
        <f>ROUND(L113*K113,2)</f>
        <v>0</v>
      </c>
      <c r="BM113" s="13" t="s">
        <v>115</v>
      </c>
      <c r="BN113" s="13" t="s">
        <v>119</v>
      </c>
    </row>
    <row r="114" spans="2:66" s="1" customFormat="1" ht="30" customHeight="1">
      <c r="B114" s="118"/>
      <c r="C114" s="119" t="s">
        <v>120</v>
      </c>
      <c r="D114" s="119" t="s">
        <v>113</v>
      </c>
      <c r="E114" s="120" t="s">
        <v>121</v>
      </c>
      <c r="F114" s="224" t="s">
        <v>225</v>
      </c>
      <c r="G114" s="223"/>
      <c r="H114" s="223"/>
      <c r="I114" s="223"/>
      <c r="J114" s="121" t="s">
        <v>114</v>
      </c>
      <c r="K114" s="122">
        <v>1</v>
      </c>
      <c r="L114" s="222"/>
      <c r="M114" s="223"/>
      <c r="N114" s="222">
        <f t="shared" si="0"/>
        <v>0</v>
      </c>
      <c r="O114" s="223"/>
      <c r="P114" s="223"/>
      <c r="Q114" s="223"/>
      <c r="R114" s="148" t="s">
        <v>170</v>
      </c>
      <c r="S114" s="123"/>
      <c r="U114" s="124" t="s">
        <v>3</v>
      </c>
      <c r="V114" s="36" t="s">
        <v>34</v>
      </c>
      <c r="W114" s="125">
        <v>0</v>
      </c>
      <c r="X114" s="125">
        <f>W114*K114</f>
        <v>0</v>
      </c>
      <c r="Y114" s="125">
        <v>0</v>
      </c>
      <c r="Z114" s="125">
        <f>Y114*K114</f>
        <v>0</v>
      </c>
      <c r="AA114" s="125">
        <v>0</v>
      </c>
      <c r="AB114" s="126">
        <f>AA114*K114</f>
        <v>0</v>
      </c>
      <c r="AD114" s="157"/>
      <c r="AS114" s="13" t="s">
        <v>115</v>
      </c>
      <c r="AU114" s="13" t="s">
        <v>113</v>
      </c>
      <c r="AV114" s="13" t="s">
        <v>17</v>
      </c>
      <c r="AZ114" s="13" t="s">
        <v>112</v>
      </c>
      <c r="BF114" s="127">
        <f>IF(V114="základní",N114,0)</f>
        <v>0</v>
      </c>
      <c r="BG114" s="127">
        <f>IF(V114="snížená",N114,0)</f>
        <v>0</v>
      </c>
      <c r="BH114" s="127">
        <f>IF(V114="zákl. přenesená",N114,0)</f>
        <v>0</v>
      </c>
      <c r="BI114" s="127">
        <f>IF(V114="sníž. přenesená",N114,0)</f>
        <v>0</v>
      </c>
      <c r="BJ114" s="127">
        <f>IF(V114="nulová",N114,0)</f>
        <v>0</v>
      </c>
      <c r="BK114" s="13" t="s">
        <v>17</v>
      </c>
      <c r="BL114" s="127">
        <f>ROUND(L114*K114,2)</f>
        <v>0</v>
      </c>
      <c r="BM114" s="13" t="s">
        <v>115</v>
      </c>
      <c r="BN114" s="13" t="s">
        <v>122</v>
      </c>
    </row>
    <row r="115" spans="2:66" s="1" customFormat="1" ht="30" customHeight="1">
      <c r="B115" s="118"/>
      <c r="C115" s="119"/>
      <c r="D115" s="119"/>
      <c r="E115" s="120"/>
      <c r="F115" s="220" t="s">
        <v>225</v>
      </c>
      <c r="G115" s="221"/>
      <c r="H115" s="221"/>
      <c r="I115" s="221"/>
      <c r="J115" s="121"/>
      <c r="K115" s="122"/>
      <c r="L115" s="222"/>
      <c r="M115" s="223"/>
      <c r="N115" s="222"/>
      <c r="O115" s="223"/>
      <c r="P115" s="223"/>
      <c r="Q115" s="223"/>
      <c r="R115" s="148"/>
      <c r="S115" s="123"/>
      <c r="U115" s="124" t="s">
        <v>3</v>
      </c>
      <c r="V115" s="36" t="s">
        <v>34</v>
      </c>
      <c r="W115" s="125">
        <v>0</v>
      </c>
      <c r="X115" s="125">
        <f>W115*K115</f>
        <v>0</v>
      </c>
      <c r="Y115" s="125">
        <v>0</v>
      </c>
      <c r="Z115" s="125">
        <f>Y115*K115</f>
        <v>0</v>
      </c>
      <c r="AA115" s="125">
        <v>0</v>
      </c>
      <c r="AB115" s="126">
        <f>AA115*K115</f>
        <v>0</v>
      </c>
      <c r="AS115" s="13" t="s">
        <v>115</v>
      </c>
      <c r="AU115" s="13" t="s">
        <v>113</v>
      </c>
      <c r="AV115" s="13" t="s">
        <v>17</v>
      </c>
      <c r="AZ115" s="13" t="s">
        <v>112</v>
      </c>
      <c r="BF115" s="127">
        <f>IF(V115="základní",N115,0)</f>
        <v>0</v>
      </c>
      <c r="BG115" s="127">
        <f>IF(V115="snížená",N115,0)</f>
        <v>0</v>
      </c>
      <c r="BH115" s="127">
        <f>IF(V115="zákl. přenesená",N115,0)</f>
        <v>0</v>
      </c>
      <c r="BI115" s="127">
        <f>IF(V115="sníž. přenesená",N115,0)</f>
        <v>0</v>
      </c>
      <c r="BJ115" s="127">
        <f>IF(V115="nulová",N115,0)</f>
        <v>0</v>
      </c>
      <c r="BK115" s="13" t="s">
        <v>17</v>
      </c>
      <c r="BL115" s="127">
        <f>ROUND(L115*K115,2)</f>
        <v>0</v>
      </c>
      <c r="BM115" s="13" t="s">
        <v>115</v>
      </c>
      <c r="BN115" s="13" t="s">
        <v>124</v>
      </c>
    </row>
    <row r="116" spans="2:66" s="1" customFormat="1" ht="22.5" customHeight="1">
      <c r="B116" s="118"/>
      <c r="C116" s="119" t="s">
        <v>125</v>
      </c>
      <c r="D116" s="119" t="s">
        <v>113</v>
      </c>
      <c r="E116" s="151" t="s">
        <v>226</v>
      </c>
      <c r="F116" s="224" t="s">
        <v>227</v>
      </c>
      <c r="G116" s="223"/>
      <c r="H116" s="223"/>
      <c r="I116" s="223"/>
      <c r="J116" s="121" t="s">
        <v>114</v>
      </c>
      <c r="K116" s="122">
        <v>1</v>
      </c>
      <c r="L116" s="222"/>
      <c r="M116" s="223"/>
      <c r="N116" s="222">
        <f t="shared" si="0"/>
        <v>0</v>
      </c>
      <c r="O116" s="223"/>
      <c r="P116" s="223"/>
      <c r="Q116" s="223"/>
      <c r="R116" s="148" t="s">
        <v>170</v>
      </c>
      <c r="S116" s="123"/>
      <c r="U116" s="124" t="s">
        <v>3</v>
      </c>
      <c r="V116" s="36" t="s">
        <v>34</v>
      </c>
      <c r="W116" s="125">
        <v>0</v>
      </c>
      <c r="X116" s="125">
        <f>W116*K116</f>
        <v>0</v>
      </c>
      <c r="Y116" s="125">
        <v>0</v>
      </c>
      <c r="Z116" s="125">
        <f>Y116*K116</f>
        <v>0</v>
      </c>
      <c r="AA116" s="125">
        <v>0</v>
      </c>
      <c r="AB116" s="126">
        <f>AA116*K116</f>
        <v>0</v>
      </c>
      <c r="AD116" s="157"/>
      <c r="AS116" s="13" t="s">
        <v>115</v>
      </c>
      <c r="AU116" s="13" t="s">
        <v>113</v>
      </c>
      <c r="AV116" s="13" t="s">
        <v>17</v>
      </c>
      <c r="AZ116" s="13" t="s">
        <v>112</v>
      </c>
      <c r="BF116" s="127">
        <f>IF(V116="základní",N116,0)</f>
        <v>0</v>
      </c>
      <c r="BG116" s="127">
        <f>IF(V116="snížená",N116,0)</f>
        <v>0</v>
      </c>
      <c r="BH116" s="127">
        <f>IF(V116="zákl. přenesená",N116,0)</f>
        <v>0</v>
      </c>
      <c r="BI116" s="127">
        <f>IF(V116="sníž. přenesená",N116,0)</f>
        <v>0</v>
      </c>
      <c r="BJ116" s="127">
        <f>IF(V116="nulová",N116,0)</f>
        <v>0</v>
      </c>
      <c r="BK116" s="13" t="s">
        <v>17</v>
      </c>
      <c r="BL116" s="127">
        <f>ROUND(L116*K116,2)</f>
        <v>0</v>
      </c>
      <c r="BM116" s="13" t="s">
        <v>115</v>
      </c>
      <c r="BN116" s="13" t="s">
        <v>126</v>
      </c>
    </row>
    <row r="117" spans="2:66" s="1" customFormat="1" ht="39.75" customHeight="1">
      <c r="B117" s="118"/>
      <c r="C117" s="119"/>
      <c r="D117" s="140"/>
      <c r="E117" s="120"/>
      <c r="F117" s="225" t="s">
        <v>228</v>
      </c>
      <c r="G117" s="221"/>
      <c r="H117" s="221"/>
      <c r="I117" s="221"/>
      <c r="J117" s="121"/>
      <c r="K117" s="122"/>
      <c r="L117" s="222"/>
      <c r="M117" s="223"/>
      <c r="N117" s="222"/>
      <c r="O117" s="223"/>
      <c r="P117" s="223"/>
      <c r="Q117" s="223"/>
      <c r="R117" s="148"/>
      <c r="S117" s="123"/>
      <c r="U117" s="124"/>
      <c r="V117" s="36"/>
      <c r="W117" s="125"/>
      <c r="X117" s="125"/>
      <c r="Y117" s="125"/>
      <c r="Z117" s="125"/>
      <c r="AA117" s="125"/>
      <c r="AB117" s="126"/>
      <c r="AD117" s="189"/>
      <c r="AS117" s="13"/>
      <c r="AU117" s="13"/>
      <c r="AV117" s="13"/>
      <c r="AZ117" s="13"/>
      <c r="BF117" s="127"/>
      <c r="BG117" s="127"/>
      <c r="BH117" s="127"/>
      <c r="BI117" s="127"/>
      <c r="BJ117" s="127"/>
      <c r="BK117" s="13"/>
      <c r="BL117" s="127"/>
      <c r="BM117" s="13"/>
      <c r="BN117" s="13"/>
    </row>
    <row r="118" spans="2:66" s="1" customFormat="1" ht="22.5" customHeight="1">
      <c r="B118" s="118"/>
      <c r="C118" s="119">
        <v>7</v>
      </c>
      <c r="D118" s="119" t="s">
        <v>113</v>
      </c>
      <c r="E118" s="151" t="s">
        <v>117</v>
      </c>
      <c r="F118" s="224" t="s">
        <v>118</v>
      </c>
      <c r="G118" s="223"/>
      <c r="H118" s="223"/>
      <c r="I118" s="223"/>
      <c r="J118" s="121" t="s">
        <v>114</v>
      </c>
      <c r="K118" s="122">
        <v>1</v>
      </c>
      <c r="L118" s="222"/>
      <c r="M118" s="223"/>
      <c r="N118" s="222">
        <f t="shared" si="0"/>
        <v>0</v>
      </c>
      <c r="O118" s="223"/>
      <c r="P118" s="223"/>
      <c r="Q118" s="223"/>
      <c r="R118" s="148" t="s">
        <v>170</v>
      </c>
      <c r="S118" s="123"/>
      <c r="U118" s="124"/>
      <c r="V118" s="36"/>
      <c r="W118" s="125"/>
      <c r="X118" s="125"/>
      <c r="Y118" s="125"/>
      <c r="Z118" s="125"/>
      <c r="AA118" s="125"/>
      <c r="AB118" s="126"/>
      <c r="AD118" s="157"/>
      <c r="AS118" s="13"/>
      <c r="AU118" s="13"/>
      <c r="AV118" s="13"/>
      <c r="AZ118" s="13"/>
      <c r="BF118" s="127"/>
      <c r="BG118" s="127"/>
      <c r="BH118" s="127"/>
      <c r="BI118" s="127"/>
      <c r="BJ118" s="127"/>
      <c r="BK118" s="13"/>
      <c r="BL118" s="127"/>
      <c r="BM118" s="13"/>
      <c r="BN118" s="13"/>
    </row>
    <row r="119" spans="2:66" s="1" customFormat="1" ht="30" customHeight="1">
      <c r="B119" s="118"/>
      <c r="C119" s="119"/>
      <c r="D119" s="119"/>
      <c r="E119" s="120"/>
      <c r="F119" s="220" t="s">
        <v>229</v>
      </c>
      <c r="G119" s="221"/>
      <c r="H119" s="221"/>
      <c r="I119" s="221"/>
      <c r="J119" s="121"/>
      <c r="K119" s="122"/>
      <c r="L119" s="222"/>
      <c r="M119" s="223"/>
      <c r="N119" s="222"/>
      <c r="O119" s="223"/>
      <c r="P119" s="223"/>
      <c r="Q119" s="223"/>
      <c r="R119" s="148"/>
      <c r="S119" s="123"/>
      <c r="U119" s="124"/>
      <c r="V119" s="36"/>
      <c r="W119" s="125"/>
      <c r="X119" s="125"/>
      <c r="Y119" s="125"/>
      <c r="Z119" s="125"/>
      <c r="AA119" s="125"/>
      <c r="AB119" s="126"/>
      <c r="AD119" s="189"/>
      <c r="AS119" s="13"/>
      <c r="AU119" s="13"/>
      <c r="AV119" s="13"/>
      <c r="AZ119" s="13"/>
      <c r="BF119" s="127"/>
      <c r="BG119" s="127"/>
      <c r="BH119" s="127"/>
      <c r="BI119" s="127"/>
      <c r="BJ119" s="127"/>
      <c r="BK119" s="13"/>
      <c r="BL119" s="127"/>
      <c r="BM119" s="13"/>
      <c r="BN119" s="13"/>
    </row>
    <row r="120" spans="2:19" s="1" customFormat="1" ht="6.75" customHeight="1"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3"/>
    </row>
  </sheetData>
  <sheetProtection/>
  <mergeCells count="77">
    <mergeCell ref="F117:I117"/>
    <mergeCell ref="O14:P14"/>
    <mergeCell ref="O15:P15"/>
    <mergeCell ref="F119:I119"/>
    <mergeCell ref="L119:M119"/>
    <mergeCell ref="N119:Q119"/>
    <mergeCell ref="L117:M117"/>
    <mergeCell ref="N117:Q117"/>
    <mergeCell ref="F118:I118"/>
    <mergeCell ref="L118:M118"/>
    <mergeCell ref="N118:Q118"/>
    <mergeCell ref="M30:P30"/>
    <mergeCell ref="H32:J32"/>
    <mergeCell ref="O17:P17"/>
    <mergeCell ref="O20:P20"/>
    <mergeCell ref="O21:P21"/>
    <mergeCell ref="E24:L24"/>
    <mergeCell ref="M27:P27"/>
    <mergeCell ref="M28:P28"/>
    <mergeCell ref="M35:P35"/>
    <mergeCell ref="C2:Q2"/>
    <mergeCell ref="C4:Q4"/>
    <mergeCell ref="F6:P6"/>
    <mergeCell ref="F7:P7"/>
    <mergeCell ref="O9:P9"/>
    <mergeCell ref="O11:P11"/>
    <mergeCell ref="O12:P12"/>
    <mergeCell ref="O18:P18"/>
    <mergeCell ref="H33:J33"/>
    <mergeCell ref="M33:P33"/>
    <mergeCell ref="C86:G86"/>
    <mergeCell ref="N86:Q86"/>
    <mergeCell ref="H34:J34"/>
    <mergeCell ref="H35:J35"/>
    <mergeCell ref="H36:J36"/>
    <mergeCell ref="M36:P36"/>
    <mergeCell ref="L38:P38"/>
    <mergeCell ref="C76:Q76"/>
    <mergeCell ref="N88:Q88"/>
    <mergeCell ref="N89:Q89"/>
    <mergeCell ref="N91:Q91"/>
    <mergeCell ref="M32:P32"/>
    <mergeCell ref="M81:P81"/>
    <mergeCell ref="M34:P34"/>
    <mergeCell ref="F78:P78"/>
    <mergeCell ref="F79:P79"/>
    <mergeCell ref="M83:Q83"/>
    <mergeCell ref="M84:Q84"/>
    <mergeCell ref="L93:Q93"/>
    <mergeCell ref="C99:Q99"/>
    <mergeCell ref="F109:I109"/>
    <mergeCell ref="L109:M109"/>
    <mergeCell ref="N109:Q109"/>
    <mergeCell ref="F101:P101"/>
    <mergeCell ref="N110:Q110"/>
    <mergeCell ref="L113:M113"/>
    <mergeCell ref="N113:Q113"/>
    <mergeCell ref="M104:P104"/>
    <mergeCell ref="M106:Q106"/>
    <mergeCell ref="M107:Q107"/>
    <mergeCell ref="N111:Q111"/>
    <mergeCell ref="F114:I114"/>
    <mergeCell ref="L114:M114"/>
    <mergeCell ref="N114:Q114"/>
    <mergeCell ref="F115:I115"/>
    <mergeCell ref="L115:M115"/>
    <mergeCell ref="N115:Q115"/>
    <mergeCell ref="H1:K1"/>
    <mergeCell ref="T2:AD2"/>
    <mergeCell ref="F116:I116"/>
    <mergeCell ref="L116:M116"/>
    <mergeCell ref="N116:Q116"/>
    <mergeCell ref="F112:I112"/>
    <mergeCell ref="L112:M112"/>
    <mergeCell ref="N112:Q112"/>
    <mergeCell ref="F102:P102"/>
    <mergeCell ref="F113:I11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09" tooltip="Rozpočet" display="3) Rozpočet"/>
    <hyperlink ref="T1:U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71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176"/>
  <sheetViews>
    <sheetView showGridLines="0" zoomScale="150" zoomScaleNormal="150" zoomScalePageLayoutView="0" workbookViewId="0" topLeftCell="A1">
      <pane ySplit="1" topLeftCell="BM153" activePane="bottomLeft" state="frozen"/>
      <selection pane="topLeft" activeCell="A1" sqref="A1"/>
      <selection pane="bottomLeft" activeCell="L164" sqref="L164:M164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8.7109375" style="0" customWidth="1"/>
    <col min="12" max="17" width="4.7109375" style="0" customWidth="1"/>
    <col min="18" max="18" width="8.7109375" style="0" customWidth="1"/>
    <col min="19" max="19" width="1.7109375" style="0" customWidth="1"/>
    <col min="20" max="20" width="8.140625" style="0" customWidth="1"/>
    <col min="21" max="21" width="29.7109375" style="0" hidden="1" customWidth="1"/>
    <col min="22" max="22" width="16.28125" style="0" hidden="1" customWidth="1"/>
    <col min="23" max="23" width="12.28125" style="0" hidden="1" customWidth="1"/>
    <col min="24" max="24" width="16.28125" style="0" hidden="1" customWidth="1"/>
    <col min="25" max="25" width="12.140625" style="0" hidden="1" customWidth="1"/>
    <col min="26" max="26" width="15.00390625" style="0" hidden="1" customWidth="1"/>
    <col min="27" max="27" width="11.00390625" style="0" hidden="1" customWidth="1"/>
    <col min="28" max="28" width="15.00390625" style="0" hidden="1" customWidth="1"/>
    <col min="29" max="29" width="16.28125" style="0" hidden="1" customWidth="1"/>
    <col min="30" max="30" width="11.00390625" style="0" customWidth="1"/>
    <col min="31" max="31" width="15.00390625" style="0" customWidth="1"/>
    <col min="32" max="32" width="16.28125" style="0" customWidth="1"/>
    <col min="45" max="65" width="0" style="0" hidden="1" customWidth="1"/>
  </cols>
  <sheetData>
    <row r="1" spans="1:67" ht="21.75" customHeight="1">
      <c r="A1" s="137"/>
      <c r="B1" s="134"/>
      <c r="C1" s="134"/>
      <c r="D1" s="135" t="s">
        <v>1</v>
      </c>
      <c r="E1" s="134"/>
      <c r="F1" s="136" t="s">
        <v>154</v>
      </c>
      <c r="G1" s="136"/>
      <c r="H1" s="271" t="s">
        <v>155</v>
      </c>
      <c r="I1" s="271"/>
      <c r="J1" s="271"/>
      <c r="K1" s="271"/>
      <c r="L1" s="136" t="s">
        <v>156</v>
      </c>
      <c r="M1" s="134"/>
      <c r="N1" s="134"/>
      <c r="O1" s="135" t="s">
        <v>85</v>
      </c>
      <c r="P1" s="134"/>
      <c r="Q1" s="134"/>
      <c r="R1" s="134"/>
      <c r="S1" s="134"/>
      <c r="T1" s="136" t="s">
        <v>157</v>
      </c>
      <c r="U1" s="136"/>
      <c r="V1" s="137"/>
      <c r="W1" s="137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3:47" ht="36.75" customHeight="1">
      <c r="C2" s="240" t="s">
        <v>5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T2" s="242" t="s">
        <v>6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U2" s="13" t="s">
        <v>80</v>
      </c>
    </row>
    <row r="3" spans="2:47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AU3" s="13" t="s">
        <v>79</v>
      </c>
    </row>
    <row r="4" spans="2:47" ht="36.75" customHeight="1">
      <c r="B4" s="17"/>
      <c r="C4" s="243" t="s">
        <v>86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18"/>
      <c r="S4" s="19"/>
      <c r="U4" s="20" t="s">
        <v>10</v>
      </c>
      <c r="AU4" s="13" t="s">
        <v>4</v>
      </c>
    </row>
    <row r="5" spans="2:19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2:19" ht="24.75" customHeight="1">
      <c r="B6" s="17"/>
      <c r="C6" s="18"/>
      <c r="D6" s="24" t="s">
        <v>13</v>
      </c>
      <c r="E6" s="18"/>
      <c r="F6" s="226" t="str">
        <f>'Rek etap2'!K6</f>
        <v>Gymnázium Plzeň, výměna oken a dveří- ETAPA2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18"/>
      <c r="R6" s="18"/>
      <c r="S6" s="19"/>
    </row>
    <row r="7" spans="1:30" ht="24.75" customHeight="1">
      <c r="A7" s="1"/>
      <c r="B7" s="27"/>
      <c r="C7" s="28"/>
      <c r="D7" s="23" t="s">
        <v>87</v>
      </c>
      <c r="E7" s="28"/>
      <c r="F7" s="226" t="s">
        <v>218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8"/>
      <c r="R7" s="28"/>
      <c r="S7" s="29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4.75" customHeight="1">
      <c r="A8" s="1"/>
      <c r="B8" s="27"/>
      <c r="C8" s="28"/>
      <c r="D8" s="23" t="s">
        <v>127</v>
      </c>
      <c r="E8" s="28"/>
      <c r="F8" s="237" t="s">
        <v>219</v>
      </c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8"/>
      <c r="R8" s="28"/>
      <c r="S8" s="29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19" s="1" customFormat="1" ht="32.25" customHeight="1">
      <c r="B9" s="27"/>
      <c r="C9" s="28"/>
      <c r="D9" s="24" t="s">
        <v>15</v>
      </c>
      <c r="E9" s="28"/>
      <c r="F9" s="22" t="s">
        <v>3</v>
      </c>
      <c r="G9" s="28"/>
      <c r="H9" s="28"/>
      <c r="I9" s="28"/>
      <c r="J9" s="28"/>
      <c r="K9" s="28"/>
      <c r="L9" s="28"/>
      <c r="M9" s="24" t="s">
        <v>16</v>
      </c>
      <c r="N9" s="28"/>
      <c r="O9" s="22" t="s">
        <v>3</v>
      </c>
      <c r="P9" s="28"/>
      <c r="Q9" s="28"/>
      <c r="R9" s="28"/>
      <c r="S9" s="29"/>
    </row>
    <row r="10" spans="2:19" s="1" customFormat="1" ht="14.25" customHeight="1">
      <c r="B10" s="27"/>
      <c r="C10" s="28"/>
      <c r="D10" s="24" t="s">
        <v>18</v>
      </c>
      <c r="E10" s="28"/>
      <c r="F10" s="22" t="s">
        <v>26</v>
      </c>
      <c r="G10" s="28"/>
      <c r="H10" s="28"/>
      <c r="I10" s="28"/>
      <c r="J10" s="28"/>
      <c r="K10" s="28"/>
      <c r="L10" s="28"/>
      <c r="M10" s="24" t="s">
        <v>19</v>
      </c>
      <c r="N10" s="28"/>
      <c r="O10" s="213">
        <f>'Rek etap2'!AN8</f>
        <v>42463</v>
      </c>
      <c r="P10" s="254"/>
      <c r="Q10" s="28"/>
      <c r="R10" s="28"/>
      <c r="S10" s="29"/>
    </row>
    <row r="11" spans="2:19" s="1" customFormat="1" ht="14.25" customHeight="1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</row>
    <row r="12" spans="2:19" s="1" customFormat="1" ht="10.5" customHeight="1">
      <c r="B12" s="27"/>
      <c r="C12" s="28"/>
      <c r="D12" s="24" t="s">
        <v>22</v>
      </c>
      <c r="E12" s="28"/>
      <c r="F12" s="28"/>
      <c r="G12" s="28"/>
      <c r="H12" s="28"/>
      <c r="I12" s="28"/>
      <c r="J12" s="28"/>
      <c r="K12" s="28"/>
      <c r="L12" s="28"/>
      <c r="M12" s="24" t="s">
        <v>23</v>
      </c>
      <c r="N12" s="28"/>
      <c r="O12" s="244"/>
      <c r="P12" s="254"/>
      <c r="Q12" s="28"/>
      <c r="R12" s="28"/>
      <c r="S12" s="29"/>
    </row>
    <row r="13" spans="2:19" s="1" customFormat="1" ht="14.25" customHeight="1">
      <c r="B13" s="27"/>
      <c r="C13" s="28"/>
      <c r="D13" s="28"/>
      <c r="E13" s="22" t="str">
        <f>IF('Rek etap2'!E11="","",'Rek etap2'!E11)</f>
        <v>Gymnázuim Plzeň</v>
      </c>
      <c r="F13" s="28"/>
      <c r="G13" s="28"/>
      <c r="H13" s="28"/>
      <c r="I13" s="28"/>
      <c r="J13" s="28"/>
      <c r="K13" s="28"/>
      <c r="L13" s="28"/>
      <c r="M13" s="24" t="s">
        <v>24</v>
      </c>
      <c r="N13" s="28"/>
      <c r="O13" s="244"/>
      <c r="P13" s="254"/>
      <c r="Q13" s="28"/>
      <c r="R13" s="28"/>
      <c r="S13" s="29"/>
    </row>
    <row r="14" spans="2:19" s="1" customFormat="1" ht="18" customHeight="1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</row>
    <row r="15" spans="2:19" s="1" customFormat="1" ht="6.75" customHeight="1">
      <c r="B15" s="27"/>
      <c r="C15" s="28"/>
      <c r="D15" s="24" t="s">
        <v>25</v>
      </c>
      <c r="E15" s="28"/>
      <c r="F15" s="28"/>
      <c r="G15" s="28"/>
      <c r="H15" s="28"/>
      <c r="I15" s="28"/>
      <c r="J15" s="28"/>
      <c r="K15" s="28"/>
      <c r="L15" s="28"/>
      <c r="M15" s="24" t="s">
        <v>23</v>
      </c>
      <c r="N15" s="28"/>
      <c r="O15" s="244"/>
      <c r="P15" s="254"/>
      <c r="Q15" s="28"/>
      <c r="R15" s="28"/>
      <c r="S15" s="29"/>
    </row>
    <row r="16" spans="2:19" s="1" customFormat="1" ht="14.25" customHeight="1">
      <c r="B16" s="27"/>
      <c r="C16" s="28"/>
      <c r="D16" s="28"/>
      <c r="E16" s="22"/>
      <c r="F16" s="28"/>
      <c r="G16" s="28"/>
      <c r="H16" s="28"/>
      <c r="I16" s="28"/>
      <c r="J16" s="28"/>
      <c r="K16" s="28"/>
      <c r="L16" s="28"/>
      <c r="M16" s="24" t="s">
        <v>24</v>
      </c>
      <c r="N16" s="28"/>
      <c r="O16" s="244"/>
      <c r="P16" s="254"/>
      <c r="Q16" s="28"/>
      <c r="R16" s="28"/>
      <c r="S16" s="29"/>
    </row>
    <row r="17" spans="2:19" s="1" customFormat="1" ht="18" customHeight="1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9"/>
    </row>
    <row r="18" spans="2:19" s="1" customFormat="1" ht="6.75" customHeight="1">
      <c r="B18" s="27"/>
      <c r="C18" s="28"/>
      <c r="D18" s="24" t="s">
        <v>27</v>
      </c>
      <c r="E18" s="28"/>
      <c r="F18" s="28"/>
      <c r="G18" s="28"/>
      <c r="H18" s="28"/>
      <c r="I18" s="28"/>
      <c r="J18" s="28"/>
      <c r="K18" s="28"/>
      <c r="L18" s="28"/>
      <c r="M18" s="24" t="s">
        <v>23</v>
      </c>
      <c r="N18" s="28"/>
      <c r="O18" s="244"/>
      <c r="P18" s="254"/>
      <c r="Q18" s="28"/>
      <c r="R18" s="28"/>
      <c r="S18" s="29"/>
    </row>
    <row r="19" spans="2:19" s="1" customFormat="1" ht="14.25" customHeight="1">
      <c r="B19" s="27"/>
      <c r="C19" s="28"/>
      <c r="D19" s="28"/>
      <c r="E19" s="22"/>
      <c r="F19" s="28"/>
      <c r="G19" s="28"/>
      <c r="H19" s="28"/>
      <c r="I19" s="28"/>
      <c r="J19" s="28"/>
      <c r="K19" s="28"/>
      <c r="L19" s="28"/>
      <c r="M19" s="24" t="s">
        <v>24</v>
      </c>
      <c r="N19" s="28"/>
      <c r="O19" s="244"/>
      <c r="P19" s="254"/>
      <c r="Q19" s="28"/>
      <c r="R19" s="28"/>
      <c r="S19" s="29"/>
    </row>
    <row r="20" spans="2:19" s="1" customFormat="1" ht="18" customHeigh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9"/>
    </row>
    <row r="21" spans="2:19" s="1" customFormat="1" ht="6.75" customHeight="1">
      <c r="B21" s="27"/>
      <c r="C21" s="28"/>
      <c r="D21" s="24" t="s">
        <v>28</v>
      </c>
      <c r="E21" s="28"/>
      <c r="F21" s="28"/>
      <c r="G21" s="28"/>
      <c r="H21" s="28"/>
      <c r="I21" s="28"/>
      <c r="J21" s="28"/>
      <c r="K21" s="28"/>
      <c r="L21" s="28"/>
      <c r="M21" s="24" t="s">
        <v>23</v>
      </c>
      <c r="N21" s="28"/>
      <c r="O21" s="244"/>
      <c r="P21" s="254"/>
      <c r="Q21" s="28"/>
      <c r="R21" s="28"/>
      <c r="S21" s="29"/>
    </row>
    <row r="22" spans="2:19" s="1" customFormat="1" ht="14.25" customHeight="1">
      <c r="B22" s="27"/>
      <c r="C22" s="28"/>
      <c r="D22" s="28"/>
      <c r="E22" s="22"/>
      <c r="F22" s="28"/>
      <c r="G22" s="28"/>
      <c r="H22" s="28"/>
      <c r="I22" s="28"/>
      <c r="J22" s="28"/>
      <c r="K22" s="28"/>
      <c r="L22" s="28"/>
      <c r="M22" s="24" t="s">
        <v>24</v>
      </c>
      <c r="N22" s="28"/>
      <c r="O22" s="244"/>
      <c r="P22" s="254"/>
      <c r="Q22" s="28"/>
      <c r="R22" s="28"/>
      <c r="S22" s="29"/>
    </row>
    <row r="23" spans="2:19" s="1" customFormat="1" ht="18" customHeight="1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</row>
    <row r="24" spans="2:19" s="1" customFormat="1" ht="6.75" customHeight="1">
      <c r="B24" s="27"/>
      <c r="C24" s="28"/>
      <c r="D24" s="24" t="s">
        <v>29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9"/>
    </row>
    <row r="25" spans="2:19" s="1" customFormat="1" ht="14.25" customHeight="1">
      <c r="B25" s="27"/>
      <c r="C25" s="28"/>
      <c r="D25" s="28"/>
      <c r="E25" s="239" t="s">
        <v>3</v>
      </c>
      <c r="F25" s="254"/>
      <c r="G25" s="254"/>
      <c r="H25" s="254"/>
      <c r="I25" s="254"/>
      <c r="J25" s="254"/>
      <c r="K25" s="254"/>
      <c r="L25" s="254"/>
      <c r="M25" s="28"/>
      <c r="N25" s="28"/>
      <c r="O25" s="28"/>
      <c r="P25" s="28"/>
      <c r="Q25" s="28"/>
      <c r="R25" s="28"/>
      <c r="S25" s="29"/>
    </row>
    <row r="26" spans="2:19" s="1" customFormat="1" ht="22.5" customHeight="1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</row>
    <row r="27" spans="2:19" s="1" customFormat="1" ht="6.75" customHeight="1">
      <c r="B27" s="27"/>
      <c r="C27" s="28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28"/>
      <c r="R27" s="28"/>
      <c r="S27" s="29"/>
    </row>
    <row r="28" spans="2:19" s="1" customFormat="1" ht="9.75" customHeight="1">
      <c r="B28" s="27"/>
      <c r="C28" s="28"/>
      <c r="D28" s="91" t="s">
        <v>89</v>
      </c>
      <c r="E28" s="28"/>
      <c r="F28" s="28"/>
      <c r="G28" s="28"/>
      <c r="H28" s="28"/>
      <c r="I28" s="28"/>
      <c r="J28" s="28"/>
      <c r="K28" s="28"/>
      <c r="L28" s="28"/>
      <c r="M28" s="245">
        <f>N89</f>
        <v>0</v>
      </c>
      <c r="N28" s="254"/>
      <c r="O28" s="254"/>
      <c r="P28" s="254"/>
      <c r="Q28" s="28"/>
      <c r="R28" s="28"/>
      <c r="S28" s="29"/>
    </row>
    <row r="29" spans="2:19" s="1" customFormat="1" ht="14.25" customHeight="1">
      <c r="B29" s="27"/>
      <c r="C29" s="28"/>
      <c r="D29" s="26" t="s">
        <v>90</v>
      </c>
      <c r="E29" s="28"/>
      <c r="F29" s="28"/>
      <c r="G29" s="28"/>
      <c r="H29" s="28"/>
      <c r="I29" s="28"/>
      <c r="J29" s="28"/>
      <c r="K29" s="28"/>
      <c r="L29" s="28"/>
      <c r="M29" s="245">
        <f>N101</f>
        <v>0</v>
      </c>
      <c r="N29" s="254"/>
      <c r="O29" s="254"/>
      <c r="P29" s="254"/>
      <c r="Q29" s="28"/>
      <c r="R29" s="28"/>
      <c r="S29" s="29"/>
    </row>
    <row r="30" spans="2:19" s="1" customFormat="1" ht="14.2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/>
    </row>
    <row r="31" spans="2:19" s="1" customFormat="1" ht="15">
      <c r="B31" s="27"/>
      <c r="C31" s="28"/>
      <c r="D31" s="92" t="s">
        <v>32</v>
      </c>
      <c r="E31" s="28"/>
      <c r="F31" s="28"/>
      <c r="G31" s="28"/>
      <c r="H31" s="28"/>
      <c r="I31" s="28"/>
      <c r="J31" s="28"/>
      <c r="K31" s="28"/>
      <c r="L31" s="28"/>
      <c r="M31" s="215">
        <f>ROUND(M28+M29,2)</f>
        <v>0</v>
      </c>
      <c r="N31" s="254"/>
      <c r="O31" s="254"/>
      <c r="P31" s="254"/>
      <c r="Q31" s="28"/>
      <c r="R31" s="28"/>
      <c r="S31" s="29"/>
    </row>
    <row r="32" spans="2:19" s="1" customFormat="1" ht="24.75" customHeight="1">
      <c r="B32" s="27"/>
      <c r="C32" s="28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28"/>
      <c r="R32" s="28"/>
      <c r="S32" s="29"/>
    </row>
    <row r="33" spans="2:19" s="1" customFormat="1" ht="13.5">
      <c r="B33" s="27"/>
      <c r="C33" s="28"/>
      <c r="D33" s="34" t="s">
        <v>33</v>
      </c>
      <c r="E33" s="34" t="s">
        <v>34</v>
      </c>
      <c r="F33" s="35">
        <v>0.21</v>
      </c>
      <c r="G33" s="93" t="s">
        <v>35</v>
      </c>
      <c r="H33" s="214">
        <f>M31</f>
        <v>0</v>
      </c>
      <c r="I33" s="254"/>
      <c r="J33" s="254"/>
      <c r="K33" s="28"/>
      <c r="L33" s="28"/>
      <c r="M33" s="214">
        <f>ROUND(SUM(F33*H33),2)</f>
        <v>0</v>
      </c>
      <c r="N33" s="254"/>
      <c r="O33" s="254"/>
      <c r="P33" s="254"/>
      <c r="Q33" s="28"/>
      <c r="R33" s="28"/>
      <c r="S33" s="29"/>
    </row>
    <row r="34" spans="2:19" s="1" customFormat="1" ht="14.25" customHeight="1">
      <c r="B34" s="27"/>
      <c r="C34" s="28"/>
      <c r="D34" s="28"/>
      <c r="E34" s="34" t="s">
        <v>36</v>
      </c>
      <c r="F34" s="35">
        <v>0.15</v>
      </c>
      <c r="G34" s="93" t="s">
        <v>35</v>
      </c>
      <c r="H34" s="214"/>
      <c r="I34" s="254"/>
      <c r="J34" s="254"/>
      <c r="K34" s="28"/>
      <c r="L34" s="28"/>
      <c r="M34" s="214"/>
      <c r="N34" s="254"/>
      <c r="O34" s="254"/>
      <c r="P34" s="254"/>
      <c r="Q34" s="28"/>
      <c r="R34" s="28"/>
      <c r="S34" s="29"/>
    </row>
    <row r="35" spans="2:19" s="1" customFormat="1" ht="14.25" customHeight="1">
      <c r="B35" s="27"/>
      <c r="C35" s="28"/>
      <c r="D35" s="28"/>
      <c r="E35" s="34" t="s">
        <v>37</v>
      </c>
      <c r="F35" s="35">
        <v>0.21</v>
      </c>
      <c r="G35" s="93" t="s">
        <v>35</v>
      </c>
      <c r="H35" s="214">
        <f>ROUND((SUM(BH101:BH102)+SUM(BH120:BH164)),2)</f>
        <v>0</v>
      </c>
      <c r="I35" s="254"/>
      <c r="J35" s="254"/>
      <c r="K35" s="28"/>
      <c r="L35" s="28"/>
      <c r="M35" s="214">
        <v>0</v>
      </c>
      <c r="N35" s="254"/>
      <c r="O35" s="254"/>
      <c r="P35" s="254"/>
      <c r="Q35" s="28"/>
      <c r="R35" s="28"/>
      <c r="S35" s="29"/>
    </row>
    <row r="36" spans="2:19" s="1" customFormat="1" ht="14.25" customHeight="1" hidden="1">
      <c r="B36" s="27"/>
      <c r="C36" s="28"/>
      <c r="D36" s="28"/>
      <c r="E36" s="34" t="s">
        <v>38</v>
      </c>
      <c r="F36" s="35">
        <v>0.15</v>
      </c>
      <c r="G36" s="93" t="s">
        <v>35</v>
      </c>
      <c r="H36" s="214">
        <f>ROUND((SUM(BI101:BI102)+SUM(BI120:BI164)),2)</f>
        <v>0</v>
      </c>
      <c r="I36" s="254"/>
      <c r="J36" s="254"/>
      <c r="K36" s="28"/>
      <c r="L36" s="28"/>
      <c r="M36" s="214">
        <v>0</v>
      </c>
      <c r="N36" s="254"/>
      <c r="O36" s="254"/>
      <c r="P36" s="254"/>
      <c r="Q36" s="28"/>
      <c r="R36" s="28"/>
      <c r="S36" s="29"/>
    </row>
    <row r="37" spans="2:19" s="1" customFormat="1" ht="14.25" customHeight="1" hidden="1">
      <c r="B37" s="27"/>
      <c r="C37" s="28"/>
      <c r="D37" s="28"/>
      <c r="E37" s="34" t="s">
        <v>39</v>
      </c>
      <c r="F37" s="35">
        <v>0</v>
      </c>
      <c r="G37" s="93" t="s">
        <v>35</v>
      </c>
      <c r="H37" s="214">
        <f>ROUND((SUM(BJ101:BJ102)+SUM(BJ120:BJ164)),2)</f>
        <v>0</v>
      </c>
      <c r="I37" s="254"/>
      <c r="J37" s="254"/>
      <c r="K37" s="28"/>
      <c r="L37" s="28"/>
      <c r="M37" s="214">
        <v>0</v>
      </c>
      <c r="N37" s="254"/>
      <c r="O37" s="254"/>
      <c r="P37" s="254"/>
      <c r="Q37" s="28"/>
      <c r="R37" s="28"/>
      <c r="S37" s="29"/>
    </row>
    <row r="38" spans="2:19" s="1" customFormat="1" ht="14.25" customHeight="1" hidden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</row>
    <row r="39" spans="2:19" s="1" customFormat="1" ht="18">
      <c r="B39" s="27"/>
      <c r="C39" s="38"/>
      <c r="D39" s="39" t="s">
        <v>40</v>
      </c>
      <c r="E39" s="40"/>
      <c r="F39" s="40"/>
      <c r="G39" s="94" t="s">
        <v>41</v>
      </c>
      <c r="H39" s="41" t="s">
        <v>42</v>
      </c>
      <c r="I39" s="40"/>
      <c r="J39" s="40"/>
      <c r="K39" s="40"/>
      <c r="L39" s="228">
        <f>SUM(M31:M37)</f>
        <v>0</v>
      </c>
      <c r="M39" s="257"/>
      <c r="N39" s="257"/>
      <c r="O39" s="257"/>
      <c r="P39" s="259"/>
      <c r="Q39" s="38"/>
      <c r="R39" s="38"/>
      <c r="S39" s="29"/>
    </row>
    <row r="40" spans="2:19" s="1" customFormat="1" ht="24.7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/>
    </row>
    <row r="41" spans="2:19" s="1" customFormat="1" ht="14.25" customHeight="1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</row>
    <row r="42" spans="1:30" s="1" customFormat="1" ht="14.25" customHeight="1">
      <c r="A4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/>
      <c r="U42"/>
      <c r="V42"/>
      <c r="W42"/>
      <c r="X42"/>
      <c r="Y42"/>
      <c r="Z42"/>
      <c r="AA42"/>
      <c r="AB42"/>
      <c r="AC42"/>
      <c r="AD42"/>
    </row>
    <row r="43" spans="2:19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</row>
    <row r="44" spans="2:19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</row>
    <row r="45" spans="2:19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</row>
    <row r="46" spans="2:19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</row>
    <row r="47" spans="2:19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</row>
    <row r="48" spans="2:19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</row>
    <row r="49" spans="2:19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</row>
    <row r="50" spans="2:19" ht="13.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9"/>
    </row>
    <row r="51" spans="2:19" s="1" customFormat="1" ht="15">
      <c r="B51" s="27"/>
      <c r="C51" s="28"/>
      <c r="D51" s="42" t="s">
        <v>43</v>
      </c>
      <c r="E51" s="43"/>
      <c r="F51" s="43"/>
      <c r="G51" s="43"/>
      <c r="H51" s="44"/>
      <c r="I51" s="28"/>
      <c r="J51" s="42" t="s">
        <v>44</v>
      </c>
      <c r="K51" s="43"/>
      <c r="L51" s="43"/>
      <c r="M51" s="43"/>
      <c r="N51" s="43"/>
      <c r="O51" s="43"/>
      <c r="P51" s="44"/>
      <c r="Q51" s="28"/>
      <c r="R51" s="28"/>
      <c r="S51" s="29"/>
    </row>
    <row r="52" spans="2:19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8"/>
      <c r="S52" s="19"/>
    </row>
    <row r="53" spans="2:19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8"/>
      <c r="S53" s="19"/>
    </row>
    <row r="54" spans="2:19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8"/>
      <c r="S54" s="19"/>
    </row>
    <row r="55" spans="2:19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8"/>
      <c r="S55" s="19"/>
    </row>
    <row r="56" spans="2:19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8"/>
      <c r="S56" s="19"/>
    </row>
    <row r="57" spans="2:19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8"/>
      <c r="S57" s="19"/>
    </row>
    <row r="58" spans="2:19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8"/>
      <c r="S58" s="19"/>
    </row>
    <row r="59" spans="2:19" ht="13.5">
      <c r="B59" s="17"/>
      <c r="C59" s="18"/>
      <c r="D59" s="45"/>
      <c r="E59" s="18"/>
      <c r="F59" s="18"/>
      <c r="G59" s="18"/>
      <c r="H59" s="46"/>
      <c r="I59" s="18"/>
      <c r="J59" s="45"/>
      <c r="K59" s="18"/>
      <c r="L59" s="18"/>
      <c r="M59" s="18"/>
      <c r="N59" s="18"/>
      <c r="O59" s="18"/>
      <c r="P59" s="46"/>
      <c r="Q59" s="18"/>
      <c r="R59" s="18"/>
      <c r="S59" s="19"/>
    </row>
    <row r="60" spans="2:19" s="1" customFormat="1" ht="15">
      <c r="B60" s="27"/>
      <c r="C60" s="28"/>
      <c r="D60" s="47" t="s">
        <v>45</v>
      </c>
      <c r="E60" s="48"/>
      <c r="F60" s="48"/>
      <c r="G60" s="49" t="s">
        <v>46</v>
      </c>
      <c r="H60" s="50"/>
      <c r="I60" s="28"/>
      <c r="J60" s="47" t="s">
        <v>45</v>
      </c>
      <c r="K60" s="48"/>
      <c r="L60" s="48"/>
      <c r="M60" s="48"/>
      <c r="N60" s="49" t="s">
        <v>46</v>
      </c>
      <c r="O60" s="48"/>
      <c r="P60" s="50"/>
      <c r="Q60" s="28"/>
      <c r="R60" s="28"/>
      <c r="S60" s="29"/>
    </row>
    <row r="61" spans="2:19" ht="13.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</row>
    <row r="62" spans="2:19" s="1" customFormat="1" ht="15">
      <c r="B62" s="27"/>
      <c r="C62" s="28"/>
      <c r="D62" s="42" t="s">
        <v>47</v>
      </c>
      <c r="E62" s="43"/>
      <c r="F62" s="43"/>
      <c r="G62" s="43"/>
      <c r="H62" s="44"/>
      <c r="I62" s="28"/>
      <c r="J62" s="42" t="s">
        <v>48</v>
      </c>
      <c r="K62" s="43"/>
      <c r="L62" s="43"/>
      <c r="M62" s="43"/>
      <c r="N62" s="43"/>
      <c r="O62" s="43"/>
      <c r="P62" s="44"/>
      <c r="Q62" s="28"/>
      <c r="R62" s="28"/>
      <c r="S62" s="29"/>
    </row>
    <row r="63" spans="2:19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8"/>
      <c r="S63" s="19"/>
    </row>
    <row r="64" spans="2:19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8"/>
      <c r="S64" s="19"/>
    </row>
    <row r="65" spans="2:19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8"/>
      <c r="S65" s="19"/>
    </row>
    <row r="66" spans="2:19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8"/>
      <c r="S66" s="19"/>
    </row>
    <row r="67" spans="2:19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8"/>
      <c r="S67" s="19"/>
    </row>
    <row r="68" spans="2:19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8"/>
      <c r="S68" s="19"/>
    </row>
    <row r="69" spans="2:19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8"/>
      <c r="S69" s="19"/>
    </row>
    <row r="70" spans="2:19" ht="13.5">
      <c r="B70" s="17"/>
      <c r="C70" s="18"/>
      <c r="D70" s="45"/>
      <c r="E70" s="18"/>
      <c r="F70" s="18"/>
      <c r="G70" s="18"/>
      <c r="H70" s="46"/>
      <c r="I70" s="18"/>
      <c r="J70" s="45"/>
      <c r="K70" s="18"/>
      <c r="L70" s="18"/>
      <c r="M70" s="18"/>
      <c r="N70" s="18"/>
      <c r="O70" s="18"/>
      <c r="P70" s="46"/>
      <c r="Q70" s="18"/>
      <c r="R70" s="18"/>
      <c r="S70" s="19"/>
    </row>
    <row r="71" spans="2:19" s="1" customFormat="1" ht="15">
      <c r="B71" s="27"/>
      <c r="C71" s="28"/>
      <c r="D71" s="47" t="s">
        <v>45</v>
      </c>
      <c r="E71" s="48"/>
      <c r="F71" s="48"/>
      <c r="G71" s="49" t="s">
        <v>46</v>
      </c>
      <c r="H71" s="50"/>
      <c r="I71" s="28"/>
      <c r="J71" s="47" t="s">
        <v>45</v>
      </c>
      <c r="K71" s="48"/>
      <c r="L71" s="48"/>
      <c r="M71" s="48"/>
      <c r="N71" s="49" t="s">
        <v>46</v>
      </c>
      <c r="O71" s="48"/>
      <c r="P71" s="50"/>
      <c r="Q71" s="28"/>
      <c r="R71" s="28"/>
      <c r="S71" s="29"/>
    </row>
    <row r="72" spans="2:19" s="1" customFormat="1" ht="14.25" customHeight="1"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3"/>
    </row>
    <row r="76" spans="2:19" s="1" customFormat="1" ht="6.75" customHeight="1">
      <c r="B76" s="54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6"/>
    </row>
    <row r="77" spans="2:19" s="1" customFormat="1" ht="36.75" customHeight="1">
      <c r="B77" s="27"/>
      <c r="C77" s="243" t="s">
        <v>91</v>
      </c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8"/>
      <c r="S77" s="29"/>
    </row>
    <row r="78" spans="2:19" s="1" customFormat="1" ht="6.75" customHeight="1"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9"/>
    </row>
    <row r="79" spans="2:19" s="1" customFormat="1" ht="30" customHeight="1">
      <c r="B79" s="27"/>
      <c r="C79" s="24" t="s">
        <v>13</v>
      </c>
      <c r="D79" s="28"/>
      <c r="E79" s="28"/>
      <c r="F79" s="226" t="str">
        <f>F6</f>
        <v>Gymnázium Plzeň, výměna oken a dveří- ETAPA2</v>
      </c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8"/>
      <c r="R79" s="28"/>
      <c r="S79" s="29"/>
    </row>
    <row r="80" spans="1:30" ht="30" customHeight="1">
      <c r="A80" s="1"/>
      <c r="B80" s="27"/>
      <c r="C80" s="61" t="s">
        <v>87</v>
      </c>
      <c r="D80" s="28"/>
      <c r="E80" s="28"/>
      <c r="F80" s="229" t="str">
        <f>F7</f>
        <v>02 - etapa 2 - výměna oken a dveří</v>
      </c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8"/>
      <c r="R80" s="28"/>
      <c r="S80" s="29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19" s="1" customFormat="1" ht="36.75" customHeight="1">
      <c r="B81" s="27"/>
      <c r="C81" s="61" t="s">
        <v>127</v>
      </c>
      <c r="D81" s="28"/>
      <c r="E81" s="28"/>
      <c r="F81" s="237" t="s">
        <v>219</v>
      </c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8"/>
      <c r="R81" s="28"/>
      <c r="S81" s="29"/>
    </row>
    <row r="82" spans="2:19" s="1" customFormat="1" ht="15">
      <c r="B82" s="27"/>
      <c r="C82" s="24" t="s">
        <v>18</v>
      </c>
      <c r="D82" s="28"/>
      <c r="E82" s="28"/>
      <c r="F82" s="22" t="str">
        <f>F10</f>
        <v> </v>
      </c>
      <c r="G82" s="28"/>
      <c r="H82" s="28"/>
      <c r="I82" s="28"/>
      <c r="J82" s="28"/>
      <c r="K82" s="24" t="s">
        <v>19</v>
      </c>
      <c r="L82" s="28"/>
      <c r="M82" s="213">
        <f>IF(O10="","",O10)</f>
        <v>42463</v>
      </c>
      <c r="N82" s="254"/>
      <c r="O82" s="254"/>
      <c r="P82" s="254"/>
      <c r="Q82" s="28"/>
      <c r="R82" s="28"/>
      <c r="S82" s="29"/>
    </row>
    <row r="83" spans="2:19" s="1" customFormat="1" ht="18" customHeight="1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9"/>
    </row>
    <row r="84" spans="2:19" s="1" customFormat="1" ht="15">
      <c r="B84" s="27"/>
      <c r="C84" s="24" t="s">
        <v>22</v>
      </c>
      <c r="D84" s="28"/>
      <c r="E84" s="28"/>
      <c r="F84" s="22" t="str">
        <f>E13</f>
        <v>Gymnázuim Plzeň</v>
      </c>
      <c r="G84" s="28"/>
      <c r="H84" s="28"/>
      <c r="I84" s="28"/>
      <c r="J84" s="28"/>
      <c r="K84" s="24" t="s">
        <v>27</v>
      </c>
      <c r="L84" s="28"/>
      <c r="M84" s="244">
        <f>E19</f>
        <v>0</v>
      </c>
      <c r="N84" s="254"/>
      <c r="O84" s="254"/>
      <c r="P84" s="254"/>
      <c r="Q84" s="254"/>
      <c r="R84" s="28"/>
      <c r="S84" s="29"/>
    </row>
    <row r="85" spans="2:19" s="1" customFormat="1" ht="15">
      <c r="B85" s="27"/>
      <c r="C85" s="24" t="s">
        <v>25</v>
      </c>
      <c r="D85" s="28"/>
      <c r="E85" s="28"/>
      <c r="F85" s="22">
        <f>IF(E16="","",E16)</f>
      </c>
      <c r="G85" s="28"/>
      <c r="H85" s="28"/>
      <c r="I85" s="28"/>
      <c r="J85" s="28"/>
      <c r="K85" s="24" t="s">
        <v>28</v>
      </c>
      <c r="L85" s="28"/>
      <c r="M85" s="244">
        <f>E22</f>
        <v>0</v>
      </c>
      <c r="N85" s="254"/>
      <c r="O85" s="254"/>
      <c r="P85" s="254"/>
      <c r="Q85" s="254"/>
      <c r="R85" s="28"/>
      <c r="S85" s="29"/>
    </row>
    <row r="86" spans="2:19" s="1" customFormat="1" ht="14.25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9"/>
    </row>
    <row r="87" spans="2:19" s="1" customFormat="1" ht="9.75" customHeight="1">
      <c r="B87" s="27"/>
      <c r="C87" s="216" t="s">
        <v>92</v>
      </c>
      <c r="D87" s="260"/>
      <c r="E87" s="260"/>
      <c r="F87" s="260"/>
      <c r="G87" s="260"/>
      <c r="H87" s="38"/>
      <c r="I87" s="38"/>
      <c r="J87" s="38"/>
      <c r="K87" s="38"/>
      <c r="L87" s="38"/>
      <c r="M87" s="38"/>
      <c r="N87" s="216" t="s">
        <v>93</v>
      </c>
      <c r="O87" s="254"/>
      <c r="P87" s="254"/>
      <c r="Q87" s="254"/>
      <c r="R87" s="28"/>
      <c r="S87" s="29"/>
    </row>
    <row r="88" spans="2:19" s="1" customFormat="1" ht="29.25" customHeight="1">
      <c r="B88" s="27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9"/>
    </row>
    <row r="89" spans="2:19" s="1" customFormat="1" ht="9.75" customHeight="1">
      <c r="B89" s="27"/>
      <c r="C89" s="71" t="s">
        <v>94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36">
        <f>N120</f>
        <v>0</v>
      </c>
      <c r="O89" s="254"/>
      <c r="P89" s="254"/>
      <c r="Q89" s="254"/>
      <c r="R89" s="28"/>
      <c r="S89" s="29"/>
    </row>
    <row r="90" spans="1:48" s="1" customFormat="1" ht="29.25" customHeight="1">
      <c r="A90" s="6"/>
      <c r="B90" s="95"/>
      <c r="C90" s="96"/>
      <c r="D90" s="97" t="s">
        <v>128</v>
      </c>
      <c r="E90" s="96"/>
      <c r="F90" s="96"/>
      <c r="G90" s="96"/>
      <c r="H90" s="96"/>
      <c r="I90" s="96"/>
      <c r="J90" s="96"/>
      <c r="K90" s="96"/>
      <c r="L90" s="96"/>
      <c r="M90" s="96"/>
      <c r="N90" s="261">
        <f>N121</f>
        <v>0</v>
      </c>
      <c r="O90" s="262"/>
      <c r="P90" s="262"/>
      <c r="Q90" s="262"/>
      <c r="R90" s="96"/>
      <c r="S90" s="98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V90" s="13" t="s">
        <v>95</v>
      </c>
    </row>
    <row r="91" spans="2:19" s="9" customFormat="1" ht="19.5" customHeight="1">
      <c r="B91" s="128"/>
      <c r="C91" s="88"/>
      <c r="D91" s="129" t="s">
        <v>158</v>
      </c>
      <c r="E91" s="88"/>
      <c r="F91" s="88"/>
      <c r="G91" s="88"/>
      <c r="H91" s="88"/>
      <c r="I91" s="88"/>
      <c r="J91" s="88"/>
      <c r="K91" s="88"/>
      <c r="L91" s="88"/>
      <c r="M91" s="88"/>
      <c r="N91" s="280">
        <f>N122</f>
        <v>0</v>
      </c>
      <c r="O91" s="281"/>
      <c r="P91" s="281"/>
      <c r="Q91" s="281"/>
      <c r="R91" s="88"/>
      <c r="S91" s="130"/>
    </row>
    <row r="92" spans="2:19" s="9" customFormat="1" ht="19.5" customHeight="1">
      <c r="B92" s="128"/>
      <c r="C92" s="88"/>
      <c r="D92" s="129" t="s">
        <v>129</v>
      </c>
      <c r="E92" s="88"/>
      <c r="F92" s="88"/>
      <c r="G92" s="88"/>
      <c r="H92" s="88"/>
      <c r="I92" s="88"/>
      <c r="J92" s="88"/>
      <c r="K92" s="88"/>
      <c r="L92" s="88"/>
      <c r="M92" s="88"/>
      <c r="N92" s="280">
        <f>N133</f>
        <v>0</v>
      </c>
      <c r="O92" s="281"/>
      <c r="P92" s="281"/>
      <c r="Q92" s="281"/>
      <c r="R92" s="88"/>
      <c r="S92" s="130"/>
    </row>
    <row r="93" spans="2:19" s="9" customFormat="1" ht="19.5" customHeight="1">
      <c r="B93" s="128"/>
      <c r="C93" s="88"/>
      <c r="D93" s="129" t="s">
        <v>130</v>
      </c>
      <c r="E93" s="88"/>
      <c r="F93" s="88"/>
      <c r="G93" s="88"/>
      <c r="H93" s="88"/>
      <c r="I93" s="88"/>
      <c r="J93" s="88"/>
      <c r="K93" s="88"/>
      <c r="L93" s="88"/>
      <c r="M93" s="88"/>
      <c r="N93" s="280">
        <f>N135</f>
        <v>0</v>
      </c>
      <c r="O93" s="281"/>
      <c r="P93" s="281"/>
      <c r="Q93" s="281"/>
      <c r="R93" s="88"/>
      <c r="S93" s="130"/>
    </row>
    <row r="94" spans="1:30" s="6" customFormat="1" ht="24.75" customHeight="1">
      <c r="A94" s="9"/>
      <c r="B94" s="128"/>
      <c r="C94" s="88"/>
      <c r="D94" s="129" t="s">
        <v>131</v>
      </c>
      <c r="E94" s="88"/>
      <c r="F94" s="88"/>
      <c r="G94" s="88"/>
      <c r="H94" s="88"/>
      <c r="I94" s="88"/>
      <c r="J94" s="88"/>
      <c r="K94" s="88"/>
      <c r="L94" s="88"/>
      <c r="M94" s="88"/>
      <c r="N94" s="280">
        <f>N139</f>
        <v>0</v>
      </c>
      <c r="O94" s="281"/>
      <c r="P94" s="281"/>
      <c r="Q94" s="281"/>
      <c r="R94" s="88"/>
      <c r="S94" s="130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2:19" s="9" customFormat="1" ht="19.5" customHeight="1">
      <c r="B95" s="128"/>
      <c r="C95" s="88"/>
      <c r="D95" s="129" t="s">
        <v>132</v>
      </c>
      <c r="E95" s="88"/>
      <c r="F95" s="88"/>
      <c r="G95" s="88"/>
      <c r="H95" s="88"/>
      <c r="I95" s="88"/>
      <c r="J95" s="88"/>
      <c r="K95" s="88"/>
      <c r="L95" s="88"/>
      <c r="M95" s="88"/>
      <c r="N95" s="280">
        <f>N146</f>
        <v>0</v>
      </c>
      <c r="O95" s="281"/>
      <c r="P95" s="281"/>
      <c r="Q95" s="281"/>
      <c r="R95" s="88"/>
      <c r="S95" s="130"/>
    </row>
    <row r="96" spans="1:30" s="1" customFormat="1" ht="21.75" customHeight="1">
      <c r="A96" s="6"/>
      <c r="B96" s="95"/>
      <c r="C96" s="96"/>
      <c r="D96" s="97" t="s">
        <v>133</v>
      </c>
      <c r="E96" s="96"/>
      <c r="F96" s="96"/>
      <c r="G96" s="96"/>
      <c r="H96" s="96"/>
      <c r="I96" s="96"/>
      <c r="J96" s="96"/>
      <c r="K96" s="96"/>
      <c r="L96" s="96"/>
      <c r="M96" s="96"/>
      <c r="N96" s="261">
        <f>N147</f>
        <v>0</v>
      </c>
      <c r="O96" s="262"/>
      <c r="P96" s="262"/>
      <c r="Q96" s="262"/>
      <c r="R96" s="96"/>
      <c r="S96" s="98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1" customFormat="1" ht="29.25" customHeight="1">
      <c r="A97" s="9"/>
      <c r="B97" s="128"/>
      <c r="C97" s="88"/>
      <c r="D97" s="129" t="s">
        <v>159</v>
      </c>
      <c r="E97" s="88"/>
      <c r="F97" s="88"/>
      <c r="G97" s="88"/>
      <c r="H97" s="88"/>
      <c r="I97" s="88"/>
      <c r="J97" s="88"/>
      <c r="K97" s="88"/>
      <c r="L97" s="88"/>
      <c r="M97" s="88"/>
      <c r="N97" s="280">
        <f>N148</f>
        <v>0</v>
      </c>
      <c r="O97" s="281"/>
      <c r="P97" s="281"/>
      <c r="Q97" s="281"/>
      <c r="R97" s="88"/>
      <c r="S97" s="130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" customFormat="1" ht="29.25" customHeight="1">
      <c r="A98" s="9"/>
      <c r="B98" s="128"/>
      <c r="C98" s="88"/>
      <c r="D98" s="129" t="s">
        <v>134</v>
      </c>
      <c r="E98" s="88"/>
      <c r="F98" s="88"/>
      <c r="G98" s="88"/>
      <c r="H98" s="88"/>
      <c r="I98" s="88"/>
      <c r="J98" s="88"/>
      <c r="K98" s="88"/>
      <c r="L98" s="88"/>
      <c r="M98" s="88"/>
      <c r="N98" s="280">
        <f>N152</f>
        <v>0</v>
      </c>
      <c r="O98" s="281"/>
      <c r="P98" s="281"/>
      <c r="Q98" s="281"/>
      <c r="R98" s="88"/>
      <c r="S98" s="130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" customFormat="1" ht="15">
      <c r="A99" s="9"/>
      <c r="B99" s="128"/>
      <c r="C99" s="88"/>
      <c r="D99" s="129" t="s">
        <v>160</v>
      </c>
      <c r="E99" s="88"/>
      <c r="F99" s="88"/>
      <c r="G99" s="88"/>
      <c r="H99" s="88"/>
      <c r="I99" s="88"/>
      <c r="J99" s="88"/>
      <c r="K99" s="88"/>
      <c r="L99" s="88"/>
      <c r="M99" s="88"/>
      <c r="N99" s="280">
        <f>N163</f>
        <v>0</v>
      </c>
      <c r="O99" s="281"/>
      <c r="P99" s="281"/>
      <c r="Q99" s="281"/>
      <c r="R99" s="88"/>
      <c r="S99" s="130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2:19" s="1" customFormat="1" ht="6.75" customHeight="1"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9"/>
    </row>
    <row r="101" spans="2:22" s="1" customFormat="1" ht="30" customHeight="1">
      <c r="B101" s="27"/>
      <c r="C101" s="71" t="s">
        <v>97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36">
        <v>0</v>
      </c>
      <c r="O101" s="254"/>
      <c r="P101" s="254"/>
      <c r="Q101" s="254"/>
      <c r="R101" s="28"/>
      <c r="S101" s="29"/>
      <c r="U101" s="99"/>
      <c r="V101" s="100" t="s">
        <v>33</v>
      </c>
    </row>
    <row r="102" spans="1:30" ht="30" customHeight="1">
      <c r="A102" s="1"/>
      <c r="B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9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19" s="1" customFormat="1" ht="36.75" customHeight="1">
      <c r="B103" s="27"/>
      <c r="C103" s="90" t="s">
        <v>84</v>
      </c>
      <c r="D103" s="38"/>
      <c r="E103" s="38"/>
      <c r="F103" s="38"/>
      <c r="G103" s="38"/>
      <c r="H103" s="38"/>
      <c r="I103" s="38"/>
      <c r="J103" s="38"/>
      <c r="K103" s="38"/>
      <c r="L103" s="219">
        <f>ROUND(SUM(N89+N101),2)</f>
        <v>0</v>
      </c>
      <c r="M103" s="260"/>
      <c r="N103" s="260"/>
      <c r="O103" s="260"/>
      <c r="P103" s="260"/>
      <c r="Q103" s="260"/>
      <c r="R103" s="38"/>
      <c r="S103" s="29"/>
    </row>
    <row r="104" spans="2:19" s="1" customFormat="1" ht="6.75" customHeight="1"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3"/>
    </row>
    <row r="105" spans="1:30" s="1" customFormat="1" ht="18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:30" s="1" customFormat="1" ht="6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:30" s="1" customFormat="1" ht="13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2:19" s="1" customFormat="1" ht="14.25" customHeight="1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6"/>
    </row>
    <row r="109" spans="2:19" s="1" customFormat="1" ht="21">
      <c r="B109" s="27"/>
      <c r="C109" s="243" t="s">
        <v>98</v>
      </c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8"/>
      <c r="S109" s="29"/>
    </row>
    <row r="110" spans="1:30" s="7" customFormat="1" ht="29.25" customHeight="1">
      <c r="A110" s="1"/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9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64" s="1" customFormat="1" ht="29.25" customHeight="1">
      <c r="B111" s="27"/>
      <c r="C111" s="24" t="s">
        <v>13</v>
      </c>
      <c r="D111" s="28"/>
      <c r="E111" s="28"/>
      <c r="F111" s="226" t="str">
        <f>F6</f>
        <v>Gymnázium Plzeň, výměna oken a dveří- ETAPA2</v>
      </c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8"/>
      <c r="R111" s="28"/>
      <c r="S111" s="29"/>
      <c r="AU111" s="13" t="s">
        <v>67</v>
      </c>
      <c r="AV111" s="13" t="s">
        <v>95</v>
      </c>
      <c r="BL111" s="107" t="e">
        <f>BL112+#REF!</f>
        <v>#VALUE!</v>
      </c>
    </row>
    <row r="112" spans="1:64" s="8" customFormat="1" ht="36.75" customHeight="1">
      <c r="A112" s="1"/>
      <c r="B112" s="27"/>
      <c r="C112" s="61" t="s">
        <v>87</v>
      </c>
      <c r="D112" s="28"/>
      <c r="E112" s="28"/>
      <c r="F112" s="229" t="str">
        <f>F7</f>
        <v>02 - etapa 2 - výměna oken a dveří</v>
      </c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8"/>
      <c r="R112" s="28"/>
      <c r="S112" s="29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S112" s="115" t="s">
        <v>17</v>
      </c>
      <c r="AU112" s="116" t="s">
        <v>67</v>
      </c>
      <c r="AV112" s="116" t="s">
        <v>68</v>
      </c>
      <c r="AZ112" s="115" t="s">
        <v>112</v>
      </c>
      <c r="BL112" s="117" t="e">
        <f>BL113+BL121+#REF!+BL129+#REF!+#REF!+#REF!</f>
        <v>#VALUE!</v>
      </c>
    </row>
    <row r="113" spans="1:64" s="8" customFormat="1" ht="19.5" customHeight="1">
      <c r="A113" s="1"/>
      <c r="B113" s="27"/>
      <c r="C113" s="61" t="s">
        <v>127</v>
      </c>
      <c r="D113" s="28"/>
      <c r="E113" s="28"/>
      <c r="F113" s="229" t="s">
        <v>306</v>
      </c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8"/>
      <c r="R113" s="28"/>
      <c r="S113" s="29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S113" s="115" t="s">
        <v>17</v>
      </c>
      <c r="AU113" s="116" t="s">
        <v>67</v>
      </c>
      <c r="AV113" s="116" t="s">
        <v>17</v>
      </c>
      <c r="AZ113" s="115" t="s">
        <v>112</v>
      </c>
      <c r="BL113" s="117" t="e">
        <f>SUM(BL114:BL120)</f>
        <v>#VALUE!</v>
      </c>
    </row>
    <row r="114" spans="2:66" s="1" customFormat="1" ht="31.5" customHeight="1">
      <c r="B114" s="27"/>
      <c r="C114" s="24" t="s">
        <v>18</v>
      </c>
      <c r="D114" s="28"/>
      <c r="E114" s="28"/>
      <c r="F114" s="22" t="str">
        <f>F10</f>
        <v> </v>
      </c>
      <c r="G114" s="28"/>
      <c r="H114" s="28"/>
      <c r="I114" s="28"/>
      <c r="J114" s="28"/>
      <c r="K114" s="24" t="s">
        <v>19</v>
      </c>
      <c r="L114" s="28"/>
      <c r="M114" s="213">
        <f>IF(O10="","",O10)</f>
        <v>42463</v>
      </c>
      <c r="N114" s="254"/>
      <c r="O114" s="254"/>
      <c r="P114" s="254"/>
      <c r="Q114" s="28"/>
      <c r="R114" s="28"/>
      <c r="S114" s="29"/>
      <c r="AS114" s="13" t="s">
        <v>123</v>
      </c>
      <c r="AU114" s="13" t="s">
        <v>113</v>
      </c>
      <c r="AV114" s="13" t="s">
        <v>79</v>
      </c>
      <c r="AZ114" s="13" t="s">
        <v>112</v>
      </c>
      <c r="BF114" s="127">
        <f aca="true" t="shared" si="0" ref="BF114:BF120">IF(V114="základní",N114,0)</f>
        <v>0</v>
      </c>
      <c r="BG114" s="127">
        <f aca="true" t="shared" si="1" ref="BG114:BG120">IF(V114="snížená",N114,0)</f>
        <v>0</v>
      </c>
      <c r="BH114" s="127">
        <f aca="true" t="shared" si="2" ref="BH114:BH120">IF(V114="zákl. přenesená",N114,0)</f>
        <v>0</v>
      </c>
      <c r="BI114" s="127">
        <f aca="true" t="shared" si="3" ref="BI114:BI120">IF(V114="sníž. přenesená",N114,0)</f>
        <v>0</v>
      </c>
      <c r="BJ114" s="127">
        <f aca="true" t="shared" si="4" ref="BJ114:BJ120">IF(V114="nulová",N114,0)</f>
        <v>0</v>
      </c>
      <c r="BK114" s="13" t="s">
        <v>17</v>
      </c>
      <c r="BL114" s="127" t="e">
        <f aca="true" t="shared" si="5" ref="BL114:BL120">ROUND(L114*K114,2)</f>
        <v>#VALUE!</v>
      </c>
      <c r="BM114" s="13" t="s">
        <v>123</v>
      </c>
      <c r="BN114" s="13" t="s">
        <v>143</v>
      </c>
    </row>
    <row r="115" spans="2:66" s="1" customFormat="1" ht="31.5" customHeight="1">
      <c r="B115" s="27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9"/>
      <c r="AS115" s="13" t="s">
        <v>123</v>
      </c>
      <c r="AU115" s="13" t="s">
        <v>113</v>
      </c>
      <c r="AV115" s="13" t="s">
        <v>79</v>
      </c>
      <c r="AZ115" s="13" t="s">
        <v>112</v>
      </c>
      <c r="BF115" s="127">
        <f t="shared" si="0"/>
        <v>0</v>
      </c>
      <c r="BG115" s="127">
        <f t="shared" si="1"/>
        <v>0</v>
      </c>
      <c r="BH115" s="127">
        <f t="shared" si="2"/>
        <v>0</v>
      </c>
      <c r="BI115" s="127">
        <f t="shared" si="3"/>
        <v>0</v>
      </c>
      <c r="BJ115" s="127">
        <f t="shared" si="4"/>
        <v>0</v>
      </c>
      <c r="BK115" s="13" t="s">
        <v>17</v>
      </c>
      <c r="BL115" s="127">
        <f t="shared" si="5"/>
        <v>0</v>
      </c>
      <c r="BM115" s="13" t="s">
        <v>123</v>
      </c>
      <c r="BN115" s="13" t="s">
        <v>144</v>
      </c>
    </row>
    <row r="116" spans="2:66" s="1" customFormat="1" ht="31.5" customHeight="1">
      <c r="B116" s="27"/>
      <c r="C116" s="24" t="s">
        <v>22</v>
      </c>
      <c r="D116" s="28"/>
      <c r="E116" s="28"/>
      <c r="F116" s="22" t="str">
        <f>E13</f>
        <v>Gymnázuim Plzeň</v>
      </c>
      <c r="G116" s="28"/>
      <c r="H116" s="28"/>
      <c r="I116" s="28"/>
      <c r="J116" s="28"/>
      <c r="K116" s="24" t="s">
        <v>27</v>
      </c>
      <c r="L116" s="28"/>
      <c r="M116" s="244">
        <f>E19</f>
        <v>0</v>
      </c>
      <c r="N116" s="254"/>
      <c r="O116" s="254"/>
      <c r="P116" s="254"/>
      <c r="Q116" s="254"/>
      <c r="R116" s="28"/>
      <c r="S116" s="29"/>
      <c r="AS116" s="13" t="s">
        <v>123</v>
      </c>
      <c r="AU116" s="13" t="s">
        <v>113</v>
      </c>
      <c r="AV116" s="13" t="s">
        <v>79</v>
      </c>
      <c r="AZ116" s="13" t="s">
        <v>112</v>
      </c>
      <c r="BF116" s="127">
        <f t="shared" si="0"/>
        <v>0</v>
      </c>
      <c r="BG116" s="127">
        <f t="shared" si="1"/>
        <v>0</v>
      </c>
      <c r="BH116" s="127">
        <f t="shared" si="2"/>
        <v>0</v>
      </c>
      <c r="BI116" s="127">
        <f t="shared" si="3"/>
        <v>0</v>
      </c>
      <c r="BJ116" s="127">
        <f t="shared" si="4"/>
        <v>0</v>
      </c>
      <c r="BK116" s="13" t="s">
        <v>17</v>
      </c>
      <c r="BL116" s="127" t="e">
        <f t="shared" si="5"/>
        <v>#VALUE!</v>
      </c>
      <c r="BM116" s="13" t="s">
        <v>123</v>
      </c>
      <c r="BN116" s="13" t="s">
        <v>145</v>
      </c>
    </row>
    <row r="117" spans="2:66" s="1" customFormat="1" ht="31.5" customHeight="1">
      <c r="B117" s="27"/>
      <c r="C117" s="24" t="s">
        <v>25</v>
      </c>
      <c r="D117" s="28"/>
      <c r="E117" s="28"/>
      <c r="F117" s="22">
        <f>IF(E16="","",E16)</f>
      </c>
      <c r="G117" s="28"/>
      <c r="H117" s="28"/>
      <c r="I117" s="28"/>
      <c r="J117" s="28"/>
      <c r="K117" s="24" t="s">
        <v>28</v>
      </c>
      <c r="L117" s="28"/>
      <c r="M117" s="244">
        <f>E22</f>
        <v>0</v>
      </c>
      <c r="N117" s="254"/>
      <c r="O117" s="254"/>
      <c r="P117" s="254"/>
      <c r="Q117" s="254"/>
      <c r="R117" s="28"/>
      <c r="S117" s="29"/>
      <c r="AS117" s="13" t="s">
        <v>123</v>
      </c>
      <c r="AU117" s="13" t="s">
        <v>113</v>
      </c>
      <c r="AV117" s="13" t="s">
        <v>79</v>
      </c>
      <c r="AZ117" s="13" t="s">
        <v>112</v>
      </c>
      <c r="BF117" s="127">
        <f t="shared" si="0"/>
        <v>0</v>
      </c>
      <c r="BG117" s="127">
        <f t="shared" si="1"/>
        <v>0</v>
      </c>
      <c r="BH117" s="127">
        <f t="shared" si="2"/>
        <v>0</v>
      </c>
      <c r="BI117" s="127">
        <f t="shared" si="3"/>
        <v>0</v>
      </c>
      <c r="BJ117" s="127">
        <f t="shared" si="4"/>
        <v>0</v>
      </c>
      <c r="BK117" s="13" t="s">
        <v>17</v>
      </c>
      <c r="BL117" s="127" t="e">
        <f t="shared" si="5"/>
        <v>#VALUE!</v>
      </c>
      <c r="BM117" s="13" t="s">
        <v>123</v>
      </c>
      <c r="BN117" s="13" t="s">
        <v>146</v>
      </c>
    </row>
    <row r="118" spans="2:66" s="1" customFormat="1" ht="31.5" customHeight="1">
      <c r="B118" s="27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9"/>
      <c r="AS118" s="13" t="s">
        <v>123</v>
      </c>
      <c r="AU118" s="13" t="s">
        <v>113</v>
      </c>
      <c r="AV118" s="13" t="s">
        <v>79</v>
      </c>
      <c r="AZ118" s="13" t="s">
        <v>112</v>
      </c>
      <c r="BF118" s="127">
        <f t="shared" si="0"/>
        <v>0</v>
      </c>
      <c r="BG118" s="127">
        <f t="shared" si="1"/>
        <v>0</v>
      </c>
      <c r="BH118" s="127">
        <f t="shared" si="2"/>
        <v>0</v>
      </c>
      <c r="BI118" s="127">
        <f t="shared" si="3"/>
        <v>0</v>
      </c>
      <c r="BJ118" s="127">
        <f t="shared" si="4"/>
        <v>0</v>
      </c>
      <c r="BK118" s="13" t="s">
        <v>17</v>
      </c>
      <c r="BL118" s="127">
        <f t="shared" si="5"/>
        <v>0</v>
      </c>
      <c r="BM118" s="13" t="s">
        <v>123</v>
      </c>
      <c r="BN118" s="13" t="s">
        <v>147</v>
      </c>
    </row>
    <row r="119" spans="1:66" s="1" customFormat="1" ht="31.5" customHeight="1">
      <c r="A119" s="7"/>
      <c r="B119" s="101"/>
      <c r="C119" s="102" t="s">
        <v>99</v>
      </c>
      <c r="D119" s="103" t="s">
        <v>100</v>
      </c>
      <c r="E119" s="103" t="s">
        <v>50</v>
      </c>
      <c r="F119" s="263" t="s">
        <v>101</v>
      </c>
      <c r="G119" s="264"/>
      <c r="H119" s="264"/>
      <c r="I119" s="264"/>
      <c r="J119" s="103" t="s">
        <v>102</v>
      </c>
      <c r="K119" s="103" t="s">
        <v>103</v>
      </c>
      <c r="L119" s="265" t="s">
        <v>104</v>
      </c>
      <c r="M119" s="264"/>
      <c r="N119" s="263" t="s">
        <v>93</v>
      </c>
      <c r="O119" s="264"/>
      <c r="P119" s="264"/>
      <c r="Q119" s="266"/>
      <c r="R119" s="147" t="s">
        <v>169</v>
      </c>
      <c r="S119" s="104"/>
      <c r="T119" s="7"/>
      <c r="U119" s="67" t="s">
        <v>105</v>
      </c>
      <c r="V119" s="68" t="s">
        <v>33</v>
      </c>
      <c r="W119" s="68" t="s">
        <v>106</v>
      </c>
      <c r="X119" s="68" t="s">
        <v>107</v>
      </c>
      <c r="Y119" s="68" t="s">
        <v>108</v>
      </c>
      <c r="Z119" s="68" t="s">
        <v>109</v>
      </c>
      <c r="AA119" s="68" t="s">
        <v>110</v>
      </c>
      <c r="AB119" s="69" t="s">
        <v>111</v>
      </c>
      <c r="AC119" s="7"/>
      <c r="AD119" s="7"/>
      <c r="AS119" s="13" t="s">
        <v>123</v>
      </c>
      <c r="AU119" s="13" t="s">
        <v>113</v>
      </c>
      <c r="AV119" s="13" t="s">
        <v>79</v>
      </c>
      <c r="AZ119" s="13" t="s">
        <v>112</v>
      </c>
      <c r="BF119" s="127">
        <f t="shared" si="0"/>
        <v>0</v>
      </c>
      <c r="BG119" s="127">
        <f t="shared" si="1"/>
        <v>0</v>
      </c>
      <c r="BH119" s="127">
        <f t="shared" si="2"/>
        <v>0</v>
      </c>
      <c r="BI119" s="127">
        <f t="shared" si="3"/>
        <v>0</v>
      </c>
      <c r="BJ119" s="127">
        <f t="shared" si="4"/>
        <v>0</v>
      </c>
      <c r="BK119" s="13" t="s">
        <v>17</v>
      </c>
      <c r="BL119" s="127" t="e">
        <f t="shared" si="5"/>
        <v>#VALUE!</v>
      </c>
      <c r="BM119" s="13" t="s">
        <v>123</v>
      </c>
      <c r="BN119" s="13" t="s">
        <v>148</v>
      </c>
    </row>
    <row r="120" spans="2:66" s="1" customFormat="1" ht="31.5" customHeight="1">
      <c r="B120" s="27"/>
      <c r="C120" s="71" t="s">
        <v>89</v>
      </c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69">
        <f>SUM(N121+N147)</f>
        <v>0</v>
      </c>
      <c r="O120" s="270"/>
      <c r="P120" s="270"/>
      <c r="Q120" s="270"/>
      <c r="R120" s="144"/>
      <c r="S120" s="29"/>
      <c r="U120" s="70"/>
      <c r="V120" s="43"/>
      <c r="W120" s="43"/>
      <c r="X120" s="105" t="e">
        <f>X121+X147</f>
        <v>#REF!</v>
      </c>
      <c r="Y120" s="43"/>
      <c r="Z120" s="105" t="e">
        <f>Z121+Z147</f>
        <v>#REF!</v>
      </c>
      <c r="AA120" s="43"/>
      <c r="AB120" s="106" t="e">
        <f>AB121+AB147</f>
        <v>#REF!</v>
      </c>
      <c r="AS120" s="13" t="s">
        <v>123</v>
      </c>
      <c r="AU120" s="13" t="s">
        <v>113</v>
      </c>
      <c r="AV120" s="13" t="s">
        <v>79</v>
      </c>
      <c r="AZ120" s="13" t="s">
        <v>112</v>
      </c>
      <c r="BF120" s="127">
        <f t="shared" si="0"/>
        <v>0</v>
      </c>
      <c r="BG120" s="127">
        <f t="shared" si="1"/>
        <v>0</v>
      </c>
      <c r="BH120" s="127">
        <f t="shared" si="2"/>
        <v>0</v>
      </c>
      <c r="BI120" s="127">
        <f t="shared" si="3"/>
        <v>0</v>
      </c>
      <c r="BJ120" s="127">
        <f t="shared" si="4"/>
        <v>0</v>
      </c>
      <c r="BK120" s="13" t="s">
        <v>17</v>
      </c>
      <c r="BL120" s="127">
        <f t="shared" si="5"/>
        <v>0</v>
      </c>
      <c r="BM120" s="13" t="s">
        <v>123</v>
      </c>
      <c r="BN120" s="13" t="s">
        <v>149</v>
      </c>
    </row>
    <row r="121" spans="2:64" s="8" customFormat="1" ht="29.25" customHeight="1">
      <c r="B121" s="108"/>
      <c r="C121" s="109"/>
      <c r="D121" s="110" t="s">
        <v>128</v>
      </c>
      <c r="E121" s="110"/>
      <c r="F121" s="110"/>
      <c r="G121" s="110"/>
      <c r="H121" s="110"/>
      <c r="I121" s="110"/>
      <c r="J121" s="110"/>
      <c r="K121" s="110"/>
      <c r="L121" s="110"/>
      <c r="M121" s="110"/>
      <c r="N121" s="272">
        <f>SUM(N122+N148+N133+N135+N145)</f>
        <v>0</v>
      </c>
      <c r="O121" s="261"/>
      <c r="P121" s="261"/>
      <c r="Q121" s="261"/>
      <c r="R121" s="143"/>
      <c r="S121" s="111"/>
      <c r="U121" s="112"/>
      <c r="V121" s="109"/>
      <c r="W121" s="109"/>
      <c r="X121" s="113" t="e">
        <f>#REF!+#REF!+#REF!+X122+#REF!+#REF!+X133+X135+X139+X145</f>
        <v>#REF!</v>
      </c>
      <c r="Y121" s="109"/>
      <c r="Z121" s="113" t="e">
        <f>#REF!+#REF!+#REF!+Z122+#REF!+#REF!+Z133+Z135+Z139+Z145</f>
        <v>#REF!</v>
      </c>
      <c r="AA121" s="109"/>
      <c r="AB121" s="114" t="e">
        <f>#REF!+#REF!+#REF!+AB122+#REF!+#REF!+AB133+AB135+AB139+AB145</f>
        <v>#REF!</v>
      </c>
      <c r="AS121" s="115" t="s">
        <v>17</v>
      </c>
      <c r="AU121" s="116" t="s">
        <v>67</v>
      </c>
      <c r="AV121" s="116" t="s">
        <v>17</v>
      </c>
      <c r="AZ121" s="115" t="s">
        <v>112</v>
      </c>
      <c r="BL121" s="117" t="e">
        <f>SUM(#REF!)</f>
        <v>#REF!</v>
      </c>
    </row>
    <row r="122" spans="1:66" s="1" customFormat="1" ht="31.5" customHeight="1">
      <c r="A122" s="8"/>
      <c r="B122" s="108"/>
      <c r="C122" s="109"/>
      <c r="D122" s="150" t="s">
        <v>172</v>
      </c>
      <c r="E122" s="131">
        <v>61</v>
      </c>
      <c r="F122" s="131" t="s">
        <v>173</v>
      </c>
      <c r="G122" s="131"/>
      <c r="H122" s="131"/>
      <c r="I122" s="131"/>
      <c r="J122" s="131"/>
      <c r="K122" s="131"/>
      <c r="L122" s="131"/>
      <c r="M122" s="131"/>
      <c r="N122" s="282">
        <f>SUM(N123:N132)</f>
        <v>0</v>
      </c>
      <c r="O122" s="283"/>
      <c r="P122" s="283"/>
      <c r="Q122" s="283"/>
      <c r="R122" s="145"/>
      <c r="S122" s="111"/>
      <c r="T122" s="8"/>
      <c r="U122" s="112"/>
      <c r="V122" s="109"/>
      <c r="W122" s="109"/>
      <c r="X122" s="113">
        <f>SUM(X129:X129)</f>
        <v>55.849599999999995</v>
      </c>
      <c r="Y122" s="109"/>
      <c r="Z122" s="113">
        <f>SUM(Z129:Z129)</f>
        <v>1.65522</v>
      </c>
      <c r="AA122" s="109"/>
      <c r="AB122" s="114">
        <f>SUM(AB129:AB129)</f>
        <v>0</v>
      </c>
      <c r="AC122" s="8"/>
      <c r="AD122" s="8"/>
      <c r="AS122" s="13" t="s">
        <v>123</v>
      </c>
      <c r="AU122" s="13" t="s">
        <v>113</v>
      </c>
      <c r="AV122" s="13" t="s">
        <v>79</v>
      </c>
      <c r="AZ122" s="13" t="s">
        <v>112</v>
      </c>
      <c r="BF122" s="127">
        <f>IF(V122="základní",N122,0)</f>
        <v>0</v>
      </c>
      <c r="BG122" s="127">
        <f>IF(V122="snížená",N122,0)</f>
        <v>0</v>
      </c>
      <c r="BH122" s="127">
        <f>IF(V122="zákl. přenesená",N122,0)</f>
        <v>0</v>
      </c>
      <c r="BI122" s="127">
        <f>IF(V122="sníž. přenesená",N122,0)</f>
        <v>0</v>
      </c>
      <c r="BJ122" s="127">
        <f>IF(V122="nulová",N122,0)</f>
        <v>0</v>
      </c>
      <c r="BK122" s="13" t="s">
        <v>17</v>
      </c>
      <c r="BL122" s="127">
        <f>ROUND(L122*K122,2)</f>
        <v>0</v>
      </c>
      <c r="BM122" s="13" t="s">
        <v>123</v>
      </c>
      <c r="BN122" s="13" t="s">
        <v>150</v>
      </c>
    </row>
    <row r="123" spans="1:66" s="1" customFormat="1" ht="31.5" customHeight="1">
      <c r="A123" s="8"/>
      <c r="B123" s="108"/>
      <c r="C123" s="119">
        <v>1</v>
      </c>
      <c r="D123" s="119" t="s">
        <v>113</v>
      </c>
      <c r="E123" s="151" t="s">
        <v>174</v>
      </c>
      <c r="F123" s="224" t="s">
        <v>175</v>
      </c>
      <c r="G123" s="223"/>
      <c r="H123" s="223"/>
      <c r="I123" s="223"/>
      <c r="J123" s="152" t="s">
        <v>135</v>
      </c>
      <c r="K123" s="156">
        <v>107.91</v>
      </c>
      <c r="L123" s="284"/>
      <c r="M123" s="223"/>
      <c r="N123" s="222">
        <f>ROUND(L123*K123,2)</f>
        <v>0</v>
      </c>
      <c r="O123" s="223"/>
      <c r="P123" s="223"/>
      <c r="Q123" s="223"/>
      <c r="R123" s="158" t="s">
        <v>176</v>
      </c>
      <c r="S123" s="111"/>
      <c r="T123" s="8"/>
      <c r="U123" s="112"/>
      <c r="V123" s="109"/>
      <c r="W123" s="109"/>
      <c r="X123" s="113"/>
      <c r="Y123" s="109"/>
      <c r="Z123" s="113"/>
      <c r="AA123" s="109"/>
      <c r="AB123" s="114"/>
      <c r="AC123" s="8"/>
      <c r="AD123" s="8"/>
      <c r="AS123" s="13"/>
      <c r="AU123" s="13"/>
      <c r="AV123" s="13"/>
      <c r="AZ123" s="13"/>
      <c r="BF123" s="127"/>
      <c r="BG123" s="127"/>
      <c r="BH123" s="127"/>
      <c r="BI123" s="127"/>
      <c r="BJ123" s="127"/>
      <c r="BK123" s="13"/>
      <c r="BL123" s="127"/>
      <c r="BM123" s="13"/>
      <c r="BN123" s="13"/>
    </row>
    <row r="124" spans="1:66" s="1" customFormat="1" ht="31.5" customHeight="1">
      <c r="A124" s="8"/>
      <c r="B124" s="108"/>
      <c r="C124" s="159">
        <v>2</v>
      </c>
      <c r="D124" s="159" t="s">
        <v>113</v>
      </c>
      <c r="E124" s="160" t="s">
        <v>177</v>
      </c>
      <c r="F124" s="289" t="s">
        <v>178</v>
      </c>
      <c r="G124" s="288"/>
      <c r="H124" s="288"/>
      <c r="I124" s="288"/>
      <c r="J124" s="161" t="s">
        <v>135</v>
      </c>
      <c r="K124" s="162">
        <v>317.46</v>
      </c>
      <c r="L124" s="290"/>
      <c r="M124" s="288"/>
      <c r="N124" s="287">
        <f>ROUND(L124*K124,2)</f>
        <v>0</v>
      </c>
      <c r="O124" s="288"/>
      <c r="P124" s="288"/>
      <c r="Q124" s="288"/>
      <c r="R124" s="158" t="s">
        <v>189</v>
      </c>
      <c r="S124" s="111"/>
      <c r="T124" s="8"/>
      <c r="U124" s="112"/>
      <c r="V124" s="109"/>
      <c r="W124" s="109"/>
      <c r="X124" s="113"/>
      <c r="Y124" s="109"/>
      <c r="Z124" s="113"/>
      <c r="AA124" s="109"/>
      <c r="AB124" s="114"/>
      <c r="AC124" s="8"/>
      <c r="AD124" s="109"/>
      <c r="AE124" s="28"/>
      <c r="AS124" s="13"/>
      <c r="AU124" s="13"/>
      <c r="AV124" s="13"/>
      <c r="AZ124" s="13"/>
      <c r="BF124" s="127"/>
      <c r="BG124" s="127"/>
      <c r="BH124" s="127"/>
      <c r="BI124" s="127"/>
      <c r="BJ124" s="127"/>
      <c r="BK124" s="13"/>
      <c r="BL124" s="127"/>
      <c r="BM124" s="13"/>
      <c r="BN124" s="13"/>
    </row>
    <row r="125" spans="1:66" s="1" customFormat="1" ht="31.5" customHeight="1">
      <c r="A125" s="8"/>
      <c r="B125" s="108"/>
      <c r="C125" s="119">
        <v>3</v>
      </c>
      <c r="D125" s="119" t="s">
        <v>113</v>
      </c>
      <c r="E125" s="151" t="s">
        <v>179</v>
      </c>
      <c r="F125" s="224" t="s">
        <v>180</v>
      </c>
      <c r="G125" s="223"/>
      <c r="H125" s="223"/>
      <c r="I125" s="223"/>
      <c r="J125" s="152" t="s">
        <v>142</v>
      </c>
      <c r="K125" s="167">
        <v>542.13</v>
      </c>
      <c r="L125" s="284"/>
      <c r="M125" s="223"/>
      <c r="N125" s="222">
        <f>ROUND(L125*K125,2)</f>
        <v>0</v>
      </c>
      <c r="O125" s="223"/>
      <c r="P125" s="223"/>
      <c r="Q125" s="223"/>
      <c r="R125" s="158" t="s">
        <v>188</v>
      </c>
      <c r="S125" s="111"/>
      <c r="T125" s="8"/>
      <c r="U125" s="112"/>
      <c r="V125" s="109"/>
      <c r="W125" s="109"/>
      <c r="X125" s="113"/>
      <c r="Y125" s="109"/>
      <c r="Z125" s="113"/>
      <c r="AA125" s="109"/>
      <c r="AB125" s="114"/>
      <c r="AC125" s="8"/>
      <c r="AD125" s="157"/>
      <c r="AE125" s="28"/>
      <c r="AS125" s="13"/>
      <c r="AU125" s="13"/>
      <c r="AV125" s="13"/>
      <c r="AZ125" s="13"/>
      <c r="BF125" s="127"/>
      <c r="BG125" s="127"/>
      <c r="BH125" s="127"/>
      <c r="BI125" s="127"/>
      <c r="BJ125" s="127"/>
      <c r="BK125" s="13"/>
      <c r="BL125" s="127"/>
      <c r="BM125" s="13"/>
      <c r="BN125" s="13"/>
    </row>
    <row r="126" spans="1:66" s="1" customFormat="1" ht="24.75" customHeight="1">
      <c r="A126" s="8"/>
      <c r="B126" s="108"/>
      <c r="C126" s="163"/>
      <c r="D126" s="193" t="s">
        <v>191</v>
      </c>
      <c r="E126" s="164"/>
      <c r="F126" s="285" t="s">
        <v>181</v>
      </c>
      <c r="G126" s="286"/>
      <c r="H126" s="286"/>
      <c r="I126" s="286"/>
      <c r="J126" s="165"/>
      <c r="K126" s="185"/>
      <c r="L126" s="168"/>
      <c r="M126" s="146"/>
      <c r="N126" s="168"/>
      <c r="O126" s="146"/>
      <c r="P126" s="146"/>
      <c r="Q126" s="146"/>
      <c r="R126" s="166"/>
      <c r="S126" s="111"/>
      <c r="T126" s="8"/>
      <c r="U126" s="112"/>
      <c r="V126" s="109"/>
      <c r="W126" s="109"/>
      <c r="X126" s="113"/>
      <c r="Y126" s="109"/>
      <c r="Z126" s="113"/>
      <c r="AA126" s="109"/>
      <c r="AB126" s="114"/>
      <c r="AC126" s="8"/>
      <c r="AD126" s="157"/>
      <c r="AE126" s="28"/>
      <c r="AS126" s="13"/>
      <c r="AU126" s="13"/>
      <c r="AV126" s="13"/>
      <c r="AZ126" s="13"/>
      <c r="BF126" s="127"/>
      <c r="BG126" s="127"/>
      <c r="BH126" s="127"/>
      <c r="BI126" s="127"/>
      <c r="BJ126" s="127"/>
      <c r="BK126" s="13"/>
      <c r="BL126" s="127"/>
      <c r="BM126" s="13"/>
      <c r="BN126" s="13"/>
    </row>
    <row r="127" spans="1:66" s="1" customFormat="1" ht="24.75" customHeight="1">
      <c r="A127" s="8"/>
      <c r="B127" s="108"/>
      <c r="C127" s="163"/>
      <c r="D127" s="193" t="s">
        <v>190</v>
      </c>
      <c r="E127" s="164"/>
      <c r="F127" s="187" t="s">
        <v>463</v>
      </c>
      <c r="G127" s="154"/>
      <c r="H127" s="154"/>
      <c r="I127" s="154"/>
      <c r="J127" s="184"/>
      <c r="K127" s="185">
        <v>534.3</v>
      </c>
      <c r="L127" s="186"/>
      <c r="M127" s="146"/>
      <c r="N127" s="168"/>
      <c r="O127" s="146"/>
      <c r="P127" s="146"/>
      <c r="Q127" s="146"/>
      <c r="R127" s="166"/>
      <c r="S127" s="111"/>
      <c r="T127" s="8"/>
      <c r="U127" s="112"/>
      <c r="V127" s="109"/>
      <c r="W127" s="109"/>
      <c r="X127" s="113"/>
      <c r="Y127" s="109"/>
      <c r="Z127" s="113"/>
      <c r="AA127" s="109"/>
      <c r="AB127" s="114"/>
      <c r="AC127" s="8"/>
      <c r="AD127" s="157"/>
      <c r="AE127" s="28"/>
      <c r="AS127" s="13"/>
      <c r="AU127" s="13"/>
      <c r="AV127" s="13"/>
      <c r="AZ127" s="13"/>
      <c r="BF127" s="127"/>
      <c r="BG127" s="127"/>
      <c r="BH127" s="127"/>
      <c r="BI127" s="127"/>
      <c r="BJ127" s="127"/>
      <c r="BK127" s="13"/>
      <c r="BL127" s="127"/>
      <c r="BM127" s="13"/>
      <c r="BN127" s="13"/>
    </row>
    <row r="128" spans="1:66" s="1" customFormat="1" ht="24.75" customHeight="1">
      <c r="A128" s="8"/>
      <c r="B128" s="108"/>
      <c r="C128" s="163"/>
      <c r="D128" s="193" t="s">
        <v>190</v>
      </c>
      <c r="E128" s="164"/>
      <c r="F128" s="187" t="s">
        <v>186</v>
      </c>
      <c r="G128" s="154"/>
      <c r="H128" s="154"/>
      <c r="I128" s="154"/>
      <c r="J128" s="184"/>
      <c r="K128" s="185">
        <v>7.825</v>
      </c>
      <c r="L128" s="186"/>
      <c r="M128" s="146"/>
      <c r="N128" s="168"/>
      <c r="O128" s="146"/>
      <c r="P128" s="146"/>
      <c r="Q128" s="146"/>
      <c r="R128" s="166"/>
      <c r="S128" s="111"/>
      <c r="T128" s="8"/>
      <c r="U128" s="112"/>
      <c r="V128" s="109"/>
      <c r="W128" s="109"/>
      <c r="X128" s="113"/>
      <c r="Y128" s="109"/>
      <c r="Z128" s="113"/>
      <c r="AA128" s="109"/>
      <c r="AB128" s="114"/>
      <c r="AC128" s="8"/>
      <c r="AD128" s="157"/>
      <c r="AE128" s="28"/>
      <c r="AS128" s="13"/>
      <c r="AU128" s="13"/>
      <c r="AV128" s="13"/>
      <c r="AZ128" s="13"/>
      <c r="BF128" s="127"/>
      <c r="BG128" s="127"/>
      <c r="BH128" s="127"/>
      <c r="BI128" s="127"/>
      <c r="BJ128" s="127"/>
      <c r="BK128" s="13"/>
      <c r="BL128" s="127"/>
      <c r="BM128" s="13"/>
      <c r="BN128" s="13"/>
    </row>
    <row r="129" spans="1:64" s="8" customFormat="1" ht="29.25" customHeight="1">
      <c r="A129" s="1"/>
      <c r="B129" s="118"/>
      <c r="C129" s="119">
        <v>4</v>
      </c>
      <c r="D129" s="119" t="s">
        <v>113</v>
      </c>
      <c r="E129" s="151" t="s">
        <v>182</v>
      </c>
      <c r="F129" s="224" t="s">
        <v>183</v>
      </c>
      <c r="G129" s="223"/>
      <c r="H129" s="223"/>
      <c r="I129" s="223"/>
      <c r="J129" s="152" t="s">
        <v>142</v>
      </c>
      <c r="K129" s="167">
        <v>112.6</v>
      </c>
      <c r="L129" s="284"/>
      <c r="M129" s="223"/>
      <c r="N129" s="222">
        <f>ROUND(L129*K129,2)</f>
        <v>0</v>
      </c>
      <c r="O129" s="223"/>
      <c r="P129" s="223"/>
      <c r="Q129" s="223"/>
      <c r="R129" s="158" t="s">
        <v>176</v>
      </c>
      <c r="S129" s="123"/>
      <c r="T129" s="1"/>
      <c r="U129" s="124" t="s">
        <v>3</v>
      </c>
      <c r="V129" s="36" t="s">
        <v>34</v>
      </c>
      <c r="W129" s="125">
        <v>0.496</v>
      </c>
      <c r="X129" s="125">
        <f>W129*K129</f>
        <v>55.849599999999995</v>
      </c>
      <c r="Y129" s="125">
        <v>0.0147</v>
      </c>
      <c r="Z129" s="125">
        <f>Y129*K129</f>
        <v>1.65522</v>
      </c>
      <c r="AA129" s="125">
        <v>0</v>
      </c>
      <c r="AB129" s="126">
        <f>AA129*K129</f>
        <v>0</v>
      </c>
      <c r="AC129" s="1"/>
      <c r="AD129" s="189"/>
      <c r="AE129" s="109"/>
      <c r="AS129" s="115" t="s">
        <v>17</v>
      </c>
      <c r="AU129" s="116" t="s">
        <v>67</v>
      </c>
      <c r="AV129" s="116" t="s">
        <v>17</v>
      </c>
      <c r="AZ129" s="115" t="s">
        <v>112</v>
      </c>
      <c r="BL129" s="117" t="e">
        <f>#REF!</f>
        <v>#REF!</v>
      </c>
    </row>
    <row r="130" spans="1:64" s="8" customFormat="1" ht="29.25" customHeight="1">
      <c r="A130" s="1"/>
      <c r="B130" s="118"/>
      <c r="C130" s="171"/>
      <c r="D130" s="194" t="s">
        <v>191</v>
      </c>
      <c r="E130" s="172"/>
      <c r="F130" s="276" t="s">
        <v>184</v>
      </c>
      <c r="G130" s="277"/>
      <c r="H130" s="277"/>
      <c r="I130" s="277"/>
      <c r="J130" s="173"/>
      <c r="K130" s="174"/>
      <c r="L130" s="278"/>
      <c r="M130" s="279"/>
      <c r="N130" s="278"/>
      <c r="O130" s="279"/>
      <c r="P130" s="279"/>
      <c r="Q130" s="279"/>
      <c r="R130" s="175"/>
      <c r="S130" s="123"/>
      <c r="T130" s="1"/>
      <c r="U130" s="139"/>
      <c r="V130" s="36"/>
      <c r="W130" s="125"/>
      <c r="X130" s="125"/>
      <c r="Y130" s="125"/>
      <c r="Z130" s="125"/>
      <c r="AA130" s="125"/>
      <c r="AB130" s="126"/>
      <c r="AC130" s="1"/>
      <c r="AD130" s="28"/>
      <c r="AE130" s="109"/>
      <c r="AS130" s="115"/>
      <c r="AU130" s="116"/>
      <c r="AV130" s="116"/>
      <c r="AZ130" s="115"/>
      <c r="BL130" s="117"/>
    </row>
    <row r="131" spans="1:64" s="8" customFormat="1" ht="29.25" customHeight="1">
      <c r="A131" s="1"/>
      <c r="B131" s="118"/>
      <c r="C131" s="176"/>
      <c r="D131" s="163"/>
      <c r="E131" s="164"/>
      <c r="F131" s="285" t="s">
        <v>185</v>
      </c>
      <c r="G131" s="286"/>
      <c r="H131" s="286"/>
      <c r="I131" s="286"/>
      <c r="J131" s="165"/>
      <c r="K131" s="155"/>
      <c r="L131" s="168"/>
      <c r="M131" s="146"/>
      <c r="N131" s="168"/>
      <c r="O131" s="146"/>
      <c r="P131" s="146"/>
      <c r="Q131" s="146"/>
      <c r="R131" s="177"/>
      <c r="S131" s="123"/>
      <c r="T131" s="1"/>
      <c r="U131" s="139"/>
      <c r="V131" s="36"/>
      <c r="W131" s="125"/>
      <c r="X131" s="125"/>
      <c r="Y131" s="125"/>
      <c r="Z131" s="125"/>
      <c r="AA131" s="125"/>
      <c r="AB131" s="126"/>
      <c r="AC131" s="1"/>
      <c r="AD131" s="1"/>
      <c r="AS131" s="115"/>
      <c r="AU131" s="116"/>
      <c r="AV131" s="116"/>
      <c r="AZ131" s="115"/>
      <c r="BL131" s="117"/>
    </row>
    <row r="132" spans="1:64" s="8" customFormat="1" ht="29.25" customHeight="1">
      <c r="A132" s="1"/>
      <c r="B132" s="118"/>
      <c r="C132" s="178"/>
      <c r="D132" s="192" t="s">
        <v>190</v>
      </c>
      <c r="E132" s="179"/>
      <c r="F132" s="180" t="s">
        <v>464</v>
      </c>
      <c r="G132" s="181"/>
      <c r="H132" s="181"/>
      <c r="I132" s="181"/>
      <c r="J132" s="182"/>
      <c r="K132" s="188">
        <v>112.6</v>
      </c>
      <c r="L132" s="169"/>
      <c r="M132" s="170"/>
      <c r="N132" s="169"/>
      <c r="O132" s="170"/>
      <c r="P132" s="170"/>
      <c r="Q132" s="170"/>
      <c r="R132" s="183"/>
      <c r="S132" s="123"/>
      <c r="T132" s="1"/>
      <c r="U132" s="139"/>
      <c r="V132" s="36"/>
      <c r="W132" s="125"/>
      <c r="X132" s="125"/>
      <c r="Y132" s="125"/>
      <c r="Z132" s="125"/>
      <c r="AA132" s="125"/>
      <c r="AB132" s="126"/>
      <c r="AC132" s="1"/>
      <c r="AD132" s="1"/>
      <c r="AS132" s="115"/>
      <c r="AU132" s="116"/>
      <c r="AV132" s="116"/>
      <c r="AZ132" s="115"/>
      <c r="BL132" s="117"/>
    </row>
    <row r="133" spans="1:30" ht="15">
      <c r="A133" s="8"/>
      <c r="B133" s="108"/>
      <c r="C133" s="109"/>
      <c r="D133" s="131" t="s">
        <v>192</v>
      </c>
      <c r="E133" s="131"/>
      <c r="F133" s="131"/>
      <c r="G133" s="131"/>
      <c r="H133" s="131"/>
      <c r="I133" s="131"/>
      <c r="J133" s="131"/>
      <c r="K133" s="131"/>
      <c r="L133" s="131"/>
      <c r="M133" s="131"/>
      <c r="N133" s="282">
        <f>SUM(N134:N134)</f>
        <v>0</v>
      </c>
      <c r="O133" s="283"/>
      <c r="P133" s="283"/>
      <c r="Q133" s="283"/>
      <c r="R133" s="145"/>
      <c r="S133" s="111"/>
      <c r="T133" s="8"/>
      <c r="U133" s="112"/>
      <c r="V133" s="109"/>
      <c r="W133" s="109"/>
      <c r="X133" s="113">
        <f>SUM(X134:X134)</f>
        <v>58.671200000000006</v>
      </c>
      <c r="Y133" s="109"/>
      <c r="Z133" s="113">
        <f>SUM(Z134:Z134)</f>
        <v>0</v>
      </c>
      <c r="AA133" s="109"/>
      <c r="AB133" s="114">
        <f>SUM(AB134:AB134)</f>
        <v>0</v>
      </c>
      <c r="AC133" s="8"/>
      <c r="AD133" s="8"/>
    </row>
    <row r="134" spans="1:30" ht="24.75" customHeight="1">
      <c r="A134" s="1"/>
      <c r="B134" s="118"/>
      <c r="C134" s="119">
        <v>5</v>
      </c>
      <c r="D134" s="119" t="s">
        <v>113</v>
      </c>
      <c r="E134" s="120" t="s">
        <v>193</v>
      </c>
      <c r="F134" s="224" t="s">
        <v>194</v>
      </c>
      <c r="G134" s="223"/>
      <c r="H134" s="223"/>
      <c r="I134" s="223"/>
      <c r="J134" s="121" t="s">
        <v>135</v>
      </c>
      <c r="K134" s="195">
        <v>419.08</v>
      </c>
      <c r="L134" s="222"/>
      <c r="M134" s="223"/>
      <c r="N134" s="222">
        <f>ROUND(L134*K134,2)</f>
        <v>0</v>
      </c>
      <c r="O134" s="223"/>
      <c r="P134" s="223"/>
      <c r="Q134" s="223"/>
      <c r="R134" s="148"/>
      <c r="S134" s="123"/>
      <c r="T134" s="1"/>
      <c r="U134" s="124" t="s">
        <v>3</v>
      </c>
      <c r="V134" s="36" t="s">
        <v>34</v>
      </c>
      <c r="W134" s="125">
        <v>0.14</v>
      </c>
      <c r="X134" s="125">
        <f>W134*K134</f>
        <v>58.671200000000006</v>
      </c>
      <c r="Y134" s="125">
        <v>0</v>
      </c>
      <c r="Z134" s="125">
        <f>Y134*K134</f>
        <v>0</v>
      </c>
      <c r="AA134" s="125">
        <v>0</v>
      </c>
      <c r="AB134" s="126">
        <f>AA134*K134</f>
        <v>0</v>
      </c>
      <c r="AC134" s="1"/>
      <c r="AD134" s="1"/>
    </row>
    <row r="135" spans="1:30" ht="15">
      <c r="A135" s="8"/>
      <c r="B135" s="108"/>
      <c r="C135" s="109"/>
      <c r="D135" s="131" t="s">
        <v>130</v>
      </c>
      <c r="E135" s="131"/>
      <c r="F135" s="131"/>
      <c r="G135" s="131"/>
      <c r="H135" s="131"/>
      <c r="I135" s="131"/>
      <c r="J135" s="131"/>
      <c r="K135" s="131"/>
      <c r="L135" s="131"/>
      <c r="M135" s="131"/>
      <c r="N135" s="282">
        <f>SUM(N136:N138)</f>
        <v>0</v>
      </c>
      <c r="O135" s="283"/>
      <c r="P135" s="283"/>
      <c r="Q135" s="283"/>
      <c r="R135" s="145"/>
      <c r="S135" s="111"/>
      <c r="T135" s="8"/>
      <c r="U135" s="112"/>
      <c r="V135" s="109"/>
      <c r="W135" s="109"/>
      <c r="X135" s="113">
        <f>SUM(X136:X138)</f>
        <v>1214.3073</v>
      </c>
      <c r="Y135" s="109"/>
      <c r="Z135" s="113">
        <f>SUM(Z136:Z138)</f>
        <v>0</v>
      </c>
      <c r="AA135" s="109"/>
      <c r="AB135" s="114">
        <f>SUM(AB136:AB138)</f>
        <v>747.5262</v>
      </c>
      <c r="AC135" s="8"/>
      <c r="AD135" s="8"/>
    </row>
    <row r="136" spans="1:30" ht="24.75" customHeight="1">
      <c r="A136" s="1"/>
      <c r="B136" s="118"/>
      <c r="C136" s="119">
        <v>6</v>
      </c>
      <c r="D136" s="119" t="s">
        <v>113</v>
      </c>
      <c r="E136" s="196">
        <v>968062355</v>
      </c>
      <c r="F136" s="224" t="s">
        <v>195</v>
      </c>
      <c r="G136" s="223"/>
      <c r="H136" s="223"/>
      <c r="I136" s="223"/>
      <c r="J136" s="121" t="s">
        <v>135</v>
      </c>
      <c r="K136" s="198">
        <v>328.26</v>
      </c>
      <c r="L136" s="222"/>
      <c r="M136" s="223"/>
      <c r="N136" s="222">
        <f>ROUND(L136*K136,2)</f>
        <v>0</v>
      </c>
      <c r="O136" s="223"/>
      <c r="P136" s="223"/>
      <c r="Q136" s="223"/>
      <c r="R136" s="148" t="s">
        <v>170</v>
      </c>
      <c r="S136" s="123"/>
      <c r="T136" s="1"/>
      <c r="U136" s="124" t="s">
        <v>3</v>
      </c>
      <c r="V136" s="36" t="s">
        <v>34</v>
      </c>
      <c r="W136" s="125">
        <v>2.905</v>
      </c>
      <c r="X136" s="125">
        <f>W136*K136</f>
        <v>953.5953</v>
      </c>
      <c r="Y136" s="125">
        <v>0</v>
      </c>
      <c r="Z136" s="125">
        <f>Y136*K136</f>
        <v>0</v>
      </c>
      <c r="AA136" s="125">
        <v>2.27</v>
      </c>
      <c r="AB136" s="126">
        <f>AA136*K136</f>
        <v>745.1502</v>
      </c>
      <c r="AC136" s="1"/>
      <c r="AD136" s="1"/>
    </row>
    <row r="137" spans="1:30" ht="13.5">
      <c r="A137" s="1"/>
      <c r="B137" s="118"/>
      <c r="C137" s="119"/>
      <c r="D137" s="119"/>
      <c r="E137" s="141"/>
      <c r="F137" s="220" t="s">
        <v>197</v>
      </c>
      <c r="G137" s="221"/>
      <c r="H137" s="221"/>
      <c r="I137" s="221"/>
      <c r="J137" s="121"/>
      <c r="K137" s="197"/>
      <c r="L137" s="222"/>
      <c r="M137" s="223"/>
      <c r="N137" s="222"/>
      <c r="O137" s="223"/>
      <c r="P137" s="223"/>
      <c r="Q137" s="223"/>
      <c r="R137" s="148"/>
      <c r="S137" s="123"/>
      <c r="T137" s="1"/>
      <c r="U137" s="200" t="s">
        <v>3</v>
      </c>
      <c r="V137" s="36" t="s">
        <v>34</v>
      </c>
      <c r="W137" s="125">
        <v>0.241</v>
      </c>
      <c r="X137" s="125">
        <f>W137*K137</f>
        <v>0</v>
      </c>
      <c r="Y137" s="125">
        <v>0</v>
      </c>
      <c r="Z137" s="125">
        <f>Y137*K137</f>
        <v>0</v>
      </c>
      <c r="AA137" s="125">
        <v>0.192</v>
      </c>
      <c r="AB137" s="126">
        <f>AA137*K137</f>
        <v>0</v>
      </c>
      <c r="AC137" s="1"/>
      <c r="AD137" s="1"/>
    </row>
    <row r="138" spans="1:30" ht="24.75" customHeight="1">
      <c r="A138" s="1"/>
      <c r="B138" s="118"/>
      <c r="C138" s="119">
        <v>7</v>
      </c>
      <c r="D138" s="119" t="s">
        <v>113</v>
      </c>
      <c r="E138" s="151" t="s">
        <v>196</v>
      </c>
      <c r="F138" s="224" t="s">
        <v>198</v>
      </c>
      <c r="G138" s="223"/>
      <c r="H138" s="223"/>
      <c r="I138" s="223"/>
      <c r="J138" s="121" t="s">
        <v>168</v>
      </c>
      <c r="K138" s="122">
        <v>54</v>
      </c>
      <c r="L138" s="222"/>
      <c r="M138" s="223"/>
      <c r="N138" s="222">
        <f>ROUND(L138*K138,2)</f>
        <v>0</v>
      </c>
      <c r="O138" s="223"/>
      <c r="P138" s="223"/>
      <c r="Q138" s="223"/>
      <c r="R138" s="158" t="s">
        <v>189</v>
      </c>
      <c r="S138" s="201"/>
      <c r="T138" s="157"/>
      <c r="U138" s="34" t="s">
        <v>3</v>
      </c>
      <c r="V138" s="36" t="s">
        <v>34</v>
      </c>
      <c r="W138" s="125">
        <v>4.828</v>
      </c>
      <c r="X138" s="125">
        <f>W138*K138</f>
        <v>260.712</v>
      </c>
      <c r="Y138" s="125">
        <v>0</v>
      </c>
      <c r="Z138" s="125">
        <f>Y138*K138</f>
        <v>0</v>
      </c>
      <c r="AA138" s="125">
        <v>0.044</v>
      </c>
      <c r="AB138" s="125">
        <f>AA138*K138</f>
        <v>2.376</v>
      </c>
      <c r="AC138" s="28"/>
      <c r="AD138" s="28"/>
    </row>
    <row r="139" spans="1:30" ht="15">
      <c r="A139" s="8"/>
      <c r="B139" s="108"/>
      <c r="C139" s="109"/>
      <c r="D139" s="131" t="s">
        <v>131</v>
      </c>
      <c r="E139" s="131"/>
      <c r="F139" s="131"/>
      <c r="G139" s="131"/>
      <c r="H139" s="131"/>
      <c r="I139" s="131"/>
      <c r="J139" s="131"/>
      <c r="K139" s="131"/>
      <c r="L139" s="131"/>
      <c r="M139" s="131"/>
      <c r="N139" s="282">
        <f>SUM(N140:N144)</f>
        <v>0</v>
      </c>
      <c r="O139" s="283"/>
      <c r="P139" s="283"/>
      <c r="Q139" s="283"/>
      <c r="R139" s="145"/>
      <c r="S139" s="202"/>
      <c r="T139" s="109"/>
      <c r="U139" s="109"/>
      <c r="V139" s="109"/>
      <c r="W139" s="109"/>
      <c r="X139" s="113">
        <f>SUM(X140:X144)</f>
        <v>28.448</v>
      </c>
      <c r="Y139" s="109"/>
      <c r="Z139" s="113">
        <f>SUM(Z140:Z144)</f>
        <v>0</v>
      </c>
      <c r="AA139" s="109"/>
      <c r="AB139" s="113">
        <f>SUM(AB140:AB144)</f>
        <v>0</v>
      </c>
      <c r="AC139" s="109"/>
      <c r="AD139" s="109"/>
    </row>
    <row r="140" spans="1:30" ht="24.75" customHeight="1">
      <c r="A140" s="1"/>
      <c r="B140" s="118"/>
      <c r="C140" s="119">
        <v>8</v>
      </c>
      <c r="D140" s="119" t="s">
        <v>113</v>
      </c>
      <c r="E140" s="120" t="s">
        <v>161</v>
      </c>
      <c r="F140" s="224" t="s">
        <v>162</v>
      </c>
      <c r="G140" s="223"/>
      <c r="H140" s="223"/>
      <c r="I140" s="223"/>
      <c r="J140" s="121" t="s">
        <v>137</v>
      </c>
      <c r="K140" s="122">
        <v>16</v>
      </c>
      <c r="L140" s="222"/>
      <c r="M140" s="223"/>
      <c r="N140" s="222">
        <f>ROUND(L140*K140,2)</f>
        <v>0</v>
      </c>
      <c r="O140" s="223"/>
      <c r="P140" s="223"/>
      <c r="Q140" s="223"/>
      <c r="R140" s="148" t="s">
        <v>170</v>
      </c>
      <c r="S140" s="201"/>
      <c r="T140" s="28"/>
      <c r="U140" s="34" t="s">
        <v>3</v>
      </c>
      <c r="V140" s="36" t="s">
        <v>34</v>
      </c>
      <c r="W140" s="125">
        <v>1.569</v>
      </c>
      <c r="X140" s="125">
        <f>W140*K140</f>
        <v>25.104</v>
      </c>
      <c r="Y140" s="125">
        <v>0</v>
      </c>
      <c r="Z140" s="125">
        <f>Y140*K140</f>
        <v>0</v>
      </c>
      <c r="AA140" s="125">
        <v>0</v>
      </c>
      <c r="AB140" s="125">
        <f>AA140*K140</f>
        <v>0</v>
      </c>
      <c r="AC140" s="28"/>
      <c r="AD140" s="28"/>
    </row>
    <row r="141" spans="1:30" ht="24.75" customHeight="1">
      <c r="A141" s="1"/>
      <c r="B141" s="118"/>
      <c r="C141" s="119">
        <v>9</v>
      </c>
      <c r="D141" s="119" t="s">
        <v>113</v>
      </c>
      <c r="E141" s="120" t="s">
        <v>138</v>
      </c>
      <c r="F141" s="224" t="s">
        <v>139</v>
      </c>
      <c r="G141" s="223"/>
      <c r="H141" s="223"/>
      <c r="I141" s="223"/>
      <c r="J141" s="121" t="s">
        <v>137</v>
      </c>
      <c r="K141" s="122">
        <v>16</v>
      </c>
      <c r="L141" s="222"/>
      <c r="M141" s="223"/>
      <c r="N141" s="222">
        <f>ROUND(L141*K141,2)</f>
        <v>0</v>
      </c>
      <c r="O141" s="223"/>
      <c r="P141" s="223"/>
      <c r="Q141" s="223"/>
      <c r="R141" s="148" t="s">
        <v>170</v>
      </c>
      <c r="S141" s="201"/>
      <c r="T141" s="28"/>
      <c r="U141" s="34" t="s">
        <v>3</v>
      </c>
      <c r="V141" s="36" t="s">
        <v>34</v>
      </c>
      <c r="W141" s="125">
        <v>0.125</v>
      </c>
      <c r="X141" s="125">
        <f>W141*K141</f>
        <v>2</v>
      </c>
      <c r="Y141" s="125">
        <v>0</v>
      </c>
      <c r="Z141" s="125">
        <f>Y141*K141</f>
        <v>0</v>
      </c>
      <c r="AA141" s="125">
        <v>0</v>
      </c>
      <c r="AB141" s="125">
        <f>AA141*K141</f>
        <v>0</v>
      </c>
      <c r="AC141" s="28"/>
      <c r="AD141" s="28"/>
    </row>
    <row r="142" spans="1:30" ht="24.75" customHeight="1">
      <c r="A142" s="1"/>
      <c r="B142" s="118"/>
      <c r="C142" s="119">
        <v>10</v>
      </c>
      <c r="D142" s="119" t="s">
        <v>113</v>
      </c>
      <c r="E142" s="120" t="s">
        <v>140</v>
      </c>
      <c r="F142" s="224" t="s">
        <v>141</v>
      </c>
      <c r="G142" s="223"/>
      <c r="H142" s="223"/>
      <c r="I142" s="223"/>
      <c r="J142" s="121" t="s">
        <v>137</v>
      </c>
      <c r="K142" s="122">
        <v>224</v>
      </c>
      <c r="L142" s="222"/>
      <c r="M142" s="223"/>
      <c r="N142" s="222">
        <f>ROUND(L142*K142,2)</f>
        <v>0</v>
      </c>
      <c r="O142" s="223"/>
      <c r="P142" s="223"/>
      <c r="Q142" s="223"/>
      <c r="R142" s="148" t="s">
        <v>170</v>
      </c>
      <c r="S142" s="201"/>
      <c r="T142" s="28"/>
      <c r="U142" s="34" t="s">
        <v>3</v>
      </c>
      <c r="V142" s="36" t="s">
        <v>34</v>
      </c>
      <c r="W142" s="125">
        <v>0.006</v>
      </c>
      <c r="X142" s="125">
        <f>W142*K142</f>
        <v>1.344</v>
      </c>
      <c r="Y142" s="125">
        <v>0</v>
      </c>
      <c r="Z142" s="125">
        <f>Y142*K142</f>
        <v>0</v>
      </c>
      <c r="AA142" s="125">
        <v>0</v>
      </c>
      <c r="AB142" s="125">
        <f>AA142*K142</f>
        <v>0</v>
      </c>
      <c r="AC142" s="28"/>
      <c r="AD142" s="28"/>
    </row>
    <row r="143" spans="1:30" ht="24.75" customHeight="1">
      <c r="A143" s="1"/>
      <c r="B143" s="118"/>
      <c r="C143" s="119"/>
      <c r="D143" s="119"/>
      <c r="E143" s="120"/>
      <c r="F143" s="199" t="s">
        <v>465</v>
      </c>
      <c r="G143" s="190"/>
      <c r="H143" s="190"/>
      <c r="I143" s="190"/>
      <c r="J143" s="121"/>
      <c r="K143" s="122"/>
      <c r="L143" s="191"/>
      <c r="M143" s="190"/>
      <c r="N143" s="191"/>
      <c r="O143" s="190"/>
      <c r="P143" s="190"/>
      <c r="Q143" s="190"/>
      <c r="R143" s="148"/>
      <c r="S143" s="201"/>
      <c r="T143" s="28"/>
      <c r="U143" s="34"/>
      <c r="V143" s="36"/>
      <c r="W143" s="125"/>
      <c r="X143" s="125"/>
      <c r="Y143" s="125"/>
      <c r="Z143" s="125"/>
      <c r="AA143" s="125"/>
      <c r="AB143" s="125"/>
      <c r="AC143" s="28"/>
      <c r="AD143" s="28"/>
    </row>
    <row r="144" spans="1:30" ht="24.75" customHeight="1">
      <c r="A144" s="1"/>
      <c r="B144" s="118"/>
      <c r="C144" s="119">
        <v>11</v>
      </c>
      <c r="D144" s="119" t="s">
        <v>113</v>
      </c>
      <c r="E144" s="151" t="s">
        <v>199</v>
      </c>
      <c r="F144" s="224" t="s">
        <v>200</v>
      </c>
      <c r="G144" s="223"/>
      <c r="H144" s="223"/>
      <c r="I144" s="223"/>
      <c r="J144" s="121" t="s">
        <v>137</v>
      </c>
      <c r="K144" s="122">
        <v>16</v>
      </c>
      <c r="L144" s="222"/>
      <c r="M144" s="223"/>
      <c r="N144" s="222">
        <f>ROUND(L144*K144,2)</f>
        <v>0</v>
      </c>
      <c r="O144" s="223"/>
      <c r="P144" s="223"/>
      <c r="Q144" s="223"/>
      <c r="R144" s="148" t="s">
        <v>170</v>
      </c>
      <c r="S144" s="201"/>
      <c r="T144" s="157"/>
      <c r="U144" s="34" t="s">
        <v>3</v>
      </c>
      <c r="V144" s="36" t="s">
        <v>34</v>
      </c>
      <c r="W144" s="125">
        <v>0</v>
      </c>
      <c r="X144" s="125">
        <f>W144*K144</f>
        <v>0</v>
      </c>
      <c r="Y144" s="125">
        <v>0</v>
      </c>
      <c r="Z144" s="125">
        <f>Y144*K144</f>
        <v>0</v>
      </c>
      <c r="AA144" s="125">
        <v>0</v>
      </c>
      <c r="AB144" s="125">
        <f>AA144*K144</f>
        <v>0</v>
      </c>
      <c r="AC144" s="28"/>
      <c r="AD144" s="28"/>
    </row>
    <row r="145" spans="1:30" ht="15">
      <c r="A145" s="8"/>
      <c r="B145" s="108"/>
      <c r="C145" s="109"/>
      <c r="D145" s="131" t="s">
        <v>132</v>
      </c>
      <c r="E145" s="131"/>
      <c r="F145" s="131"/>
      <c r="G145" s="131"/>
      <c r="H145" s="131"/>
      <c r="I145" s="131"/>
      <c r="J145" s="131"/>
      <c r="K145" s="131"/>
      <c r="L145" s="131"/>
      <c r="M145" s="131"/>
      <c r="N145" s="282">
        <f>SUM(N146:N146)</f>
        <v>0</v>
      </c>
      <c r="O145" s="283"/>
      <c r="P145" s="283"/>
      <c r="Q145" s="283"/>
      <c r="R145" s="122"/>
      <c r="S145" s="111"/>
      <c r="T145" s="8"/>
      <c r="U145" s="112"/>
      <c r="V145" s="109"/>
      <c r="W145" s="109"/>
      <c r="X145" s="113">
        <f>X146</f>
        <v>10.802999999999999</v>
      </c>
      <c r="Y145" s="109"/>
      <c r="Z145" s="113">
        <f>Z146</f>
        <v>0</v>
      </c>
      <c r="AA145" s="109"/>
      <c r="AB145" s="114">
        <f>AB146</f>
        <v>0</v>
      </c>
      <c r="AC145" s="8"/>
      <c r="AD145" s="8"/>
    </row>
    <row r="146" spans="1:30" ht="13.5">
      <c r="A146" s="1"/>
      <c r="B146" s="118"/>
      <c r="C146" s="119">
        <v>12</v>
      </c>
      <c r="D146" s="119" t="s">
        <v>113</v>
      </c>
      <c r="E146" s="120" t="s">
        <v>163</v>
      </c>
      <c r="F146" s="224" t="s">
        <v>164</v>
      </c>
      <c r="G146" s="223"/>
      <c r="H146" s="223"/>
      <c r="I146" s="223"/>
      <c r="J146" s="121" t="s">
        <v>137</v>
      </c>
      <c r="K146" s="122">
        <v>13</v>
      </c>
      <c r="L146" s="222"/>
      <c r="M146" s="223"/>
      <c r="N146" s="222">
        <f>ROUND(L146*K146,2)</f>
        <v>0</v>
      </c>
      <c r="O146" s="223"/>
      <c r="P146" s="223"/>
      <c r="Q146" s="223"/>
      <c r="R146" s="148" t="s">
        <v>170</v>
      </c>
      <c r="S146" s="123"/>
      <c r="T146" s="1"/>
      <c r="U146" s="124" t="s">
        <v>3</v>
      </c>
      <c r="V146" s="36" t="s">
        <v>34</v>
      </c>
      <c r="W146" s="125">
        <v>0.831</v>
      </c>
      <c r="X146" s="125">
        <f>W146*K146</f>
        <v>10.802999999999999</v>
      </c>
      <c r="Y146" s="125">
        <v>0</v>
      </c>
      <c r="Z146" s="125">
        <f>Y146*K146</f>
        <v>0</v>
      </c>
      <c r="AA146" s="125">
        <v>0</v>
      </c>
      <c r="AB146" s="126">
        <f>AA146*K146</f>
        <v>0</v>
      </c>
      <c r="AC146" s="1"/>
      <c r="AD146" s="1"/>
    </row>
    <row r="147" spans="1:30" ht="18">
      <c r="A147" s="8"/>
      <c r="B147" s="108"/>
      <c r="C147" s="109"/>
      <c r="D147" s="110" t="s">
        <v>133</v>
      </c>
      <c r="E147" s="110"/>
      <c r="F147" s="110"/>
      <c r="G147" s="110"/>
      <c r="H147" s="110"/>
      <c r="I147" s="110"/>
      <c r="J147" s="110"/>
      <c r="K147" s="110"/>
      <c r="L147" s="110"/>
      <c r="M147" s="110"/>
      <c r="N147" s="291">
        <f>SUM(N148+N152+N163)</f>
        <v>0</v>
      </c>
      <c r="O147" s="292"/>
      <c r="P147" s="292"/>
      <c r="Q147" s="292"/>
      <c r="R147" s="143"/>
      <c r="S147" s="111"/>
      <c r="T147" s="8"/>
      <c r="U147" s="112"/>
      <c r="V147" s="109"/>
      <c r="W147" s="109"/>
      <c r="X147" s="113" t="e">
        <f>#REF!+#REF!+X152+#REF!+#REF!+#REF!+#REF!+X163+#REF!</f>
        <v>#REF!</v>
      </c>
      <c r="Y147" s="109"/>
      <c r="Z147" s="113" t="e">
        <f>#REF!+#REF!+Z152+#REF!+#REF!+#REF!+#REF!+Z163+#REF!</f>
        <v>#REF!</v>
      </c>
      <c r="AA147" s="109"/>
      <c r="AB147" s="114" t="e">
        <f>#REF!+#REF!+AB152+#REF!+#REF!+#REF!+#REF!+AB163+#REF!</f>
        <v>#REF!</v>
      </c>
      <c r="AC147" s="8"/>
      <c r="AD147" s="8"/>
    </row>
    <row r="148" spans="1:30" ht="15">
      <c r="A148" s="8"/>
      <c r="B148" s="108"/>
      <c r="C148" s="109"/>
      <c r="D148" s="131" t="s">
        <v>201</v>
      </c>
      <c r="E148" s="131"/>
      <c r="F148" s="131"/>
      <c r="G148" s="131"/>
      <c r="H148" s="131"/>
      <c r="I148" s="131"/>
      <c r="J148" s="131"/>
      <c r="K148" s="131"/>
      <c r="L148" s="131"/>
      <c r="M148" s="131"/>
      <c r="N148" s="282">
        <f>SUM(N149:N150)</f>
        <v>0</v>
      </c>
      <c r="O148" s="283"/>
      <c r="P148" s="283"/>
      <c r="Q148" s="283"/>
      <c r="R148" s="145"/>
      <c r="S148" s="109"/>
      <c r="T148" s="204"/>
      <c r="U148" s="109"/>
      <c r="V148" s="109"/>
      <c r="W148" s="109"/>
      <c r="X148" s="113"/>
      <c r="Y148" s="109"/>
      <c r="Z148" s="113"/>
      <c r="AA148" s="109"/>
      <c r="AB148" s="113"/>
      <c r="AC148" s="109"/>
      <c r="AD148" s="109"/>
    </row>
    <row r="149" spans="1:30" ht="30" customHeight="1">
      <c r="A149" s="8"/>
      <c r="B149" s="108"/>
      <c r="C149" s="119">
        <v>13</v>
      </c>
      <c r="D149" s="119" t="s">
        <v>113</v>
      </c>
      <c r="E149" s="120" t="s">
        <v>202</v>
      </c>
      <c r="F149" s="224" t="s">
        <v>203</v>
      </c>
      <c r="G149" s="223"/>
      <c r="H149" s="223"/>
      <c r="I149" s="223"/>
      <c r="J149" s="152" t="s">
        <v>142</v>
      </c>
      <c r="K149" s="208">
        <v>128.65</v>
      </c>
      <c r="L149" s="284"/>
      <c r="M149" s="223"/>
      <c r="N149" s="222">
        <f>ROUND(L149*K149,2)</f>
        <v>0</v>
      </c>
      <c r="O149" s="223"/>
      <c r="P149" s="223"/>
      <c r="Q149" s="223"/>
      <c r="R149" s="122"/>
      <c r="S149" s="109"/>
      <c r="T149" s="205"/>
      <c r="U149" s="109"/>
      <c r="V149" s="109"/>
      <c r="W149" s="109"/>
      <c r="X149" s="113"/>
      <c r="Y149" s="109"/>
      <c r="Z149" s="113"/>
      <c r="AA149" s="109"/>
      <c r="AB149" s="113"/>
      <c r="AC149" s="109"/>
      <c r="AD149" s="109"/>
    </row>
    <row r="150" spans="1:30" ht="13.5">
      <c r="A150" s="8"/>
      <c r="B150" s="108"/>
      <c r="C150" s="119"/>
      <c r="D150" s="119"/>
      <c r="E150" s="120"/>
      <c r="F150" s="220" t="s">
        <v>187</v>
      </c>
      <c r="G150" s="221"/>
      <c r="H150" s="221"/>
      <c r="I150" s="221"/>
      <c r="J150" s="121"/>
      <c r="K150" s="197"/>
      <c r="L150" s="222"/>
      <c r="M150" s="223"/>
      <c r="N150" s="222"/>
      <c r="O150" s="223"/>
      <c r="P150" s="223"/>
      <c r="Q150" s="223"/>
      <c r="R150" s="122"/>
      <c r="S150" s="109"/>
      <c r="T150" s="204"/>
      <c r="U150" s="109"/>
      <c r="V150" s="109"/>
      <c r="W150" s="109"/>
      <c r="X150" s="113"/>
      <c r="Y150" s="109"/>
      <c r="Z150" s="113"/>
      <c r="AA150" s="109"/>
      <c r="AB150" s="113"/>
      <c r="AC150" s="109"/>
      <c r="AD150" s="109"/>
    </row>
    <row r="151" spans="1:30" ht="24.75" customHeight="1">
      <c r="A151" s="8"/>
      <c r="B151" s="108"/>
      <c r="C151" s="119">
        <v>14</v>
      </c>
      <c r="D151" s="119" t="s">
        <v>113</v>
      </c>
      <c r="E151" s="151" t="s">
        <v>204</v>
      </c>
      <c r="F151" s="224" t="s">
        <v>205</v>
      </c>
      <c r="G151" s="223"/>
      <c r="H151" s="223"/>
      <c r="I151" s="223"/>
      <c r="J151" s="152" t="s">
        <v>137</v>
      </c>
      <c r="K151" s="208">
        <v>0.28</v>
      </c>
      <c r="L151" s="284"/>
      <c r="M151" s="223"/>
      <c r="N151" s="222">
        <f>ROUND(L151*K151,2)</f>
        <v>0</v>
      </c>
      <c r="O151" s="223"/>
      <c r="P151" s="223"/>
      <c r="Q151" s="223"/>
      <c r="R151" s="148" t="s">
        <v>170</v>
      </c>
      <c r="S151" s="111"/>
      <c r="T151" s="8"/>
      <c r="U151" s="112"/>
      <c r="V151" s="109"/>
      <c r="W151" s="109"/>
      <c r="X151" s="113"/>
      <c r="Y151" s="109"/>
      <c r="Z151" s="113"/>
      <c r="AA151" s="109"/>
      <c r="AB151" s="114"/>
      <c r="AC151" s="8"/>
      <c r="AD151" s="8"/>
    </row>
    <row r="152" spans="1:30" ht="15">
      <c r="A152" s="8"/>
      <c r="B152" s="108"/>
      <c r="C152" s="109"/>
      <c r="D152" s="131" t="s">
        <v>134</v>
      </c>
      <c r="E152" s="131"/>
      <c r="F152" s="131"/>
      <c r="G152" s="131"/>
      <c r="H152" s="131"/>
      <c r="I152" s="131"/>
      <c r="J152" s="131"/>
      <c r="K152" s="131"/>
      <c r="L152" s="131"/>
      <c r="M152" s="131"/>
      <c r="N152" s="282">
        <f>SUM(N153:N162)</f>
        <v>0</v>
      </c>
      <c r="O152" s="283"/>
      <c r="P152" s="283"/>
      <c r="Q152" s="283"/>
      <c r="R152" s="145"/>
      <c r="S152" s="111"/>
      <c r="T152" s="8"/>
      <c r="U152" s="112"/>
      <c r="V152" s="109"/>
      <c r="W152" s="109"/>
      <c r="X152" s="113">
        <f>SUM(X153:X162)</f>
        <v>0</v>
      </c>
      <c r="Y152" s="109"/>
      <c r="Z152" s="113">
        <f>SUM(Z153:Z162)</f>
        <v>0</v>
      </c>
      <c r="AA152" s="109"/>
      <c r="AB152" s="114">
        <f>SUM(AB153:AB162)</f>
        <v>0</v>
      </c>
      <c r="AC152" s="8"/>
      <c r="AD152" s="8"/>
    </row>
    <row r="153" spans="1:30" ht="13.5">
      <c r="A153" s="1"/>
      <c r="B153" s="118"/>
      <c r="C153" s="119">
        <v>15</v>
      </c>
      <c r="D153" s="140" t="s">
        <v>113</v>
      </c>
      <c r="E153" s="203">
        <v>766694113</v>
      </c>
      <c r="F153" s="293" t="s">
        <v>206</v>
      </c>
      <c r="G153" s="223"/>
      <c r="H153" s="223"/>
      <c r="I153" s="223"/>
      <c r="J153" s="121" t="s">
        <v>136</v>
      </c>
      <c r="K153" s="206">
        <v>54</v>
      </c>
      <c r="L153" s="222"/>
      <c r="M153" s="223"/>
      <c r="N153" s="222">
        <f>ROUND(L153*K153,2)</f>
        <v>0</v>
      </c>
      <c r="O153" s="223"/>
      <c r="P153" s="223"/>
      <c r="Q153" s="223"/>
      <c r="R153" s="148" t="s">
        <v>170</v>
      </c>
      <c r="S153" s="123"/>
      <c r="T153" s="1"/>
      <c r="U153" s="124" t="s">
        <v>3</v>
      </c>
      <c r="V153" s="36" t="s">
        <v>34</v>
      </c>
      <c r="W153" s="125">
        <v>0</v>
      </c>
      <c r="X153" s="125">
        <f>W153*K153</f>
        <v>0</v>
      </c>
      <c r="Y153" s="125">
        <v>0</v>
      </c>
      <c r="Z153" s="125">
        <f>Y153*K153</f>
        <v>0</v>
      </c>
      <c r="AA153" s="125">
        <v>0</v>
      </c>
      <c r="AB153" s="126">
        <f>AA153*K153</f>
        <v>0</v>
      </c>
      <c r="AC153" s="1"/>
      <c r="AD153" s="1"/>
    </row>
    <row r="154" spans="1:30" ht="24.75" customHeight="1">
      <c r="A154" s="1"/>
      <c r="B154" s="118"/>
      <c r="C154" s="119">
        <v>16</v>
      </c>
      <c r="D154" s="119" t="s">
        <v>113</v>
      </c>
      <c r="E154" s="141" t="s">
        <v>207</v>
      </c>
      <c r="F154" s="224" t="s">
        <v>208</v>
      </c>
      <c r="G154" s="223"/>
      <c r="H154" s="223"/>
      <c r="I154" s="223"/>
      <c r="J154" s="121" t="s">
        <v>142</v>
      </c>
      <c r="K154" s="207">
        <v>128.65</v>
      </c>
      <c r="L154" s="222"/>
      <c r="M154" s="223"/>
      <c r="N154" s="222">
        <f>ROUND(L154*K154,2)</f>
        <v>0</v>
      </c>
      <c r="O154" s="223"/>
      <c r="P154" s="223"/>
      <c r="Q154" s="223"/>
      <c r="R154" s="122"/>
      <c r="S154" s="123"/>
      <c r="T154" s="1"/>
      <c r="U154" s="124" t="s">
        <v>3</v>
      </c>
      <c r="V154" s="36" t="s">
        <v>34</v>
      </c>
      <c r="W154" s="125">
        <v>0</v>
      </c>
      <c r="X154" s="125">
        <f>W154*K154</f>
        <v>0</v>
      </c>
      <c r="Y154" s="125">
        <v>0</v>
      </c>
      <c r="Z154" s="125">
        <f>Y154*K154</f>
        <v>0</v>
      </c>
      <c r="AA154" s="125">
        <v>0</v>
      </c>
      <c r="AB154" s="126">
        <f>AA154*K154</f>
        <v>0</v>
      </c>
      <c r="AC154" s="1"/>
      <c r="AD154" s="1"/>
    </row>
    <row r="155" spans="1:30" ht="13.5" customHeight="1">
      <c r="A155" s="1"/>
      <c r="B155" s="118"/>
      <c r="C155" s="119"/>
      <c r="D155" s="119"/>
      <c r="E155" s="120"/>
      <c r="F155" s="220" t="s">
        <v>462</v>
      </c>
      <c r="G155" s="221"/>
      <c r="H155" s="221"/>
      <c r="I155" s="221"/>
      <c r="J155" s="121"/>
      <c r="K155" s="197"/>
      <c r="L155" s="222"/>
      <c r="M155" s="223"/>
      <c r="N155" s="222"/>
      <c r="O155" s="223"/>
      <c r="P155" s="223"/>
      <c r="Q155" s="223"/>
      <c r="R155" s="122"/>
      <c r="S155" s="123"/>
      <c r="T155" s="1"/>
      <c r="U155" s="124" t="s">
        <v>3</v>
      </c>
      <c r="V155" s="36" t="s">
        <v>34</v>
      </c>
      <c r="W155" s="125">
        <v>0</v>
      </c>
      <c r="X155" s="125">
        <f>W155*K155</f>
        <v>0</v>
      </c>
      <c r="Y155" s="125">
        <v>0</v>
      </c>
      <c r="Z155" s="125">
        <f>Y155*K155</f>
        <v>0</v>
      </c>
      <c r="AA155" s="125">
        <v>0</v>
      </c>
      <c r="AB155" s="126">
        <f>AA155*K155</f>
        <v>0</v>
      </c>
      <c r="AC155" s="1"/>
      <c r="AD155" s="1"/>
    </row>
    <row r="156" spans="1:30" ht="30" customHeight="1">
      <c r="A156" s="1"/>
      <c r="B156" s="118"/>
      <c r="C156" s="119">
        <v>17</v>
      </c>
      <c r="D156" s="119" t="s">
        <v>113</v>
      </c>
      <c r="E156" s="120" t="s">
        <v>209</v>
      </c>
      <c r="F156" s="224" t="s">
        <v>210</v>
      </c>
      <c r="G156" s="223"/>
      <c r="H156" s="223"/>
      <c r="I156" s="223"/>
      <c r="J156" s="121" t="s">
        <v>136</v>
      </c>
      <c r="K156" s="122">
        <v>51</v>
      </c>
      <c r="L156" s="222"/>
      <c r="M156" s="223"/>
      <c r="N156" s="222">
        <f>ROUND(L156*K156,2)</f>
        <v>0</v>
      </c>
      <c r="O156" s="223"/>
      <c r="P156" s="223"/>
      <c r="Q156" s="223"/>
      <c r="R156" s="122"/>
      <c r="S156" s="123"/>
      <c r="T156" s="1"/>
      <c r="U156" s="124" t="s">
        <v>3</v>
      </c>
      <c r="V156" s="36" t="s">
        <v>34</v>
      </c>
      <c r="W156" s="125">
        <v>0</v>
      </c>
      <c r="X156" s="125">
        <f>W156*K156</f>
        <v>0</v>
      </c>
      <c r="Y156" s="125">
        <v>0</v>
      </c>
      <c r="Z156" s="125">
        <f>Y156*K156</f>
        <v>0</v>
      </c>
      <c r="AA156" s="125">
        <v>0</v>
      </c>
      <c r="AB156" s="126">
        <f>AA156*K156</f>
        <v>0</v>
      </c>
      <c r="AC156" s="1"/>
      <c r="AD156" s="1"/>
    </row>
    <row r="157" spans="1:30" ht="24.75" customHeight="1">
      <c r="A157" s="1"/>
      <c r="B157" s="118"/>
      <c r="C157" s="119"/>
      <c r="D157" s="119" t="s">
        <v>113</v>
      </c>
      <c r="E157" s="120" t="s">
        <v>251</v>
      </c>
      <c r="F157" s="224" t="s">
        <v>252</v>
      </c>
      <c r="G157" s="223"/>
      <c r="H157" s="223"/>
      <c r="I157" s="223"/>
      <c r="J157" s="121" t="s">
        <v>136</v>
      </c>
      <c r="K157" s="122">
        <v>2</v>
      </c>
      <c r="L157" s="222"/>
      <c r="M157" s="223"/>
      <c r="N157" s="222">
        <f>ROUND(L157*K157,2)</f>
        <v>0</v>
      </c>
      <c r="O157" s="223"/>
      <c r="P157" s="223"/>
      <c r="Q157" s="223"/>
      <c r="R157" s="217"/>
      <c r="S157" s="123"/>
      <c r="T157" s="1"/>
      <c r="U157" s="124" t="s">
        <v>3</v>
      </c>
      <c r="V157" s="36" t="s">
        <v>34</v>
      </c>
      <c r="W157" s="125">
        <v>0</v>
      </c>
      <c r="X157" s="125">
        <f>W157*K157</f>
        <v>0</v>
      </c>
      <c r="Y157" s="125">
        <v>0</v>
      </c>
      <c r="Z157" s="125">
        <f>Y157*K157</f>
        <v>0</v>
      </c>
      <c r="AA157" s="125">
        <v>0</v>
      </c>
      <c r="AB157" s="126">
        <f>AA157*K157</f>
        <v>0</v>
      </c>
      <c r="AC157" s="1"/>
      <c r="AD157" s="1"/>
    </row>
    <row r="158" spans="1:30" ht="13.5" customHeight="1">
      <c r="A158" s="1"/>
      <c r="B158" s="118"/>
      <c r="C158" s="119"/>
      <c r="D158" s="119"/>
      <c r="E158" s="120"/>
      <c r="F158" s="220" t="s">
        <v>254</v>
      </c>
      <c r="G158" s="221"/>
      <c r="H158" s="221"/>
      <c r="I158" s="221"/>
      <c r="J158" s="121"/>
      <c r="K158" s="122"/>
      <c r="L158" s="222"/>
      <c r="M158" s="223"/>
      <c r="N158" s="222"/>
      <c r="O158" s="223"/>
      <c r="P158" s="223"/>
      <c r="Q158" s="223"/>
      <c r="R158" s="122"/>
      <c r="S158" s="123"/>
      <c r="T158" s="1"/>
      <c r="U158" s="124"/>
      <c r="V158" s="36"/>
      <c r="W158" s="125"/>
      <c r="X158" s="125"/>
      <c r="Y158" s="125"/>
      <c r="Z158" s="125"/>
      <c r="AA158" s="125"/>
      <c r="AB158" s="126"/>
      <c r="AC158" s="1"/>
      <c r="AD158" s="1"/>
    </row>
    <row r="159" spans="1:30" ht="30" customHeight="1">
      <c r="A159" s="1"/>
      <c r="B159" s="118"/>
      <c r="C159" s="119">
        <v>18</v>
      </c>
      <c r="D159" s="119" t="s">
        <v>113</v>
      </c>
      <c r="E159" s="120" t="s">
        <v>212</v>
      </c>
      <c r="F159" s="224" t="s">
        <v>213</v>
      </c>
      <c r="G159" s="223"/>
      <c r="H159" s="223"/>
      <c r="I159" s="223"/>
      <c r="J159" s="121" t="s">
        <v>136</v>
      </c>
      <c r="K159" s="122">
        <v>1</v>
      </c>
      <c r="L159" s="222"/>
      <c r="M159" s="223"/>
      <c r="N159" s="222">
        <f>ROUND(L159*K159,2)</f>
        <v>0</v>
      </c>
      <c r="O159" s="223"/>
      <c r="P159" s="223"/>
      <c r="Q159" s="223"/>
      <c r="R159" s="122"/>
      <c r="S159" s="123"/>
      <c r="T159" s="1"/>
      <c r="U159" s="124"/>
      <c r="V159" s="36"/>
      <c r="W159" s="125"/>
      <c r="X159" s="125"/>
      <c r="Y159" s="125"/>
      <c r="Z159" s="125"/>
      <c r="AA159" s="125"/>
      <c r="AB159" s="126"/>
      <c r="AC159" s="1"/>
      <c r="AD159" s="1"/>
    </row>
    <row r="160" spans="1:30" ht="13.5" customHeight="1">
      <c r="A160" s="1"/>
      <c r="B160" s="118"/>
      <c r="C160" s="119"/>
      <c r="D160" s="119"/>
      <c r="E160" s="120"/>
      <c r="F160" s="220" t="s">
        <v>214</v>
      </c>
      <c r="G160" s="221"/>
      <c r="H160" s="221"/>
      <c r="I160" s="221"/>
      <c r="J160" s="121"/>
      <c r="K160" s="122"/>
      <c r="L160" s="222"/>
      <c r="M160" s="223"/>
      <c r="N160" s="222"/>
      <c r="O160" s="223"/>
      <c r="P160" s="223"/>
      <c r="Q160" s="223"/>
      <c r="R160" s="122"/>
      <c r="S160" s="123"/>
      <c r="T160" s="1"/>
      <c r="U160" s="124"/>
      <c r="V160" s="36"/>
      <c r="W160" s="125"/>
      <c r="X160" s="125"/>
      <c r="Y160" s="125"/>
      <c r="Z160" s="125"/>
      <c r="AA160" s="125"/>
      <c r="AB160" s="126"/>
      <c r="AC160" s="1"/>
      <c r="AD160" s="28"/>
    </row>
    <row r="161" spans="1:30" ht="13.5" customHeight="1">
      <c r="A161" s="1"/>
      <c r="B161" s="118"/>
      <c r="C161" s="119">
        <v>19</v>
      </c>
      <c r="D161" s="119" t="s">
        <v>113</v>
      </c>
      <c r="E161" s="151" t="s">
        <v>215</v>
      </c>
      <c r="F161" s="224" t="s">
        <v>216</v>
      </c>
      <c r="G161" s="223"/>
      <c r="H161" s="223"/>
      <c r="I161" s="223"/>
      <c r="J161" s="121" t="s">
        <v>217</v>
      </c>
      <c r="K161" s="122">
        <v>1</v>
      </c>
      <c r="L161" s="222"/>
      <c r="M161" s="223"/>
      <c r="N161" s="222">
        <f>ROUND(L161*K161,2)</f>
        <v>0</v>
      </c>
      <c r="O161" s="223"/>
      <c r="P161" s="223"/>
      <c r="Q161" s="223"/>
      <c r="R161" s="148" t="s">
        <v>170</v>
      </c>
      <c r="S161" s="123"/>
      <c r="T161" s="1"/>
      <c r="U161" s="124"/>
      <c r="V161" s="36"/>
      <c r="W161" s="125"/>
      <c r="X161" s="125"/>
      <c r="Y161" s="125"/>
      <c r="Z161" s="125"/>
      <c r="AA161" s="125"/>
      <c r="AB161" s="126"/>
      <c r="AC161" s="1"/>
      <c r="AD161" s="157"/>
    </row>
    <row r="162" spans="1:30" ht="30" customHeight="1">
      <c r="A162" s="1"/>
      <c r="B162" s="118"/>
      <c r="C162" s="119">
        <v>17</v>
      </c>
      <c r="D162" s="119" t="s">
        <v>113</v>
      </c>
      <c r="E162" s="151" t="s">
        <v>450</v>
      </c>
      <c r="F162" s="294" t="s">
        <v>451</v>
      </c>
      <c r="G162" s="295"/>
      <c r="H162" s="295"/>
      <c r="I162" s="293"/>
      <c r="J162" s="121" t="s">
        <v>137</v>
      </c>
      <c r="K162" s="122">
        <v>12.87</v>
      </c>
      <c r="L162" s="222"/>
      <c r="M162" s="223"/>
      <c r="N162" s="222">
        <f>ROUND(L162*K162,2)</f>
        <v>0</v>
      </c>
      <c r="O162" s="223"/>
      <c r="P162" s="223"/>
      <c r="Q162" s="223"/>
      <c r="R162" s="148" t="s">
        <v>170</v>
      </c>
      <c r="S162" s="123"/>
      <c r="T162" s="1"/>
      <c r="U162" s="124"/>
      <c r="V162" s="36"/>
      <c r="W162" s="125"/>
      <c r="X162" s="125"/>
      <c r="Y162" s="125"/>
      <c r="Z162" s="125"/>
      <c r="AA162" s="125"/>
      <c r="AB162" s="126"/>
      <c r="AC162" s="1"/>
      <c r="AD162" s="28"/>
    </row>
    <row r="163" spans="1:30" ht="15">
      <c r="A163" s="8"/>
      <c r="B163" s="108"/>
      <c r="C163" s="109"/>
      <c r="D163" s="131" t="s">
        <v>160</v>
      </c>
      <c r="E163" s="131"/>
      <c r="F163" s="131"/>
      <c r="G163" s="131"/>
      <c r="H163" s="131"/>
      <c r="I163" s="131"/>
      <c r="J163" s="131"/>
      <c r="K163" s="131"/>
      <c r="L163" s="131"/>
      <c r="M163" s="131"/>
      <c r="N163" s="282">
        <f>SUM(N164:N164)</f>
        <v>0</v>
      </c>
      <c r="O163" s="283"/>
      <c r="P163" s="283"/>
      <c r="Q163" s="283"/>
      <c r="R163" s="145"/>
      <c r="S163" s="111"/>
      <c r="T163" s="8"/>
      <c r="U163" s="112"/>
      <c r="V163" s="109"/>
      <c r="W163" s="109"/>
      <c r="X163" s="113">
        <f>SUM(X164:X164)</f>
        <v>24.044400000000003</v>
      </c>
      <c r="Y163" s="109"/>
      <c r="Z163" s="113">
        <f>SUM(Z164:Z164)</f>
        <v>0.21372800000000003</v>
      </c>
      <c r="AA163" s="109"/>
      <c r="AB163" s="114">
        <f>SUM(AB164:AB164)</f>
        <v>0</v>
      </c>
      <c r="AC163" s="8"/>
      <c r="AD163" s="8"/>
    </row>
    <row r="164" spans="1:30" ht="30" customHeight="1">
      <c r="A164" s="1"/>
      <c r="B164" s="118"/>
      <c r="C164" s="119">
        <v>6</v>
      </c>
      <c r="D164" s="119" t="s">
        <v>113</v>
      </c>
      <c r="E164" s="120" t="s">
        <v>165</v>
      </c>
      <c r="F164" s="224" t="s">
        <v>166</v>
      </c>
      <c r="G164" s="223"/>
      <c r="H164" s="223"/>
      <c r="I164" s="223"/>
      <c r="J164" s="121" t="s">
        <v>135</v>
      </c>
      <c r="K164" s="122">
        <v>534.32</v>
      </c>
      <c r="L164" s="222"/>
      <c r="M164" s="223"/>
      <c r="N164" s="222">
        <f>ROUND(L164*K164,2)</f>
        <v>0</v>
      </c>
      <c r="O164" s="223"/>
      <c r="P164" s="223"/>
      <c r="Q164" s="223"/>
      <c r="R164" s="148" t="s">
        <v>170</v>
      </c>
      <c r="S164" s="123"/>
      <c r="T164" s="1"/>
      <c r="U164" s="124" t="s">
        <v>3</v>
      </c>
      <c r="V164" s="36" t="s">
        <v>34</v>
      </c>
      <c r="W164" s="125">
        <v>0.045</v>
      </c>
      <c r="X164" s="125">
        <f>W164*K164</f>
        <v>24.044400000000003</v>
      </c>
      <c r="Y164" s="125">
        <v>0.0004</v>
      </c>
      <c r="Z164" s="125">
        <f>Y164*K164</f>
        <v>0.21372800000000003</v>
      </c>
      <c r="AA164" s="125">
        <v>0</v>
      </c>
      <c r="AB164" s="126">
        <f>AA164*K164</f>
        <v>0</v>
      </c>
      <c r="AC164" s="1"/>
      <c r="AD164" s="1"/>
    </row>
    <row r="165" spans="1:30" ht="13.5" customHeight="1">
      <c r="A165" s="1"/>
      <c r="B165" s="51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3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71" spans="5:7" ht="13.5">
      <c r="E171" s="18"/>
      <c r="F171" s="18"/>
      <c r="G171" s="18"/>
    </row>
    <row r="172" spans="5:7" ht="13.5">
      <c r="E172" s="18"/>
      <c r="F172" s="157"/>
      <c r="G172" s="18"/>
    </row>
    <row r="173" spans="5:7" ht="13.5">
      <c r="E173" s="18"/>
      <c r="F173" s="18"/>
      <c r="G173" s="18"/>
    </row>
    <row r="174" spans="5:7" ht="13.5">
      <c r="E174" s="18"/>
      <c r="F174" s="157"/>
      <c r="G174" s="18"/>
    </row>
    <row r="175" spans="5:7" ht="13.5">
      <c r="E175" s="18"/>
      <c r="F175" s="18"/>
      <c r="G175" s="18"/>
    </row>
    <row r="176" spans="5:7" ht="13.5">
      <c r="E176" s="18"/>
      <c r="F176" s="18"/>
      <c r="G176" s="18"/>
    </row>
  </sheetData>
  <sheetProtection/>
  <mergeCells count="160">
    <mergeCell ref="T2:AD2"/>
    <mergeCell ref="N121:Q121"/>
    <mergeCell ref="F8:P8"/>
    <mergeCell ref="F81:P81"/>
    <mergeCell ref="F113:P113"/>
    <mergeCell ref="N120:Q120"/>
    <mergeCell ref="M117:Q117"/>
    <mergeCell ref="N98:Q98"/>
    <mergeCell ref="N90:Q90"/>
    <mergeCell ref="C87:G87"/>
    <mergeCell ref="H1:K1"/>
    <mergeCell ref="N95:Q95"/>
    <mergeCell ref="N97:Q97"/>
    <mergeCell ref="N129:Q129"/>
    <mergeCell ref="N122:Q122"/>
    <mergeCell ref="L125:M125"/>
    <mergeCell ref="N125:Q125"/>
    <mergeCell ref="F126:I126"/>
    <mergeCell ref="N124:Q124"/>
    <mergeCell ref="N94:Q94"/>
    <mergeCell ref="L123:M123"/>
    <mergeCell ref="N123:Q123"/>
    <mergeCell ref="F130:I130"/>
    <mergeCell ref="L130:M130"/>
    <mergeCell ref="N130:Q130"/>
    <mergeCell ref="F129:I129"/>
    <mergeCell ref="L129:M129"/>
    <mergeCell ref="M31:P31"/>
    <mergeCell ref="H33:J33"/>
    <mergeCell ref="M33:P33"/>
    <mergeCell ref="F131:I131"/>
    <mergeCell ref="N87:Q87"/>
    <mergeCell ref="N89:Q89"/>
    <mergeCell ref="F125:I125"/>
    <mergeCell ref="F119:I119"/>
    <mergeCell ref="L119:M119"/>
    <mergeCell ref="N119:Q119"/>
    <mergeCell ref="O10:P10"/>
    <mergeCell ref="O12:P12"/>
    <mergeCell ref="O15:P15"/>
    <mergeCell ref="O18:P18"/>
    <mergeCell ref="O13:P13"/>
    <mergeCell ref="O16:P16"/>
    <mergeCell ref="C2:Q2"/>
    <mergeCell ref="C4:Q4"/>
    <mergeCell ref="F6:P6"/>
    <mergeCell ref="F7:P7"/>
    <mergeCell ref="H35:J35"/>
    <mergeCell ref="M35:P35"/>
    <mergeCell ref="O19:P19"/>
    <mergeCell ref="O22:P22"/>
    <mergeCell ref="M29:P29"/>
    <mergeCell ref="H34:J34"/>
    <mergeCell ref="M34:P34"/>
    <mergeCell ref="O21:P21"/>
    <mergeCell ref="E25:L25"/>
    <mergeCell ref="M28:P28"/>
    <mergeCell ref="H36:J36"/>
    <mergeCell ref="M36:P36"/>
    <mergeCell ref="H37:J37"/>
    <mergeCell ref="M37:P37"/>
    <mergeCell ref="L39:P39"/>
    <mergeCell ref="M82:P82"/>
    <mergeCell ref="M85:Q85"/>
    <mergeCell ref="M84:Q84"/>
    <mergeCell ref="C77:Q77"/>
    <mergeCell ref="F79:P79"/>
    <mergeCell ref="F80:P80"/>
    <mergeCell ref="N96:Q96"/>
    <mergeCell ref="N99:Q99"/>
    <mergeCell ref="N91:Q91"/>
    <mergeCell ref="N92:Q92"/>
    <mergeCell ref="N93:Q93"/>
    <mergeCell ref="N101:Q101"/>
    <mergeCell ref="M114:P114"/>
    <mergeCell ref="M116:Q116"/>
    <mergeCell ref="F124:I124"/>
    <mergeCell ref="L124:M124"/>
    <mergeCell ref="L103:Q103"/>
    <mergeCell ref="C109:Q109"/>
    <mergeCell ref="F111:P111"/>
    <mergeCell ref="F112:P112"/>
    <mergeCell ref="F123:I123"/>
    <mergeCell ref="N135:Q135"/>
    <mergeCell ref="F136:I136"/>
    <mergeCell ref="L136:M136"/>
    <mergeCell ref="N136:Q136"/>
    <mergeCell ref="N133:Q133"/>
    <mergeCell ref="F134:I134"/>
    <mergeCell ref="L134:M134"/>
    <mergeCell ref="N134:Q134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L155:M155"/>
    <mergeCell ref="F141:I141"/>
    <mergeCell ref="L141:M141"/>
    <mergeCell ref="N141:Q141"/>
    <mergeCell ref="F142:I142"/>
    <mergeCell ref="L142:M142"/>
    <mergeCell ref="N142:Q142"/>
    <mergeCell ref="F146:I146"/>
    <mergeCell ref="L146:M146"/>
    <mergeCell ref="N146:Q146"/>
    <mergeCell ref="N147:Q147"/>
    <mergeCell ref="F144:I144"/>
    <mergeCell ref="L144:M144"/>
    <mergeCell ref="N144:Q144"/>
    <mergeCell ref="N145:Q145"/>
    <mergeCell ref="N156:Q156"/>
    <mergeCell ref="F157:I157"/>
    <mergeCell ref="F153:I153"/>
    <mergeCell ref="L153:M153"/>
    <mergeCell ref="N153:Q153"/>
    <mergeCell ref="N155:Q155"/>
    <mergeCell ref="F156:I156"/>
    <mergeCell ref="L156:M156"/>
    <mergeCell ref="L157:M157"/>
    <mergeCell ref="N157:Q157"/>
    <mergeCell ref="N162:Q162"/>
    <mergeCell ref="N152:Q152"/>
    <mergeCell ref="N160:Q160"/>
    <mergeCell ref="F161:I161"/>
    <mergeCell ref="L161:M161"/>
    <mergeCell ref="N161:Q161"/>
    <mergeCell ref="F154:I154"/>
    <mergeCell ref="L154:M154"/>
    <mergeCell ref="N154:Q154"/>
    <mergeCell ref="F155:I155"/>
    <mergeCell ref="F151:I151"/>
    <mergeCell ref="L151:M151"/>
    <mergeCell ref="N151:Q151"/>
    <mergeCell ref="F162:I162"/>
    <mergeCell ref="F159:I159"/>
    <mergeCell ref="L159:M159"/>
    <mergeCell ref="N159:Q159"/>
    <mergeCell ref="F160:I160"/>
    <mergeCell ref="L160:M160"/>
    <mergeCell ref="L162:M162"/>
    <mergeCell ref="N163:Q163"/>
    <mergeCell ref="F164:I164"/>
    <mergeCell ref="L164:M164"/>
    <mergeCell ref="N164:Q164"/>
    <mergeCell ref="F158:I158"/>
    <mergeCell ref="L158:M158"/>
    <mergeCell ref="N158:Q158"/>
    <mergeCell ref="N148:Q148"/>
    <mergeCell ref="F149:I149"/>
    <mergeCell ref="L149:M149"/>
    <mergeCell ref="N149:Q149"/>
    <mergeCell ref="F150:I150"/>
    <mergeCell ref="L150:M150"/>
    <mergeCell ref="N150:Q150"/>
  </mergeCells>
  <hyperlinks>
    <hyperlink ref="F1:G1" location="C2" tooltip="Krycí list rozpočtu" display="1) Krycí list rozpočtu"/>
    <hyperlink ref="H1:K1" location="C87" tooltip="Rekapitulace rozpočtu" display="2) Rekapitulace rozpočtu"/>
    <hyperlink ref="L1" location="C120" tooltip="Rozpočet" display="3) Rozpočet"/>
    <hyperlink ref="T1:U1" location="'Rekapitulace stavby'!C2" tooltip="Rekapitulace stavby" display="Rekapitulace stavby"/>
  </hyperlinks>
  <printOptions/>
  <pageMargins left="0.5905511811023623" right="0.5905511811023623" top="0.5118110236220472" bottom="0.4724409448818898" header="0" footer="0"/>
  <pageSetup blackAndWhite="1" errors="blank" fitToHeight="100" horizontalDpi="600" verticalDpi="600" orientation="portrait" paperSize="9" scale="6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2"/>
  <sheetViews>
    <sheetView showGridLines="0" zoomScalePageLayoutView="0" workbookViewId="0" topLeftCell="A1">
      <pane ySplit="1" topLeftCell="BM71" activePane="bottomLeft" state="frozen"/>
      <selection pane="topLeft" activeCell="A1" sqref="A1"/>
      <selection pane="bottomLeft" activeCell="BE75" sqref="BE75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71" max="89" width="0" style="0" hidden="1" customWidth="1"/>
  </cols>
  <sheetData>
    <row r="1" spans="1:73" ht="21" customHeight="1">
      <c r="A1" s="133" t="s">
        <v>0</v>
      </c>
      <c r="B1" s="134"/>
      <c r="C1" s="134"/>
      <c r="D1" s="135" t="s">
        <v>1</v>
      </c>
      <c r="E1" s="134"/>
      <c r="F1" s="134"/>
      <c r="G1" s="134"/>
      <c r="H1" s="134"/>
      <c r="I1" s="134"/>
      <c r="J1" s="134"/>
      <c r="K1" s="136" t="s">
        <v>151</v>
      </c>
      <c r="L1" s="136"/>
      <c r="M1" s="136"/>
      <c r="N1" s="136"/>
      <c r="O1" s="136"/>
      <c r="P1" s="136"/>
      <c r="Q1" s="136"/>
      <c r="R1" s="136"/>
      <c r="S1" s="136"/>
      <c r="T1" s="134"/>
      <c r="U1" s="134"/>
      <c r="V1" s="134"/>
      <c r="W1" s="136" t="s">
        <v>152</v>
      </c>
      <c r="X1" s="136"/>
      <c r="Y1" s="136"/>
      <c r="Z1" s="136"/>
      <c r="AA1" s="136"/>
      <c r="AB1" s="136"/>
      <c r="AC1" s="136"/>
      <c r="AD1" s="136"/>
      <c r="AE1" s="136"/>
      <c r="AF1" s="136"/>
      <c r="AG1" s="134"/>
      <c r="AH1" s="134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240" t="s">
        <v>5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R2" s="242" t="s">
        <v>6</v>
      </c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243" t="s">
        <v>297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19"/>
      <c r="AS4" s="20" t="s">
        <v>10</v>
      </c>
      <c r="BS4" s="13" t="s">
        <v>11</v>
      </c>
    </row>
    <row r="5" spans="2:71" ht="14.25" customHeight="1">
      <c r="B5" s="17"/>
      <c r="C5" s="18"/>
      <c r="D5" s="21" t="s">
        <v>12</v>
      </c>
      <c r="E5" s="18"/>
      <c r="F5" s="18"/>
      <c r="G5" s="18"/>
      <c r="H5" s="18"/>
      <c r="I5" s="18"/>
      <c r="J5" s="18"/>
      <c r="K5" s="244">
        <v>152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18"/>
      <c r="AQ5" s="19"/>
      <c r="BS5" s="13" t="s">
        <v>7</v>
      </c>
    </row>
    <row r="6" spans="2:71" ht="36.75" customHeight="1">
      <c r="B6" s="17"/>
      <c r="C6" s="18"/>
      <c r="D6" s="23" t="s">
        <v>13</v>
      </c>
      <c r="E6" s="18"/>
      <c r="F6" s="18"/>
      <c r="G6" s="18"/>
      <c r="H6" s="18"/>
      <c r="I6" s="18"/>
      <c r="J6" s="18"/>
      <c r="K6" s="237" t="s">
        <v>298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18"/>
      <c r="AQ6" s="19"/>
      <c r="BS6" s="13" t="s">
        <v>14</v>
      </c>
    </row>
    <row r="7" spans="2:71" ht="14.25" customHeight="1">
      <c r="B7" s="17"/>
      <c r="C7" s="18"/>
      <c r="D7" s="24" t="s">
        <v>15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16</v>
      </c>
      <c r="AL7" s="18"/>
      <c r="AM7" s="18"/>
      <c r="AN7" s="22" t="s">
        <v>3</v>
      </c>
      <c r="AO7" s="18"/>
      <c r="AP7" s="18"/>
      <c r="AQ7" s="19"/>
      <c r="BS7" s="13" t="s">
        <v>17</v>
      </c>
    </row>
    <row r="8" spans="2:71" ht="14.25" customHeight="1">
      <c r="B8" s="17"/>
      <c r="C8" s="18"/>
      <c r="D8" s="24" t="s">
        <v>18</v>
      </c>
      <c r="E8" s="18"/>
      <c r="F8" s="18"/>
      <c r="G8" s="18"/>
      <c r="H8" s="18"/>
      <c r="I8" s="18"/>
      <c r="J8" s="18"/>
      <c r="K8" s="22" t="s">
        <v>220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19</v>
      </c>
      <c r="AL8" s="18"/>
      <c r="AM8" s="18"/>
      <c r="AN8" s="138">
        <v>42463</v>
      </c>
      <c r="AO8" s="18"/>
      <c r="AP8" s="18"/>
      <c r="AQ8" s="19"/>
      <c r="BS8" s="13" t="s">
        <v>20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21</v>
      </c>
    </row>
    <row r="10" spans="2:71" ht="14.25" customHeight="1">
      <c r="B10" s="17"/>
      <c r="C10" s="18"/>
      <c r="D10" s="24" t="s">
        <v>22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23</v>
      </c>
      <c r="AL10" s="18"/>
      <c r="AM10" s="18"/>
      <c r="AN10" s="22" t="s">
        <v>3</v>
      </c>
      <c r="AO10" s="18"/>
      <c r="AP10" s="18"/>
      <c r="AQ10" s="19"/>
      <c r="BS10" s="13" t="s">
        <v>14</v>
      </c>
    </row>
    <row r="11" spans="2:71" ht="18" customHeight="1">
      <c r="B11" s="17"/>
      <c r="C11" s="18"/>
      <c r="D11" s="18"/>
      <c r="E11" s="22" t="s">
        <v>222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24</v>
      </c>
      <c r="AL11" s="18"/>
      <c r="AM11" s="18"/>
      <c r="AN11" s="22" t="s">
        <v>3</v>
      </c>
      <c r="AO11" s="18"/>
      <c r="AP11" s="18"/>
      <c r="AQ11" s="19"/>
      <c r="BS11" s="13" t="s">
        <v>14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14</v>
      </c>
    </row>
    <row r="13" spans="2:71" ht="14.25" customHeight="1">
      <c r="B13" s="17"/>
      <c r="C13" s="18"/>
      <c r="D13" s="24" t="s">
        <v>25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23</v>
      </c>
      <c r="AL13" s="18"/>
      <c r="AM13" s="18"/>
      <c r="AN13" s="22" t="s">
        <v>3</v>
      </c>
      <c r="AO13" s="18"/>
      <c r="AP13" s="18"/>
      <c r="AQ13" s="19"/>
      <c r="BS13" s="13" t="s">
        <v>14</v>
      </c>
    </row>
    <row r="14" spans="2:71" ht="15">
      <c r="B14" s="17"/>
      <c r="C14" s="18"/>
      <c r="D14" s="18"/>
      <c r="E14" s="22" t="s">
        <v>26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24</v>
      </c>
      <c r="AL14" s="18"/>
      <c r="AM14" s="18"/>
      <c r="AN14" s="22" t="s">
        <v>3</v>
      </c>
      <c r="AO14" s="18"/>
      <c r="AP14" s="18"/>
      <c r="AQ14" s="19"/>
      <c r="BS14" s="13" t="s">
        <v>14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2:71" ht="14.25" customHeight="1">
      <c r="B16" s="17"/>
      <c r="C16" s="18"/>
      <c r="D16" s="24" t="s">
        <v>27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23</v>
      </c>
      <c r="AL16" s="18"/>
      <c r="AM16" s="18"/>
      <c r="AN16" s="22" t="s">
        <v>3</v>
      </c>
      <c r="AO16" s="18"/>
      <c r="AP16" s="18"/>
      <c r="AQ16" s="19"/>
      <c r="BS16" s="13" t="s">
        <v>4</v>
      </c>
    </row>
    <row r="17" spans="2:71" ht="18" customHeight="1">
      <c r="B17" s="17"/>
      <c r="C17" s="18"/>
      <c r="D17" s="18" t="s">
        <v>167</v>
      </c>
      <c r="E17" s="2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24</v>
      </c>
      <c r="AL17" s="18"/>
      <c r="AM17" s="18"/>
      <c r="AN17" s="22" t="s">
        <v>3</v>
      </c>
      <c r="AO17" s="18"/>
      <c r="AP17" s="18"/>
      <c r="AQ17" s="19"/>
      <c r="BS17" s="13" t="s">
        <v>4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7</v>
      </c>
    </row>
    <row r="19" spans="2:71" ht="14.25" customHeight="1">
      <c r="B19" s="17"/>
      <c r="C19" s="18"/>
      <c r="D19" s="24" t="s">
        <v>28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23</v>
      </c>
      <c r="AL19" s="18"/>
      <c r="AM19" s="18"/>
      <c r="AN19" s="22" t="s">
        <v>3</v>
      </c>
      <c r="AO19" s="18"/>
      <c r="AP19" s="18"/>
      <c r="AQ19" s="19"/>
      <c r="BS19" s="13" t="s">
        <v>7</v>
      </c>
    </row>
    <row r="20" spans="2:43" ht="18" customHeight="1">
      <c r="B20" s="17"/>
      <c r="C20" s="18"/>
      <c r="D20" s="18" t="s">
        <v>221</v>
      </c>
      <c r="E20" s="22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24</v>
      </c>
      <c r="AL20" s="18"/>
      <c r="AM20" s="18"/>
      <c r="AN20" s="22" t="s">
        <v>3</v>
      </c>
      <c r="AO20" s="18"/>
      <c r="AP20" s="18"/>
      <c r="AQ20" s="19"/>
    </row>
    <row r="21" spans="2:43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43" ht="15">
      <c r="B22" s="17"/>
      <c r="C22" s="18"/>
      <c r="D22" s="24" t="s">
        <v>29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43" ht="34.5" customHeight="1">
      <c r="B23" s="17"/>
      <c r="C23" s="18"/>
      <c r="D23" s="18"/>
      <c r="E23" s="239" t="s">
        <v>171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18"/>
      <c r="AP23" s="18"/>
      <c r="AQ23" s="19"/>
    </row>
    <row r="24" spans="2:43" ht="6.75" customHeight="1">
      <c r="B24" s="17"/>
      <c r="C24" s="1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18"/>
      <c r="AQ24" s="19"/>
    </row>
    <row r="25" spans="2:43" ht="14.25" customHeight="1">
      <c r="B25" s="17"/>
      <c r="C25" s="18"/>
      <c r="D25" s="26" t="s">
        <v>30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245">
        <f>ROUND(AG86,2)</f>
        <v>0</v>
      </c>
      <c r="AL25" s="238"/>
      <c r="AM25" s="238"/>
      <c r="AN25" s="238"/>
      <c r="AO25" s="238"/>
      <c r="AP25" s="18"/>
      <c r="AQ25" s="19"/>
    </row>
    <row r="26" spans="2:43" ht="14.25" customHeight="1">
      <c r="B26" s="17"/>
      <c r="C26" s="18"/>
      <c r="D26" s="26" t="s">
        <v>31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245">
        <f>ROUND(AG89,2)</f>
        <v>0</v>
      </c>
      <c r="AL26" s="238"/>
      <c r="AM26" s="238"/>
      <c r="AN26" s="238"/>
      <c r="AO26" s="238"/>
      <c r="AP26" s="18"/>
      <c r="AQ26" s="19"/>
    </row>
    <row r="27" spans="2:43" s="1" customFormat="1" ht="6.75" customHeight="1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9"/>
    </row>
    <row r="28" spans="2:43" s="1" customFormat="1" ht="25.5" customHeight="1">
      <c r="B28" s="27"/>
      <c r="C28" s="28"/>
      <c r="D28" s="30" t="s">
        <v>32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246">
        <f>ROUND(AK25+AK26,2)</f>
        <v>0</v>
      </c>
      <c r="AL28" s="296"/>
      <c r="AM28" s="296"/>
      <c r="AN28" s="296"/>
      <c r="AO28" s="296"/>
      <c r="AP28" s="28"/>
      <c r="AQ28" s="29"/>
    </row>
    <row r="29" spans="2:43" s="1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9"/>
    </row>
    <row r="30" spans="2:43" s="2" customFormat="1" ht="14.25" customHeight="1">
      <c r="B30" s="32"/>
      <c r="C30" s="33"/>
      <c r="D30" s="34" t="s">
        <v>33</v>
      </c>
      <c r="E30" s="33"/>
      <c r="F30" s="34" t="s">
        <v>34</v>
      </c>
      <c r="G30" s="33"/>
      <c r="H30" s="33"/>
      <c r="I30" s="33"/>
      <c r="J30" s="33"/>
      <c r="K30" s="33"/>
      <c r="L30" s="248">
        <v>0.21</v>
      </c>
      <c r="M30" s="249"/>
      <c r="N30" s="249"/>
      <c r="O30" s="249"/>
      <c r="P30" s="33"/>
      <c r="Q30" s="33"/>
      <c r="R30" s="33"/>
      <c r="S30" s="33"/>
      <c r="T30" s="36" t="s">
        <v>35</v>
      </c>
      <c r="U30" s="33"/>
      <c r="V30" s="33"/>
      <c r="W30" s="250">
        <f>AK28</f>
        <v>0</v>
      </c>
      <c r="X30" s="249"/>
      <c r="Y30" s="249"/>
      <c r="Z30" s="249"/>
      <c r="AA30" s="249"/>
      <c r="AB30" s="249"/>
      <c r="AC30" s="249"/>
      <c r="AD30" s="249"/>
      <c r="AE30" s="249"/>
      <c r="AF30" s="33"/>
      <c r="AG30" s="33"/>
      <c r="AH30" s="33"/>
      <c r="AI30" s="33"/>
      <c r="AJ30" s="33"/>
      <c r="AK30" s="250">
        <f>ROUND(SUM(L30*W30),2)</f>
        <v>0</v>
      </c>
      <c r="AL30" s="249"/>
      <c r="AM30" s="249"/>
      <c r="AN30" s="249"/>
      <c r="AO30" s="249"/>
      <c r="AP30" s="33"/>
      <c r="AQ30" s="37"/>
    </row>
    <row r="31" spans="2:43" s="2" customFormat="1" ht="14.25" customHeight="1">
      <c r="B31" s="32"/>
      <c r="C31" s="33"/>
      <c r="D31" s="33"/>
      <c r="E31" s="33"/>
      <c r="F31" s="34" t="s">
        <v>36</v>
      </c>
      <c r="G31" s="33"/>
      <c r="H31" s="33"/>
      <c r="I31" s="33"/>
      <c r="J31" s="33"/>
      <c r="K31" s="33"/>
      <c r="L31" s="248">
        <v>0.15</v>
      </c>
      <c r="M31" s="249"/>
      <c r="N31" s="249"/>
      <c r="O31" s="249"/>
      <c r="P31" s="33"/>
      <c r="Q31" s="33"/>
      <c r="R31" s="33"/>
      <c r="S31" s="33"/>
      <c r="T31" s="36" t="s">
        <v>35</v>
      </c>
      <c r="U31" s="33"/>
      <c r="V31" s="33"/>
      <c r="W31" s="250"/>
      <c r="X31" s="249"/>
      <c r="Y31" s="249"/>
      <c r="Z31" s="249"/>
      <c r="AA31" s="249"/>
      <c r="AB31" s="249"/>
      <c r="AC31" s="249"/>
      <c r="AD31" s="249"/>
      <c r="AE31" s="249"/>
      <c r="AF31" s="33"/>
      <c r="AG31" s="33"/>
      <c r="AH31" s="33"/>
      <c r="AI31" s="33"/>
      <c r="AJ31" s="33"/>
      <c r="AK31" s="250"/>
      <c r="AL31" s="249"/>
      <c r="AM31" s="249"/>
      <c r="AN31" s="249"/>
      <c r="AO31" s="249"/>
      <c r="AP31" s="33"/>
      <c r="AQ31" s="37"/>
    </row>
    <row r="32" spans="2:43" s="2" customFormat="1" ht="14.25" customHeight="1" hidden="1">
      <c r="B32" s="32"/>
      <c r="C32" s="33"/>
      <c r="D32" s="33"/>
      <c r="E32" s="33"/>
      <c r="F32" s="34" t="s">
        <v>37</v>
      </c>
      <c r="G32" s="33"/>
      <c r="H32" s="33"/>
      <c r="I32" s="33"/>
      <c r="J32" s="33"/>
      <c r="K32" s="33"/>
      <c r="L32" s="248">
        <v>0.21</v>
      </c>
      <c r="M32" s="249"/>
      <c r="N32" s="249"/>
      <c r="O32" s="249"/>
      <c r="P32" s="33"/>
      <c r="Q32" s="33"/>
      <c r="R32" s="33"/>
      <c r="S32" s="33"/>
      <c r="T32" s="36" t="s">
        <v>35</v>
      </c>
      <c r="U32" s="33"/>
      <c r="V32" s="33"/>
      <c r="W32" s="250" t="e">
        <f>ROUND(BB86+SUM(CF90:CF90),2)</f>
        <v>#REF!</v>
      </c>
      <c r="X32" s="249"/>
      <c r="Y32" s="249"/>
      <c r="Z32" s="249"/>
      <c r="AA32" s="249"/>
      <c r="AB32" s="249"/>
      <c r="AC32" s="249"/>
      <c r="AD32" s="249"/>
      <c r="AE32" s="249"/>
      <c r="AF32" s="33"/>
      <c r="AG32" s="33"/>
      <c r="AH32" s="33"/>
      <c r="AI32" s="33"/>
      <c r="AJ32" s="33"/>
      <c r="AK32" s="250">
        <v>0</v>
      </c>
      <c r="AL32" s="249"/>
      <c r="AM32" s="249"/>
      <c r="AN32" s="249"/>
      <c r="AO32" s="249"/>
      <c r="AP32" s="33"/>
      <c r="AQ32" s="37"/>
    </row>
    <row r="33" spans="2:43" s="2" customFormat="1" ht="14.25" customHeight="1" hidden="1">
      <c r="B33" s="32"/>
      <c r="C33" s="33"/>
      <c r="D33" s="33"/>
      <c r="E33" s="33"/>
      <c r="F33" s="34" t="s">
        <v>38</v>
      </c>
      <c r="G33" s="33"/>
      <c r="H33" s="33"/>
      <c r="I33" s="33"/>
      <c r="J33" s="33"/>
      <c r="K33" s="33"/>
      <c r="L33" s="248">
        <v>0.15</v>
      </c>
      <c r="M33" s="249"/>
      <c r="N33" s="249"/>
      <c r="O33" s="249"/>
      <c r="P33" s="33"/>
      <c r="Q33" s="33"/>
      <c r="R33" s="33"/>
      <c r="S33" s="33"/>
      <c r="T33" s="36" t="s">
        <v>35</v>
      </c>
      <c r="U33" s="33"/>
      <c r="V33" s="33"/>
      <c r="W33" s="250" t="e">
        <f>ROUND(BC86+SUM(CG90:CG90),2)</f>
        <v>#REF!</v>
      </c>
      <c r="X33" s="249"/>
      <c r="Y33" s="249"/>
      <c r="Z33" s="249"/>
      <c r="AA33" s="249"/>
      <c r="AB33" s="249"/>
      <c r="AC33" s="249"/>
      <c r="AD33" s="249"/>
      <c r="AE33" s="249"/>
      <c r="AF33" s="33"/>
      <c r="AG33" s="33"/>
      <c r="AH33" s="33"/>
      <c r="AI33" s="33"/>
      <c r="AJ33" s="33"/>
      <c r="AK33" s="250">
        <v>0</v>
      </c>
      <c r="AL33" s="249"/>
      <c r="AM33" s="249"/>
      <c r="AN33" s="249"/>
      <c r="AO33" s="249"/>
      <c r="AP33" s="33"/>
      <c r="AQ33" s="37"/>
    </row>
    <row r="34" spans="2:43" s="2" customFormat="1" ht="14.25" customHeight="1" hidden="1">
      <c r="B34" s="32"/>
      <c r="C34" s="33"/>
      <c r="D34" s="33"/>
      <c r="E34" s="33"/>
      <c r="F34" s="34" t="s">
        <v>39</v>
      </c>
      <c r="G34" s="33"/>
      <c r="H34" s="33"/>
      <c r="I34" s="33"/>
      <c r="J34" s="33"/>
      <c r="K34" s="33"/>
      <c r="L34" s="248">
        <v>0</v>
      </c>
      <c r="M34" s="249"/>
      <c r="N34" s="249"/>
      <c r="O34" s="249"/>
      <c r="P34" s="33"/>
      <c r="Q34" s="33"/>
      <c r="R34" s="33"/>
      <c r="S34" s="33"/>
      <c r="T34" s="36" t="s">
        <v>35</v>
      </c>
      <c r="U34" s="33"/>
      <c r="V34" s="33"/>
      <c r="W34" s="250" t="e">
        <f>ROUND(BD86+SUM(CH90:CH90),2)</f>
        <v>#REF!</v>
      </c>
      <c r="X34" s="249"/>
      <c r="Y34" s="249"/>
      <c r="Z34" s="249"/>
      <c r="AA34" s="249"/>
      <c r="AB34" s="249"/>
      <c r="AC34" s="249"/>
      <c r="AD34" s="249"/>
      <c r="AE34" s="249"/>
      <c r="AF34" s="33"/>
      <c r="AG34" s="33"/>
      <c r="AH34" s="33"/>
      <c r="AI34" s="33"/>
      <c r="AJ34" s="33"/>
      <c r="AK34" s="250">
        <v>0</v>
      </c>
      <c r="AL34" s="249"/>
      <c r="AM34" s="249"/>
      <c r="AN34" s="249"/>
      <c r="AO34" s="249"/>
      <c r="AP34" s="33"/>
      <c r="AQ34" s="37"/>
    </row>
    <row r="35" spans="2:43" s="1" customFormat="1" ht="6.75" customHeight="1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9"/>
    </row>
    <row r="36" spans="2:43" s="1" customFormat="1" ht="25.5" customHeight="1">
      <c r="B36" s="27"/>
      <c r="C36" s="38"/>
      <c r="D36" s="39" t="s">
        <v>40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 t="s">
        <v>41</v>
      </c>
      <c r="U36" s="40"/>
      <c r="V36" s="40"/>
      <c r="W36" s="40"/>
      <c r="X36" s="227" t="s">
        <v>42</v>
      </c>
      <c r="Y36" s="257"/>
      <c r="Z36" s="257"/>
      <c r="AA36" s="257"/>
      <c r="AB36" s="257"/>
      <c r="AC36" s="40"/>
      <c r="AD36" s="40"/>
      <c r="AE36" s="40"/>
      <c r="AF36" s="40"/>
      <c r="AG36" s="40"/>
      <c r="AH36" s="40"/>
      <c r="AI36" s="40"/>
      <c r="AJ36" s="40"/>
      <c r="AK36" s="228">
        <f>SUM(AK28:AK34)</f>
        <v>0</v>
      </c>
      <c r="AL36" s="257"/>
      <c r="AM36" s="257"/>
      <c r="AN36" s="257"/>
      <c r="AO36" s="259"/>
      <c r="AP36" s="38"/>
      <c r="AQ36" s="29"/>
    </row>
    <row r="37" spans="2:43" s="1" customFormat="1" ht="14.2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9"/>
    </row>
    <row r="38" spans="2:43" ht="13.5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9"/>
    </row>
    <row r="39" spans="2:43" ht="13.5">
      <c r="B39" s="17"/>
      <c r="C39" s="149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s="1" customFormat="1" ht="15">
      <c r="B48" s="27"/>
      <c r="C48" s="28"/>
      <c r="D48" s="42" t="s">
        <v>43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4"/>
      <c r="AA48" s="28"/>
      <c r="AB48" s="28"/>
      <c r="AC48" s="42" t="s">
        <v>44</v>
      </c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4"/>
      <c r="AP48" s="28"/>
      <c r="AQ48" s="29"/>
    </row>
    <row r="49" spans="2:43" ht="13.5">
      <c r="B49" s="17"/>
      <c r="C49" s="18"/>
      <c r="D49" s="45"/>
      <c r="E49" s="18" t="s">
        <v>167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46"/>
      <c r="AA49" s="18"/>
      <c r="AB49" s="18"/>
      <c r="AC49" s="45"/>
      <c r="AD49" s="18"/>
      <c r="AE49" s="18" t="s">
        <v>167</v>
      </c>
      <c r="AF49" s="18"/>
      <c r="AG49" s="18"/>
      <c r="AH49" s="18"/>
      <c r="AI49" s="18"/>
      <c r="AJ49" s="18"/>
      <c r="AK49" s="18"/>
      <c r="AL49" s="18"/>
      <c r="AM49" s="18"/>
      <c r="AN49" s="18"/>
      <c r="AO49" s="46"/>
      <c r="AP49" s="18"/>
      <c r="AQ49" s="19"/>
    </row>
    <row r="50" spans="2:43" ht="13.5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 ht="13.5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 ht="13.5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ht="13.5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ht="13.5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ht="13.5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ht="13.5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s="1" customFormat="1" ht="15">
      <c r="B57" s="27"/>
      <c r="C57" s="28"/>
      <c r="D57" s="47" t="s">
        <v>45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 t="s">
        <v>46</v>
      </c>
      <c r="S57" s="48"/>
      <c r="T57" s="48"/>
      <c r="U57" s="48"/>
      <c r="V57" s="48"/>
      <c r="W57" s="48"/>
      <c r="X57" s="48"/>
      <c r="Y57" s="48"/>
      <c r="Z57" s="50"/>
      <c r="AA57" s="28"/>
      <c r="AB57" s="28"/>
      <c r="AC57" s="47" t="s">
        <v>45</v>
      </c>
      <c r="AD57" s="48"/>
      <c r="AE57" s="48"/>
      <c r="AF57" s="48"/>
      <c r="AG57" s="48"/>
      <c r="AH57" s="48"/>
      <c r="AI57" s="48"/>
      <c r="AJ57" s="48"/>
      <c r="AK57" s="48"/>
      <c r="AL57" s="48"/>
      <c r="AM57" s="49" t="s">
        <v>46</v>
      </c>
      <c r="AN57" s="48"/>
      <c r="AO57" s="50"/>
      <c r="AP57" s="28"/>
      <c r="AQ57" s="29"/>
    </row>
    <row r="58" spans="2:43" ht="13.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9"/>
    </row>
    <row r="59" spans="2:43" s="1" customFormat="1" ht="15">
      <c r="B59" s="27"/>
      <c r="C59" s="28"/>
      <c r="D59" s="42" t="s">
        <v>47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4"/>
      <c r="AA59" s="28"/>
      <c r="AB59" s="28"/>
      <c r="AC59" s="42" t="s">
        <v>48</v>
      </c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4"/>
      <c r="AP59" s="28"/>
      <c r="AQ59" s="29"/>
    </row>
    <row r="60" spans="2:43" ht="13.5">
      <c r="B60" s="17"/>
      <c r="C60" s="18"/>
      <c r="D60" s="45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46"/>
      <c r="AA60" s="18"/>
      <c r="AB60" s="18"/>
      <c r="AC60" s="45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46"/>
      <c r="AP60" s="18"/>
      <c r="AQ60" s="19"/>
    </row>
    <row r="61" spans="2:43" ht="13.5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 ht="13.5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 ht="13.5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 ht="13.5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 ht="13.5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 ht="13.5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 ht="13.5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 s="1" customFormat="1" ht="15">
      <c r="B68" s="27"/>
      <c r="C68" s="28"/>
      <c r="D68" s="47" t="s">
        <v>45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9" t="s">
        <v>46</v>
      </c>
      <c r="S68" s="48"/>
      <c r="T68" s="48"/>
      <c r="U68" s="48"/>
      <c r="V68" s="48"/>
      <c r="W68" s="48"/>
      <c r="X68" s="48"/>
      <c r="Y68" s="48"/>
      <c r="Z68" s="50"/>
      <c r="AA68" s="28"/>
      <c r="AB68" s="28"/>
      <c r="AC68" s="47" t="s">
        <v>45</v>
      </c>
      <c r="AD68" s="48"/>
      <c r="AE68" s="48"/>
      <c r="AF68" s="48"/>
      <c r="AG68" s="48"/>
      <c r="AH68" s="48"/>
      <c r="AI68" s="48"/>
      <c r="AJ68" s="48"/>
      <c r="AK68" s="48"/>
      <c r="AL68" s="48"/>
      <c r="AM68" s="49" t="s">
        <v>46</v>
      </c>
      <c r="AN68" s="48"/>
      <c r="AO68" s="50"/>
      <c r="AP68" s="28"/>
      <c r="AQ68" s="29"/>
    </row>
    <row r="69" spans="2:43" s="1" customFormat="1" ht="6.75" customHeight="1"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9"/>
    </row>
    <row r="70" spans="2:43" s="1" customFormat="1" ht="6.75" customHeight="1"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3"/>
    </row>
    <row r="74" spans="2:43" s="1" customFormat="1" ht="6.75" customHeight="1"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6"/>
    </row>
    <row r="75" spans="2:43" s="1" customFormat="1" ht="36.75" customHeight="1">
      <c r="B75" s="27"/>
      <c r="C75" s="243" t="s">
        <v>395</v>
      </c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9"/>
    </row>
    <row r="76" spans="2:43" s="3" customFormat="1" ht="14.25" customHeight="1">
      <c r="B76" s="57"/>
      <c r="C76" s="24" t="s">
        <v>12</v>
      </c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9"/>
    </row>
    <row r="77" spans="2:43" s="4" customFormat="1" ht="36.75" customHeight="1">
      <c r="B77" s="60"/>
      <c r="C77" s="61" t="s">
        <v>13</v>
      </c>
      <c r="D77" s="62"/>
      <c r="E77" s="62"/>
      <c r="F77" s="62"/>
      <c r="G77" s="62"/>
      <c r="H77" s="62"/>
      <c r="I77" s="62"/>
      <c r="J77" s="62"/>
      <c r="K77" s="62"/>
      <c r="L77" s="229" t="str">
        <f>K6</f>
        <v>Gymnázium Plzeň, výměna oken a dveří-ETAPA3</v>
      </c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62"/>
      <c r="AQ77" s="63"/>
    </row>
    <row r="78" spans="2:43" s="1" customFormat="1" ht="6.75" customHeight="1"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9"/>
    </row>
    <row r="79" spans="2:43" s="1" customFormat="1" ht="15">
      <c r="B79" s="27"/>
      <c r="C79" s="24" t="s">
        <v>18</v>
      </c>
      <c r="D79" s="28"/>
      <c r="E79" s="28"/>
      <c r="F79" s="28"/>
      <c r="G79" s="28"/>
      <c r="H79" s="28"/>
      <c r="I79" s="28"/>
      <c r="J79" s="28"/>
      <c r="K79" s="28"/>
      <c r="L79" s="64" t="str">
        <f>IF(K8="","",K8)</f>
        <v>Mikulášské nám, Plzeň</v>
      </c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4" t="s">
        <v>19</v>
      </c>
      <c r="AJ79" s="28"/>
      <c r="AK79" s="28"/>
      <c r="AL79" s="28"/>
      <c r="AM79" s="65"/>
      <c r="AN79" s="142">
        <v>42452</v>
      </c>
      <c r="AO79" s="28"/>
      <c r="AP79" s="28"/>
      <c r="AQ79" s="29"/>
    </row>
    <row r="80" spans="2:43" s="1" customFormat="1" ht="6.7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9"/>
    </row>
    <row r="81" spans="2:56" s="1" customFormat="1" ht="15">
      <c r="B81" s="27"/>
      <c r="C81" s="24" t="s">
        <v>22</v>
      </c>
      <c r="D81" s="28"/>
      <c r="E81" s="28"/>
      <c r="F81" s="28"/>
      <c r="G81" s="28"/>
      <c r="H81" s="28"/>
      <c r="I81" s="28"/>
      <c r="J81" s="28"/>
      <c r="K81" s="28"/>
      <c r="L81" s="58" t="str">
        <f>IF(E11="","",E11)</f>
        <v>Gymnázuim Plzeň</v>
      </c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4" t="s">
        <v>27</v>
      </c>
      <c r="AJ81" s="28"/>
      <c r="AK81" s="28"/>
      <c r="AL81" s="28"/>
      <c r="AM81" s="255">
        <f>IF(E17="","",E17)</f>
      </c>
      <c r="AN81" s="254"/>
      <c r="AO81" s="254"/>
      <c r="AP81" s="254"/>
      <c r="AQ81" s="29"/>
      <c r="AS81" s="251" t="s">
        <v>49</v>
      </c>
      <c r="AT81" s="252"/>
      <c r="AU81" s="43"/>
      <c r="AV81" s="43"/>
      <c r="AW81" s="43"/>
      <c r="AX81" s="43"/>
      <c r="AY81" s="43"/>
      <c r="AZ81" s="43"/>
      <c r="BA81" s="43"/>
      <c r="BB81" s="43"/>
      <c r="BC81" s="43"/>
      <c r="BD81" s="44"/>
    </row>
    <row r="82" spans="2:56" s="1" customFormat="1" ht="15">
      <c r="B82" s="27"/>
      <c r="C82" s="24" t="s">
        <v>25</v>
      </c>
      <c r="D82" s="28"/>
      <c r="E82" s="28"/>
      <c r="F82" s="28"/>
      <c r="G82" s="28"/>
      <c r="H82" s="28"/>
      <c r="I82" s="28"/>
      <c r="J82" s="28"/>
      <c r="K82" s="28"/>
      <c r="L82" s="58" t="str">
        <f>IF(E14="","",E14)</f>
        <v> 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28</v>
      </c>
      <c r="AJ82" s="28"/>
      <c r="AK82" s="28"/>
      <c r="AL82" s="28"/>
      <c r="AM82" s="255">
        <f>IF(E20="","",E20)</f>
      </c>
      <c r="AN82" s="254"/>
      <c r="AO82" s="254"/>
      <c r="AP82" s="254"/>
      <c r="AQ82" s="29"/>
      <c r="AS82" s="253"/>
      <c r="AT82" s="254"/>
      <c r="AU82" s="28"/>
      <c r="AV82" s="28"/>
      <c r="AW82" s="28"/>
      <c r="AX82" s="28"/>
      <c r="AY82" s="28"/>
      <c r="AZ82" s="28"/>
      <c r="BA82" s="28"/>
      <c r="BB82" s="28"/>
      <c r="BC82" s="28"/>
      <c r="BD82" s="66"/>
    </row>
    <row r="83" spans="2:56" s="1" customFormat="1" ht="10.5" customHeight="1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9"/>
      <c r="AS83" s="253"/>
      <c r="AT83" s="254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2:56" s="1" customFormat="1" ht="29.25" customHeight="1">
      <c r="B84" s="27"/>
      <c r="C84" s="256" t="s">
        <v>50</v>
      </c>
      <c r="D84" s="257"/>
      <c r="E84" s="257"/>
      <c r="F84" s="257"/>
      <c r="G84" s="257"/>
      <c r="H84" s="40"/>
      <c r="I84" s="258" t="s">
        <v>51</v>
      </c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8" t="s">
        <v>52</v>
      </c>
      <c r="AH84" s="257"/>
      <c r="AI84" s="257"/>
      <c r="AJ84" s="257"/>
      <c r="AK84" s="257"/>
      <c r="AL84" s="257"/>
      <c r="AM84" s="257"/>
      <c r="AN84" s="258" t="s">
        <v>53</v>
      </c>
      <c r="AO84" s="257"/>
      <c r="AP84" s="259"/>
      <c r="AQ84" s="29"/>
      <c r="AS84" s="67" t="s">
        <v>54</v>
      </c>
      <c r="AT84" s="68" t="s">
        <v>55</v>
      </c>
      <c r="AU84" s="68" t="s">
        <v>56</v>
      </c>
      <c r="AV84" s="68" t="s">
        <v>57</v>
      </c>
      <c r="AW84" s="68" t="s">
        <v>58</v>
      </c>
      <c r="AX84" s="68" t="s">
        <v>59</v>
      </c>
      <c r="AY84" s="68" t="s">
        <v>60</v>
      </c>
      <c r="AZ84" s="68" t="s">
        <v>61</v>
      </c>
      <c r="BA84" s="68" t="s">
        <v>62</v>
      </c>
      <c r="BB84" s="68" t="s">
        <v>63</v>
      </c>
      <c r="BC84" s="68" t="s">
        <v>64</v>
      </c>
      <c r="BD84" s="69" t="s">
        <v>65</v>
      </c>
    </row>
    <row r="85" spans="2:56" s="1" customFormat="1" ht="10.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9"/>
      <c r="AS85" s="70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4"/>
    </row>
    <row r="86" spans="2:76" s="4" customFormat="1" ht="32.25" customHeight="1">
      <c r="B86" s="60"/>
      <c r="C86" s="71" t="s">
        <v>66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235">
        <f>SUM(AG87+AG88)</f>
        <v>0</v>
      </c>
      <c r="AH86" s="235"/>
      <c r="AI86" s="235"/>
      <c r="AJ86" s="235"/>
      <c r="AK86" s="235"/>
      <c r="AL86" s="235"/>
      <c r="AM86" s="235"/>
      <c r="AN86" s="236">
        <f>SUM(AN87+AN88)</f>
        <v>0</v>
      </c>
      <c r="AO86" s="236"/>
      <c r="AP86" s="236"/>
      <c r="AQ86" s="63"/>
      <c r="AS86" s="73" t="e">
        <f>ROUND(AS87+AS88,2)</f>
        <v>#REF!</v>
      </c>
      <c r="AT86" s="74" t="e">
        <f>ROUND(SUM(AV86:AW86),2)</f>
        <v>#REF!</v>
      </c>
      <c r="AU86" s="75" t="e">
        <f>ROUND(AU87+AU88,5)</f>
        <v>#REF!</v>
      </c>
      <c r="AV86" s="74" t="e">
        <f>ROUND(AZ86*L30,2)</f>
        <v>#REF!</v>
      </c>
      <c r="AW86" s="74" t="e">
        <f>ROUND(BA86*L31,2)</f>
        <v>#REF!</v>
      </c>
      <c r="AX86" s="74" t="e">
        <f>ROUND(BB86*L30,2)</f>
        <v>#REF!</v>
      </c>
      <c r="AY86" s="74" t="e">
        <f>ROUND(BC86*L31,2)</f>
        <v>#REF!</v>
      </c>
      <c r="AZ86" s="74" t="e">
        <f>ROUND(AZ87+AZ88,2)</f>
        <v>#REF!</v>
      </c>
      <c r="BA86" s="74" t="e">
        <f>ROUND(BA87+BA88,2)</f>
        <v>#REF!</v>
      </c>
      <c r="BB86" s="74" t="e">
        <f>ROUND(BB87+BB88,2)</f>
        <v>#REF!</v>
      </c>
      <c r="BC86" s="74" t="e">
        <f>ROUND(BC87+BC88,2)</f>
        <v>#REF!</v>
      </c>
      <c r="BD86" s="76" t="e">
        <f>ROUND(BD87+BD88,2)</f>
        <v>#REF!</v>
      </c>
      <c r="BS86" s="77" t="s">
        <v>67</v>
      </c>
      <c r="BT86" s="77" t="s">
        <v>68</v>
      </c>
      <c r="BU86" s="78" t="s">
        <v>69</v>
      </c>
      <c r="BV86" s="77" t="s">
        <v>70</v>
      </c>
      <c r="BW86" s="77" t="s">
        <v>71</v>
      </c>
      <c r="BX86" s="77" t="s">
        <v>72</v>
      </c>
    </row>
    <row r="87" spans="1:76" s="5" customFormat="1" ht="27" customHeight="1">
      <c r="A87" s="132" t="s">
        <v>153</v>
      </c>
      <c r="B87" s="79"/>
      <c r="C87" s="80"/>
      <c r="D87" s="231" t="s">
        <v>73</v>
      </c>
      <c r="E87" s="232"/>
      <c r="F87" s="232"/>
      <c r="G87" s="232"/>
      <c r="H87" s="232"/>
      <c r="I87" s="81"/>
      <c r="J87" s="231" t="s">
        <v>74</v>
      </c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  <c r="Y87" s="232"/>
      <c r="Z87" s="232"/>
      <c r="AA87" s="232"/>
      <c r="AB87" s="232"/>
      <c r="AC87" s="232"/>
      <c r="AD87" s="232"/>
      <c r="AE87" s="232"/>
      <c r="AF87" s="232"/>
      <c r="AG87" s="234">
        <f>vn3!M27</f>
        <v>0</v>
      </c>
      <c r="AH87" s="232"/>
      <c r="AI87" s="232"/>
      <c r="AJ87" s="232"/>
      <c r="AK87" s="232"/>
      <c r="AL87" s="232"/>
      <c r="AM87" s="232"/>
      <c r="AN87" s="234">
        <f>vn3!L38</f>
        <v>0</v>
      </c>
      <c r="AO87" s="232"/>
      <c r="AP87" s="232"/>
      <c r="AQ87" s="82"/>
      <c r="AS87" s="83" t="e">
        <f>#REF!</f>
        <v>#REF!</v>
      </c>
      <c r="AT87" s="84" t="e">
        <f>ROUND(SUM(AV87:AW87),2)</f>
        <v>#REF!</v>
      </c>
      <c r="AU87" s="85" t="e">
        <f>#REF!</f>
        <v>#REF!</v>
      </c>
      <c r="AV87" s="84" t="e">
        <f>#REF!</f>
        <v>#REF!</v>
      </c>
      <c r="AW87" s="84" t="e">
        <f>#REF!</f>
        <v>#REF!</v>
      </c>
      <c r="AX87" s="84" t="e">
        <f>#REF!</f>
        <v>#REF!</v>
      </c>
      <c r="AY87" s="84" t="e">
        <f>#REF!</f>
        <v>#REF!</v>
      </c>
      <c r="AZ87" s="84" t="e">
        <f>#REF!</f>
        <v>#REF!</v>
      </c>
      <c r="BA87" s="84" t="e">
        <f>#REF!</f>
        <v>#REF!</v>
      </c>
      <c r="BB87" s="84" t="e">
        <f>#REF!</f>
        <v>#REF!</v>
      </c>
      <c r="BC87" s="84" t="e">
        <f>#REF!</f>
        <v>#REF!</v>
      </c>
      <c r="BD87" s="86" t="e">
        <f>#REF!</f>
        <v>#REF!</v>
      </c>
      <c r="BT87" s="87" t="s">
        <v>17</v>
      </c>
      <c r="BV87" s="87" t="s">
        <v>70</v>
      </c>
      <c r="BW87" s="87" t="s">
        <v>75</v>
      </c>
      <c r="BX87" s="87" t="s">
        <v>71</v>
      </c>
    </row>
    <row r="88" spans="2:76" s="5" customFormat="1" ht="27" customHeight="1">
      <c r="B88" s="79"/>
      <c r="C88" s="80"/>
      <c r="D88" s="231" t="s">
        <v>76</v>
      </c>
      <c r="E88" s="232"/>
      <c r="F88" s="232"/>
      <c r="G88" s="232"/>
      <c r="H88" s="232"/>
      <c r="I88" s="81"/>
      <c r="J88" s="231" t="s">
        <v>77</v>
      </c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3">
        <f>etapa3!M31</f>
        <v>0</v>
      </c>
      <c r="AH88" s="232"/>
      <c r="AI88" s="232"/>
      <c r="AJ88" s="232"/>
      <c r="AK88" s="232"/>
      <c r="AL88" s="232"/>
      <c r="AM88" s="232"/>
      <c r="AN88" s="234">
        <f>etapa3!L39</f>
        <v>0</v>
      </c>
      <c r="AO88" s="232"/>
      <c r="AP88" s="232"/>
      <c r="AQ88" s="82"/>
      <c r="AS88" s="83" t="e">
        <f>ROUND(SUM(#REF!),2)</f>
        <v>#REF!</v>
      </c>
      <c r="AT88" s="84" t="e">
        <f>ROUND(SUM(AV88:AW88),2)</f>
        <v>#REF!</v>
      </c>
      <c r="AU88" s="85" t="e">
        <f>ROUND(SUM(#REF!),5)</f>
        <v>#REF!</v>
      </c>
      <c r="AV88" s="84" t="e">
        <f>ROUND(AZ88*L30,2)</f>
        <v>#REF!</v>
      </c>
      <c r="AW88" s="84" t="e">
        <f>ROUND(BA88*L31,2)</f>
        <v>#REF!</v>
      </c>
      <c r="AX88" s="84" t="e">
        <f>ROUND(BB88*L30,2)</f>
        <v>#REF!</v>
      </c>
      <c r="AY88" s="84" t="e">
        <f>ROUND(BC88*L31,2)</f>
        <v>#REF!</v>
      </c>
      <c r="AZ88" s="84" t="e">
        <f>ROUND(SUM(#REF!),2)</f>
        <v>#REF!</v>
      </c>
      <c r="BA88" s="84" t="e">
        <f>ROUND(SUM(#REF!),2)</f>
        <v>#REF!</v>
      </c>
      <c r="BB88" s="84" t="e">
        <f>ROUND(SUM(#REF!),2)</f>
        <v>#REF!</v>
      </c>
      <c r="BC88" s="84" t="e">
        <f>ROUND(SUM(#REF!),2)</f>
        <v>#REF!</v>
      </c>
      <c r="BD88" s="86" t="e">
        <f>ROUND(SUM(#REF!),2)</f>
        <v>#REF!</v>
      </c>
      <c r="BS88" s="87" t="s">
        <v>67</v>
      </c>
      <c r="BT88" s="87" t="s">
        <v>17</v>
      </c>
      <c r="BU88" s="87" t="s">
        <v>69</v>
      </c>
      <c r="BV88" s="87" t="s">
        <v>70</v>
      </c>
      <c r="BW88" s="87" t="s">
        <v>78</v>
      </c>
      <c r="BX88" s="87" t="s">
        <v>71</v>
      </c>
    </row>
    <row r="89" spans="2:48" s="1" customFormat="1" ht="30" customHeight="1">
      <c r="B89" s="27"/>
      <c r="C89" s="71" t="s">
        <v>81</v>
      </c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36">
        <v>0</v>
      </c>
      <c r="AH89" s="254"/>
      <c r="AI89" s="254"/>
      <c r="AJ89" s="254"/>
      <c r="AK89" s="254"/>
      <c r="AL89" s="254"/>
      <c r="AM89" s="254"/>
      <c r="AN89" s="236">
        <v>0</v>
      </c>
      <c r="AO89" s="254"/>
      <c r="AP89" s="254"/>
      <c r="AQ89" s="29"/>
      <c r="AS89" s="67" t="s">
        <v>82</v>
      </c>
      <c r="AT89" s="68" t="s">
        <v>83</v>
      </c>
      <c r="AU89" s="68" t="s">
        <v>33</v>
      </c>
      <c r="AV89" s="69" t="s">
        <v>55</v>
      </c>
    </row>
    <row r="90" spans="2:48" s="1" customFormat="1" ht="10.5" customHeight="1">
      <c r="B90" s="2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9"/>
      <c r="AS90" s="89"/>
      <c r="AT90" s="48"/>
      <c r="AU90" s="48"/>
      <c r="AV90" s="50"/>
    </row>
    <row r="91" spans="2:43" s="1" customFormat="1" ht="30" customHeight="1">
      <c r="B91" s="27"/>
      <c r="C91" s="90" t="s">
        <v>84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19">
        <f>ROUND(AG86+AG89,2)</f>
        <v>0</v>
      </c>
      <c r="AH91" s="219"/>
      <c r="AI91" s="219"/>
      <c r="AJ91" s="219"/>
      <c r="AK91" s="219"/>
      <c r="AL91" s="219"/>
      <c r="AM91" s="219"/>
      <c r="AN91" s="219">
        <f>AN86+AN89</f>
        <v>0</v>
      </c>
      <c r="AO91" s="219"/>
      <c r="AP91" s="219"/>
      <c r="AQ91" s="29"/>
    </row>
    <row r="92" spans="2:43" s="1" customFormat="1" ht="6.75" customHeight="1"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3"/>
    </row>
  </sheetData>
  <sheetProtection/>
  <mergeCells count="49">
    <mergeCell ref="AG91:AM91"/>
    <mergeCell ref="AN91:AP91"/>
    <mergeCell ref="AG89:AM89"/>
    <mergeCell ref="AN89:AP89"/>
    <mergeCell ref="AR2:BE2"/>
    <mergeCell ref="AG86:AM86"/>
    <mergeCell ref="AN86:AP86"/>
    <mergeCell ref="AG87:AM87"/>
    <mergeCell ref="AS81:AT83"/>
    <mergeCell ref="AM82:AP82"/>
    <mergeCell ref="AM81:AP81"/>
    <mergeCell ref="AK25:AO25"/>
    <mergeCell ref="AK26:AO26"/>
    <mergeCell ref="AK28:AO28"/>
    <mergeCell ref="D87:H87"/>
    <mergeCell ref="J87:AF87"/>
    <mergeCell ref="AN88:AP88"/>
    <mergeCell ref="AG88:AM88"/>
    <mergeCell ref="D88:H88"/>
    <mergeCell ref="J88:AF88"/>
    <mergeCell ref="AN87:AP87"/>
    <mergeCell ref="X36:AB36"/>
    <mergeCell ref="AK36:AO36"/>
    <mergeCell ref="C75:AP75"/>
    <mergeCell ref="L77:AO77"/>
    <mergeCell ref="C84:G84"/>
    <mergeCell ref="I84:AF84"/>
    <mergeCell ref="AG84:AM84"/>
    <mergeCell ref="AN84:AP84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L30:O30"/>
    <mergeCell ref="W30:AE30"/>
    <mergeCell ref="AK30:AO30"/>
    <mergeCell ref="E23:AN23"/>
  </mergeCells>
  <hyperlinks>
    <hyperlink ref="K1:S1" location="C2" tooltip="Souhrnný list stavby" display="1) Souhrnný list stavby"/>
    <hyperlink ref="W1:AF1" location="C87" tooltip="Rekapitulace objektů" display="2) Rekapitulace objektů"/>
    <hyperlink ref="A87" location="'01 - Vedlejší náklady'!C2" tooltip="01 - Vedlejší náklady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73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20"/>
  <sheetViews>
    <sheetView showGridLines="0" zoomScalePageLayoutView="0" workbookViewId="0" topLeftCell="A1">
      <pane ySplit="1" topLeftCell="BM103" activePane="bottomLeft" state="frozen"/>
      <selection pane="topLeft" activeCell="A1" sqref="A1"/>
      <selection pane="bottomLeft" activeCell="L118" sqref="L118:M118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7" width="11.140625" style="0" customWidth="1"/>
    <col min="8" max="8" width="12.421875" style="0" customWidth="1"/>
    <col min="9" max="9" width="7.00390625" style="0" customWidth="1"/>
    <col min="10" max="10" width="5.140625" style="0" customWidth="1"/>
    <col min="11" max="11" width="8.7109375" style="0" customWidth="1"/>
    <col min="12" max="17" width="4.7109375" style="0" customWidth="1"/>
    <col min="18" max="18" width="8.7109375" style="0" customWidth="1"/>
    <col min="19" max="19" width="1.7109375" style="0" customWidth="1"/>
    <col min="20" max="20" width="8.140625" style="0" customWidth="1"/>
    <col min="21" max="21" width="29.7109375" style="0" hidden="1" customWidth="1"/>
    <col min="22" max="22" width="16.28125" style="0" hidden="1" customWidth="1"/>
    <col min="23" max="23" width="12.28125" style="0" hidden="1" customWidth="1"/>
    <col min="24" max="24" width="16.28125" style="0" hidden="1" customWidth="1"/>
    <col min="25" max="25" width="12.140625" style="0" hidden="1" customWidth="1"/>
    <col min="26" max="26" width="15.00390625" style="0" hidden="1" customWidth="1"/>
    <col min="27" max="27" width="11.00390625" style="0" hidden="1" customWidth="1"/>
    <col min="28" max="28" width="15.00390625" style="0" hidden="1" customWidth="1"/>
    <col min="29" max="29" width="16.28125" style="0" hidden="1" customWidth="1"/>
    <col min="30" max="30" width="11.00390625" style="0" customWidth="1"/>
    <col min="31" max="31" width="15.00390625" style="0" customWidth="1"/>
    <col min="32" max="32" width="16.28125" style="0" customWidth="1"/>
    <col min="45" max="65" width="0" style="0" hidden="1" customWidth="1"/>
  </cols>
  <sheetData>
    <row r="1" spans="1:67" ht="21.75" customHeight="1">
      <c r="A1" s="137"/>
      <c r="B1" s="134"/>
      <c r="C1" s="134"/>
      <c r="D1" s="135" t="s">
        <v>1</v>
      </c>
      <c r="E1" s="134"/>
      <c r="F1" s="136" t="s">
        <v>154</v>
      </c>
      <c r="G1" s="136"/>
      <c r="H1" s="271" t="s">
        <v>155</v>
      </c>
      <c r="I1" s="271"/>
      <c r="J1" s="271"/>
      <c r="K1" s="271"/>
      <c r="L1" s="136" t="s">
        <v>156</v>
      </c>
      <c r="M1" s="134"/>
      <c r="N1" s="134"/>
      <c r="O1" s="135" t="s">
        <v>85</v>
      </c>
      <c r="P1" s="134"/>
      <c r="Q1" s="134"/>
      <c r="R1" s="134"/>
      <c r="S1" s="134"/>
      <c r="T1" s="136" t="s">
        <v>157</v>
      </c>
      <c r="U1" s="136"/>
      <c r="V1" s="137"/>
      <c r="W1" s="137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3:47" ht="36.75" customHeight="1">
      <c r="C2" s="240" t="s">
        <v>5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T2" s="242" t="s">
        <v>6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U2" s="13" t="s">
        <v>75</v>
      </c>
    </row>
    <row r="3" spans="2:47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AU3" s="13" t="s">
        <v>79</v>
      </c>
    </row>
    <row r="4" spans="2:47" ht="36.75" customHeight="1">
      <c r="B4" s="17"/>
      <c r="C4" s="243" t="s">
        <v>86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18"/>
      <c r="S4" s="19"/>
      <c r="U4" s="20" t="s">
        <v>10</v>
      </c>
      <c r="AU4" s="13" t="s">
        <v>4</v>
      </c>
    </row>
    <row r="5" spans="2:19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2:19" ht="24.75" customHeight="1">
      <c r="B6" s="17"/>
      <c r="C6" s="18"/>
      <c r="D6" s="24" t="s">
        <v>13</v>
      </c>
      <c r="E6" s="18"/>
      <c r="F6" s="226" t="str">
        <f>'Rek etap3'!K6</f>
        <v>Gymnázium Plzeň, výměna oken a dveří-ETAPA3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18"/>
      <c r="R6" s="18"/>
      <c r="S6" s="19"/>
    </row>
    <row r="7" spans="2:19" s="1" customFormat="1" ht="32.25" customHeight="1">
      <c r="B7" s="27"/>
      <c r="C7" s="28"/>
      <c r="D7" s="23" t="s">
        <v>87</v>
      </c>
      <c r="E7" s="28"/>
      <c r="F7" s="237" t="s">
        <v>301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8"/>
      <c r="R7" s="28"/>
      <c r="S7" s="29"/>
    </row>
    <row r="8" spans="2:19" s="1" customFormat="1" ht="14.25" customHeight="1">
      <c r="B8" s="27"/>
      <c r="C8" s="28"/>
      <c r="D8" s="24" t="s">
        <v>15</v>
      </c>
      <c r="E8" s="28"/>
      <c r="F8" s="22" t="s">
        <v>3</v>
      </c>
      <c r="G8" s="28"/>
      <c r="H8" s="28"/>
      <c r="I8" s="28"/>
      <c r="J8" s="28"/>
      <c r="K8" s="28"/>
      <c r="L8" s="28"/>
      <c r="M8" s="24" t="s">
        <v>16</v>
      </c>
      <c r="N8" s="28"/>
      <c r="O8" s="22" t="s">
        <v>3</v>
      </c>
      <c r="P8" s="28"/>
      <c r="Q8" s="28"/>
      <c r="R8" s="28"/>
      <c r="S8" s="29"/>
    </row>
    <row r="9" spans="2:19" s="1" customFormat="1" ht="14.25" customHeight="1">
      <c r="B9" s="27"/>
      <c r="C9" s="28"/>
      <c r="D9" s="24" t="s">
        <v>18</v>
      </c>
      <c r="E9" s="28"/>
      <c r="F9" s="22" t="s">
        <v>26</v>
      </c>
      <c r="G9" s="28"/>
      <c r="H9" s="28"/>
      <c r="I9" s="28"/>
      <c r="J9" s="28"/>
      <c r="K9" s="28"/>
      <c r="L9" s="28"/>
      <c r="M9" s="24" t="s">
        <v>19</v>
      </c>
      <c r="N9" s="28"/>
      <c r="O9" s="213">
        <f>'Rek etap2'!AN8</f>
        <v>42463</v>
      </c>
      <c r="P9" s="254"/>
      <c r="Q9" s="28"/>
      <c r="R9" s="28"/>
      <c r="S9" s="29"/>
    </row>
    <row r="10" spans="2:19" s="1" customFormat="1" ht="10.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</row>
    <row r="11" spans="2:19" s="1" customFormat="1" ht="14.25" customHeight="1">
      <c r="B11" s="27"/>
      <c r="C11" s="28"/>
      <c r="D11" s="24" t="s">
        <v>22</v>
      </c>
      <c r="E11" s="28"/>
      <c r="F11" s="28"/>
      <c r="G11" s="28"/>
      <c r="H11" s="28"/>
      <c r="I11" s="28"/>
      <c r="J11" s="28"/>
      <c r="K11" s="28"/>
      <c r="L11" s="28"/>
      <c r="M11" s="24" t="s">
        <v>23</v>
      </c>
      <c r="N11" s="28"/>
      <c r="O11" s="244">
        <f>IF('Rek etap2'!AN10="","",'Rek etap2'!AN10)</f>
      </c>
      <c r="P11" s="254"/>
      <c r="Q11" s="28"/>
      <c r="R11" s="28"/>
      <c r="S11" s="29"/>
    </row>
    <row r="12" spans="2:19" s="1" customFormat="1" ht="18" customHeight="1">
      <c r="B12" s="27"/>
      <c r="C12" s="28"/>
      <c r="D12" s="28"/>
      <c r="E12" s="22" t="str">
        <f>IF('Rek etap2'!E11="","",'Rek etap2'!E11)</f>
        <v>Gymnázuim Plzeň</v>
      </c>
      <c r="F12" s="28"/>
      <c r="G12" s="28"/>
      <c r="H12" s="28"/>
      <c r="I12" s="28"/>
      <c r="J12" s="28"/>
      <c r="K12" s="28"/>
      <c r="L12" s="28"/>
      <c r="M12" s="24" t="s">
        <v>24</v>
      </c>
      <c r="N12" s="28"/>
      <c r="O12" s="244">
        <f>IF('Rek etap2'!AN11="","",'Rek etap2'!AN11)</f>
      </c>
      <c r="P12" s="254"/>
      <c r="Q12" s="28"/>
      <c r="R12" s="28"/>
      <c r="S12" s="29"/>
    </row>
    <row r="13" spans="2:19" s="1" customFormat="1" ht="6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</row>
    <row r="14" spans="2:19" s="1" customFormat="1" ht="14.25" customHeight="1">
      <c r="B14" s="27"/>
      <c r="C14" s="28"/>
      <c r="D14" s="24" t="s">
        <v>25</v>
      </c>
      <c r="E14" s="28"/>
      <c r="F14" s="28"/>
      <c r="G14" s="28"/>
      <c r="H14" s="28"/>
      <c r="I14" s="28"/>
      <c r="J14" s="28"/>
      <c r="K14" s="28"/>
      <c r="L14" s="28"/>
      <c r="M14" s="24" t="s">
        <v>23</v>
      </c>
      <c r="N14" s="28"/>
      <c r="O14" s="244">
        <f>IF('Rek etap2'!AN13="","",'Rek etap2'!AN13)</f>
      </c>
      <c r="P14" s="254"/>
      <c r="Q14" s="28"/>
      <c r="R14" s="28"/>
      <c r="S14" s="29"/>
    </row>
    <row r="15" spans="2:19" s="1" customFormat="1" ht="18" customHeight="1">
      <c r="B15" s="27"/>
      <c r="C15" s="28"/>
      <c r="D15" s="28"/>
      <c r="E15" s="22" t="str">
        <f>IF('Rek etap2'!E14="","",'Rek etap2'!E14)</f>
        <v> </v>
      </c>
      <c r="F15" s="28"/>
      <c r="G15" s="28"/>
      <c r="H15" s="28"/>
      <c r="I15" s="28"/>
      <c r="J15" s="28"/>
      <c r="K15" s="28"/>
      <c r="L15" s="28"/>
      <c r="M15" s="24" t="s">
        <v>24</v>
      </c>
      <c r="N15" s="28"/>
      <c r="O15" s="244">
        <f>IF('Rek etap2'!AN14="","",'Rek etap2'!AN14)</f>
      </c>
      <c r="P15" s="254"/>
      <c r="Q15" s="28"/>
      <c r="R15" s="28"/>
      <c r="S15" s="29"/>
    </row>
    <row r="16" spans="2:19" s="1" customFormat="1" ht="6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9"/>
    </row>
    <row r="17" spans="2:19" s="1" customFormat="1" ht="14.25" customHeight="1">
      <c r="B17" s="27"/>
      <c r="C17" s="28"/>
      <c r="D17" s="24" t="s">
        <v>27</v>
      </c>
      <c r="E17" s="28"/>
      <c r="F17" s="28"/>
      <c r="G17" s="28"/>
      <c r="H17" s="28"/>
      <c r="I17" s="28"/>
      <c r="J17" s="28"/>
      <c r="K17" s="28"/>
      <c r="L17" s="28"/>
      <c r="M17" s="24" t="s">
        <v>23</v>
      </c>
      <c r="N17" s="28"/>
      <c r="O17" s="244">
        <f>IF('Rek etap2'!AN16="","",'Rek etap2'!AN16)</f>
      </c>
      <c r="P17" s="254"/>
      <c r="Q17" s="28"/>
      <c r="R17" s="28"/>
      <c r="S17" s="29"/>
    </row>
    <row r="18" spans="2:19" s="1" customFormat="1" ht="18" customHeight="1">
      <c r="B18" s="27"/>
      <c r="C18" s="28"/>
      <c r="D18" s="28"/>
      <c r="E18" s="22" t="s">
        <v>167</v>
      </c>
      <c r="F18" s="28"/>
      <c r="G18" s="28"/>
      <c r="H18" s="28"/>
      <c r="I18" s="28"/>
      <c r="J18" s="28"/>
      <c r="K18" s="28"/>
      <c r="L18" s="28"/>
      <c r="M18" s="24" t="s">
        <v>24</v>
      </c>
      <c r="N18" s="28"/>
      <c r="O18" s="244">
        <f>IF('Rek etap2'!AN17="","",'Rek etap2'!AN17)</f>
      </c>
      <c r="P18" s="254"/>
      <c r="Q18" s="28"/>
      <c r="R18" s="28"/>
      <c r="S18" s="29"/>
    </row>
    <row r="19" spans="2:19" s="1" customFormat="1" ht="6.7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9"/>
    </row>
    <row r="20" spans="2:19" s="1" customFormat="1" ht="14.25" customHeight="1">
      <c r="B20" s="27"/>
      <c r="C20" s="28"/>
      <c r="D20" s="24" t="s">
        <v>28</v>
      </c>
      <c r="E20" s="28"/>
      <c r="F20" s="28"/>
      <c r="G20" s="28"/>
      <c r="H20" s="28"/>
      <c r="I20" s="28"/>
      <c r="J20" s="28"/>
      <c r="K20" s="28"/>
      <c r="L20" s="28"/>
      <c r="M20" s="24" t="s">
        <v>23</v>
      </c>
      <c r="N20" s="28"/>
      <c r="O20" s="244">
        <f>IF('Rek etap2'!AN19="","",'Rek etap2'!AN19)</f>
      </c>
      <c r="P20" s="254"/>
      <c r="Q20" s="28"/>
      <c r="R20" s="28"/>
      <c r="S20" s="29"/>
    </row>
    <row r="21" spans="2:19" s="1" customFormat="1" ht="18" customHeight="1">
      <c r="B21" s="27"/>
      <c r="C21" s="28"/>
      <c r="D21" s="28"/>
      <c r="E21" s="22">
        <f>IF('Rek etap2'!E20="","",'Rek etap2'!E20)</f>
      </c>
      <c r="F21" s="28"/>
      <c r="G21" s="28"/>
      <c r="H21" s="28"/>
      <c r="I21" s="28"/>
      <c r="J21" s="28"/>
      <c r="K21" s="28"/>
      <c r="L21" s="28"/>
      <c r="M21" s="24" t="s">
        <v>24</v>
      </c>
      <c r="N21" s="28"/>
      <c r="O21" s="244">
        <f>IF('Rek etap2'!AN20="","",'Rek etap2'!AN20)</f>
      </c>
      <c r="P21" s="254"/>
      <c r="Q21" s="28"/>
      <c r="R21" s="28"/>
      <c r="S21" s="29"/>
    </row>
    <row r="22" spans="2:19" s="1" customFormat="1" ht="6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9"/>
    </row>
    <row r="23" spans="2:19" s="1" customFormat="1" ht="14.25" customHeight="1">
      <c r="B23" s="27"/>
      <c r="C23" s="28"/>
      <c r="D23" s="24" t="s">
        <v>29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9"/>
    </row>
    <row r="24" spans="2:19" s="1" customFormat="1" ht="22.5" customHeight="1">
      <c r="B24" s="27"/>
      <c r="C24" s="28"/>
      <c r="D24" s="28"/>
      <c r="E24" s="239" t="s">
        <v>3</v>
      </c>
      <c r="F24" s="254"/>
      <c r="G24" s="254"/>
      <c r="H24" s="254"/>
      <c r="I24" s="254"/>
      <c r="J24" s="254"/>
      <c r="K24" s="254"/>
      <c r="L24" s="254"/>
      <c r="M24" s="28"/>
      <c r="N24" s="28"/>
      <c r="O24" s="28"/>
      <c r="P24" s="28"/>
      <c r="Q24" s="28"/>
      <c r="R24" s="28"/>
      <c r="S24" s="29"/>
    </row>
    <row r="25" spans="2:19" s="1" customFormat="1" ht="6.7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/>
    </row>
    <row r="26" spans="2:19" s="1" customFormat="1" ht="6.75" customHeight="1">
      <c r="B26" s="27"/>
      <c r="C26" s="28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8"/>
      <c r="R26" s="28"/>
      <c r="S26" s="29"/>
    </row>
    <row r="27" spans="2:19" s="1" customFormat="1" ht="14.25" customHeight="1">
      <c r="B27" s="27"/>
      <c r="C27" s="28"/>
      <c r="D27" s="91" t="s">
        <v>89</v>
      </c>
      <c r="E27" s="28"/>
      <c r="F27" s="28"/>
      <c r="G27" s="28"/>
      <c r="H27" s="28"/>
      <c r="I27" s="28"/>
      <c r="J27" s="28"/>
      <c r="K27" s="28"/>
      <c r="L27" s="28"/>
      <c r="M27" s="245">
        <f>N88</f>
        <v>0</v>
      </c>
      <c r="N27" s="254"/>
      <c r="O27" s="254"/>
      <c r="P27" s="254"/>
      <c r="Q27" s="28"/>
      <c r="R27" s="28"/>
      <c r="S27" s="29"/>
    </row>
    <row r="28" spans="2:19" s="1" customFormat="1" ht="14.25" customHeight="1">
      <c r="B28" s="27"/>
      <c r="C28" s="28"/>
      <c r="D28" s="26" t="s">
        <v>90</v>
      </c>
      <c r="E28" s="28"/>
      <c r="F28" s="28"/>
      <c r="G28" s="28"/>
      <c r="H28" s="28"/>
      <c r="I28" s="28"/>
      <c r="J28" s="28"/>
      <c r="K28" s="28"/>
      <c r="L28" s="28"/>
      <c r="M28" s="245">
        <f>N91</f>
        <v>0</v>
      </c>
      <c r="N28" s="254"/>
      <c r="O28" s="254"/>
      <c r="P28" s="254"/>
      <c r="Q28" s="28"/>
      <c r="R28" s="28"/>
      <c r="S28" s="29"/>
    </row>
    <row r="29" spans="2:19" s="1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/>
    </row>
    <row r="30" spans="2:19" s="1" customFormat="1" ht="24.75" customHeight="1">
      <c r="B30" s="27"/>
      <c r="C30" s="28"/>
      <c r="D30" s="92" t="s">
        <v>32</v>
      </c>
      <c r="E30" s="28"/>
      <c r="F30" s="28"/>
      <c r="G30" s="28"/>
      <c r="H30" s="28"/>
      <c r="I30" s="28"/>
      <c r="J30" s="28"/>
      <c r="K30" s="28"/>
      <c r="L30" s="28"/>
      <c r="M30" s="215">
        <f>ROUND(M27+M28,2)</f>
        <v>0</v>
      </c>
      <c r="N30" s="254"/>
      <c r="O30" s="254"/>
      <c r="P30" s="254"/>
      <c r="Q30" s="28"/>
      <c r="R30" s="28"/>
      <c r="S30" s="29"/>
    </row>
    <row r="31" spans="2:19" s="1" customFormat="1" ht="6.75" customHeight="1">
      <c r="B31" s="27"/>
      <c r="C31" s="28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8"/>
      <c r="R31" s="28"/>
      <c r="S31" s="29"/>
    </row>
    <row r="32" spans="2:19" s="1" customFormat="1" ht="14.25" customHeight="1">
      <c r="B32" s="27"/>
      <c r="C32" s="28"/>
      <c r="D32" s="34" t="s">
        <v>33</v>
      </c>
      <c r="E32" s="34" t="s">
        <v>34</v>
      </c>
      <c r="F32" s="35">
        <v>0.21</v>
      </c>
      <c r="G32" s="93" t="s">
        <v>35</v>
      </c>
      <c r="H32" s="214">
        <f>M30</f>
        <v>0</v>
      </c>
      <c r="I32" s="254"/>
      <c r="J32" s="254"/>
      <c r="K32" s="28"/>
      <c r="L32" s="28"/>
      <c r="M32" s="214">
        <f>ROUND(SUM(F32*H32),2)</f>
        <v>0</v>
      </c>
      <c r="N32" s="254"/>
      <c r="O32" s="254"/>
      <c r="P32" s="254"/>
      <c r="Q32" s="28"/>
      <c r="R32" s="28"/>
      <c r="S32" s="29"/>
    </row>
    <row r="33" spans="2:19" s="1" customFormat="1" ht="14.25" customHeight="1">
      <c r="B33" s="27"/>
      <c r="C33" s="28"/>
      <c r="D33" s="28"/>
      <c r="E33" s="34" t="s">
        <v>36</v>
      </c>
      <c r="F33" s="35">
        <v>0.15</v>
      </c>
      <c r="G33" s="93" t="s">
        <v>35</v>
      </c>
      <c r="H33" s="214">
        <f>ROUND((SUM(BG91:BG92)+SUM(BG110:BG119)),2)</f>
        <v>0</v>
      </c>
      <c r="I33" s="254"/>
      <c r="J33" s="254"/>
      <c r="K33" s="28"/>
      <c r="L33" s="28"/>
      <c r="M33" s="214">
        <f>ROUND(ROUND((SUM(BG91:BG92)+SUM(BG110:BG119)),2)*F33,2)</f>
        <v>0</v>
      </c>
      <c r="N33" s="254"/>
      <c r="O33" s="254"/>
      <c r="P33" s="254"/>
      <c r="Q33" s="28"/>
      <c r="R33" s="28"/>
      <c r="S33" s="29"/>
    </row>
    <row r="34" spans="2:19" s="1" customFormat="1" ht="14.25" customHeight="1" hidden="1">
      <c r="B34" s="27"/>
      <c r="C34" s="28"/>
      <c r="D34" s="28"/>
      <c r="E34" s="34" t="s">
        <v>37</v>
      </c>
      <c r="F34" s="35">
        <v>0.21</v>
      </c>
      <c r="G34" s="93" t="s">
        <v>35</v>
      </c>
      <c r="H34" s="214">
        <f>ROUND((SUM(BH91:BH92)+SUM(BH110:BH119)),2)</f>
        <v>0</v>
      </c>
      <c r="I34" s="254"/>
      <c r="J34" s="254"/>
      <c r="K34" s="28"/>
      <c r="L34" s="28"/>
      <c r="M34" s="214">
        <v>0</v>
      </c>
      <c r="N34" s="254"/>
      <c r="O34" s="254"/>
      <c r="P34" s="254"/>
      <c r="Q34" s="28"/>
      <c r="R34" s="28"/>
      <c r="S34" s="29"/>
    </row>
    <row r="35" spans="2:19" s="1" customFormat="1" ht="14.25" customHeight="1" hidden="1">
      <c r="B35" s="27"/>
      <c r="C35" s="28"/>
      <c r="D35" s="28"/>
      <c r="E35" s="34" t="s">
        <v>38</v>
      </c>
      <c r="F35" s="35">
        <v>0.15</v>
      </c>
      <c r="G35" s="93" t="s">
        <v>35</v>
      </c>
      <c r="H35" s="214">
        <f>ROUND((SUM(BI91:BI92)+SUM(BI110:BI119)),2)</f>
        <v>0</v>
      </c>
      <c r="I35" s="254"/>
      <c r="J35" s="254"/>
      <c r="K35" s="28"/>
      <c r="L35" s="28"/>
      <c r="M35" s="214">
        <v>0</v>
      </c>
      <c r="N35" s="254"/>
      <c r="O35" s="254"/>
      <c r="P35" s="254"/>
      <c r="Q35" s="28"/>
      <c r="R35" s="28"/>
      <c r="S35" s="29"/>
    </row>
    <row r="36" spans="2:19" s="1" customFormat="1" ht="14.25" customHeight="1" hidden="1">
      <c r="B36" s="27"/>
      <c r="C36" s="28"/>
      <c r="D36" s="28"/>
      <c r="E36" s="34" t="s">
        <v>39</v>
      </c>
      <c r="F36" s="35">
        <v>0</v>
      </c>
      <c r="G36" s="93" t="s">
        <v>35</v>
      </c>
      <c r="H36" s="214">
        <f>ROUND((SUM(BJ91:BJ92)+SUM(BJ110:BJ119)),2)</f>
        <v>0</v>
      </c>
      <c r="I36" s="254"/>
      <c r="J36" s="254"/>
      <c r="K36" s="28"/>
      <c r="L36" s="28"/>
      <c r="M36" s="214">
        <v>0</v>
      </c>
      <c r="N36" s="254"/>
      <c r="O36" s="254"/>
      <c r="P36" s="254"/>
      <c r="Q36" s="28"/>
      <c r="R36" s="28"/>
      <c r="S36" s="29"/>
    </row>
    <row r="37" spans="2:19" s="1" customFormat="1" ht="6.7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</row>
    <row r="38" spans="2:19" s="1" customFormat="1" ht="24.75" customHeight="1">
      <c r="B38" s="27"/>
      <c r="C38" s="38"/>
      <c r="D38" s="39" t="s">
        <v>40</v>
      </c>
      <c r="E38" s="40"/>
      <c r="F38" s="40"/>
      <c r="G38" s="94" t="s">
        <v>41</v>
      </c>
      <c r="H38" s="41" t="s">
        <v>42</v>
      </c>
      <c r="I38" s="40"/>
      <c r="J38" s="40"/>
      <c r="K38" s="40"/>
      <c r="L38" s="228">
        <f>SUM(M30:M36)</f>
        <v>0</v>
      </c>
      <c r="M38" s="257"/>
      <c r="N38" s="257"/>
      <c r="O38" s="257"/>
      <c r="P38" s="259"/>
      <c r="Q38" s="38"/>
      <c r="R38" s="38"/>
      <c r="S38" s="29"/>
    </row>
    <row r="39" spans="2:19" s="1" customFormat="1" ht="14.2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/>
    </row>
    <row r="40" spans="2:19" s="1" customFormat="1" ht="14.25" customHeight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/>
    </row>
    <row r="41" spans="2:19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</row>
    <row r="42" spans="2:19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</row>
    <row r="43" spans="2:19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</row>
    <row r="44" spans="2:19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9"/>
    </row>
    <row r="45" spans="2:19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</row>
    <row r="46" spans="2:19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</row>
    <row r="47" spans="2:19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</row>
    <row r="48" spans="2:19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9"/>
    </row>
    <row r="49" spans="2:19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</row>
    <row r="50" spans="2:19" s="1" customFormat="1" ht="15">
      <c r="B50" s="27"/>
      <c r="C50" s="28"/>
      <c r="D50" s="42" t="s">
        <v>43</v>
      </c>
      <c r="E50" s="43"/>
      <c r="F50" s="43"/>
      <c r="G50" s="43"/>
      <c r="H50" s="44"/>
      <c r="I50" s="28"/>
      <c r="J50" s="42" t="s">
        <v>44</v>
      </c>
      <c r="K50" s="43"/>
      <c r="L50" s="43"/>
      <c r="M50" s="43"/>
      <c r="N50" s="43"/>
      <c r="O50" s="43"/>
      <c r="P50" s="44"/>
      <c r="Q50" s="28"/>
      <c r="R50" s="28"/>
      <c r="S50" s="29"/>
    </row>
    <row r="51" spans="2:19" ht="13.5">
      <c r="B51" s="17"/>
      <c r="C51" s="18"/>
      <c r="D51" s="45" t="s">
        <v>167</v>
      </c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8"/>
      <c r="S51" s="19"/>
    </row>
    <row r="52" spans="2:19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8"/>
      <c r="S52" s="19"/>
    </row>
    <row r="53" spans="2:19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8"/>
      <c r="S53" s="19"/>
    </row>
    <row r="54" spans="2:19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8"/>
      <c r="S54" s="19"/>
    </row>
    <row r="55" spans="2:19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8"/>
      <c r="S55" s="19"/>
    </row>
    <row r="56" spans="2:19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8"/>
      <c r="S56" s="19"/>
    </row>
    <row r="57" spans="2:19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8"/>
      <c r="S57" s="19"/>
    </row>
    <row r="58" spans="2:19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8"/>
      <c r="S58" s="19"/>
    </row>
    <row r="59" spans="2:19" s="1" customFormat="1" ht="15">
      <c r="B59" s="27"/>
      <c r="C59" s="28"/>
      <c r="D59" s="47" t="s">
        <v>45</v>
      </c>
      <c r="E59" s="48"/>
      <c r="F59" s="48"/>
      <c r="G59" s="49" t="s">
        <v>46</v>
      </c>
      <c r="H59" s="50"/>
      <c r="I59" s="28"/>
      <c r="J59" s="47" t="s">
        <v>45</v>
      </c>
      <c r="K59" s="48"/>
      <c r="L59" s="48"/>
      <c r="M59" s="48"/>
      <c r="N59" s="49" t="s">
        <v>46</v>
      </c>
      <c r="O59" s="48"/>
      <c r="P59" s="50"/>
      <c r="Q59" s="28"/>
      <c r="R59" s="28"/>
      <c r="S59" s="29"/>
    </row>
    <row r="60" spans="2:19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9"/>
    </row>
    <row r="61" spans="2:19" s="1" customFormat="1" ht="15">
      <c r="B61" s="27"/>
      <c r="C61" s="28"/>
      <c r="D61" s="42" t="s">
        <v>47</v>
      </c>
      <c r="E61" s="43"/>
      <c r="F61" s="43"/>
      <c r="G61" s="43"/>
      <c r="H61" s="44"/>
      <c r="I61" s="28"/>
      <c r="J61" s="42" t="s">
        <v>48</v>
      </c>
      <c r="K61" s="43"/>
      <c r="L61" s="43"/>
      <c r="M61" s="43"/>
      <c r="N61" s="43"/>
      <c r="O61" s="43"/>
      <c r="P61" s="44"/>
      <c r="Q61" s="28"/>
      <c r="R61" s="28"/>
      <c r="S61" s="29"/>
    </row>
    <row r="62" spans="2:19" ht="13.5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8"/>
      <c r="S62" s="19"/>
    </row>
    <row r="63" spans="2:19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8"/>
      <c r="S63" s="19"/>
    </row>
    <row r="64" spans="2:19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8"/>
      <c r="S64" s="19"/>
    </row>
    <row r="65" spans="2:19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8"/>
      <c r="S65" s="19"/>
    </row>
    <row r="66" spans="2:19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8"/>
      <c r="S66" s="19"/>
    </row>
    <row r="67" spans="2:19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8"/>
      <c r="S67" s="19"/>
    </row>
    <row r="68" spans="2:19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8"/>
      <c r="S68" s="19"/>
    </row>
    <row r="69" spans="2:19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8"/>
      <c r="S69" s="19"/>
    </row>
    <row r="70" spans="2:19" s="1" customFormat="1" ht="15">
      <c r="B70" s="27"/>
      <c r="C70" s="28"/>
      <c r="D70" s="47" t="s">
        <v>45</v>
      </c>
      <c r="E70" s="48"/>
      <c r="F70" s="48"/>
      <c r="G70" s="49" t="s">
        <v>46</v>
      </c>
      <c r="H70" s="50"/>
      <c r="I70" s="28"/>
      <c r="J70" s="47" t="s">
        <v>45</v>
      </c>
      <c r="K70" s="48"/>
      <c r="L70" s="48"/>
      <c r="M70" s="48"/>
      <c r="N70" s="49" t="s">
        <v>46</v>
      </c>
      <c r="O70" s="48"/>
      <c r="P70" s="50"/>
      <c r="Q70" s="28"/>
      <c r="R70" s="28"/>
      <c r="S70" s="29"/>
    </row>
    <row r="71" spans="2:19" s="1" customFormat="1" ht="14.2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3"/>
    </row>
    <row r="75" spans="2:19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6"/>
    </row>
    <row r="76" spans="2:19" s="1" customFormat="1" ht="36.75" customHeight="1">
      <c r="B76" s="27"/>
      <c r="C76" s="243" t="s">
        <v>91</v>
      </c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8"/>
      <c r="S76" s="29"/>
    </row>
    <row r="77" spans="2:19" s="1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9"/>
    </row>
    <row r="78" spans="2:19" s="1" customFormat="1" ht="30" customHeight="1">
      <c r="B78" s="27"/>
      <c r="C78" s="24" t="s">
        <v>13</v>
      </c>
      <c r="D78" s="28"/>
      <c r="E78" s="28"/>
      <c r="F78" s="226" t="str">
        <f>F6</f>
        <v>Gymnázium Plzeň, výměna oken a dveří-ETAPA3</v>
      </c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8"/>
      <c r="R78" s="28"/>
      <c r="S78" s="29"/>
    </row>
    <row r="79" spans="2:19" s="1" customFormat="1" ht="36.75" customHeight="1">
      <c r="B79" s="27"/>
      <c r="C79" s="61" t="s">
        <v>87</v>
      </c>
      <c r="D79" s="28"/>
      <c r="E79" s="28"/>
      <c r="F79" s="229" t="str">
        <f>F7</f>
        <v>03 - Vedlejší náklady</v>
      </c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8"/>
      <c r="R79" s="28"/>
      <c r="S79" s="29"/>
    </row>
    <row r="80" spans="2:19" s="1" customFormat="1" ht="6.7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9"/>
    </row>
    <row r="81" spans="2:19" s="1" customFormat="1" ht="18" customHeight="1">
      <c r="B81" s="27"/>
      <c r="C81" s="24" t="s">
        <v>18</v>
      </c>
      <c r="D81" s="28"/>
      <c r="E81" s="28"/>
      <c r="F81" s="22" t="str">
        <f>F9</f>
        <v> </v>
      </c>
      <c r="G81" s="28"/>
      <c r="H81" s="28"/>
      <c r="I81" s="28"/>
      <c r="J81" s="28"/>
      <c r="K81" s="24" t="s">
        <v>19</v>
      </c>
      <c r="L81" s="28"/>
      <c r="M81" s="213">
        <f>IF(O9="","",O9)</f>
        <v>42463</v>
      </c>
      <c r="N81" s="254"/>
      <c r="O81" s="254"/>
      <c r="P81" s="254"/>
      <c r="Q81" s="28"/>
      <c r="R81" s="28"/>
      <c r="S81" s="29"/>
    </row>
    <row r="82" spans="2:19" s="1" customFormat="1" ht="6.75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9"/>
    </row>
    <row r="83" spans="2:19" s="1" customFormat="1" ht="15">
      <c r="B83" s="27"/>
      <c r="C83" s="24" t="s">
        <v>22</v>
      </c>
      <c r="D83" s="28"/>
      <c r="E83" s="28"/>
      <c r="F83" s="22" t="str">
        <f>E12</f>
        <v>Gymnázuim Plzeň</v>
      </c>
      <c r="G83" s="28"/>
      <c r="H83" s="28"/>
      <c r="I83" s="28"/>
      <c r="J83" s="28"/>
      <c r="K83" s="24" t="s">
        <v>27</v>
      </c>
      <c r="L83" s="28"/>
      <c r="M83" s="244" t="str">
        <f>E18</f>
        <v>Ing. Tomáš Kostohryz</v>
      </c>
      <c r="N83" s="254"/>
      <c r="O83" s="254"/>
      <c r="P83" s="254"/>
      <c r="Q83" s="254"/>
      <c r="R83" s="28"/>
      <c r="S83" s="29"/>
    </row>
    <row r="84" spans="2:19" s="1" customFormat="1" ht="14.25" customHeight="1">
      <c r="B84" s="27"/>
      <c r="C84" s="24" t="s">
        <v>25</v>
      </c>
      <c r="D84" s="28"/>
      <c r="E84" s="28"/>
      <c r="F84" s="22" t="str">
        <f>IF(E15="","",E15)</f>
        <v> </v>
      </c>
      <c r="G84" s="28"/>
      <c r="H84" s="28"/>
      <c r="I84" s="28"/>
      <c r="J84" s="28"/>
      <c r="K84" s="24" t="s">
        <v>28</v>
      </c>
      <c r="L84" s="28"/>
      <c r="M84" s="244">
        <f>E21</f>
      </c>
      <c r="N84" s="254"/>
      <c r="O84" s="254"/>
      <c r="P84" s="254"/>
      <c r="Q84" s="254"/>
      <c r="R84" s="28"/>
      <c r="S84" s="29"/>
    </row>
    <row r="85" spans="2:19" s="1" customFormat="1" ht="9.7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9"/>
    </row>
    <row r="86" spans="2:19" s="1" customFormat="1" ht="29.25" customHeight="1">
      <c r="B86" s="27"/>
      <c r="C86" s="216" t="s">
        <v>92</v>
      </c>
      <c r="D86" s="260"/>
      <c r="E86" s="260"/>
      <c r="F86" s="260"/>
      <c r="G86" s="260"/>
      <c r="H86" s="38"/>
      <c r="I86" s="38"/>
      <c r="J86" s="38"/>
      <c r="K86" s="38"/>
      <c r="L86" s="38"/>
      <c r="M86" s="38"/>
      <c r="N86" s="216" t="s">
        <v>93</v>
      </c>
      <c r="O86" s="254"/>
      <c r="P86" s="254"/>
      <c r="Q86" s="254"/>
      <c r="R86" s="28"/>
      <c r="S86" s="29"/>
    </row>
    <row r="87" spans="2:19" s="1" customFormat="1" ht="9.75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9"/>
    </row>
    <row r="88" spans="2:48" s="1" customFormat="1" ht="29.25" customHeight="1">
      <c r="B88" s="27"/>
      <c r="C88" s="71" t="s">
        <v>94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36">
        <f>N110</f>
        <v>0</v>
      </c>
      <c r="O88" s="254"/>
      <c r="P88" s="254"/>
      <c r="Q88" s="254"/>
      <c r="R88" s="28"/>
      <c r="S88" s="29"/>
      <c r="AV88" s="13" t="s">
        <v>95</v>
      </c>
    </row>
    <row r="89" spans="2:19" s="6" customFormat="1" ht="24.75" customHeight="1">
      <c r="B89" s="95"/>
      <c r="C89" s="96"/>
      <c r="D89" s="97" t="s">
        <v>96</v>
      </c>
      <c r="E89" s="96"/>
      <c r="F89" s="96"/>
      <c r="G89" s="96"/>
      <c r="H89" s="96"/>
      <c r="I89" s="96"/>
      <c r="J89" s="96"/>
      <c r="K89" s="96"/>
      <c r="L89" s="96"/>
      <c r="M89" s="96"/>
      <c r="N89" s="261">
        <f>N111</f>
        <v>0</v>
      </c>
      <c r="O89" s="262"/>
      <c r="P89" s="262"/>
      <c r="Q89" s="262"/>
      <c r="R89" s="96"/>
      <c r="S89" s="98"/>
    </row>
    <row r="90" spans="2:19" s="1" customFormat="1" ht="21.75" customHeight="1">
      <c r="B90" s="27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9"/>
    </row>
    <row r="91" spans="2:22" s="1" customFormat="1" ht="29.25" customHeight="1">
      <c r="B91" s="27"/>
      <c r="C91" s="71" t="s">
        <v>97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36">
        <v>0</v>
      </c>
      <c r="O91" s="254"/>
      <c r="P91" s="254"/>
      <c r="Q91" s="254"/>
      <c r="R91" s="28"/>
      <c r="S91" s="29"/>
      <c r="U91" s="99"/>
      <c r="V91" s="100" t="s">
        <v>33</v>
      </c>
    </row>
    <row r="92" spans="2:19" s="1" customFormat="1" ht="18" customHeight="1">
      <c r="B92" s="27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9"/>
    </row>
    <row r="93" spans="2:19" s="1" customFormat="1" ht="29.25" customHeight="1">
      <c r="B93" s="27"/>
      <c r="C93" s="90" t="s">
        <v>84</v>
      </c>
      <c r="D93" s="38"/>
      <c r="E93" s="38"/>
      <c r="F93" s="38"/>
      <c r="G93" s="38"/>
      <c r="H93" s="38"/>
      <c r="I93" s="38"/>
      <c r="J93" s="38"/>
      <c r="K93" s="38"/>
      <c r="L93" s="219">
        <f>ROUND(SUM(N88+N91),2)</f>
        <v>0</v>
      </c>
      <c r="M93" s="260"/>
      <c r="N93" s="260"/>
      <c r="O93" s="260"/>
      <c r="P93" s="260"/>
      <c r="Q93" s="260"/>
      <c r="R93" s="38"/>
      <c r="S93" s="29"/>
    </row>
    <row r="94" spans="2:19" s="1" customFormat="1" ht="6.75" customHeight="1"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3"/>
    </row>
    <row r="98" spans="2:19" s="1" customFormat="1" ht="6.75" customHeight="1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6"/>
    </row>
    <row r="99" spans="2:19" s="1" customFormat="1" ht="36.75" customHeight="1">
      <c r="B99" s="27"/>
      <c r="C99" s="243" t="s">
        <v>98</v>
      </c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8"/>
      <c r="S99" s="29"/>
    </row>
    <row r="100" spans="2:19" s="1" customFormat="1" ht="6.75" customHeight="1"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9"/>
    </row>
    <row r="101" spans="2:19" s="1" customFormat="1" ht="30" customHeight="1">
      <c r="B101" s="27"/>
      <c r="C101" s="24" t="s">
        <v>13</v>
      </c>
      <c r="D101" s="28"/>
      <c r="E101" s="28"/>
      <c r="F101" s="226" t="str">
        <f>F6</f>
        <v>Gymnázium Plzeň, výměna oken a dveří-ETAPA3</v>
      </c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8"/>
      <c r="R101" s="28"/>
      <c r="S101" s="29"/>
    </row>
    <row r="102" spans="2:19" s="1" customFormat="1" ht="36.75" customHeight="1">
      <c r="B102" s="27"/>
      <c r="C102" s="61" t="s">
        <v>87</v>
      </c>
      <c r="D102" s="28"/>
      <c r="E102" s="28"/>
      <c r="F102" s="229" t="str">
        <f>F7</f>
        <v>03 - Vedlejší náklady</v>
      </c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8"/>
      <c r="R102" s="28"/>
      <c r="S102" s="29"/>
    </row>
    <row r="103" spans="2:19" s="1" customFormat="1" ht="6.75" customHeight="1">
      <c r="B103" s="27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9"/>
    </row>
    <row r="104" spans="2:19" s="1" customFormat="1" ht="18" customHeight="1">
      <c r="B104" s="27"/>
      <c r="C104" s="24" t="s">
        <v>18</v>
      </c>
      <c r="D104" s="28"/>
      <c r="E104" s="28"/>
      <c r="F104" s="22" t="str">
        <f>F9</f>
        <v> </v>
      </c>
      <c r="G104" s="28"/>
      <c r="H104" s="28"/>
      <c r="I104" s="28"/>
      <c r="J104" s="28"/>
      <c r="K104" s="24" t="s">
        <v>19</v>
      </c>
      <c r="L104" s="28"/>
      <c r="M104" s="213">
        <f>IF(O9="","",O9)</f>
        <v>42463</v>
      </c>
      <c r="N104" s="254"/>
      <c r="O104" s="254"/>
      <c r="P104" s="254"/>
      <c r="Q104" s="28"/>
      <c r="R104" s="28"/>
      <c r="S104" s="29"/>
    </row>
    <row r="105" spans="2:19" s="1" customFormat="1" ht="6.75" customHeight="1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9"/>
    </row>
    <row r="106" spans="2:19" s="1" customFormat="1" ht="15">
      <c r="B106" s="27"/>
      <c r="C106" s="24" t="s">
        <v>22</v>
      </c>
      <c r="D106" s="28"/>
      <c r="E106" s="28"/>
      <c r="F106" s="22" t="str">
        <f>E12</f>
        <v>Gymnázuim Plzeň</v>
      </c>
      <c r="G106" s="28"/>
      <c r="H106" s="28"/>
      <c r="I106" s="28"/>
      <c r="J106" s="28"/>
      <c r="K106" s="24" t="s">
        <v>27</v>
      </c>
      <c r="L106" s="28"/>
      <c r="M106" s="244" t="str">
        <f>E18</f>
        <v>Ing. Tomáš Kostohryz</v>
      </c>
      <c r="N106" s="254"/>
      <c r="O106" s="254"/>
      <c r="P106" s="254"/>
      <c r="Q106" s="254"/>
      <c r="R106" s="28"/>
      <c r="S106" s="29"/>
    </row>
    <row r="107" spans="2:19" s="1" customFormat="1" ht="14.25" customHeight="1">
      <c r="B107" s="27"/>
      <c r="C107" s="24" t="s">
        <v>25</v>
      </c>
      <c r="D107" s="28"/>
      <c r="E107" s="28"/>
      <c r="F107" s="22" t="str">
        <f>IF(E15="","",E15)</f>
        <v> </v>
      </c>
      <c r="G107" s="28"/>
      <c r="H107" s="28"/>
      <c r="I107" s="28"/>
      <c r="J107" s="28"/>
      <c r="K107" s="24" t="s">
        <v>28</v>
      </c>
      <c r="L107" s="28"/>
      <c r="M107" s="244">
        <f>E21</f>
      </c>
      <c r="N107" s="254"/>
      <c r="O107" s="254"/>
      <c r="P107" s="254"/>
      <c r="Q107" s="254"/>
      <c r="R107" s="28"/>
      <c r="S107" s="29"/>
    </row>
    <row r="108" spans="2:19" s="1" customFormat="1" ht="9.75" customHeight="1">
      <c r="B108" s="27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9"/>
    </row>
    <row r="109" spans="2:28" s="7" customFormat="1" ht="29.25" customHeight="1">
      <c r="B109" s="101"/>
      <c r="C109" s="102" t="s">
        <v>99</v>
      </c>
      <c r="D109" s="103" t="s">
        <v>100</v>
      </c>
      <c r="E109" s="103" t="s">
        <v>50</v>
      </c>
      <c r="F109" s="263" t="s">
        <v>101</v>
      </c>
      <c r="G109" s="264"/>
      <c r="H109" s="264"/>
      <c r="I109" s="264"/>
      <c r="J109" s="103" t="s">
        <v>102</v>
      </c>
      <c r="K109" s="103" t="s">
        <v>103</v>
      </c>
      <c r="L109" s="265" t="s">
        <v>104</v>
      </c>
      <c r="M109" s="264"/>
      <c r="N109" s="263" t="s">
        <v>93</v>
      </c>
      <c r="O109" s="264"/>
      <c r="P109" s="264"/>
      <c r="Q109" s="266"/>
      <c r="R109" s="147" t="s">
        <v>169</v>
      </c>
      <c r="S109" s="104"/>
      <c r="U109" s="67" t="s">
        <v>105</v>
      </c>
      <c r="V109" s="68" t="s">
        <v>33</v>
      </c>
      <c r="W109" s="68" t="s">
        <v>106</v>
      </c>
      <c r="X109" s="68" t="s">
        <v>107</v>
      </c>
      <c r="Y109" s="68" t="s">
        <v>108</v>
      </c>
      <c r="Z109" s="68" t="s">
        <v>109</v>
      </c>
      <c r="AA109" s="68" t="s">
        <v>110</v>
      </c>
      <c r="AB109" s="69" t="s">
        <v>111</v>
      </c>
    </row>
    <row r="110" spans="2:64" s="1" customFormat="1" ht="29.25" customHeight="1">
      <c r="B110" s="27"/>
      <c r="C110" s="71" t="s">
        <v>89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69">
        <f>SUM(N111)</f>
        <v>0</v>
      </c>
      <c r="O110" s="270"/>
      <c r="P110" s="270"/>
      <c r="Q110" s="270"/>
      <c r="R110" s="144"/>
      <c r="S110" s="29"/>
      <c r="U110" s="70"/>
      <c r="V110" s="43"/>
      <c r="W110" s="43"/>
      <c r="X110" s="105">
        <f>X111</f>
        <v>0</v>
      </c>
      <c r="Y110" s="43"/>
      <c r="Z110" s="105">
        <f>Z111</f>
        <v>0</v>
      </c>
      <c r="AA110" s="43"/>
      <c r="AB110" s="106">
        <f>AB111</f>
        <v>0</v>
      </c>
      <c r="AU110" s="13" t="s">
        <v>67</v>
      </c>
      <c r="AV110" s="13" t="s">
        <v>95</v>
      </c>
      <c r="BL110" s="107">
        <f>BL111</f>
        <v>0</v>
      </c>
    </row>
    <row r="111" spans="2:64" s="8" customFormat="1" ht="36.75" customHeight="1">
      <c r="B111" s="108"/>
      <c r="C111" s="109"/>
      <c r="D111" s="110" t="s">
        <v>96</v>
      </c>
      <c r="E111" s="110"/>
      <c r="F111" s="110"/>
      <c r="G111" s="110"/>
      <c r="H111" s="110"/>
      <c r="I111" s="110"/>
      <c r="J111" s="110"/>
      <c r="K111" s="110"/>
      <c r="L111" s="110"/>
      <c r="M111" s="110"/>
      <c r="N111" s="267">
        <f>SUM(N112:N119)</f>
        <v>0</v>
      </c>
      <c r="O111" s="268"/>
      <c r="P111" s="268"/>
      <c r="Q111" s="268"/>
      <c r="R111" s="143"/>
      <c r="S111" s="111"/>
      <c r="U111" s="112"/>
      <c r="V111" s="109"/>
      <c r="W111" s="109"/>
      <c r="X111" s="113">
        <f>SUM(X112:X119)</f>
        <v>0</v>
      </c>
      <c r="Y111" s="109"/>
      <c r="Z111" s="113">
        <f>SUM(Z112:Z119)</f>
        <v>0</v>
      </c>
      <c r="AA111" s="109"/>
      <c r="AB111" s="114">
        <f>SUM(AB112:AB119)</f>
        <v>0</v>
      </c>
      <c r="AS111" s="115" t="s">
        <v>17</v>
      </c>
      <c r="AU111" s="116" t="s">
        <v>67</v>
      </c>
      <c r="AV111" s="116" t="s">
        <v>68</v>
      </c>
      <c r="AZ111" s="115" t="s">
        <v>112</v>
      </c>
      <c r="BL111" s="117">
        <f>SUM(BL112:BL119)</f>
        <v>0</v>
      </c>
    </row>
    <row r="112" spans="2:66" s="1" customFormat="1" ht="22.5" customHeight="1">
      <c r="B112" s="118"/>
      <c r="C112" s="119" t="s">
        <v>17</v>
      </c>
      <c r="D112" s="119" t="s">
        <v>113</v>
      </c>
      <c r="E112" s="151" t="s">
        <v>223</v>
      </c>
      <c r="F112" s="224" t="s">
        <v>224</v>
      </c>
      <c r="G112" s="223"/>
      <c r="H112" s="223"/>
      <c r="I112" s="223"/>
      <c r="J112" s="121" t="s">
        <v>114</v>
      </c>
      <c r="K112" s="122">
        <v>1</v>
      </c>
      <c r="L112" s="222"/>
      <c r="M112" s="223"/>
      <c r="N112" s="222">
        <f>ROUND(L112*K112,2)</f>
        <v>0</v>
      </c>
      <c r="O112" s="223"/>
      <c r="P112" s="223"/>
      <c r="Q112" s="223"/>
      <c r="R112" s="148" t="s">
        <v>170</v>
      </c>
      <c r="S112" s="123"/>
      <c r="U112" s="124" t="s">
        <v>3</v>
      </c>
      <c r="V112" s="36" t="s">
        <v>34</v>
      </c>
      <c r="W112" s="125">
        <v>0</v>
      </c>
      <c r="X112" s="125">
        <f>W112*K112</f>
        <v>0</v>
      </c>
      <c r="Y112" s="125">
        <v>0</v>
      </c>
      <c r="Z112" s="125">
        <f>Y112*K112</f>
        <v>0</v>
      </c>
      <c r="AA112" s="125">
        <v>0</v>
      </c>
      <c r="AB112" s="126">
        <f>AA112*K112</f>
        <v>0</v>
      </c>
      <c r="AS112" s="13" t="s">
        <v>115</v>
      </c>
      <c r="AU112" s="13" t="s">
        <v>113</v>
      </c>
      <c r="AV112" s="13" t="s">
        <v>17</v>
      </c>
      <c r="AZ112" s="13" t="s">
        <v>112</v>
      </c>
      <c r="BF112" s="127">
        <f>IF(V112="základní",N112,0)</f>
        <v>0</v>
      </c>
      <c r="BG112" s="127">
        <f>IF(V112="snížená",N112,0)</f>
        <v>0</v>
      </c>
      <c r="BH112" s="127">
        <f>IF(V112="zákl. přenesená",N112,0)</f>
        <v>0</v>
      </c>
      <c r="BI112" s="127">
        <f>IF(V112="sníž. přenesená",N112,0)</f>
        <v>0</v>
      </c>
      <c r="BJ112" s="127">
        <f>IF(V112="nulová",N112,0)</f>
        <v>0</v>
      </c>
      <c r="BK112" s="13" t="s">
        <v>17</v>
      </c>
      <c r="BL112" s="127">
        <f>ROUND(L112*K112,2)</f>
        <v>0</v>
      </c>
      <c r="BM112" s="13" t="s">
        <v>115</v>
      </c>
      <c r="BN112" s="13" t="s">
        <v>116</v>
      </c>
    </row>
    <row r="113" spans="2:66" s="1" customFormat="1" ht="22.5" customHeight="1">
      <c r="B113" s="118"/>
      <c r="C113" s="119"/>
      <c r="D113" s="119"/>
      <c r="E113" s="120"/>
      <c r="F113" s="220" t="s">
        <v>224</v>
      </c>
      <c r="G113" s="221"/>
      <c r="H113" s="221"/>
      <c r="I113" s="221"/>
      <c r="J113" s="121"/>
      <c r="K113" s="122"/>
      <c r="L113" s="222"/>
      <c r="M113" s="223"/>
      <c r="N113" s="222"/>
      <c r="O113" s="223"/>
      <c r="P113" s="223"/>
      <c r="Q113" s="223"/>
      <c r="R113" s="148"/>
      <c r="S113" s="123"/>
      <c r="U113" s="124" t="s">
        <v>3</v>
      </c>
      <c r="V113" s="36" t="s">
        <v>34</v>
      </c>
      <c r="W113" s="125">
        <v>0</v>
      </c>
      <c r="X113" s="125">
        <f>W113*K113</f>
        <v>0</v>
      </c>
      <c r="Y113" s="125">
        <v>0</v>
      </c>
      <c r="Z113" s="125">
        <f>Y113*K113</f>
        <v>0</v>
      </c>
      <c r="AA113" s="125">
        <v>0</v>
      </c>
      <c r="AB113" s="126">
        <f>AA113*K113</f>
        <v>0</v>
      </c>
      <c r="AD113" s="28"/>
      <c r="AS113" s="13" t="s">
        <v>115</v>
      </c>
      <c r="AU113" s="13" t="s">
        <v>113</v>
      </c>
      <c r="AV113" s="13" t="s">
        <v>17</v>
      </c>
      <c r="AZ113" s="13" t="s">
        <v>112</v>
      </c>
      <c r="BF113" s="127">
        <f>IF(V113="základní",N113,0)</f>
        <v>0</v>
      </c>
      <c r="BG113" s="127">
        <f>IF(V113="snížená",N113,0)</f>
        <v>0</v>
      </c>
      <c r="BH113" s="127">
        <f>IF(V113="zákl. přenesená",N113,0)</f>
        <v>0</v>
      </c>
      <c r="BI113" s="127">
        <f>IF(V113="sníž. přenesená",N113,0)</f>
        <v>0</v>
      </c>
      <c r="BJ113" s="127">
        <f>IF(V113="nulová",N113,0)</f>
        <v>0</v>
      </c>
      <c r="BK113" s="13" t="s">
        <v>17</v>
      </c>
      <c r="BL113" s="127">
        <f>ROUND(L113*K113,2)</f>
        <v>0</v>
      </c>
      <c r="BM113" s="13" t="s">
        <v>115</v>
      </c>
      <c r="BN113" s="13" t="s">
        <v>119</v>
      </c>
    </row>
    <row r="114" spans="2:66" s="1" customFormat="1" ht="30" customHeight="1">
      <c r="B114" s="118"/>
      <c r="C114" s="119" t="s">
        <v>120</v>
      </c>
      <c r="D114" s="119" t="s">
        <v>113</v>
      </c>
      <c r="E114" s="120" t="s">
        <v>121</v>
      </c>
      <c r="F114" s="224" t="s">
        <v>225</v>
      </c>
      <c r="G114" s="223"/>
      <c r="H114" s="223"/>
      <c r="I114" s="223"/>
      <c r="J114" s="121" t="s">
        <v>114</v>
      </c>
      <c r="K114" s="122">
        <v>1</v>
      </c>
      <c r="L114" s="222"/>
      <c r="M114" s="223"/>
      <c r="N114" s="222">
        <f>ROUND(L114*K114,2)</f>
        <v>0</v>
      </c>
      <c r="O114" s="223"/>
      <c r="P114" s="223"/>
      <c r="Q114" s="223"/>
      <c r="R114" s="148" t="s">
        <v>170</v>
      </c>
      <c r="S114" s="123"/>
      <c r="U114" s="124" t="s">
        <v>3</v>
      </c>
      <c r="V114" s="36" t="s">
        <v>34</v>
      </c>
      <c r="W114" s="125">
        <v>0</v>
      </c>
      <c r="X114" s="125">
        <f>W114*K114</f>
        <v>0</v>
      </c>
      <c r="Y114" s="125">
        <v>0</v>
      </c>
      <c r="Z114" s="125">
        <f>Y114*K114</f>
        <v>0</v>
      </c>
      <c r="AA114" s="125">
        <v>0</v>
      </c>
      <c r="AB114" s="126">
        <f>AA114*K114</f>
        <v>0</v>
      </c>
      <c r="AD114" s="157"/>
      <c r="AS114" s="13" t="s">
        <v>115</v>
      </c>
      <c r="AU114" s="13" t="s">
        <v>113</v>
      </c>
      <c r="AV114" s="13" t="s">
        <v>17</v>
      </c>
      <c r="AZ114" s="13" t="s">
        <v>112</v>
      </c>
      <c r="BF114" s="127">
        <f>IF(V114="základní",N114,0)</f>
        <v>0</v>
      </c>
      <c r="BG114" s="127">
        <f>IF(V114="snížená",N114,0)</f>
        <v>0</v>
      </c>
      <c r="BH114" s="127">
        <f>IF(V114="zákl. přenesená",N114,0)</f>
        <v>0</v>
      </c>
      <c r="BI114" s="127">
        <f>IF(V114="sníž. přenesená",N114,0)</f>
        <v>0</v>
      </c>
      <c r="BJ114" s="127">
        <f>IF(V114="nulová",N114,0)</f>
        <v>0</v>
      </c>
      <c r="BK114" s="13" t="s">
        <v>17</v>
      </c>
      <c r="BL114" s="127">
        <f>ROUND(L114*K114,2)</f>
        <v>0</v>
      </c>
      <c r="BM114" s="13" t="s">
        <v>115</v>
      </c>
      <c r="BN114" s="13" t="s">
        <v>122</v>
      </c>
    </row>
    <row r="115" spans="2:66" s="1" customFormat="1" ht="30" customHeight="1">
      <c r="B115" s="118"/>
      <c r="C115" s="119"/>
      <c r="D115" s="119"/>
      <c r="E115" s="120"/>
      <c r="F115" s="220" t="s">
        <v>225</v>
      </c>
      <c r="G115" s="221"/>
      <c r="H115" s="221"/>
      <c r="I115" s="221"/>
      <c r="J115" s="121"/>
      <c r="K115" s="122"/>
      <c r="L115" s="222"/>
      <c r="M115" s="223"/>
      <c r="N115" s="222"/>
      <c r="O115" s="223"/>
      <c r="P115" s="223"/>
      <c r="Q115" s="223"/>
      <c r="R115" s="148"/>
      <c r="S115" s="123"/>
      <c r="U115" s="124" t="s">
        <v>3</v>
      </c>
      <c r="V115" s="36" t="s">
        <v>34</v>
      </c>
      <c r="W115" s="125">
        <v>0</v>
      </c>
      <c r="X115" s="125">
        <f>W115*K115</f>
        <v>0</v>
      </c>
      <c r="Y115" s="125">
        <v>0</v>
      </c>
      <c r="Z115" s="125">
        <f>Y115*K115</f>
        <v>0</v>
      </c>
      <c r="AA115" s="125">
        <v>0</v>
      </c>
      <c r="AB115" s="126">
        <f>AA115*K115</f>
        <v>0</v>
      </c>
      <c r="AS115" s="13" t="s">
        <v>115</v>
      </c>
      <c r="AU115" s="13" t="s">
        <v>113</v>
      </c>
      <c r="AV115" s="13" t="s">
        <v>17</v>
      </c>
      <c r="AZ115" s="13" t="s">
        <v>112</v>
      </c>
      <c r="BF115" s="127">
        <f>IF(V115="základní",N115,0)</f>
        <v>0</v>
      </c>
      <c r="BG115" s="127">
        <f>IF(V115="snížená",N115,0)</f>
        <v>0</v>
      </c>
      <c r="BH115" s="127">
        <f>IF(V115="zákl. přenesená",N115,0)</f>
        <v>0</v>
      </c>
      <c r="BI115" s="127">
        <f>IF(V115="sníž. přenesená",N115,0)</f>
        <v>0</v>
      </c>
      <c r="BJ115" s="127">
        <f>IF(V115="nulová",N115,0)</f>
        <v>0</v>
      </c>
      <c r="BK115" s="13" t="s">
        <v>17</v>
      </c>
      <c r="BL115" s="127">
        <f>ROUND(L115*K115,2)</f>
        <v>0</v>
      </c>
      <c r="BM115" s="13" t="s">
        <v>115</v>
      </c>
      <c r="BN115" s="13" t="s">
        <v>124</v>
      </c>
    </row>
    <row r="116" spans="2:66" s="1" customFormat="1" ht="22.5" customHeight="1">
      <c r="B116" s="118"/>
      <c r="C116" s="119" t="s">
        <v>125</v>
      </c>
      <c r="D116" s="119" t="s">
        <v>113</v>
      </c>
      <c r="E116" s="151" t="s">
        <v>226</v>
      </c>
      <c r="F116" s="224" t="s">
        <v>227</v>
      </c>
      <c r="G116" s="223"/>
      <c r="H116" s="223"/>
      <c r="I116" s="223"/>
      <c r="J116" s="121" t="s">
        <v>114</v>
      </c>
      <c r="K116" s="122">
        <v>1</v>
      </c>
      <c r="L116" s="222"/>
      <c r="M116" s="223"/>
      <c r="N116" s="222">
        <f>ROUND(L116*K116,2)</f>
        <v>0</v>
      </c>
      <c r="O116" s="223"/>
      <c r="P116" s="223"/>
      <c r="Q116" s="223"/>
      <c r="R116" s="148" t="s">
        <v>170</v>
      </c>
      <c r="S116" s="123"/>
      <c r="U116" s="124" t="s">
        <v>3</v>
      </c>
      <c r="V116" s="36" t="s">
        <v>34</v>
      </c>
      <c r="W116" s="125">
        <v>0</v>
      </c>
      <c r="X116" s="125">
        <f>W116*K116</f>
        <v>0</v>
      </c>
      <c r="Y116" s="125">
        <v>0</v>
      </c>
      <c r="Z116" s="125">
        <f>Y116*K116</f>
        <v>0</v>
      </c>
      <c r="AA116" s="125">
        <v>0</v>
      </c>
      <c r="AB116" s="126">
        <f>AA116*K116</f>
        <v>0</v>
      </c>
      <c r="AD116" s="157"/>
      <c r="AS116" s="13" t="s">
        <v>115</v>
      </c>
      <c r="AU116" s="13" t="s">
        <v>113</v>
      </c>
      <c r="AV116" s="13" t="s">
        <v>17</v>
      </c>
      <c r="AZ116" s="13" t="s">
        <v>112</v>
      </c>
      <c r="BF116" s="127">
        <f>IF(V116="základní",N116,0)</f>
        <v>0</v>
      </c>
      <c r="BG116" s="127">
        <f>IF(V116="snížená",N116,0)</f>
        <v>0</v>
      </c>
      <c r="BH116" s="127">
        <f>IF(V116="zákl. přenesená",N116,0)</f>
        <v>0</v>
      </c>
      <c r="BI116" s="127">
        <f>IF(V116="sníž. přenesená",N116,0)</f>
        <v>0</v>
      </c>
      <c r="BJ116" s="127">
        <f>IF(V116="nulová",N116,0)</f>
        <v>0</v>
      </c>
      <c r="BK116" s="13" t="s">
        <v>17</v>
      </c>
      <c r="BL116" s="127">
        <f>ROUND(L116*K116,2)</f>
        <v>0</v>
      </c>
      <c r="BM116" s="13" t="s">
        <v>115</v>
      </c>
      <c r="BN116" s="13" t="s">
        <v>126</v>
      </c>
    </row>
    <row r="117" spans="2:66" s="1" customFormat="1" ht="39.75" customHeight="1">
      <c r="B117" s="118"/>
      <c r="C117" s="119"/>
      <c r="D117" s="140"/>
      <c r="E117" s="120"/>
      <c r="F117" s="225" t="s">
        <v>228</v>
      </c>
      <c r="G117" s="221"/>
      <c r="H117" s="221"/>
      <c r="I117" s="221"/>
      <c r="J117" s="121"/>
      <c r="K117" s="122"/>
      <c r="L117" s="222"/>
      <c r="M117" s="223"/>
      <c r="N117" s="222"/>
      <c r="O117" s="223"/>
      <c r="P117" s="223"/>
      <c r="Q117" s="223"/>
      <c r="R117" s="148"/>
      <c r="S117" s="123"/>
      <c r="U117" s="124"/>
      <c r="V117" s="36"/>
      <c r="W117" s="125"/>
      <c r="X117" s="125"/>
      <c r="Y117" s="125"/>
      <c r="Z117" s="125"/>
      <c r="AA117" s="125"/>
      <c r="AB117" s="126"/>
      <c r="AD117" s="189"/>
      <c r="AS117" s="13"/>
      <c r="AU117" s="13"/>
      <c r="AV117" s="13"/>
      <c r="AZ117" s="13"/>
      <c r="BF117" s="127"/>
      <c r="BG117" s="127"/>
      <c r="BH117" s="127"/>
      <c r="BI117" s="127"/>
      <c r="BJ117" s="127"/>
      <c r="BK117" s="13"/>
      <c r="BL117" s="127"/>
      <c r="BM117" s="13"/>
      <c r="BN117" s="13"/>
    </row>
    <row r="118" spans="2:66" s="1" customFormat="1" ht="22.5" customHeight="1">
      <c r="B118" s="118"/>
      <c r="C118" s="119">
        <v>7</v>
      </c>
      <c r="D118" s="119" t="s">
        <v>113</v>
      </c>
      <c r="E118" s="151" t="s">
        <v>117</v>
      </c>
      <c r="F118" s="224" t="s">
        <v>118</v>
      </c>
      <c r="G118" s="223"/>
      <c r="H118" s="223"/>
      <c r="I118" s="223"/>
      <c r="J118" s="121" t="s">
        <v>114</v>
      </c>
      <c r="K118" s="122">
        <v>1</v>
      </c>
      <c r="L118" s="222"/>
      <c r="M118" s="223"/>
      <c r="N118" s="222">
        <f>ROUND(L118*K118,2)</f>
        <v>0</v>
      </c>
      <c r="O118" s="223"/>
      <c r="P118" s="223"/>
      <c r="Q118" s="223"/>
      <c r="R118" s="148" t="s">
        <v>170</v>
      </c>
      <c r="S118" s="123"/>
      <c r="U118" s="124"/>
      <c r="V118" s="36"/>
      <c r="W118" s="125"/>
      <c r="X118" s="125"/>
      <c r="Y118" s="125"/>
      <c r="Z118" s="125"/>
      <c r="AA118" s="125"/>
      <c r="AB118" s="126"/>
      <c r="AD118" s="157"/>
      <c r="AS118" s="13"/>
      <c r="AU118" s="13"/>
      <c r="AV118" s="13"/>
      <c r="AZ118" s="13"/>
      <c r="BF118" s="127"/>
      <c r="BG118" s="127"/>
      <c r="BH118" s="127"/>
      <c r="BI118" s="127"/>
      <c r="BJ118" s="127"/>
      <c r="BK118" s="13"/>
      <c r="BL118" s="127"/>
      <c r="BM118" s="13"/>
      <c r="BN118" s="13"/>
    </row>
    <row r="119" spans="2:66" s="1" customFormat="1" ht="30" customHeight="1">
      <c r="B119" s="118"/>
      <c r="C119" s="119"/>
      <c r="D119" s="119"/>
      <c r="E119" s="120"/>
      <c r="F119" s="220" t="s">
        <v>229</v>
      </c>
      <c r="G119" s="221"/>
      <c r="H119" s="221"/>
      <c r="I119" s="221"/>
      <c r="J119" s="121"/>
      <c r="K119" s="122"/>
      <c r="L119" s="222"/>
      <c r="M119" s="223"/>
      <c r="N119" s="222"/>
      <c r="O119" s="223"/>
      <c r="P119" s="223"/>
      <c r="Q119" s="223"/>
      <c r="R119" s="148"/>
      <c r="S119" s="123"/>
      <c r="U119" s="124"/>
      <c r="V119" s="36"/>
      <c r="W119" s="125"/>
      <c r="X119" s="125"/>
      <c r="Y119" s="125"/>
      <c r="Z119" s="125"/>
      <c r="AA119" s="125"/>
      <c r="AB119" s="126"/>
      <c r="AD119" s="189"/>
      <c r="AS119" s="13"/>
      <c r="AU119" s="13"/>
      <c r="AV119" s="13"/>
      <c r="AZ119" s="13"/>
      <c r="BF119" s="127"/>
      <c r="BG119" s="127"/>
      <c r="BH119" s="127"/>
      <c r="BI119" s="127"/>
      <c r="BJ119" s="127"/>
      <c r="BK119" s="13"/>
      <c r="BL119" s="127"/>
      <c r="BM119" s="13"/>
      <c r="BN119" s="13"/>
    </row>
    <row r="120" spans="2:19" s="1" customFormat="1" ht="6.75" customHeight="1"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3"/>
    </row>
  </sheetData>
  <sheetProtection/>
  <mergeCells count="77">
    <mergeCell ref="F117:I117"/>
    <mergeCell ref="O14:P14"/>
    <mergeCell ref="O15:P15"/>
    <mergeCell ref="F119:I119"/>
    <mergeCell ref="L119:M119"/>
    <mergeCell ref="N119:Q119"/>
    <mergeCell ref="L117:M117"/>
    <mergeCell ref="N117:Q117"/>
    <mergeCell ref="F118:I118"/>
    <mergeCell ref="L118:M118"/>
    <mergeCell ref="N118:Q118"/>
    <mergeCell ref="M30:P30"/>
    <mergeCell ref="H32:J32"/>
    <mergeCell ref="O17:P17"/>
    <mergeCell ref="O20:P20"/>
    <mergeCell ref="O21:P21"/>
    <mergeCell ref="E24:L24"/>
    <mergeCell ref="M27:P27"/>
    <mergeCell ref="M28:P28"/>
    <mergeCell ref="M35:P35"/>
    <mergeCell ref="C2:Q2"/>
    <mergeCell ref="C4:Q4"/>
    <mergeCell ref="F6:P6"/>
    <mergeCell ref="F7:P7"/>
    <mergeCell ref="O9:P9"/>
    <mergeCell ref="O11:P11"/>
    <mergeCell ref="O12:P12"/>
    <mergeCell ref="O18:P18"/>
    <mergeCell ref="H33:J33"/>
    <mergeCell ref="M33:P33"/>
    <mergeCell ref="C86:G86"/>
    <mergeCell ref="N86:Q86"/>
    <mergeCell ref="H34:J34"/>
    <mergeCell ref="H35:J35"/>
    <mergeCell ref="H36:J36"/>
    <mergeCell ref="M36:P36"/>
    <mergeCell ref="L38:P38"/>
    <mergeCell ref="C76:Q76"/>
    <mergeCell ref="N88:Q88"/>
    <mergeCell ref="N89:Q89"/>
    <mergeCell ref="N91:Q91"/>
    <mergeCell ref="M32:P32"/>
    <mergeCell ref="M81:P81"/>
    <mergeCell ref="M34:P34"/>
    <mergeCell ref="F78:P78"/>
    <mergeCell ref="F79:P79"/>
    <mergeCell ref="M83:Q83"/>
    <mergeCell ref="M84:Q84"/>
    <mergeCell ref="L93:Q93"/>
    <mergeCell ref="C99:Q99"/>
    <mergeCell ref="F109:I109"/>
    <mergeCell ref="L109:M109"/>
    <mergeCell ref="N109:Q109"/>
    <mergeCell ref="F101:P101"/>
    <mergeCell ref="N110:Q110"/>
    <mergeCell ref="L113:M113"/>
    <mergeCell ref="N113:Q113"/>
    <mergeCell ref="M104:P104"/>
    <mergeCell ref="M106:Q106"/>
    <mergeCell ref="M107:Q107"/>
    <mergeCell ref="N111:Q111"/>
    <mergeCell ref="F114:I114"/>
    <mergeCell ref="L114:M114"/>
    <mergeCell ref="N114:Q114"/>
    <mergeCell ref="F115:I115"/>
    <mergeCell ref="L115:M115"/>
    <mergeCell ref="N115:Q115"/>
    <mergeCell ref="H1:K1"/>
    <mergeCell ref="T2:AD2"/>
    <mergeCell ref="F116:I116"/>
    <mergeCell ref="L116:M116"/>
    <mergeCell ref="N116:Q116"/>
    <mergeCell ref="F112:I112"/>
    <mergeCell ref="L112:M112"/>
    <mergeCell ref="N112:Q112"/>
    <mergeCell ref="F102:P102"/>
    <mergeCell ref="F113:I11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09" tooltip="Rozpočet" display="3) Rozpočet"/>
    <hyperlink ref="T1:U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71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tata-PC\tata</dc:creator>
  <cp:keywords/>
  <dc:description/>
  <cp:lastModifiedBy>Tomáš</cp:lastModifiedBy>
  <cp:lastPrinted>2016-03-29T06:55:53Z</cp:lastPrinted>
  <dcterms:created xsi:type="dcterms:W3CDTF">2016-03-21T23:38:38Z</dcterms:created>
  <dcterms:modified xsi:type="dcterms:W3CDTF">2016-06-13T10:12:21Z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